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queryTables/queryTable7.xml" ContentType="application/vnd.openxmlformats-officedocument.spreadsheetml.queryTable+xml"/>
  <Override PartName="/xl/tables/table12.xml" ContentType="application/vnd.openxmlformats-officedocument.spreadsheetml.table+xml"/>
  <Override PartName="/xl/tables/table13.xml" ContentType="application/vnd.openxmlformats-officedocument.spreadsheetml.table+xml"/>
  <Override PartName="/xl/queryTables/queryTable8.xml" ContentType="application/vnd.openxmlformats-officedocument.spreadsheetml.queryTable+xml"/>
  <Override PartName="/xl/tables/table14.xml" ContentType="application/vnd.openxmlformats-officedocument.spreadsheetml.table+xml"/>
  <Override PartName="/xl/tables/table15.xml" ContentType="application/vnd.openxmlformats-officedocument.spreadsheetml.table+xml"/>
  <Override PartName="/xl/queryTables/queryTable9.xml" ContentType="application/vnd.openxmlformats-officedocument.spreadsheetml.queryTable+xml"/>
  <Override PartName="/xl/tables/table16.xml" ContentType="application/vnd.openxmlformats-officedocument.spreadsheetml.table+xml"/>
  <Override PartName="/xl/tables/table17.xml" ContentType="application/vnd.openxmlformats-officedocument.spreadsheetml.table+xml"/>
  <Override PartName="/xl/queryTables/queryTable10.xml" ContentType="application/vnd.openxmlformats-officedocument.spreadsheetml.queryTable+xml"/>
  <Override PartName="/xl/tables/table18.xml" ContentType="application/vnd.openxmlformats-officedocument.spreadsheetml.table+xml"/>
  <Override PartName="/xl/tables/table19.xml" ContentType="application/vnd.openxmlformats-officedocument.spreadsheetml.table+xml"/>
  <Override PartName="/xl/queryTables/queryTable1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ugentbe.sharepoint.com/teams/Group.PR202200673/Gedeelde documenten/WP8 Business en governance/Papers/2024 a conceptual deep dive into data ecosystems/methodology/version 2 (first revision)/"/>
    </mc:Choice>
  </mc:AlternateContent>
  <xr:revisionPtr revIDLastSave="1862" documentId="11_0DF1C04FA7704812A07D985999591A8888A153D2" xr6:coauthVersionLast="47" xr6:coauthVersionMax="47" xr10:uidLastSave="{363DECF8-C8A7-44DC-8596-67404038F020}"/>
  <bookViews>
    <workbookView minimized="1" xWindow="3615" yWindow="3615" windowWidth="21600" windowHeight="11393" xr2:uid="{00000000-000D-0000-FFFF-FFFF00000000}"/>
  </bookViews>
  <sheets>
    <sheet name="stats" sheetId="20" r:id="rId1"/>
    <sheet name="all_final_really_final_definite" sheetId="30" r:id="rId2"/>
    <sheet name="all_final" sheetId="26" r:id="rId3"/>
    <sheet name="all_deduplicated_selection" sheetId="21" r:id="rId4"/>
    <sheet name="all_deduplicated_on_doi+title" sheetId="19" r:id="rId5"/>
    <sheet name="items_with_doi_deduplicated" sheetId="17" r:id="rId6"/>
    <sheet name="items_without_doi" sheetId="16" r:id="rId7"/>
    <sheet name="all" sheetId="14" r:id="rId8"/>
    <sheet name="all_evaluated_v0 (pq) " sheetId="23" r:id="rId9"/>
    <sheet name="all_evaluated_v0 (source)" sheetId="28" r:id="rId10"/>
    <sheet name="ACM (source)" sheetId="6" r:id="rId11"/>
    <sheet name="ACM" sheetId="8" r:id="rId12"/>
    <sheet name="IEEE (source)" sheetId="2" r:id="rId13"/>
    <sheet name="IEEE" sheetId="9" r:id="rId14"/>
    <sheet name="ScienceDirect (source)" sheetId="3" r:id="rId15"/>
    <sheet name="ScienceDirect" sheetId="10" r:id="rId16"/>
    <sheet name="SCOPUS (source)" sheetId="4" r:id="rId17"/>
    <sheet name="SCOPUS" sheetId="11" r:id="rId18"/>
    <sheet name="WOS (source)" sheetId="5" r:id="rId19"/>
    <sheet name="WOS" sheetId="12" r:id="rId20"/>
  </sheets>
  <definedNames>
    <definedName name="ExternalData_1" localSheetId="11" hidden="1">ACM!$A$1:$J$51</definedName>
    <definedName name="ExternalData_1" localSheetId="7" hidden="1">all!$A$1:$K$1545</definedName>
    <definedName name="ExternalData_1" localSheetId="8" hidden="1">'all_evaluated_v0 (pq) '!$A$1:$C$281</definedName>
    <definedName name="ExternalData_1" localSheetId="1" hidden="1">all_final_really_final_definite!$A$1:$K$951</definedName>
    <definedName name="ExternalData_1" localSheetId="13" hidden="1">IEEE!$A$1:$H$20</definedName>
    <definedName name="ExternalData_1" localSheetId="15" hidden="1">ScienceDirect!$A$1:$I$763</definedName>
    <definedName name="ExternalData_1" localSheetId="17" hidden="1">SCOPUS!$A$1:$H$388</definedName>
    <definedName name="ExternalData_1" localSheetId="19" hidden="1">WOS!$A$1:$I$327</definedName>
    <definedName name="ExternalData_2" localSheetId="2" hidden="1">all_final!$A$1:$L$1023</definedName>
    <definedName name="ExternalData_2" localSheetId="5" hidden="1">items_with_doi_deduplicated!$A$1:$K$464</definedName>
    <definedName name="ExternalData_2" localSheetId="6" hidden="1">items_without_doi!$A$1:$K$780</definedName>
    <definedName name="ExternalData_3" localSheetId="4" hidden="1">'all_deduplicated_on_doi+title'!$A$1:$K$1168</definedName>
    <definedName name="ExternalData_3" localSheetId="3" hidden="1">all_deduplicated_selection!$B$1:$L$1243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20" l="1"/>
  <c r="C24" i="20"/>
  <c r="C15" i="20"/>
  <c r="C13" i="20"/>
  <c r="C12" i="20"/>
  <c r="C9" i="20"/>
  <c r="C7" i="20"/>
  <c r="C6" i="20"/>
  <c r="C5" i="20"/>
  <c r="C4" i="20"/>
  <c r="C3" i="20"/>
  <c r="BG2" i="5"/>
  <c r="BU2" i="5"/>
  <c r="BG3" i="5"/>
  <c r="BU3" i="5"/>
  <c r="BG4" i="5"/>
  <c r="BU4" i="5"/>
  <c r="BG5" i="5"/>
  <c r="BU5" i="5"/>
  <c r="BU6" i="5"/>
  <c r="BG7" i="5"/>
  <c r="BU7" i="5"/>
  <c r="BG8" i="5"/>
  <c r="BU8" i="5"/>
  <c r="BG9" i="5"/>
  <c r="BU9" i="5"/>
  <c r="BG10" i="5"/>
  <c r="BU10" i="5"/>
  <c r="BG11" i="5"/>
  <c r="BU11" i="5"/>
  <c r="BG12" i="5"/>
  <c r="BU12" i="5"/>
  <c r="BG13" i="5"/>
  <c r="BU13" i="5"/>
  <c r="BG14" i="5"/>
  <c r="BU14" i="5"/>
  <c r="BG15" i="5"/>
  <c r="BU15" i="5"/>
  <c r="BG16" i="5"/>
  <c r="BU16" i="5"/>
  <c r="BG17" i="5"/>
  <c r="BU17" i="5"/>
  <c r="BG18" i="5"/>
  <c r="BU18" i="5"/>
  <c r="BG19" i="5"/>
  <c r="BU19" i="5"/>
  <c r="BG20" i="5"/>
  <c r="BU20" i="5"/>
  <c r="BG21" i="5"/>
  <c r="BU21" i="5"/>
  <c r="BG22" i="5"/>
  <c r="BU22" i="5"/>
  <c r="BG23" i="5"/>
  <c r="BU23" i="5"/>
  <c r="BG24" i="5"/>
  <c r="BU24" i="5"/>
  <c r="BG25" i="5"/>
  <c r="BU25" i="5"/>
  <c r="BG26" i="5"/>
  <c r="BU26" i="5"/>
  <c r="BG27" i="5"/>
  <c r="BU27" i="5"/>
  <c r="BG28" i="5"/>
  <c r="BU28" i="5"/>
  <c r="BG29" i="5"/>
  <c r="BU29" i="5"/>
  <c r="BG30" i="5"/>
  <c r="BU30" i="5"/>
  <c r="BG31" i="5"/>
  <c r="BU31" i="5"/>
  <c r="BG32" i="5"/>
  <c r="BU32" i="5"/>
  <c r="BG33" i="5"/>
  <c r="BU33" i="5"/>
  <c r="BG34" i="5"/>
  <c r="BU34" i="5"/>
  <c r="BG35" i="5"/>
  <c r="BU35" i="5"/>
  <c r="BG36" i="5"/>
  <c r="BU36" i="5"/>
  <c r="BG37" i="5"/>
  <c r="BU37" i="5"/>
  <c r="BG38" i="5"/>
  <c r="BU38" i="5"/>
  <c r="BG39" i="5"/>
  <c r="BU39" i="5"/>
  <c r="BG40" i="5"/>
  <c r="BU40" i="5"/>
  <c r="BG41" i="5"/>
  <c r="BU41" i="5"/>
  <c r="BG42" i="5"/>
  <c r="BU42" i="5"/>
  <c r="BG43" i="5"/>
  <c r="BU43" i="5"/>
  <c r="BG44" i="5"/>
  <c r="BU44" i="5"/>
  <c r="BG45" i="5"/>
  <c r="BU45" i="5"/>
  <c r="BG46" i="5"/>
  <c r="BU46" i="5"/>
  <c r="BG47" i="5"/>
  <c r="BU47" i="5"/>
  <c r="BG48" i="5"/>
  <c r="BU48" i="5"/>
  <c r="BG49" i="5"/>
  <c r="BU49" i="5"/>
  <c r="BG50" i="5"/>
  <c r="BU50" i="5"/>
  <c r="BG51" i="5"/>
  <c r="BU51" i="5"/>
  <c r="BG52" i="5"/>
  <c r="BU52" i="5"/>
  <c r="BG53" i="5"/>
  <c r="BU53" i="5"/>
  <c r="BG54" i="5"/>
  <c r="BU54" i="5"/>
  <c r="BG55" i="5"/>
  <c r="BU55" i="5"/>
  <c r="BG56" i="5"/>
  <c r="BU56" i="5"/>
  <c r="BG57" i="5"/>
  <c r="BU57" i="5"/>
  <c r="BG58" i="5"/>
  <c r="BU58" i="5"/>
  <c r="BG59" i="5"/>
  <c r="BU59" i="5"/>
  <c r="BG60" i="5"/>
  <c r="BU60" i="5"/>
  <c r="BG61" i="5"/>
  <c r="BU61" i="5"/>
  <c r="BG62" i="5"/>
  <c r="BU62" i="5"/>
  <c r="BG63" i="5"/>
  <c r="BU63" i="5"/>
  <c r="BG64" i="5"/>
  <c r="BU64" i="5"/>
  <c r="BG65" i="5"/>
  <c r="BU65" i="5"/>
  <c r="BG66" i="5"/>
  <c r="BU66" i="5"/>
  <c r="BG67" i="5"/>
  <c r="BU67" i="5"/>
  <c r="BG68" i="5"/>
  <c r="BU68" i="5"/>
  <c r="BG69" i="5"/>
  <c r="BU69" i="5"/>
  <c r="BG70" i="5"/>
  <c r="BU70" i="5"/>
  <c r="BG71" i="5"/>
  <c r="BU71" i="5"/>
  <c r="BG72" i="5"/>
  <c r="BU72" i="5"/>
  <c r="BG73" i="5"/>
  <c r="BU73" i="5"/>
  <c r="BG74" i="5"/>
  <c r="BU74" i="5"/>
  <c r="BG75" i="5"/>
  <c r="BU75" i="5"/>
  <c r="BG76" i="5"/>
  <c r="BU76" i="5"/>
  <c r="BG77" i="5"/>
  <c r="BU77" i="5"/>
  <c r="BG78" i="5"/>
  <c r="BU78" i="5"/>
  <c r="BG79" i="5"/>
  <c r="BU79" i="5"/>
  <c r="BG80" i="5"/>
  <c r="BU80" i="5"/>
  <c r="BU81" i="5"/>
  <c r="BG82" i="5"/>
  <c r="BU82" i="5"/>
  <c r="BG83" i="5"/>
  <c r="BU83" i="5"/>
  <c r="BG84" i="5"/>
  <c r="BU84" i="5"/>
  <c r="BG85" i="5"/>
  <c r="BU85" i="5"/>
  <c r="BG86" i="5"/>
  <c r="BU86" i="5"/>
  <c r="BG87" i="5"/>
  <c r="BU87" i="5"/>
  <c r="BG88" i="5"/>
  <c r="BU88" i="5"/>
  <c r="BG89" i="5"/>
  <c r="BU89" i="5"/>
  <c r="BG90" i="5"/>
  <c r="BU90" i="5"/>
  <c r="BG91" i="5"/>
  <c r="BU91" i="5"/>
  <c r="BG92" i="5"/>
  <c r="BU92" i="5"/>
  <c r="BG93" i="5"/>
  <c r="BU93" i="5"/>
  <c r="BG94" i="5"/>
  <c r="BU94" i="5"/>
  <c r="BG95" i="5"/>
  <c r="BU95" i="5"/>
  <c r="BG96" i="5"/>
  <c r="BU96" i="5"/>
  <c r="BG97" i="5"/>
  <c r="BU97" i="5"/>
  <c r="BG98" i="5"/>
  <c r="BU98" i="5"/>
  <c r="BG99" i="5"/>
  <c r="BU99" i="5"/>
  <c r="BG100" i="5"/>
  <c r="BU100" i="5"/>
  <c r="BG101" i="5"/>
  <c r="BU101" i="5"/>
  <c r="BG102" i="5"/>
  <c r="BU102" i="5"/>
  <c r="BG103" i="5"/>
  <c r="BU103" i="5"/>
  <c r="BG104" i="5"/>
  <c r="BU104" i="5"/>
  <c r="BG105" i="5"/>
  <c r="BU105" i="5"/>
  <c r="BG106" i="5"/>
  <c r="BU106" i="5"/>
  <c r="BG107" i="5"/>
  <c r="BU107" i="5"/>
  <c r="BG108" i="5"/>
  <c r="BU108" i="5"/>
  <c r="BG109" i="5"/>
  <c r="BU109" i="5"/>
  <c r="BG110" i="5"/>
  <c r="BU110" i="5"/>
  <c r="BG111" i="5"/>
  <c r="BU111" i="5"/>
  <c r="BG112" i="5"/>
  <c r="BU112" i="5"/>
  <c r="BG113" i="5"/>
  <c r="BU113" i="5"/>
  <c r="BG114" i="5"/>
  <c r="BU114" i="5"/>
  <c r="BG115" i="5"/>
  <c r="BU115" i="5"/>
  <c r="BG116" i="5"/>
  <c r="BU116" i="5"/>
  <c r="BG117" i="5"/>
  <c r="BU117" i="5"/>
  <c r="BG118" i="5"/>
  <c r="BU118" i="5"/>
  <c r="BG119" i="5"/>
  <c r="BU119" i="5"/>
  <c r="BG120" i="5"/>
  <c r="BU120" i="5"/>
  <c r="BG121" i="5"/>
  <c r="BU121" i="5"/>
  <c r="BG122" i="5"/>
  <c r="BU122" i="5"/>
  <c r="BG123" i="5"/>
  <c r="BU123" i="5"/>
  <c r="BG124" i="5"/>
  <c r="BU124" i="5"/>
  <c r="BG125" i="5"/>
  <c r="BU125" i="5"/>
  <c r="BG126" i="5"/>
  <c r="BU126" i="5"/>
  <c r="BG127" i="5"/>
  <c r="BU127" i="5"/>
  <c r="BG128" i="5"/>
  <c r="BU128" i="5"/>
  <c r="BG129" i="5"/>
  <c r="BU129" i="5"/>
  <c r="BG130" i="5"/>
  <c r="BU130" i="5"/>
  <c r="BG131" i="5"/>
  <c r="BU131" i="5"/>
  <c r="BG132" i="5"/>
  <c r="BU132" i="5"/>
  <c r="BG133" i="5"/>
  <c r="BU133" i="5"/>
  <c r="BG134" i="5"/>
  <c r="BU134" i="5"/>
  <c r="BG135" i="5"/>
  <c r="BU135" i="5"/>
  <c r="BG136" i="5"/>
  <c r="BU136" i="5"/>
  <c r="BG137" i="5"/>
  <c r="BU137" i="5"/>
  <c r="BG138" i="5"/>
  <c r="BU138" i="5"/>
  <c r="BG139" i="5"/>
  <c r="BU139" i="5"/>
  <c r="BG140" i="5"/>
  <c r="BU140" i="5"/>
  <c r="BU141" i="5"/>
  <c r="BG142" i="5"/>
  <c r="BU142" i="5"/>
  <c r="BG143" i="5"/>
  <c r="BU143" i="5"/>
  <c r="BG144" i="5"/>
  <c r="BU144" i="5"/>
  <c r="BG145" i="5"/>
  <c r="BU145" i="5"/>
  <c r="BG146" i="5"/>
  <c r="BU146" i="5"/>
  <c r="BG147" i="5"/>
  <c r="BU147" i="5"/>
  <c r="BG148" i="5"/>
  <c r="BU148" i="5"/>
  <c r="BG149" i="5"/>
  <c r="BU149" i="5"/>
  <c r="BG150" i="5"/>
  <c r="BU150" i="5"/>
  <c r="BG151" i="5"/>
  <c r="BU151" i="5"/>
  <c r="BG152" i="5"/>
  <c r="BU152" i="5"/>
  <c r="BG153" i="5"/>
  <c r="BU153" i="5"/>
  <c r="BG154" i="5"/>
  <c r="BU154" i="5"/>
  <c r="BU155" i="5"/>
  <c r="BG156" i="5"/>
  <c r="BU156" i="5"/>
  <c r="BG157" i="5"/>
  <c r="BU157" i="5"/>
  <c r="BG158" i="5"/>
  <c r="BU158" i="5"/>
  <c r="BG159" i="5"/>
  <c r="BU159" i="5"/>
  <c r="BG160" i="5"/>
  <c r="BU160" i="5"/>
  <c r="BG161" i="5"/>
  <c r="BU161" i="5"/>
  <c r="BG162" i="5"/>
  <c r="BU162" i="5"/>
  <c r="BG163" i="5"/>
  <c r="BU163" i="5"/>
  <c r="BG164" i="5"/>
  <c r="BU164" i="5"/>
  <c r="BG165" i="5"/>
  <c r="BU165" i="5"/>
  <c r="BG166" i="5"/>
  <c r="BU166" i="5"/>
  <c r="BG167" i="5"/>
  <c r="BU167" i="5"/>
  <c r="BG168" i="5"/>
  <c r="BU168" i="5"/>
  <c r="BG169" i="5"/>
  <c r="BU169" i="5"/>
  <c r="BG170" i="5"/>
  <c r="BU170" i="5"/>
  <c r="BG171" i="5"/>
  <c r="BU171" i="5"/>
  <c r="BG172" i="5"/>
  <c r="BU172" i="5"/>
  <c r="BG173" i="5"/>
  <c r="BU173" i="5"/>
  <c r="BG174" i="5"/>
  <c r="BU174" i="5"/>
  <c r="BG175" i="5"/>
  <c r="BU175" i="5"/>
  <c r="BG176" i="5"/>
  <c r="BU176" i="5"/>
  <c r="BG177" i="5"/>
  <c r="BU177" i="5"/>
  <c r="BG178" i="5"/>
  <c r="BU178" i="5"/>
  <c r="BG179" i="5"/>
  <c r="BU179" i="5"/>
  <c r="BG180" i="5"/>
  <c r="BU180" i="5"/>
  <c r="BG181" i="5"/>
  <c r="BU181" i="5"/>
  <c r="BG182" i="5"/>
  <c r="BU182" i="5"/>
  <c r="BG183" i="5"/>
  <c r="BU183" i="5"/>
  <c r="BG184" i="5"/>
  <c r="BU184" i="5"/>
  <c r="BG185" i="5"/>
  <c r="BU185" i="5"/>
  <c r="BG186" i="5"/>
  <c r="BU186" i="5"/>
  <c r="BG187" i="5"/>
  <c r="BU187" i="5"/>
  <c r="BG188" i="5"/>
  <c r="BU188" i="5"/>
  <c r="BG189" i="5"/>
  <c r="BU189" i="5"/>
  <c r="BG190" i="5"/>
  <c r="BU190" i="5"/>
  <c r="BG191" i="5"/>
  <c r="BU191" i="5"/>
  <c r="BG192" i="5"/>
  <c r="BU192" i="5"/>
  <c r="BG193" i="5"/>
  <c r="BU193" i="5"/>
  <c r="BG194" i="5"/>
  <c r="BU194" i="5"/>
  <c r="BG195" i="5"/>
  <c r="BU195" i="5"/>
  <c r="BG196" i="5"/>
  <c r="BU196" i="5"/>
  <c r="BG197" i="5"/>
  <c r="BU197" i="5"/>
  <c r="BG198" i="5"/>
  <c r="BU198" i="5"/>
  <c r="BG199" i="5"/>
  <c r="BU199" i="5"/>
  <c r="BG200" i="5"/>
  <c r="BU200" i="5"/>
  <c r="BG201" i="5"/>
  <c r="BU201" i="5"/>
  <c r="BG202" i="5"/>
  <c r="BU202" i="5"/>
  <c r="BG203" i="5"/>
  <c r="BU203" i="5"/>
  <c r="BG204" i="5"/>
  <c r="BU204" i="5"/>
  <c r="BG205" i="5"/>
  <c r="BU205" i="5"/>
  <c r="BG206" i="5"/>
  <c r="BU206" i="5"/>
  <c r="BG207" i="5"/>
  <c r="BU207" i="5"/>
  <c r="BG208" i="5"/>
  <c r="BU208" i="5"/>
  <c r="BG209" i="5"/>
  <c r="BU209" i="5"/>
  <c r="BG210" i="5"/>
  <c r="BU210" i="5"/>
  <c r="BG211" i="5"/>
  <c r="BU211" i="5"/>
  <c r="BG212" i="5"/>
  <c r="BU212" i="5"/>
  <c r="BG213" i="5"/>
  <c r="BU213" i="5"/>
  <c r="BG214" i="5"/>
  <c r="BU214" i="5"/>
  <c r="BG215" i="5"/>
  <c r="BU215" i="5"/>
  <c r="BG216" i="5"/>
  <c r="BU216" i="5"/>
  <c r="BG217" i="5"/>
  <c r="BU217" i="5"/>
  <c r="BU218" i="5"/>
  <c r="BG219" i="5"/>
  <c r="BU219" i="5"/>
  <c r="BG220" i="5"/>
  <c r="BU220" i="5"/>
  <c r="BG221" i="5"/>
  <c r="BU221" i="5"/>
  <c r="BG222" i="5"/>
  <c r="BU222" i="5"/>
  <c r="BG223" i="5"/>
  <c r="BU223" i="5"/>
  <c r="BG224" i="5"/>
  <c r="BU224" i="5"/>
  <c r="BG225" i="5"/>
  <c r="BU225" i="5"/>
  <c r="BG226" i="5"/>
  <c r="BU226" i="5"/>
  <c r="BG227" i="5"/>
  <c r="BU227" i="5"/>
  <c r="BG228" i="5"/>
  <c r="BU228" i="5"/>
  <c r="BG229" i="5"/>
  <c r="BU229" i="5"/>
  <c r="BG230" i="5"/>
  <c r="BU230" i="5"/>
  <c r="BG231" i="5"/>
  <c r="BU231" i="5"/>
  <c r="BG232" i="5"/>
  <c r="BU232" i="5"/>
  <c r="BG233" i="5"/>
  <c r="BU233" i="5"/>
  <c r="BG234" i="5"/>
  <c r="BU234" i="5"/>
  <c r="BG235" i="5"/>
  <c r="BU235" i="5"/>
  <c r="BG236" i="5"/>
  <c r="BU236" i="5"/>
  <c r="BG237" i="5"/>
  <c r="BU237" i="5"/>
  <c r="BG238" i="5"/>
  <c r="BU238" i="5"/>
  <c r="BG239" i="5"/>
  <c r="BU239" i="5"/>
  <c r="BG240" i="5"/>
  <c r="BU240" i="5"/>
  <c r="BG241" i="5"/>
  <c r="BU241" i="5"/>
  <c r="BG242" i="5"/>
  <c r="BU242" i="5"/>
  <c r="BG243" i="5"/>
  <c r="BU243" i="5"/>
  <c r="BG244" i="5"/>
  <c r="BU244" i="5"/>
  <c r="BG245" i="5"/>
  <c r="BU245" i="5"/>
  <c r="BG246" i="5"/>
  <c r="BU246" i="5"/>
  <c r="BG247" i="5"/>
  <c r="BU247" i="5"/>
  <c r="BG248" i="5"/>
  <c r="BU248" i="5"/>
  <c r="BG249" i="5"/>
  <c r="BU249" i="5"/>
  <c r="BG250" i="5"/>
  <c r="BU250" i="5"/>
  <c r="BG251" i="5"/>
  <c r="BU251" i="5"/>
  <c r="BG252" i="5"/>
  <c r="BU252" i="5"/>
  <c r="BG253" i="5"/>
  <c r="BU253" i="5"/>
  <c r="BG254" i="5"/>
  <c r="BU254" i="5"/>
  <c r="BG255" i="5"/>
  <c r="BU255" i="5"/>
  <c r="BG256" i="5"/>
  <c r="BU256" i="5"/>
  <c r="BG257" i="5"/>
  <c r="BU257" i="5"/>
  <c r="BG258" i="5"/>
  <c r="BU258" i="5"/>
  <c r="BG259" i="5"/>
  <c r="BU259" i="5"/>
  <c r="BG260" i="5"/>
  <c r="BU260" i="5"/>
  <c r="BG261" i="5"/>
  <c r="BU261" i="5"/>
  <c r="BG262" i="5"/>
  <c r="BU262" i="5"/>
  <c r="BG263" i="5"/>
  <c r="BU263" i="5"/>
  <c r="BG264" i="5"/>
  <c r="BU264" i="5"/>
  <c r="BG265" i="5"/>
  <c r="BU265" i="5"/>
  <c r="BG266" i="5"/>
  <c r="BU266" i="5"/>
  <c r="BG267" i="5"/>
  <c r="BU267" i="5"/>
  <c r="BG268" i="5"/>
  <c r="BU268" i="5"/>
  <c r="BG269" i="5"/>
  <c r="BU269" i="5"/>
  <c r="BG270" i="5"/>
  <c r="BU270" i="5"/>
  <c r="BG271" i="5"/>
  <c r="BU271" i="5"/>
  <c r="BG272" i="5"/>
  <c r="BU272" i="5"/>
  <c r="BG273" i="5"/>
  <c r="BU273" i="5"/>
  <c r="BG274" i="5"/>
  <c r="BU274" i="5"/>
  <c r="BG275" i="5"/>
  <c r="BU275" i="5"/>
  <c r="BG276" i="5"/>
  <c r="BU276" i="5"/>
  <c r="BG277" i="5"/>
  <c r="BU277" i="5"/>
  <c r="BG278" i="5"/>
  <c r="BU278" i="5"/>
  <c r="BG279" i="5"/>
  <c r="BU279" i="5"/>
  <c r="BG280" i="5"/>
  <c r="BU280" i="5"/>
  <c r="BG281" i="5"/>
  <c r="BU281" i="5"/>
  <c r="BG282" i="5"/>
  <c r="BU282" i="5"/>
  <c r="BG283" i="5"/>
  <c r="BU283" i="5"/>
  <c r="BG284" i="5"/>
  <c r="BU284" i="5"/>
  <c r="BG285" i="5"/>
  <c r="BU285" i="5"/>
  <c r="BG286" i="5"/>
  <c r="BU286" i="5"/>
  <c r="BG287" i="5"/>
  <c r="BU287" i="5"/>
  <c r="BG288" i="5"/>
  <c r="BU288" i="5"/>
  <c r="BG289" i="5"/>
  <c r="BU289" i="5"/>
  <c r="BG290" i="5"/>
  <c r="BU290" i="5"/>
  <c r="BG291" i="5"/>
  <c r="BU291" i="5"/>
  <c r="BG292" i="5"/>
  <c r="BU292" i="5"/>
  <c r="BG293" i="5"/>
  <c r="BU293" i="5"/>
  <c r="BG294" i="5"/>
  <c r="BU294" i="5"/>
  <c r="BG295" i="5"/>
  <c r="BU295" i="5"/>
  <c r="BG296" i="5"/>
  <c r="BU296" i="5"/>
  <c r="BG297" i="5"/>
  <c r="BU297" i="5"/>
  <c r="BG298" i="5"/>
  <c r="BU298" i="5"/>
  <c r="BG299" i="5"/>
  <c r="BU299" i="5"/>
  <c r="BG300" i="5"/>
  <c r="BU300" i="5"/>
  <c r="BG301" i="5"/>
  <c r="BU301" i="5"/>
  <c r="BG302" i="5"/>
  <c r="BU302" i="5"/>
  <c r="BG303" i="5"/>
  <c r="BU303" i="5"/>
  <c r="BG304" i="5"/>
  <c r="BU304" i="5"/>
  <c r="BG305" i="5"/>
  <c r="BU305" i="5"/>
  <c r="BG306" i="5"/>
  <c r="BU306" i="5"/>
  <c r="BG307" i="5"/>
  <c r="BU307" i="5"/>
  <c r="BG308" i="5"/>
  <c r="BU308" i="5"/>
  <c r="BG309" i="5"/>
  <c r="BU309" i="5"/>
  <c r="BG310" i="5"/>
  <c r="BU310" i="5"/>
  <c r="BG311" i="5"/>
  <c r="BU311" i="5"/>
  <c r="BG312" i="5"/>
  <c r="BU312" i="5"/>
  <c r="BG313" i="5"/>
  <c r="BU313" i="5"/>
  <c r="BG314" i="5"/>
  <c r="BU314" i="5"/>
  <c r="BG315" i="5"/>
  <c r="BU315" i="5"/>
  <c r="BG316" i="5"/>
  <c r="BU316" i="5"/>
  <c r="BG317" i="5"/>
  <c r="BU317" i="5"/>
  <c r="BG318" i="5"/>
  <c r="BU318" i="5"/>
  <c r="BG319" i="5"/>
  <c r="BU319" i="5"/>
  <c r="BG320" i="5"/>
  <c r="BU320" i="5"/>
  <c r="BG321" i="5"/>
  <c r="BU321" i="5"/>
  <c r="BG322" i="5"/>
  <c r="BU322" i="5"/>
  <c r="BG323" i="5"/>
  <c r="BU323" i="5"/>
  <c r="BG324" i="5"/>
  <c r="BU324" i="5"/>
  <c r="BG325" i="5"/>
  <c r="BU325" i="5"/>
  <c r="BG326" i="5"/>
  <c r="BU326" i="5"/>
  <c r="BG327" i="5"/>
  <c r="BU327" i="5"/>
  <c r="C14" i="20" l="1"/>
  <c r="C17" i="20" s="1"/>
  <c r="C18" i="20"/>
  <c r="C21" i="20" s="1"/>
  <c r="C23" i="20" s="1"/>
  <c r="C30" i="20"/>
  <c r="C31" i="20"/>
  <c r="C8"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Sander Van Damme (UGent-imec)</author>
  </authors>
  <commentList>
    <comment ref="B20" authorId="0" shapeId="0" xr:uid="{C407087E-7A14-48E8-8BA7-31D3A03C32ED}">
      <text>
        <r>
          <rPr>
            <b/>
            <sz val="9"/>
            <color indexed="81"/>
            <rFont val="Tahoma"/>
            <family val="2"/>
          </rPr>
          <t>Sander Van Damme (UGent-imec):</t>
        </r>
        <r>
          <rPr>
            <sz val="9"/>
            <color indexed="81"/>
            <rFont val="Tahoma"/>
            <family val="2"/>
          </rPr>
          <t xml:space="preserve">
Title deduplication was based on "Title Key" variable. This variable was constructed as follows:
List.Accumulate(
    {".", ",", ";", ":", """", "'", "?", "!", "^", "‘", "’", "”", "“", "-", "–", "—", "…", " ", "€", "£", "â", "™", "˜", "©", "®", "#", "(", ")", "[", "]", "0", "1", "2", "3", "4", "5", "6", "7", "8", "9"}, 
    Text.Trim(Text.Clean(Text.Lower([Title]))), 
    (current, character) =&gt; Text.Replace(current, character, "")
)</t>
        </r>
      </text>
    </comment>
    <comment ref="B27" authorId="0" shapeId="0" xr:uid="{59AED371-A72B-486D-A9DB-8D258CC861DB}">
      <text>
        <r>
          <rPr>
            <b/>
            <sz val="9"/>
            <color indexed="81"/>
            <rFont val="Tahoma"/>
            <family val="2"/>
          </rPr>
          <t>Sander Van Damme (UGent-imec):</t>
        </r>
        <r>
          <rPr>
            <sz val="9"/>
            <color indexed="81"/>
            <rFont val="Tahoma"/>
            <family val="2"/>
          </rPr>
          <t xml:space="preserve">
Title deduplication was based on "Title Key" variable. This variable was constructed as follows:
List.Accumulate(
    {".", ",", ";", ":", """", "'", "?", "!", "^", "‘", "’", "”", "“", "-", "–", "—", "…", " ", "€", "£", "â", "™", "˜", "©", "®", "#", "(", ")", "[", "]", "0", "1", "2", "3", "4", "5", "6", "7", "8", "9"}, 
    Text.Trim(Text.Clean(Text.Lower([Title]))), 
    (current, character) =&gt; Text.Replace(current, character, "")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5B2D13-87C6-4C7B-A90C-8A42FDA0E92E}" keepAlive="1" name="Query - ACM" description="Connection to the 'ACM' query in the workbook." type="5" refreshedVersion="8" background="1" saveData="1">
    <dbPr connection="Provider=Microsoft.Mashup.OleDb.1;Data Source=$Workbook$;Location=ACM;Extended Properties=&quot;&quot;" command="SELECT * FROM [ACM]"/>
  </connection>
  <connection id="2" xr16:uid="{4D1B6191-5577-481B-8289-ABB35D14CC62}" keepAlive="1" name="Query - all" description="Connection to the 'all' query in the workbook." type="5" refreshedVersion="8" background="1" saveData="1">
    <dbPr connection="Provider=Microsoft.Mashup.OleDb.1;Data Source=$Workbook$;Location=all;Extended Properties=&quot;&quot;" command="SELECT * FROM [all]"/>
  </connection>
  <connection id="3" xr16:uid="{9CB49048-F52D-48D3-AC76-DB7E7853E35B}" keepAlive="1" name="Query - all_deduplicated_on_doi+title" description="Connection to the 'all_deduplicated_on_doi+title' query in the workbook." type="5" refreshedVersion="8" background="1" saveData="1">
    <dbPr connection="Provider=Microsoft.Mashup.OleDb.1;Data Source=$Workbook$;Location=all_deduplicated_on_doi+title;Extended Properties=&quot;&quot;" command="SELECT * FROM [all_deduplicated_on_doi+title]"/>
  </connection>
  <connection id="4" xr16:uid="{17CC15F3-FE21-4B0C-8A31-DE6794228188}" keepAlive="1" name="Query - all_deduplicated_selection" description="Connection to the 'all_deduplicated_selection' query in the workbook." type="5" refreshedVersion="0" background="1" saveData="1">
    <dbPr connection="Provider=Microsoft.Mashup.OleDb.1;Data Source=$Workbook$;Location=all_deduplicated_selection;Extended Properties=&quot;&quot;" command="SELECT * FROM [all_deduplicated_selection]"/>
  </connection>
  <connection id="5" xr16:uid="{317AA134-B4C7-48B2-8F8D-05493702669A}" keepAlive="1" name="Query - all_evaluated_v0" description="Connection to the 'all_evaluated_v0' query in the workbook." type="5" refreshedVersion="8" background="1" saveData="1">
    <dbPr connection="Provider=Microsoft.Mashup.OleDb.1;Data Source=$Workbook$;Location=all_evaluated_v0;Extended Properties=&quot;&quot;" command="SELECT * FROM [all_evaluated_v0]"/>
  </connection>
  <connection id="6" xr16:uid="{648AE11E-E030-427B-9D5B-7DC54114E48E}" keepAlive="1" name="Query - all_final_really_final_definitely" description="Connection to the 'all_final_really_final_definitely' query in the workbook." type="5" refreshedVersion="8" background="1" saveData="1">
    <dbPr connection="Provider=Microsoft.Mashup.OleDb.1;Data Source=$Workbook$;Location=all_final_really_final_definitely;Extended Properties=&quot;&quot;" command="SELECT * FROM [all_final_really_final_definitely]"/>
  </connection>
  <connection id="7" xr16:uid="{B43113CB-502B-4ABA-A1D7-167DE1F75B21}" keepAlive="1" name="Query - IEEE" description="Connection to the 'IEEE' query in the workbook." type="5" refreshedVersion="8" background="1" saveData="1">
    <dbPr connection="Provider=Microsoft.Mashup.OleDb.1;Data Source=$Workbook$;Location=IEEE;Extended Properties=&quot;&quot;" command="SELECT * FROM [IEEE]"/>
  </connection>
  <connection id="8" xr16:uid="{B86AF597-1A79-45B5-8619-41E387DBB996}" keepAlive="1" name="Query - items_with_doi_deduplicated" description="Connection to the 'items_with_doi_deduplicated' query in the workbook." type="5" refreshedVersion="8" background="1" saveData="1">
    <dbPr connection="Provider=Microsoft.Mashup.OleDb.1;Data Source=$Workbook$;Location=items_with_doi_deduplicated;Extended Properties=&quot;&quot;" command="SELECT * FROM [items_with_doi_deduplicated]"/>
  </connection>
  <connection id="9" xr16:uid="{2FBBD11D-4DD9-41D9-BB5D-F22CDFE4DD76}" keepAlive="1" name="Query - items_without_doi" description="Connection to the 'items_without_doi' query in the workbook." type="5" refreshedVersion="8" background="1" saveData="1">
    <dbPr connection="Provider=Microsoft.Mashup.OleDb.1;Data Source=$Workbook$;Location=items_without_doi;Extended Properties=&quot;&quot;" command="SELECT * FROM [items_without_doi]"/>
  </connection>
  <connection id="10" xr16:uid="{1B7B5DDA-A51F-4347-AA36-C5BB3068E1BB}" keepAlive="1" name="Query - ScienceDirect" description="Connection to the 'ScienceDirect' query in the workbook." type="5" refreshedVersion="8" background="1" saveData="1">
    <dbPr connection="Provider=Microsoft.Mashup.OleDb.1;Data Source=$Workbook$;Location=ScienceDirect;Extended Properties=&quot;&quot;" command="SELECT * FROM [ScienceDirect]"/>
  </connection>
  <connection id="11" xr16:uid="{77CA1382-2F8F-4C03-BA4F-19518AE2735F}" keepAlive="1" name="Query - SCOPUS" description="Connection to the 'SCOPUS' query in the workbook." type="5" refreshedVersion="8" background="1" saveData="1">
    <dbPr connection="Provider=Microsoft.Mashup.OleDb.1;Data Source=$Workbook$;Location=SCOPUS;Extended Properties=&quot;&quot;" command="SELECT * FROM [SCOPUS]"/>
  </connection>
  <connection id="12" xr16:uid="{AFD1C36B-F8A4-4F5C-92A5-25EFCA45EB12}" keepAlive="1" name="Query - WOS" description="Connection to the 'WOS' query in the workbook." type="5" refreshedVersion="8" background="1" saveData="1">
    <dbPr connection="Provider=Microsoft.Mashup.OleDb.1;Data Source=$Workbook$;Location=WOS;Extended Properties=&quot;&quot;" command="SELECT * FROM [WOS]"/>
  </connection>
</connections>
</file>

<file path=xl/sharedStrings.xml><?xml version="1.0" encoding="utf-8"?>
<sst xmlns="http://schemas.openxmlformats.org/spreadsheetml/2006/main" count="108120" uniqueCount="13472">
  <si>
    <t>Item type</t>
  </si>
  <si>
    <t>Authors</t>
  </si>
  <si>
    <t>Title</t>
  </si>
  <si>
    <t>Journal</t>
  </si>
  <si>
    <t>Publication year</t>
  </si>
  <si>
    <t>Volume</t>
  </si>
  <si>
    <t>Issue</t>
  </si>
  <si>
    <t>Pages</t>
  </si>
  <si>
    <t>Publisher</t>
  </si>
  <si>
    <t>Address</t>
  </si>
  <si>
    <t>Date published</t>
  </si>
  <si>
    <t>ISSN</t>
  </si>
  <si>
    <t>URLs</t>
  </si>
  <si>
    <t>DOI</t>
  </si>
  <si>
    <t>Abstract</t>
  </si>
  <si>
    <t>Keywords</t>
  </si>
  <si>
    <t>Notes</t>
  </si>
  <si>
    <t>Journal Article</t>
  </si>
  <si>
    <t>Doyle DT,Fiesler C,Pater J,Brubaker JR</t>
  </si>
  <si>
    <t>Designing for Researcher Access in the U.S. Mortality Data Ecosystem</t>
  </si>
  <si>
    <t>Proc.  ACM Hum. -Comput.  Interact.</t>
  </si>
  <si>
    <t>CSCW2</t>
  </si>
  <si>
    <t>Association for Computing Machinery</t>
  </si>
  <si>
    <t>New York, NY, USA</t>
  </si>
  <si>
    <t>2024-11</t>
  </si>
  <si>
    <t>https://doi.org/10.1145/3687032;http://dx.doi.org/10.1145/3687032</t>
  </si>
  <si>
    <t>10.1145/3687032</t>
  </si>
  <si>
    <t>Access to mortality data is critical for researchers for various reasons, including the development of life-saving medical interventions. However, high-quality mortality data is typically unavailable for researchers to access in a timely manner due to bottlenecks and inefficiencies in the coordination of managing mortality data across a vast information ecosystem. To identify opportunities to improve access to mortality data, we conducted a qualitative interview study with 20 experts with direct knowledge and experience with mortality data systems. From these interviews, we mapped the mortality data ecosystem and found that policy constraints are the main underlying cause of bottlenecks and inefficiencies. We argue that policy intervention is required to optimize the coordination of mortality data between databases and between organizations. To support researcher access to mortality data, we present guiding principles for designers seeking to improve the mortality data ecosystem. These principles contribute to CSCW scholarship focused on the challenges of coordination across large information ecosystems and the tradeoffs between technology and policy when designing such systems.</t>
  </si>
  <si>
    <t>CDC, data and accounts, end-of-life support, law, legislation, policy, regulation</t>
  </si>
  <si>
    <t>Shah SI,Peristeras V,Magnisalis I</t>
  </si>
  <si>
    <t>Government Big Data Ecosystem: Definitions, Types of Data, Actors, and Roles and the Impact in Public Administrations</t>
  </si>
  <si>
    <t>J. Data and Information Quality</t>
  </si>
  <si>
    <t>2021-05</t>
  </si>
  <si>
    <t>1936-1955</t>
  </si>
  <si>
    <t>https://doi.org/10.1145/3425709;http://dx.doi.org/10.1145/3425709</t>
  </si>
  <si>
    <t>10.1145/3425709</t>
  </si>
  <si>
    <t>The public sector, private firms, business community, and civil society are generating data that are high in volume, veracity, and velocity and come from a diversity of sources. This type of data is today known as big data. Public administrations pursue big data as â€œnew oilâ€ and implement data-centric policies to collect, generate, process, share, exploit, and protect data for promoting good governance, transparency, innovative digital services, and citizensâ€™ engagement in public policy. All of the above constitute the Government Big Data Ecosystem (GBDE). Despite the great interest in this ecosystem, there is a lack of clear definitions, the various important types of government data remain vague, the different actors and their roles are not well defined, while the impact in key public administration sectors is not yet deeply understood and assessed. Such research and literature gaps impose a crucial obstacle for a better understanding of the prospects and nascent issues in exploiting GBDE. With this study, we aim to start filling the above-mentioned gaps by organizing our findings from an extended Systematic Literature Review into a framework to organise and address the above-mentioned challenges. Our goal is to contribute in this fast-evolving area by bringing some clarity and establishing common understanding around key elements of the emerging GBDE.</t>
  </si>
  <si>
    <t>government big data ecosystem, data-driven government, data and information, big data actors and roles, Big data</t>
  </si>
  <si>
    <t>Wasay A,Tatbul N,Gottschlich J</t>
  </si>
  <si>
    <t>Machine programming: turning data into programmer productivity</t>
  </si>
  <si>
    <t>Proc. VLDB Endow.</t>
  </si>
  <si>
    <t>3754â€“3757</t>
  </si>
  <si>
    <t>VLDB Endowment</t>
  </si>
  <si>
    <t>2022-08</t>
  </si>
  <si>
    <t>2150-8097</t>
  </si>
  <si>
    <t>https://doi.org/10.14778/3554821.3554892;http://dx.doi.org/10.14778/3554821.3554892</t>
  </si>
  <si>
    <t>10.14778/3554821.3554892</t>
  </si>
  <si>
    <t>Machine programming is an emerging research area that improves the software development life cycle from design through deployment. We present a tutorial on machine programming research highlighting aspects relevant to the data systems community. We divide this tutorial into three parts: We begin with an introduction to machine programming introducing its three pillars: intention, invention, and adaptation. Then, we provide an overview of the data ecosystem central to all machine programming systems, highlighting challenges and novel opportunities relevant to the data systems community. Finally, we describe recent advances in machine programming research and how these directions use various data sets to improve the ease of creating and maintaining performant software systems.</t>
  </si>
  <si>
    <t>Warren RB,Salehi N</t>
  </si>
  <si>
    <t>Trial by File Formats: Exploring Public Defenders' Challenges Working with Novel Surveillance Data</t>
  </si>
  <si>
    <t>CSCW1</t>
  </si>
  <si>
    <t>2022-04</t>
  </si>
  <si>
    <t>https://doi.org/10.1145/3512914;http://dx.doi.org/10.1145/3512914</t>
  </si>
  <si>
    <t>10.1145/3512914</t>
  </si>
  <si>
    <t>In the United States, public defenders (lawyers assigned to people accused of crimes who cannot afford a private attorney) serve as an essential bulwark against wrongful arrest and incarceration for low-income and marginalized people. Public defenders have long been overworked and under-resourced. However, these issues have been compounded by increases in the volume and complexity of data in modern criminal cases. We explore the technology needs of public defenders through a series of semi-structured interviews with public defenders and those who work with them. We find that public defenders' ability to reason about novel surveillance data is woefully inadequate not only due to a lack of resources and knowledge, but also due to the structure of the criminal justice system, which gives prosecutors and police (in partnership with private companies) more control over the type of information used in criminal cases than defense attorneys. We find that public defenders may be able to create fairer situations for their clients with better tools for data interpretation and access. Therefore, we call on technologists to attend to the needs of public defenders and the people they represent when designing systems that collect data about people. Our findings illuminate constraints that technologists and privacy advocates should consider as they pursue solutions. In particular, our work complicates notions of individual privacy as the only value in protecting users' rights, and demonstrates the importance of data interpretation alongside data visibility. As data sources become more complex, control over the data cannot be separated from access to the experts and technology to make sense of that data. The growing surveillance data ecosystem may systematically oppress not only those who are most closely observed, but groups of people whose communities and advocates have been deprived of the storytelling power over their information.</t>
  </si>
  <si>
    <t>social-technical systems, privacy, digital trace data, criminal justice</t>
  </si>
  <si>
    <t>Geisler S,Vidal ME,Cappiello C,LÃ³scio BF,Gal A,Jarke M,Lenzerini M,Missier P,Otto B,Paja E,Pernici B,Rehof J</t>
  </si>
  <si>
    <t>Knowledge-Driven Data Ecosystems Toward Data Transparency</t>
  </si>
  <si>
    <t>2021-12</t>
  </si>
  <si>
    <t>https://doi.org/10.1145/3467022;http://dx.doi.org/10.1145/3467022</t>
  </si>
  <si>
    <t>10.1145/3467022</t>
  </si>
  <si>
    <t>A data ecosystem (DE) offers a keystone-player or alliance-driven infrastructure that enables the interaction of different stakeholders and the resolution of interoperability issues among shared data. However, despite years of research in data governance and management, trustability is still affected by the absence of transparent and traceable data-driven pipelines. In this work, we focus on requirements and challenges that DEs face when ensuring data transparency. Requirements are derived from the data and organizational management, as well as from broader legal and ethical considerations. We propose a novel knowledge-driven DE architecture, providing the pillars for satisfying the analyzed requirements. We illustrate the potential of our proposal in a real-world scenario. Last, we discuss and rate the potential of the proposed architecture in the fulfillmentof these requirements.</t>
  </si>
  <si>
    <t>trustability, data quality, data ecosystems, Data transparency</t>
  </si>
  <si>
    <t>Seneviratne O,Adams K,McGuinness DL</t>
  </si>
  <si>
    <t>Accountable Bench-to-Bedside Data-Sharing Mechanism for Researchers</t>
  </si>
  <si>
    <t>Trans. Soc. Comput.</t>
  </si>
  <si>
    <t>3â€“4</t>
  </si>
  <si>
    <t>2023-10</t>
  </si>
  <si>
    <t>https://doi.org/10.1145/3609486;http://dx.doi.org/10.1145/3609486</t>
  </si>
  <si>
    <t>10.1145/3609486</t>
  </si>
  <si>
    <t>We present a trustworthy mechanism for sharing, reusing, and repurposing data to address the challenge of the costly and time-consuming effort needed to bring an innovative idea from the bench (basic research) to the bedside (clinical level). Even though researchers may generate a solution on their own, other aspects of research, including peer review and dissemination of data/results, have an inherent social component. Compared with the centralized mechanisms of data-sharing (and the subsequent reuse and repurposing), many, if not all, aspects of these processes can be decentralized by using blockchain (for full decentralized and autonomous control), coupled with provenance (to ascertain how and where the resources have been leveraged) and incentive semantics (for characterizing how researchers would be rewarded for their contributions). By capturing metadata details at each step of the workflow, data will be easier to audit, verify, and merge with related datasets. It is common in settings where data is either sensitive or valuable (or both) to have formal data use agreements or sometimes less formal rules for reuse, which we have captured in smart contracts. A key innovative aspect of this work is the departure from the traditional natural languageâ€“based data use agreements to make these agreements more computable, resulting in enhanced usability and interoperability by a broader community. We have developed the Data Sharing Ontology, a structured vocabulary to guide various incentive mechanisms and criteria used in the decentralized protocol we introduced with smart contracts. Our solution can track data reuse, provide peer reviews on accountable data reuse, and report any violations, thus providing metrics for measuring data producersâ€™ impact on reward structures and research measures. We introduce the SCIENCE-index designed to incentivize data-sharing in scientific research, which builds upon prior indices used in academic research, such as the h-index and the data-index. The SCIENCE-index is publicly available and automatically calculated by a smart contract based on an individualâ€™s data sharing, reuse, and responsible stewardship activities. By incentivizing fair and honest data-related activities, the SCIENCE-index can help improve the speed, cost, and quality of scientific research. As an example application of this decentralized data-sharing framework, we demonstrate how this approach could radically improve the quality and the efficiency of scientific output in the setting of COVID-19 research data-sharing from the National COVID Cohort Collaborative (N3C).</t>
  </si>
  <si>
    <t>researcherâ€™s dilemma, incentives, blockchain, Data-sharing</t>
  </si>
  <si>
    <t>Cao L,Liu Q</t>
  </si>
  <si>
    <t>COVID-19 Modeling: A Review</t>
  </si>
  <si>
    <t>ACM Comput. Surv.</t>
  </si>
  <si>
    <t>2024-10</t>
  </si>
  <si>
    <t>0360-0300</t>
  </si>
  <si>
    <t>https://doi.org/10.1145/3686150;http://dx.doi.org/10.1145/3686150</t>
  </si>
  <si>
    <t>10.1145/3686150</t>
  </si>
  <si>
    <t>The SARS-CoV-2 viruses and their triggered COVID-19 pandemic have fundamentally reshaped the world in almost every aspect, their evolution and influences remain. While over a million of literature have been produced on these unprecedented, overwhelming global disaster, one critical question is open: How has COVID-19 been quantified globally? This further inspires many other questions: What COVID-19 problems have been modeled? How have modeling methods in areas such as epidemiology, artificial intelligence (AI), data science, machine learning, deep learning, mathematics and social science played their roles in characterizing COVID-19? Where are the gaps and issues of these COVID-19 modeling studies? What are the lessons for quantifying future disasters? Answering these questions involves the analysis of a very broad spectrum of literature across different disciplines and domains. Distinguishing from specific efforts, this review takes the first attempt to generate a systematic, structured and contrastive landscape and taxonomy of global COVID-19 modeling. First, the surveyed problems span over a full range of COVID-19, including epidemic transmission processes, case identification and tracing, infection diagnosis and medical treatments, non-pharmaceutical interventions and their influence, drug and vaccine development, psychological, economic and social influence and impact, and misinformation, and so on. Second, the reviewed modeling methods traverse all relevant disciplines, from statistic modeling to epidemic modeling, medical analysis, biomedical analysis, AI, deep and machine learning, analytics, and simulation. Critical analyses further identify significant issues and gaps, for example, simple techniques and similar problems have been overwhelmingly addressed everywhere, while intrinsic and foundational issues and deep insights have been overlooked. The review discloses significant opportunities for more deeply, effectively and uniquely quantifying COVID-19-like global disasters from their intrinsic working mechanisms, interactions and dynamics.</t>
  </si>
  <si>
    <t>COVID-19, SARS-CoV-2, coronavirus, pandemic, COVID-19 modeling, epidemic transmission, artificial intelligence (AI), data science, machine learning, deep learning, modeling, epidemiological modeling, forecasting, prediction, biomedical analysis, statistical modeling, mathematical modeling, data-driven discovery, domain-driven modeling, simulation, influence analysis, impact modeling</t>
  </si>
  <si>
    <t>Konstantinidis I,Kapantai E,Michailidis A,Deligiannis A,Berberidis C,Magnisalis I,Peristeras V</t>
  </si>
  <si>
    <t>From document-centric to data-centric public service provision</t>
  </si>
  <si>
    <t>Digit.  Gov. : Res.  Pract.</t>
  </si>
  <si>
    <t>2024-09</t>
  </si>
  <si>
    <t>https://doi.org/10.1145/3676279;http://dx.doi.org/10.1145/3676279</t>
  </si>
  <si>
    <t>10.1145/3676279</t>
  </si>
  <si>
    <t>The profound digitization of public administration over recent decades has not eliminated information exchange via paper or electronic documents and certificates. We argue that a paradigm shift from document-centric to data-centric public service provision is needed and is feasible today with the exploitation of emerging technologies. We explore frameworks, architectures, benefits, and challenges in transforming document-centric administration processes into integrated, granular data exchange. A conceptual architecture for public service provision is proposed to extract preconditions from legislation, map the needed evidence to the service requirements, standardize evidence types, and integrate authoritative data sources. While promoting efficiency, privacy, and innovation, this shift faces technical and organizational challenges as the analysis of the â€œNational Registry of Administrative Public Servicesâ€ in Greece reveals. Further research on aligning policies, upholding trust, and coordinating institutional processes is warranted.</t>
  </si>
  <si>
    <t>data, public service, digital transformation, AI, LLMs, Knowledge Graphs</t>
  </si>
  <si>
    <t>Barhamgi M,Bertino E</t>
  </si>
  <si>
    <t>Editorial: Special Issue on Data Transparencyâ€”Data Quality, Annotation, and Provenance</t>
  </si>
  <si>
    <t>2022-02</t>
  </si>
  <si>
    <t>https://doi.org/10.1145/3494454;http://dx.doi.org/10.1145/3494454</t>
  </si>
  <si>
    <t>10.1145/3494454</t>
  </si>
  <si>
    <t>fairness, accountability, privacy, data quality and annotation, data provenance, Data transparency</t>
  </si>
  <si>
    <t>Shaharudin A,van Loenen B,Janssen M</t>
  </si>
  <si>
    <t>Towards a Common Definition of Open Data Intermediaries</t>
  </si>
  <si>
    <t>2023-06</t>
  </si>
  <si>
    <t>https://doi.org/10.1145/3585537;http://dx.doi.org/10.1145/3585537</t>
  </si>
  <si>
    <t>10.1145/3585537</t>
  </si>
  <si>
    <t>The role of open data intermediaries is considered instrumental in the supply and use of open data. There are various definitions of open data intermediaries in the literature and some of them are quite different from each other. These definitions can benefit from harmonization so knowledge about open data intermediaries can be developed on top of a shared understanding of what open data intermediaries mean. The objective of this article is to propose a common definition of open data intermediaries. We first carried out a systematic literature review and compiled the definitions of open data intermediaries from the literature. We found that each definition can be broken down into four basic components: (i) Who are the actors of open data intermediaries? (ii) What do they do? (iii) Where are they located in the open data lifecycle? and (iv) Why are they needed? We then conducted another round of data gathering and analysis to substantiate the four basic components. We proposed the following common definition of open data intermediaries: Third-party actors who provide specialized resources and capabilities to (i) enhance the supply, flow, and/or use of open data and/or (ii) strengthen the relationships among various open data stakeholders.</t>
  </si>
  <si>
    <t>definition, infomediaries, intermediaries, Open data</t>
  </si>
  <si>
    <t>Wang G,Zhao J,Van Kleek M,Shadbolt N</t>
  </si>
  <si>
    <t>'Don't make assumptions about me!': Understanding Children's Perception of Datafication Online</t>
  </si>
  <si>
    <t>2022-11</t>
  </si>
  <si>
    <t>https://doi.org/10.1145/3555144;http://dx.doi.org/10.1145/3555144</t>
  </si>
  <si>
    <t>10.1145/3555144</t>
  </si>
  <si>
    <t>Datafication, which is the process in which children's actions online are pervasively recorded, tracked, aggregated, analysed, and exploited by online services in multiple ways that include behavioural engineering, and monetisation, is becoming increasing common in the online world today. However, we know little about how children feel about such practices and how they perceive datafication. Through online interviews with 48 children aged 7-13 from UK schools, we examined how children perceive datafication practices, especially how such practices could make inference on them. We identified three key knowledge gaps in children's perceptions, including their lack of recognition of who were involved in the data processing and how, data being transmitted across platforms, and their data ownership. Through situating our findings under a critical algorithmic literacy framework, our findings provided some immediate indications regarding how we could better support children in the datafied society through more transparency and autonomy-supportive designs, as well as the need for a fundamental shift of the current data governance structure.</t>
  </si>
  <si>
    <t>online platforms, datafication, data inference, children</t>
  </si>
  <si>
    <t>Zeng X,Hui Y,Shen J,Pavlo A,McKinney W,Zhang H</t>
  </si>
  <si>
    <t>An Empirical Evaluation of Columnar Storage Formats</t>
  </si>
  <si>
    <t>148â€“161</t>
  </si>
  <si>
    <t>https://doi.org/10.14778/3626292.3626298;http://dx.doi.org/10.14778/3626292.3626298</t>
  </si>
  <si>
    <t>10.14778/3626292.3626298</t>
  </si>
  <si>
    <t>Columnar storage is a core component of a modern data analytics system. Although many database management systems (DBMSs) have proprietary storage formats, most provide extensive support to open-source storage formats such as Parquet and ORC to facilitate cross-platform data sharing. But these formats were developed over a decade ago, in the early 2010s, for the Hadoop ecosystem. Since then, both the hardware and workload landscapes have changed.In this paper, we revisit the most widely adopted open-source columnar storage formats (Parquet and ORC) with a deep dive into their internals. We designed a benchmark to stress-test the formats' performance and space efficiency under different workload configurations. From our comprehensive evaluation of Parquet and ORC, we identify design decisions advantageous with modern hardware and real-world data distributions. These include using dictionary encoding by default, favoring decoding speed over compression ratio for integer encoding algorithms, making block compression optional, and embedding finer-grained auxiliary data structures. We also point out the inefficiencies in the format designs when handling common machine learning workloads and using GPUs for decoding. Our analysis identified important considerations that may guide future formats to better fit modern technology trends.</t>
  </si>
  <si>
    <t>Del Vasto-Terrientes L</t>
  </si>
  <si>
    <t>Experience: Data Management for Delivering COVID-19 Relief in Panama</t>
  </si>
  <si>
    <t>2023-11</t>
  </si>
  <si>
    <t>https://doi.org/10.1145/3623511;http://dx.doi.org/10.1145/3623511</t>
  </si>
  <si>
    <t>10.1145/3623511</t>
  </si>
  <si>
    <t>A data-driven public sector recognizes data as a key element for implementing policies based on evidence. The open data movement has been a major catalyst for elevating data to a privileged position in many governments around the globe. In Panama, open data has enabled the improvement of data management in each institution. However, it is required to go further to create an integrated data-driven government with a common objective. Public institutions collect a huge amount of data that may never be used, and some others do not contain enough quality to provide trustworthy results. The state of emergency caused by the COVID-19 showed the necessity of establishing a common digital government vision for planning, delivering, and monitoring public services, as well as strengthening the technical foundation in the public sector to improve the data value cycle: acquisition, storage, and exploitation. This paper reports from a data custodian perspective how the state of emergency worked as a catalyst to boost government data management, specifically for the Vale Digital program, a social relief program linked to the identity card implemented by the Panamanian government during the COVID-19 pandemic, which may possibly be the greatest government data integration to date in terms of impact, data volume, rapid implementation, and institutions involved.</t>
  </si>
  <si>
    <t>public policies, data integration, data-driven government, Data management</t>
  </si>
  <si>
    <t>Aljawarneh S,Lara JA</t>
  </si>
  <si>
    <t>Editorial: Special Issue on Quality Assessment and Management in Big Dataâ€”Part I</t>
  </si>
  <si>
    <t>https://doi.org/10.1145/3449052;http://dx.doi.org/10.1145/3449052</t>
  </si>
  <si>
    <t>10.1145/3449052</t>
  </si>
  <si>
    <t>big data, quality management, Quality assessment</t>
  </si>
  <si>
    <t>Heltweg P,Riehle D</t>
  </si>
  <si>
    <t>A Systematic Analysis of Problems in Open Collaborative Data Engineering</t>
  </si>
  <si>
    <t>2023-12</t>
  </si>
  <si>
    <t>https://doi.org/10.1145/3629040;http://dx.doi.org/10.1145/3629040</t>
  </si>
  <si>
    <t>10.1145/3629040</t>
  </si>
  <si>
    <t>Collaborative workflows are common in open-source software development. They reduce individual costs and improve the quality of work results. Open data shares many characteristics with open-source software, as it can be used, modified, and redistributed by anyone, for free. However, in contrast to open-source software engineering, collaborative data engineering on open data lacks a shared understanding of processes, methods, and tools. This article presents a systematic literature review of collaboration processes, methods, and tools in data engineering as performed by open data users. An additional interview study with practitioners confirms and enhances the findings and strengthens the resulting insights. We find an ecosystem with heterogeneous participants and no standardized processes, methods, and tools. Participants face a variety of technical and social challenges during their work. Our work provides a structured overview of collaboration systems in open collaborative data engineering, enabling further research. Additionally, we contribute preliminary guidelines for successful open collaborative data engineering projects and recommendations to increase its adoption for open data ecosystems.</t>
  </si>
  <si>
    <t>open data, data engineering, Collaboration</t>
  </si>
  <si>
    <t>Dove G,Shanley J,Matuk C,Nov O</t>
  </si>
  <si>
    <t>Open Data Intermediaries: Motivations, Barriers and Facilitators to Engagement</t>
  </si>
  <si>
    <t>2023-04</t>
  </si>
  <si>
    <t>https://doi.org/10.1145/3579511;http://dx.doi.org/10.1145/3579511</t>
  </si>
  <si>
    <t>10.1145/3579511</t>
  </si>
  <si>
    <t>Open data programs have become increasingly established at national and local levels of government. While the degree of success these programs have had in achieving their objectives remains open to question, one factor that has been identified as important to any success is the role of open data intermediaries, individuals and organizations that help others to make use of open data. In this paper we investigate how people become engaged with open data, what their motivations are, and the barriers and facilitators program participants perceive with regard to using open data effectively. We interview participants from a variety of backgrounds with differing levels of experience and engagement with open data. Participants include students learning how to train others in open data techniques and tools; people who attend open data events and use open data for commercial or social benefit; and representatives from local government, municipal agencies and a civic tech non-profit. We identify pathways to successfully developing and nurturing a community of open data intermediaries, and make five recommendations for organizations planning and managing open data programs.</t>
  </si>
  <si>
    <t>civic tech, open data, open data intermediaries</t>
  </si>
  <si>
    <t>Zhu J,Cao J,Saxena D,Jiang S,Ferradi H</t>
  </si>
  <si>
    <t>Blockchain-empowered Federated Learning: Challenges, Solutions, and Future Directions</t>
  </si>
  <si>
    <t>2023-02</t>
  </si>
  <si>
    <t>https://doi.org/10.1145/3570953;http://dx.doi.org/10.1145/3570953</t>
  </si>
  <si>
    <t>10.1145/3570953</t>
  </si>
  <si>
    <t>Federated learning is a privacy-preserving machine learning technique that trains models across multiple devices holding local data samples without exchanging them. There are many challenging issues in federated learning, such as coordinating participantsâ€™ activities, arbitrating their benefits, and aggregating models. Most existing solutions employ a centralized approach, in which a trustworthy central authority is needed for coordination. Such an approach incurs many disadvantages, including vulnerability to attacks, lack of credibility, and difficulty in calculating rewards. Recently, blockchain was identified as a potential solution for addressing the abovementioned issues. Extensive research has been conducted, and many approaches, methods, and techniques have been proposed. There is a need for a systematic survey to examine how blockchain can empower federated learning. Although there are many surveys on federated learning, few of them cover blockchain as an enabling technology. This work comprehensively surveys challenges, solutions, and future directions for blockchain-empowered federated learning (BlockFed). First, we identify the critical issues in federated learning and explain why blockchain provides a potential approach to addressing these issues. Second, we categorize existing system models into three classes: decoupled, coupled, and overlapped, according to how the federated learning and blockchain functions are integrated. Then we compare the advantages and disadvantages of these three system models, regard the disadvantages as challenging issues in BlockFed, and investigate corresponding solutions. Finally, we identify and discuss the future directions, including open problems in BlockFed.</t>
  </si>
  <si>
    <t>incentive mechanisms, client selection, blockchain-based federated learning, federated learning, Blockchain</t>
  </si>
  <si>
    <t>Zhao X,Qiao J,Huang X,Wang C,Song S,Wang J</t>
  </si>
  <si>
    <t>Apache TsFile: An IoT-Native Time Series File Format</t>
  </si>
  <si>
    <t>4064â€“4076</t>
  </si>
  <si>
    <t>https://doi.org/10.14778/3685800.3685827;http://dx.doi.org/10.14778/3685800.3685827</t>
  </si>
  <si>
    <t>10.14778/3685800.3685827</t>
  </si>
  <si>
    <t>The proliferation of the Internet of Things (IoT) has led to an exponential increase in time series data, distributed and applied in various contexts, demanding a dedicated storage solution. Based on our observations and analysis of IoT production systems, we have characterized 3 requirements for time series data: (1) a close association with devices and sensors, (2) continually synchronizing between cloud-edge, and (3) requiring the ability for high ingestion and low latency access on big volume data. Despite the growing trend, current time series database systems lack a standardized file format, and existing open file formats do not adequately leverage the unique characteristics of IoT time series data. In this paper, we introduce Apache TsFile, a specialized file format tailored for IoT time series data. TsFile organizes data by devices, creating indexes based on device-related information. Our experiments demonstrate the efficiency of TsFile in achieving high data ingestion rates, minimizing latency, and optimizing data compactness.</t>
  </si>
  <si>
    <t>Karanja EM,Masupe S,Gasennelwe-Jeffrey M</t>
  </si>
  <si>
    <t>Challenge Paper: Towards Open Datasets for Internet of Things Malware</t>
  </si>
  <si>
    <t>2018-09</t>
  </si>
  <si>
    <t>https://doi.org/10.1145/3230669;http://dx.doi.org/10.1145/3230669</t>
  </si>
  <si>
    <t>10.1145/3230669</t>
  </si>
  <si>
    <t>open data, malware datasets, Internet of things</t>
  </si>
  <si>
    <t>Pedreira P,Erling O,Basmanova M,Wilfong K,Sakka L,Pai K,He W,Chattopadhyay B</t>
  </si>
  <si>
    <t>Velox: meta's unified execution engine</t>
  </si>
  <si>
    <t>3372â€“3384</t>
  </si>
  <si>
    <t>https://doi.org/10.14778/3554821.3554829;http://dx.doi.org/10.14778/3554821.3554829</t>
  </si>
  <si>
    <t>10.14778/3554821.3554829</t>
  </si>
  <si>
    <t>The ad-hoc development of new specialized computation engines targeted to very specific data workloads has created a siloed data landscape. Commonly, these engines share little to nothing with each other and are hard to maintain, evolve, and optimize, and ultimately provide an inconsistent experience to data users. In order to address these issues, Meta has created Velox, a novel open source C++ database acceleration library. Velox provides reusable, extensible, high-performance, and dialect-agnostic data processing components for building execution engines, and enhancing data management systems. The library heavily relies on vectorization and adaptivity, and is designed from the ground up to support efficient computation over complex data types due to their ubiquity in modern workloads. Velox is currently integrated or being integrated with more than a dozen data systems at Meta, including analytical query engines such as Presto and Spark, stream processing platforms, message buses and data warehouse ingestion infrastructure, machine learning systems for feature engineering and data preprocessing (PyTorch), and more. It provides benefits in terms of (a) efficiency wins by democratizing optimizations previously only found in individual engines, (b) increased consistency for data users, and (c) engineering efficiency by promoting reusability.</t>
  </si>
  <si>
    <t>Thirumuruganathan S,Kunjir M,Ouzzani M,Chawla S</t>
  </si>
  <si>
    <t>Automated Annotations for AI Data and Model Transparency</t>
  </si>
  <si>
    <t>https://doi.org/10.1145/3460000;http://dx.doi.org/10.1145/3460000</t>
  </si>
  <si>
    <t>10.1145/3460000</t>
  </si>
  <si>
    <t>The data and Artificial Intelligence revolution has had a massive impact on enterprises, governments, and society alike. It is fueled by two key factors. First, data have become increasingly abundant and are often available openly. Enterprises have more data than they can process. Governments are spearheading open data initiatives by setting up data portals such as data.gov and releasing large amounts of data to the public. Second, AI engineering development is becoming increasingly democratized. Open source frameworks have enabled even an individual developer to engineer sophisticated AI systems. But with such ease of use comes the potential for irresponsible use of data.Ensuring that AI systems adhere to a set of ethical principles is one of the major problems of our age. We believe that data and model transparency has a key role to play in mitigating the deleterious effects of AI systems. In this article, we describe a framework to synthesize ideas from various domains such as data transparency, data quality, data governance among others to tackle this problem. Specifically, we advocate an approach based on automated annotations (of both data and the AI model), which has a number of appealing properties. The annotations could be used by enterprises to get visibility of potential issues, prepare data transparency reports, create and ensure policy compliance, and evaluate the readiness of data for diverse downstream AI applications. We propose a model architecture and enumerate its key components that could achieve these requirements. Finally, we describe a number of interesting challenges and opportunities.</t>
  </si>
  <si>
    <t>machine learning, data cleaning, Data transparency</t>
  </si>
  <si>
    <t>Shute J,Bales S,Brown M,Browne JD,Dolphin B,Kudtarkar R,Litvinov A,Ma J,Morcos J,Shen M,Wilhite D,Wu X,Yu L</t>
  </si>
  <si>
    <t>SQL Has Problems. We Can Fix Them: Pipe Syntax In SQL</t>
  </si>
  <si>
    <t>4051â€“4063</t>
  </si>
  <si>
    <t>https://doi.org/10.14778/3685800.3685826;http://dx.doi.org/10.14778/3685800.3685826</t>
  </si>
  <si>
    <t>10.14778/3685800.3685826</t>
  </si>
  <si>
    <t>SQL has been extremely successful as the de facto standard language for working with data. Virtually all mainstream database-like systems use SQL as their primary query language. But SQL is an old language with significant design problems, making it difficult to learn, difficult to use, and difficult to extend. Many have observed these challenges with SQL, and proposed solutions involving new languages. New language adoption is a significant obstacle for users, and none of the potential replacements have been successful enough to displace SQL.In GoogleSQL, we've taken a different approach - solving SQL's problems by extending SQL. Inspired by a pattern that works well in other modern data languages, we added piped data flow syntax to SQL. The results are transformative - SQL becomes a flexible language that's easier to learn, use and extend, while still leveraging the existing SQL ecosystem and existing userbase. Improving SQL from within allows incrementally adopting new features, without migrations and without learning a new language, making this a more productive approach to improve on standard SQL.</t>
  </si>
  <si>
    <t>Mountantonakis M,Tzitzikas Y</t>
  </si>
  <si>
    <t>Large-scale Semantic Integration of Linked Data: A Survey</t>
  </si>
  <si>
    <t>2019-09</t>
  </si>
  <si>
    <t>https://doi.org/10.1145/3345551;http://dx.doi.org/10.1145/3345551</t>
  </si>
  <si>
    <t>10.1145/3345551</t>
  </si>
  <si>
    <t>A large number of published datasets (or sources) that follow Linked Data principles is currently available and this number grows rapidly. However, the major target of Linked Data, i.e., linking and integration, is not easy to achieve. In general, information integration is difficult, because (a) datasets are produced, kept, or managed by different organizations using different models, schemas, or formats, (b) the same real-world entities or relationships are referred with different URIs or names and in different natural languages,(c) datasets usually contain complementary information, (d) datasets can contain data that are erroneous, out-of-date, or conflicting, (e) datasets even about the same domain may follow different conceptualizations of the domain, (f) everything can change (e.g., schemas, data) as time passes. This article surveys the work that has been done in the area of Linked Data integration, it identifies the main actors and use cases, it analyzes and factorizes the integration process according to various dimensions, and it discusses the methods that are used in each step. Emphasis is given on methods that can be used for integrating several datasets. Based on this analysis, the article concludes with directions that are worth further research.</t>
  </si>
  <si>
    <t>semantic web, data discovery, big data, RDF, Data integration</t>
  </si>
  <si>
    <t>Darian S,Chauhan A,Marton R,Ruppert J,Anderson K,Clune R,Cupchak M,Gannett M,Holton J,Kamas E,Kibozi-Yocka J,Mauro-Gallegos D,Naylor S,O'Malley M,Patel M,Sandberg J,Siegler T,Tate R,Temtim A,Whaley S,Voida A</t>
  </si>
  <si>
    <t>Enacting Data Feminism in Advocacy Data Work</t>
  </si>
  <si>
    <t>https://doi.org/10.1145/3579480;http://dx.doi.org/10.1145/3579480</t>
  </si>
  <si>
    <t>10.1145/3579480</t>
  </si>
  <si>
    <t>In this paper, we present the results of a study that examines the role of data in nonprofit advocacy work. We conducted semi-structured interviews with 25 individuals who play critical roles in the data work of 18 different advocacy organizations. Our analysis reveals five key stakeholders in advocacy data work-beneficiaries, policymakers, funding and partner organizations, gatekeepers, and local publics. It also contributes a framework of four functions of data work in nonprofit organizations-data as amplifier, activator, legitimizer, and incubator. We characterize the challenges in data work that exist, particularly in widespread attempts to reappropriate data work across functions. These challenges in reappropriation are often rooted in participants' effects to enact data feminist principles from the margins of the data economy. Finally, we discuss how nonprofit institutions operate outside of the dominant data work goals known as the three Ss (surveillance, selling, and science) and propose a fourth S, social good, that is working to challenge the norms of the data economy and should be considered in research regarding the data economy moving forward.</t>
  </si>
  <si>
    <t>advocacy, data economy, data feminism, data work, nonprofit, social sector, third sector</t>
  </si>
  <si>
    <t>Asudeh A,Jagadish HV</t>
  </si>
  <si>
    <t>Fairly evaluating and scoring items in a data set</t>
  </si>
  <si>
    <t>3445â€“3448</t>
  </si>
  <si>
    <t>2020-08</t>
  </si>
  <si>
    <t>https://doi.org/10.14778/3415478.3415566;http://dx.doi.org/10.14778/3415478.3415566</t>
  </si>
  <si>
    <t>10.14778/3415478.3415566</t>
  </si>
  <si>
    <t>We frequently compute a score for each item in a data set, sometimes for its intrinsic value, but more often as a step towards classification, ranking, and so forth. The importance of computing this score fairly cannot be overstated. In this tutorial, we will develop a framework for how to think about this task, and then present techniques for responsible scoring and link these to traditional data management challenges.</t>
  </si>
  <si>
    <t>Hamed N,Rana O,Orozco-terWengel P,Goossens B,Perera C</t>
  </si>
  <si>
    <t>A Comparison of Open Data Observatories</t>
  </si>
  <si>
    <t>https://doi.org/10.1145/3705863;http://dx.doi.org/10.1145/3705863</t>
  </si>
  <si>
    <t>10.1145/3705863</t>
  </si>
  <si>
    <t>Open Data Observatories refer to online platforms that provide real-time and historical data for a particular application context, e.g., urban/non-urban environments or a specific application domain. They are generally developed to facilitate collaboration within one or more communities through reusable datasets, analysis tools, and interactive visualizations. Open Data Observatories collect and integrate various data from multiple disparate data sourcesâ€”some providing mechanisms to support real-time data capture and ingest. Data types can include sensor data (soil, weather, traffic, pollution levels) and satellite imagery. Data sources can include Open Data providers, interconnected devices, and services offered through the Internet of Things. The continually increasing volume and variety of such data require timely integration, management, and analysis, yet presented in a way that end-users can easily understand. Data released for open access preserve their value and enable a more in-depth understanding of real-world choices. This survey compares thirteen Open Data Observatories and their data management approaches - investigating their aims, design, and types of data. We conclude with research challenges that influence the implementation of these observatories, outlining some strengths and limitations for each one and recommending areas for improvement. Our goal is to identify best practices learned from the selected observatories to aid the development of new Open Data Observatories.</t>
  </si>
  <si>
    <t>Urban and non-urban data observatories, FAIR Open Data principles, Data integration, Data platforms.</t>
  </si>
  <si>
    <t>Just Accepted</t>
  </si>
  <si>
    <t>Wang C,Huang X,Qiao J,Jiang T,Rui L,Zhang J,Kang R,Feinauer J,McGrail KA,Wang P,Luo D,Yuan J,Wang J,Sun J</t>
  </si>
  <si>
    <t>Apache IoTDB: time-series database for internet of things</t>
  </si>
  <si>
    <t>2901â€“2904</t>
  </si>
  <si>
    <t>https://doi.org/10.14778/3415478.3415504;http://dx.doi.org/10.14778/3415478.3415504</t>
  </si>
  <si>
    <t>10.14778/3415478.3415504</t>
  </si>
  <si>
    <t>The amount of time-series data that is generated has exploded due to the growing popularity of Internet of Things (IoT) devices and applications. These applications require efficient management of the time-series data on both the edge and cloud side that support high throughput ingestion, low latency query and advanced time series analysis. In this demonstration, we present Apache IoTDB managing time-series data to enable new classes of IoT applications. IoTDB has both edge and cloud versions, provides an optimized columnar file format for efficient time-series data storage, and time-series database with high ingestion rate, low latency queries and data analysis support. It is specially optimized for time-series oriented operations like aggregations query, down-sampling and sub-sequence similarity search. An edge-to-cloud time-series data management application is chosen to demonstrate how IoTDB handles time-series data in real-time and supports advanced analytics by integrating with Hadoop and Spark. An end-to-end IoT data management solution is shown by integrating IoTDB with PLC4x, Calcite, and Grafana.</t>
  </si>
  <si>
    <t>Miksa T,Oblasser S,Rauber A</t>
  </si>
  <si>
    <t>Automating Research Data Management Using Machine-Actionable Data Management Plans</t>
  </si>
  <si>
    <t>ACM Trans. Manage. Inf. Syst.</t>
  </si>
  <si>
    <t>2158-656X</t>
  </si>
  <si>
    <t>https://doi.org/10.1145/3490396;http://dx.doi.org/10.1145/3490396</t>
  </si>
  <si>
    <t>10.1145/3490396</t>
  </si>
  <si>
    <t>Many research funders mandate researchers to create and maintain data management plans (DMPs) for research projects that describe how research data is managed to ensure its reusability. A DMP, being a static textual document, is difficult to act upon and can quickly become obsolete and impractical to maintain. A new generation of machine-actionable DMPs (maDMPs) was therefore proposed by the Research Data Alliance to enable automated integration of information and updates. maDMPs open up a variety of use cases enabling interoperability of research systems and automation of data management tasks.In this article, we describe a system for machine-actionable data management planning in an institutional context. We identify common use cases within research that can be automated to benefit from machine-actionability of DMPs. We propose a reference architecture of an maDMP support system that can be embedded into an institutional research data management infrastructure. The system semi-automates creation and maintenance of DMPs, and thus eases the burden for the stakeholders responsible for various DMP elements. We evaluate the proposed system in a case study conducted at the largest technical university in Austria and quantify to what extent the DMP templates provided by the European Commission and a national funding body can be pre-filled. The proof-of-concept implementation shows that maDMP workflows can be semi-automated, thus workload on involved parties can be reduced and quality of information increased. The results are especially relevant to decision makers and infrastructure operators who want to design information systems in a systematic way that can utilize the full potential of maDMPs.</t>
  </si>
  <si>
    <t>FAIR, RDA, RDM, automation, requirements engineering, funder template, enterprise architecture, business processes, machine-actionable, Data management plan</t>
  </si>
  <si>
    <t>Bono CA,Cappiello C,Pernici B,Ramalli E,Vitali M</t>
  </si>
  <si>
    <t>Pipeline Design for Data Preparation for Social Media Analysis</t>
  </si>
  <si>
    <t>https://doi.org/10.1145/3597305;http://dx.doi.org/10.1145/3597305</t>
  </si>
  <si>
    <t>10.1145/3597305</t>
  </si>
  <si>
    <t>In a data-driven culture, in which analytics applications are the main resources for supporting decision-making, the use of high-quality datasets is mandatory to minimize errors and risks. For this reason, data analysis tasks need to be preceded by a data preparation pipeline. The design of such a pipeline is not trivial: the data analyst must carefully choose the appropriate operations considering several aspects. This is often performed by adopting a trial-and-error approach that does not always lead to the most effective solution. In addition, extracting information from social media poses specific problems due to the need to consider only posts relevant for the analysis, for its dependence from the context being considered, for its multimedia contents, and for the risk of filtering out informative posts with automatic filters. In this article, we propose a systematic approach to support the design of pipelines that are able to effectively extract a relevant dataset for the goal of the analysis of data from social media. We provide a conceptual model for designing and annotating the data preparation pipeline with quality and performance information, thus providing the data analyst preliminary information on the expected quality of the resulting dataset in a context-aware manner. The generation of metadata related to the processing tasks has been recognized as essential for enabling data sharing and reusability. To this aim, the dataset resulting from the pipeline application is automatically annotated with provenance metadata to get a detailed description of all the activities performed by the pipeline on them. As a case study, we consider the design of a pipeline for creating datasets of images extracted from social media in order to analyze behavioural aspects during COVID-19.</t>
  </si>
  <si>
    <t>data provenance, human-in-the-loop processes, Data preparation pipeline</t>
  </si>
  <si>
    <t>Pan Z,Wu T,Zhao Q,Zhou Q,Peng Z,Li J,Zhang Q,Feng G,Zhu X</t>
  </si>
  <si>
    <t>GeaFlow: A Graph Extended and Accelerated Dataflow System</t>
  </si>
  <si>
    <t>Proc. ACM Manag. Data</t>
  </si>
  <si>
    <t>https://doi.org/10.1145/3589771;http://dx.doi.org/10.1145/3589771</t>
  </si>
  <si>
    <t>10.1145/3589771</t>
  </si>
  <si>
    <t>GeaFlow is a distributed dataflow system optimized for streaming graph processing, and has been widely adopted at Ant Group, serving various scenarios ranging from risk control of financial activities to analytics on social networks and knowledge graphs. It is built on top of a base with full-fledged stateful stream processing capabilities, extended with a series of graph-aware optimizations to address the space explosion and programming complexity issues of conventional join-based approaches. We propose new state backends and streaming operators that facilitate processing on dynamic graph-structured datasets, reducing space consumed by states. We develop a hybrid domain-specific language that embeds Gremlin into SQL, supporting both table and graph abstractions over streaming data. In addition to streaming workloads, GeaFlow is also extensively used for some batch processing jobs. In the largest deployments to date, GeaFlow is able to process tens of millions of events per second and manage hundreds of terabytes of states.</t>
  </si>
  <si>
    <t>graph processing, stream processing</t>
  </si>
  <si>
    <t>Fadlallah H,Kilany R,Dhayne H,El Haddad R,Haque R,Taher Y,Jaber A</t>
  </si>
  <si>
    <t>Context-aware Big Data Quality Assessment: A Scoping Review</t>
  </si>
  <si>
    <t>2023-08</t>
  </si>
  <si>
    <t>https://doi.org/10.1145/3603707;http://dx.doi.org/10.1145/3603707</t>
  </si>
  <si>
    <t>10.1145/3603707</t>
  </si>
  <si>
    <t>The term data quality refers to measuring the fitness of data regarding the intended usage. Poor data quality leads to inadequate, inconsistent, and erroneous decisions that could escalate the computational cost, cause a decline in profits, and cause customer churn. Thus, data quality is crucial for researchers and industry practitioners.Different factors drive the assessment of data quality. Data context is deemed one of the key factors due to the contextual diversity of real-world use cases of various entities such as people and organizations. Data used in a specific context (e.g., an organization policy) may need to be more efficacious for another context. Hence, implementing a data quality assessment solution in different contexts is challenging.Traditional technologies for data quality assessment reached the pinnacle of maturity. Existing solutions can solve most of the quality issues. The data context in these solutions is defined as validation rules applied within the ETL (extract, transform, load) process, i.e., the data warehousing process. In contrast to traditional data quality management, it is impossible to specify all the data semantics beforehand for big data. We need context-aware data quality rules to detect semantic errors in a massive amount of heterogeneous data generated at high speed. While many researchers tackle the quality issues of big data, they define the data context from a specific standpoint. Although data quality is a longstanding research issue in academia and industries, it remains an open issue, especially with the advent of big data, which has fostered the challenge of data quality assessment more than ever.This article provides a scoping review to study the existing context-aware data quality assessment solutions, starting with the existing big data quality solutions in general and then covering context-aware solutions. The strength and weaknesses of such solutions are outlined and discussed. The survey showed that none of the existing data quality assessment solutions could guarantee context awareness with the ability to handle big data. Notably, each solution dealt only with a partial view of the context. We compared the existing quality models and solutions to reach a comprehensive view covering the aspects of context awareness when assessing data quality. This led us to a set of recommendations framed in a methodological framework shaping the design and implementation of any context-aware data quality service for big data. Open challenges are then identified and discussed.</t>
  </si>
  <si>
    <t>data quality assessment, context awareness, big data, Data quality</t>
  </si>
  <si>
    <t>Meurisch C,MÃ¼hlhÃ¤user M</t>
  </si>
  <si>
    <t>Data Protection in AI Services: A Survey</t>
  </si>
  <si>
    <t>2021-03</t>
  </si>
  <si>
    <t>https://doi.org/10.1145/3440754;http://dx.doi.org/10.1145/3440754</t>
  </si>
  <si>
    <t>10.1145/3440754</t>
  </si>
  <si>
    <t>Advances in artificial intelligence (AI) have shaped todayâ€™s user services, enabling enhanced personalization and better support. As such AI-based services inevitably require user data, the resulting privacy implications are de facto the unacceptable face of this technology. In this article, we categorize and survey the cutting-edge research on privacy and data protection in the context of personalized AI services. We further review the different protection approaches at three different levels, namely, the management, system, and AI levelsâ€”showing that (i) not all of them meet our identified requirements of evolving AI services and that (ii) many challenges are addressed separately or fragmentarily by different research communities. Finally, we highlight open research challenges and future directions in data protection research, especially that comprehensive protection requires more interdisciplinary research and a combination of approaches at different levels.</t>
  </si>
  <si>
    <t>privacy, personalization, data protection, data decentralization, AI services</t>
  </si>
  <si>
    <t>Bopp C,Voida A</t>
  </si>
  <si>
    <t>"Showing the Context": A Need for Oligopticonic Information Systems in Homelessness Measurement</t>
  </si>
  <si>
    <t>https://doi.org/10.1145/3579622;http://dx.doi.org/10.1145/3579622</t>
  </si>
  <si>
    <t>10.1145/3579622</t>
  </si>
  <si>
    <t>Organizations like businesses, governments, and nonprofits often have established milestones to stay focused on their strategic goals. However, public and social sector organizations often have goals that are difficult to measure. To better understand how data can be more sensitively appropriated in difficult-to-measure contexts, we conducted design workshops with 25 individuals with a stake in how homelessness is measured - including funders, staff and people experiencing homelessness. This study provides a detailed account of how diverse stakeholders measure progress towards these often difficult and vague goals. We found that the approaches to data collection fall under either the sociocentric perspective (which seeks to answer questions about community-level impact) or the egocentric perspective (which focuses more on the experience of the individual experiencing homelessness). We argue that in contexts where goals are vague and difficult to observe or measure, collaborative information systems should be approached by combining the sociocentric and egocentric perspectives into an oligopticon, rather than focusing only on the sociocentric perspective (which can be understood as a panopticon). As we outline, oligopticonic information systems have the capacity to deal with more diverse types of data and experiences by embracing the requirements that we have outlined.</t>
  </si>
  <si>
    <t>context, data, decision making, design workshops, egocentric, homelessness, impact evaluation, oligopticon, outcome measurement, panopticon, sociocentric</t>
  </si>
  <si>
    <t>Jamieson J,Yamashita N</t>
  </si>
  <si>
    <t>Escaping the Walled Garden? User Perspectives of Control in Data Portability for Social Media</t>
  </si>
  <si>
    <t>https://doi.org/10.1145/3610188;http://dx.doi.org/10.1145/3610188</t>
  </si>
  <si>
    <t>10.1145/3610188</t>
  </si>
  <si>
    <t>Data portability--the capability to transfer one's data from one platform to another--has been described as an important tool for giving individuals more control over their data. It is defined in significant regulations such as the GDPR, and implemented by major online platforms. Unfortunately, there is a lack of research investigating internet users' perceptions and expectations of this technology in specific contexts, which is vital for building effective designs. One particularly important context for studying user perspectives is social media, since it is deeply embedded into daily life and is particularly complex regarding the value and portability of user data. This paper addresses that gap through a survey and interviews of social media users in the United States. We identify current attitudes and practices toward controlling their social media data, and examine participants' impressions about the extent to which data portability may enhance their control. Participants had generally favorable impressions, but had differing opinions about what forms of control are important and the extent to which those could be served by data portability. Based on the results, we propose future directions for improving users' control in the context of social media, such as fine-tuned filtering of data to be transferred and ways to coordinate transfers alongside social contacts.</t>
  </si>
  <si>
    <t>CCPA, GDPR, data protection, digital rights, personal data, privacy, social media data, social networking sites, user control, user empowerment</t>
  </si>
  <si>
    <t>Zendle D,Flick C,Deterding S,Cutting J,Gordon-Petrovskaya E,Drachen A</t>
  </si>
  <si>
    <t>The Many Faces of Monetisation: Understanding the Diversity and Extremity of Player Spending in Mobile Games via Massive-scale Transactional Analysis</t>
  </si>
  <si>
    <t>ACM Games</t>
  </si>
  <si>
    <t>2023-03</t>
  </si>
  <si>
    <t>https://doi.org/10.1145/3582927;http://dx.doi.org/10.1145/3582927</t>
  </si>
  <si>
    <t>10.1145/3582927</t>
  </si>
  <si>
    <t>With the rise of microtransactions, particularly in the mobile games industry, there has been ongoing concern that games reliant on these obtain substantial revenue from a small proportion of heavily involved individuals, to an extent that may be financially burdensome to these individuals. Yet despite substantive grey literature and speculation on this topic, there is little robust data available. We explore the revenue distribution in microtransaction-based mobile games using a transactional dataset of $4.7B in in-game spending drawn from 69,144,363 players of 2,873 mobile games over the course of 624 days. We find diverse revenue distributions in mobile games, ranging from a â€œuniformâ€ cluster, in which all spenders invest approximately similar amounts, to â€œhyper-Paretoâ€ games, in which a large proportion of revenue (approximately 38\%) stems from 1\% of spenders alone. Specific kinds of games are typified by higher spending: The more a game relies on its top 1\% for revenue generation, the more these individuals tend to spend, with simulated gambling products (â€œsocial casinosâ€) at the top. We find a small subset of games across all genres, clusters, and age ratings in which the top 1\% of gamers are highly financially involvedâ€”spending an average of $66,285 each in the 624 days under evaluation in the most extreme case. We discuss implications for future studies on links between gaming and wellbeing.</t>
  </si>
  <si>
    <t>mobile gaming, mobile games, video games, monetisation, In-app spending</t>
  </si>
  <si>
    <t>Anjos JC,Matteussi KJ,Orlandi FC,Barbosa JL,Silva JS,Bittencourt LF,Geyer CF</t>
  </si>
  <si>
    <t>A Survey on Collaborative Learning for Intelligent Autonomous Systems</t>
  </si>
  <si>
    <t>https://doi.org/10.1145/3625544;http://dx.doi.org/10.1145/3625544</t>
  </si>
  <si>
    <t>10.1145/3625544</t>
  </si>
  <si>
    <t>This survey examines approaches to promote Collaborative Learning in distributed systems for emergent Intelligent Autonomous Systems (IAS). The study involves a literature review of Intelligent Autonomous Systems based on Collaborative Learning, analyzing aspects in four dimensions: computing environment, performance concerns, system management, and privacy concerns, mapping the significant requirements of systems to the emerging Artificial intelligence models. Furthermore, the article explores Collaborative Learning Taxonomy for IAS to demonstrate the correlation between IoT, Big Data, and Human-in-the-Loop. Several technological open issues exist in the aforementioned domains (such as in applications of autonomous driving, robotics in healthcare, cyber security, and others) to effectively achieve the future deployment of Intelligent Autonomous Systems. This Survey aims to organize concepts around IAS, indicating the approaches used to extract knowledge from data in Collaborative Learning for IAS, and identifying open issues. Moreover, it presents a guide to overcoming the existing challenges in decision-making mechanisms with IAS, providing a holistic vision of Big Data and Human-in-the-Loop.</t>
  </si>
  <si>
    <t>distributed systems, autonomous systems, big data, Collaborative learning</t>
  </si>
  <si>
    <t>Li Y,Lu J,Chandramouli B</t>
  </si>
  <si>
    <t>Selection Pushdown in Column Stores using Bit Manipulation Instructions</t>
  </si>
  <si>
    <t>https://doi.org/10.1145/3589323;http://dx.doi.org/10.1145/3589323</t>
  </si>
  <si>
    <t>10.1145/3589323</t>
  </si>
  <si>
    <t>Modern analytical database systems predominantly rely on column-oriented storage, which offers superior compression efficiency due to the nature of the columnar layout. This compression, however, creates challenges in decoding speed during query processing. Previous research has explored predicate pushdown on encoded values to avoid decoding, but these techniques are restricted to specific encoding schemes and predicates, limiting their practical use. In this paper, we propose a generic predicate pushdown approach that supports arbitrary predicates by leveraging selection pushdown to reduce decoding costs. At the core of our approach is a fast select operator capable of directly extracting selected encoded values without decoding, by using Bit Manipulation Instructions, an instruction set extension to the X86 architecture. We empirically evaluate the proposed techniques in the context of Apache Parquet using both micro-benchmarks and the TPC-H benchmark, and show that our techniques improve the query performance of Parquet by up to one order of magnitude with representative scan queries. Further experimentation using Apache Spark demonstrates speed improvements of up to 5.5X even for end-to-end queries involving complex joins.</t>
  </si>
  <si>
    <t>BMI, column stores, compression, predicate pushdown</t>
  </si>
  <si>
    <t>Yang Q</t>
  </si>
  <si>
    <t>Toward Responsible AI: An Overview of Federated Learning for User-centered Privacy-preserving Computing</t>
  </si>
  <si>
    <t>ACM Trans. Interact. Intell. Syst.</t>
  </si>
  <si>
    <t>2021-10</t>
  </si>
  <si>
    <t>2160-6455</t>
  </si>
  <si>
    <t>https://doi.org/10.1145/3485875;http://dx.doi.org/10.1145/3485875</t>
  </si>
  <si>
    <t>10.1145/3485875</t>
  </si>
  <si>
    <t>With the rapid advances of Artificial Intelligence (AI) technologies and applications, an increasing concern is on the development and application of responsible AI technologies. Building AI technologies or machine-learning models often requires massive amounts of data, which may include sensitive, user private information to be collected from different sites or countries. Privacy, security, and data governance constraints rule out a brute force process in the acquisition and integration of these data. It is thus a serious challenge to protect user privacy while achieving high-performance models. This article reviews recent progress of federated learning in addressing this challenge in the context of privacy-preserving computing. Federated learning allows global AI models to be trained and used among multiple decentralized data sources with high security and privacy guarantees, as well as sound incentive mechanisms. This article presents the background, motivations, definitions, architectures, and applications of federated learning as a new paradigm for building privacy-preserving, responsible AI ecosystems.</t>
  </si>
  <si>
    <t>blockchain, machine learning, data security, user privacy, privacy-preserving computing, decentralized AI, responsible AI, Federated learning</t>
  </si>
  <si>
    <t>Cooper BF,Narayan PP,Ramakrishnan R,Srivastava U,Silberstein A,Bohannon P,Jacobsen HA,Puz N,Weaver D,Yerneni R</t>
  </si>
  <si>
    <t>PNUTS to Sherpa: lessons from Yahoo!'s cloud database</t>
  </si>
  <si>
    <t>2300â€“2307</t>
  </si>
  <si>
    <t>2019-08</t>
  </si>
  <si>
    <t>https://doi.org/10.14778/3352063.3352146;http://dx.doi.org/10.14778/3352063.3352146</t>
  </si>
  <si>
    <t>10.14778/3352063.3352146</t>
  </si>
  <si>
    <t>In this paper, we look back at the evolution of Yahoo!'s geo-replicated cloud data store from a research project called PNUTS to a globally deployed production system called Sherpa, share some of the lessons learned along the way, and finally, compare PNUTS with current operational cloud stores.</t>
  </si>
  <si>
    <t>Durner D,Chandramouli B,Li Y</t>
  </si>
  <si>
    <t>Crystal: a unified cache storage system for analytical databases</t>
  </si>
  <si>
    <t>2432â€“2444</t>
  </si>
  <si>
    <t>2021-07</t>
  </si>
  <si>
    <t>https://doi.org/10.14778/3476249.3476292;http://dx.doi.org/10.14778/3476249.3476292</t>
  </si>
  <si>
    <t>10.14778/3476249.3476292</t>
  </si>
  <si>
    <t>Cloud analytical databases employ a disaggregated storage model, where the elastic compute layer accesses data persisted on remote cloud storage in block-oriented columnar formats. Given the high latency and low bandwidth to remote storage and the limited size of fast local storage, caching data at the compute node is important and has resulted in a renewed interest in caching for analytics. Today, each DBMS builds its own caching solution, usually based on file-or block-level LRU. In this paper, we advocate a new architecture of a smart cache storage system called Crystal, that is co-located with compute. Crystal's clients are DBMS-specific "data sources" with push-down predicates. Similar in spirit to a DBMS, Crystal incorporates query processing and optimization components focusing on efficient caching and serving of single-table hyper-rectangles called regions. Results show that Crystal, with a small DBMS-specific data source connector, can significantly improve query latencies on unmodified Spark and Greenplum while also saving on bandwidth from remote storage.</t>
  </si>
  <si>
    <t>Guo G,Chen H,Yan,Cheng J,Chen JY,Chong Z</t>
  </si>
  <si>
    <t>Scalable De Novo Genome Assembly Using a Pregel-Like Graph-Parallel System</t>
  </si>
  <si>
    <t>IEEE/ACM Trans. Comput. Biol. Bioinformatics</t>
  </si>
  <si>
    <t>731â€“744</t>
  </si>
  <si>
    <t>IEEE Computer Society Press</t>
  </si>
  <si>
    <t>Washington, DC, USA</t>
  </si>
  <si>
    <t>2021-04</t>
  </si>
  <si>
    <t>1545-5963</t>
  </si>
  <si>
    <t>https://doi.org/10.1109/TCBB.2019.2920912;http://dx.doi.org/10.1109/TCBB.2019.2920912</t>
  </si>
  <si>
    <t>10.1109/TCBB.2019.2920912</t>
  </si>
  <si>
    <t>De novo genome assembly is the process of stitching short DNA sequences to generate longer DNA sequences, without using any reference sequence for alignment. It enables high-throughput genome sequencing and thus accelerates the discovery of new genomes. In this paper, we present a toolkit, called PPA-assembler, for de novo genome assembly in a distributed setting. The operations in our toolkit provide strong performance guarantees, and can be assembled to implement various sequencing strategies. PPA-assembler adopts the popular de Bruijn graph based approach for sequencing, and each operation is implemented as a program in Googleâ€™s Pregel framework which can be easily deployed in a generic cluster. Experiments on large real and simulated datasets demonstrate that PPA-assembler is much more efficient than the state-of-the-arts while providing comparable sequencing quality. PPA-assembler has been open-sourced at https://github.com/yaobaiwei/PPA-Assembler.</t>
  </si>
  <si>
    <t>McClure Haughey M,Muralikumar MD,Wood CA,Starbird K</t>
  </si>
  <si>
    <t>On the Misinformation Beat: Understanding the Work of Investigative Journalists Reporting on Problematic Information Online</t>
  </si>
  <si>
    <t>2020-10</t>
  </si>
  <si>
    <t>https://doi.org/10.1145/3415204;http://dx.doi.org/10.1145/3415204</t>
  </si>
  <si>
    <t>10.1145/3415204</t>
  </si>
  <si>
    <t>Journalists are increasingly investigating and reporting on problematic online content such as misinformation, disinformation, and conspiracy theories, leading to the creation of a new misinformation beat. The process of collecting, analyzing, and reporting on this kind of data is complex and nuanced. It is especially challenging as online actors attempt to undermine their work. Through in-depth interviews with twelve journalists, we explore how they investigate and report on online misinformation and disinformation. Our findings reveal some of the unique challenges of reporting on this beat, as well as the ways in which reporters overcome those challenges. We highlight and discuss how journalistic values could be better embedded into the design of tools to support their work, the power dynamics between social media companies and journalists, and the promise of collaborations as a way to support and educate journalists on this beat. This work provides contextual knowledge to researchers looking to better support investigative journalists - on the misinformation beat and beyond - as their work becomes more entangled in sociotechnical systems.</t>
  </si>
  <si>
    <t>social media, misinformation, media manipulation, journalism, disinformation</t>
  </si>
  <si>
    <t>Sanches P,Brown B</t>
  </si>
  <si>
    <t>Data Bites Man: The Production of Malaria by Technology</t>
  </si>
  <si>
    <t>CSCW</t>
  </si>
  <si>
    <t>2018-11</t>
  </si>
  <si>
    <t>https://doi.org/10.1145/3274422;http://dx.doi.org/10.1145/3274422</t>
  </si>
  <si>
    <t>10.1145/3274422</t>
  </si>
  <si>
    <t>Malaria surveillance is a practice concerned with collection and analysis of data. This paper presents an ethnographical account of an international team of researchers producing data about malaria in the Zanzibar archipelago. We show that malaria is increasingly constituted by data, and inextricably interwoven with the practices of data workers using ICT tools. Through the practices we document here malaria: 1) becomes a problem to be managed by asymptomatic, as well as symptomatic individuals, 2) increases its geographical incidence through surveillance data and articulation work, and 3) becomes more certain, through coordination mechanisms enabled by ICT. As electronic data, malaria builds and mobilizes diverse human, organizational, and infrastructural worlds around it, who must now be dedicated to its production, management, and care.</t>
  </si>
  <si>
    <t>surveillance, practices, malaria, data, coordination work</t>
  </si>
  <si>
    <t>Pibiri GE,Venturini R</t>
  </si>
  <si>
    <t>Clustered Elias-Fano Indexes</t>
  </si>
  <si>
    <t>ACM Trans. Inf. Syst.</t>
  </si>
  <si>
    <t>2017-04</t>
  </si>
  <si>
    <t>1046-8188</t>
  </si>
  <si>
    <t>https://doi.org/10.1145/3052773;http://dx.doi.org/10.1145/3052773</t>
  </si>
  <si>
    <t>10.1145/3052773</t>
  </si>
  <si>
    <t>State-of-the-art encoders for inverted indexes compress each posting list individually. Encoding clusters of posting lists offers the possibility of reducing the redundancy of the lists while maintaining a noticeable query processing speed.In this article, we propose a new index representation based on clustering the collection of posting lists and, for each created cluster, building an ad hoc reference list with respect to which all lists in the cluster are encoded with Elias-Fano. We describe a posting lists clustering algorithm tailored for our encoder and two methods for building the reference list for a cluster. Both approaches are heuristic and differ in the way postings are added to the reference list: according to their frequency in the cluster or according to the number of bits necessary for their representation.The extensive experimental analysis indicates that significant space reductions are indeed possible, beating the best state-of-the-art encoders.</t>
  </si>
  <si>
    <t>performance, inverted indexes, Elias-Fano encoding</t>
  </si>
  <si>
    <t>Cresci S,Lillo F,Regoli D,Tardelli S,Tesconi M</t>
  </si>
  <si>
    <t>Cashtag Piggybacking: Uncovering Spam and Bot Activity in Stock Microblogs on Twitter</t>
  </si>
  <si>
    <t>ACM Trans. Web</t>
  </si>
  <si>
    <t>2019-04</t>
  </si>
  <si>
    <t>1559-1131</t>
  </si>
  <si>
    <t>https://doi.org/10.1145/3313184;http://dx.doi.org/10.1145/3313184</t>
  </si>
  <si>
    <t>10.1145/3313184</t>
  </si>
  <si>
    <t>Microblogs are increasingly exploited for predicting prices and traded volumes of stocks in financial markets. However, it has been demonstrated that much of the content shared in microblogging platforms is created and publicized by bots and spammers. Yet, the presence (or lack thereof) and the impact of fake stock microblogs has never been systematically investigated before. Here, we study 9M tweets related to stocks of the five main financial markets in the US. By comparing tweets with financial data from Google Finance, we highlight important characteristics of Twitter stock microblogs. More importantly, we uncover a malicious practiceâ€”referred to as cashtag piggybackingâ€”perpetrated by coordinated groups of bots and likely aimed at promoting low-value stocks by exploiting the popularity of high-value ones. Among the findings of our study is that as much as 71% of the authors of suspicious financial tweets are classified as bots by a state-of-the-art spambot-detection algorithm. Furthermore, 37% of them were suspended by Twitter a few months after our investigation. Our results call for the adoption of spam- and bot-detection techniques in all studies and applications that exploit user-generated content for predicting the stock market.</t>
  </si>
  <si>
    <t>stock market, spam and bot detection, social networks security, Twitter, Social spam</t>
  </si>
  <si>
    <t>Bagherzadeh M,Fireman N,Shawesh A,Khatchadourian R</t>
  </si>
  <si>
    <t>Actor concurrency bugs: a comprehensive study on symptoms, root causes, API usages, and differences</t>
  </si>
  <si>
    <t>Proc. ACM Program. Lang.</t>
  </si>
  <si>
    <t>OOPSLA</t>
  </si>
  <si>
    <t>2020-11</t>
  </si>
  <si>
    <t>https://doi.org/10.1145/3428282;http://dx.doi.org/10.1145/3428282</t>
  </si>
  <si>
    <t>10.1145/3428282</t>
  </si>
  <si>
    <t>Actor concurrency is becoming increasingly important in the development of real-world software systems. Although actor concurrency may be less susceptible to some multithreaded concurrency bugs, such as low-level data races and deadlocks, it comes with its own bugs that may be different. However, the fundamental characteristics of actor concurrency bugs, including their symptoms, root causes, API usages, examples, and differences when they come from different sources are still largely unknown. Actor software development can significantly benefit from a comprehensive qualitative and quantitative understanding of these characteristics, which is the focus of this work, to foster better API documentation, development practices, testing, debugging, repairing, and verification frameworks. To conduct this study, we take the following major steps. First, we construct a set of 186 real-world Akka actor bugs from Stack Overflow and GitHub via manual analysis of 3,924 Stack Overflow questions, answers, and comments and 3,315 GitHub commits, messages, original and modified code snippets, issues, and pull requests. Second, we manually study these actor bugs and their fixes to understand and classify their symptoms, root causes, and API usages. Third, we study the differences between the commonalities and distributions of symptoms, root causes, and API usages of our Stack Overflow and GitHub actor bugs. Fourth, we discuss real-world examples of our actor bugs with these symptoms and root causes. Finally, we investigate the relation of our findings with those of previous work and discuss their implications. A few findings of our study are: (1) symptoms of our actor bugs can be classified into five categories, with Error as the most common symptom and Incorrect Exceptions as the least common, (2) root causes of our actor bugs can be classified into ten categories, with Logic as the most common root cause and Untyped Communication as the least common, (3) a small number of Akka API packages are responsible for most of API usages by our actor bugs, and (4) our Stack Overflow and GitHub actor bugs can differ significantly in commonalities and distributions of their symptoms, root causes, and API usages. While some of our findings agree with those of previous work, others sharply contrast.</t>
  </si>
  <si>
    <t>Stack Overflow, GitHub, Akka actor bugs, Actor bug symptoms, Actor bug root causes, Actor bug differences, Actor bug API usages</t>
  </si>
  <si>
    <t>Park S,Matic A,Garg K,Oliver N</t>
  </si>
  <si>
    <t>When Simpler Data Does Not Imply Less Information: A Study of User Profiling Scenarios With Constrained View of Mobile HTTP(S) Traffic</t>
  </si>
  <si>
    <t>2018-01</t>
  </si>
  <si>
    <t>https://doi.org/10.1145/3143402;http://dx.doi.org/10.1145/3143402</t>
  </si>
  <si>
    <t>10.1145/3143402</t>
  </si>
  <si>
    <t>The exponential growth in smartphone adoption is contributing to the availability of vast amounts of human behavioral data. This data enables the development of increasingly accurate data-driven user models that facilitate the delivery of personalized services that are often free in exchange for the use of its customersâ€™ data. Although such usage conventions have raised many privacy concerns, the increasing value of personal data is motivating diverse entities to aggressively collect and exploit the data. In this article, we unfold profiling scenarios around mobile HTTP(S) traffic, focusing on those that have limited but meaningful segments of the data. The capability of the scenarios to profile personal information is examined with real user data, collected in the wild from 61 mobile phone users for a minimum of 30 days. Our study attempts to model heterogeneous user traits and interests, including personality, boredom proneness, demographics, and shopping interests. Based on our modeling results, we discuss various implications to personalization, privacy, and personal data rights.</t>
  </si>
  <si>
    <t>user modeling, personalized services, Mobile computing</t>
  </si>
  <si>
    <t>Joe-Wong C,Sen S,Ha S</t>
  </si>
  <si>
    <t>Sponsoring Mobile Data: Analyzing the Impact on Internet Stakeholders</t>
  </si>
  <si>
    <t>IEEE/ACM Trans. Netw.</t>
  </si>
  <si>
    <t>1179â€“1192</t>
  </si>
  <si>
    <t>IEEE Press</t>
  </si>
  <si>
    <t>2018-06</t>
  </si>
  <si>
    <t>1063-6692</t>
  </si>
  <si>
    <t>https://doi.org/10.1109/TNET.2018.2826531;http://dx.doi.org/10.1109/TNET.2018.2826531</t>
  </si>
  <si>
    <t>10.1109/TNET.2018.2826531</t>
  </si>
  <si>
    <t>As demand for mobile data increases, end users increasingly need to pay more for consuming data. Sponsored data is a new pricing model that allows content providers CPs to subsidize some of this cost. It potentially offers benefits to multiple Internet stakeholders: users can enjoy lower data costs, CPs can attract more users by subsidizing their data access, and Internet service providers ISPs can create new revenue streams by charging CPs for sponsored data. However, the distribution of these benefits between different users, CPs, and the ISP remains unclear. Although concerns have been raised that sponsored data disproportionately benefits larger, less cost-sensitive CPs, little attention has been paid to analyzing sponsored dataâ€™s impact on end users. This paper does so by first formulating an analytical model of user, CP, and ISP interactions for heterogeneous users and CPs and deriving their optimal behaviors. We then show that while all three parties can benefit from sponsored data, sponsorship benefits users more than CPs. These disproportionate benefits are more pronounced for more cost-sensitive users when they receive sponsorship from less cost-sensitive CPs, indicating that sponsored data may help to bridge the digital divide between users who can afford the cost of mobile data and those who cannot. We then show that sponsorship disproportionately benefits less cost-sensitive CPs and more cost-sensitive users, exacerbating disparities among CPs but reducing disparities among users. We finally illustrate these results through numerical simulations with data from a commercial pricing trial.</t>
  </si>
  <si>
    <t>Xu H,Yu Z,Li XY,Huang L,Qian C,Jung T,Xu H,Yu Z,Li XY,Huang L,Qian C,Jung T</t>
  </si>
  <si>
    <t>Joint Route Selection and Update Scheduling for Low-Latency Update in SDNs</t>
  </si>
  <si>
    <t>3073â€“3087</t>
  </si>
  <si>
    <t>2017-10</t>
  </si>
  <si>
    <t>https://doi.org/10.1109/TNET.2017.2717441;http://dx.doi.org/10.1109/TNET.2017.2717441</t>
  </si>
  <si>
    <t>10.1109/TNET.2017.2717441</t>
  </si>
  <si>
    <t>Due to flow dynamics, a software defined network SDN may need to frequently update its data plane so as to optimize various performance objectives, such as load balancing. Most previous solutions first determine a new route configuration based on the current flow status, and then update the forwarding paths of existing flows. However, due to slow update operations of Ternary Content Addressable Memory-based flow tables, unacceptable update delays may occur, especially in a large or frequently changed network. According to recent studies, most flows have short duration and the workload of the entire network will vary significantly after a long duration. As a result, the new route configuration may be no longer efficient for the workload after the update, if the update duration takes too long. In this paper, we address the real-time route update, which jointly considers the optimization of flow route selection in the control plane and update scheduling in the data plane. We formulate the delay-satisfied route update problem, and prove its NP-hardness. Two algorithms with bounded approximation factors are designed to solve this problem. We implement the proposed methods on our SDN test bed. The experimental results and extensive simulation results show that our method can reduce the route update delay by about 60% compared with previous route update methods while preserving a similar routing performance with link load ratio increased less than 3%.</t>
  </si>
  <si>
    <t>Rossetti G,Cazabet R</t>
  </si>
  <si>
    <t>Community Discovery in Dynamic Networks: A Survey</t>
  </si>
  <si>
    <t>2018-02</t>
  </si>
  <si>
    <t>https://doi.org/10.1145/3172867;http://dx.doi.org/10.1145/3172867</t>
  </si>
  <si>
    <t>10.1145/3172867</t>
  </si>
  <si>
    <t>Several research studies have shown that complex networks modeling real-world phenomena are characterized by striking properties: (i) they are organized according to community structure, and (ii) their structure evolves with time. Many researchers have worked on methods that can efficiently unveil substructures in complex networks, giving birth to the field of community discovery. A novel and fascinating problem started capturing researcher interest recently: the identification of evolving communities. Dynamic networks can be used to model the evolution of a system: nodes and edges are mutable, and their presence, or absence, deeply impacts the community structure that composes them.This survey aims to present the distinctive features and challenges of dynamic community discovery and propose a classification of published approaches. As a â€œuser manual,â€ this work organizes state-of-the-art methodologies into a taxonomy, based on their rationale, and their specific instantiation. Given a definition of network dynamics, desired community characteristics, and analytical needs, this survey will support researchers to identify the set of approaches that best fit their needs. The proposed classification could also help researchers choose in which direction to orient their future research.</t>
  </si>
  <si>
    <t>temporal networks, community discovery, Dynamic networks</t>
  </si>
  <si>
    <t>Source</t>
  </si>
  <si>
    <t>ACM</t>
  </si>
  <si>
    <t>IEEE Journals</t>
  </si>
  <si>
    <t>IEEE</t>
  </si>
  <si>
    <t>NoSQL databases;Relational databases;Big Data;Redundancy;Transforms;Ecosystems</t>
  </si>
  <si>
    <t>SQL to NoSQL;multiple edges;loop;multigraph;graph</t>
  </si>
  <si>
    <t>https://ieeexplore.ieee.org/stamp/stamp.jsp?arnumber=8532303</t>
  </si>
  <si>
    <t>10.1109/TKDE.2018.2880971</t>
  </si>
  <si>
    <t>1558-2191</t>
  </si>
  <si>
    <t>Incapability of relational database in handling large-scale data triggers the development of NoSQL database that becomes part of a big data ecosystem. NoSQL database has different characteristics compared to the relational database. However, NoSQL database requires data from the relational database as one of the structured data sources. Therefore, data pre-processing is required to ensure proper data migration from a relational database to NoSQL database. This data pre-processing is normally called data transformation. One of the simple and understandable transformation algorithms is graph transforming algorithm. However, the algorithm has a problem in solving a non-simple graph (multigraph). This research proposes an algorithm to overcome several multigraph problems. The experimental work confirms that the algorithm proposed in this research is able to transform data from a relational database to NoSQL schema that has a minimum number of redundant attributes while the data completeness is still maintained.</t>
  </si>
  <si>
    <t>IEEE Transactions on Knowledge and Data Engineering</t>
  </si>
  <si>
    <t>Department of Electrical and Information Engineering, Universitas Gadjah Mada, Yogyakarta, Indonesia; Department of Electrical and Information Engineering, Universitas Gadjah Mada, Yogyakarta, Indonesia; Department of Electrical and Information Engineering, Universitas Gadjah Mada, Yogyakarta, Indonesia</t>
  </si>
  <si>
    <t>S. Sutedi; N. A. Setiawan; T. B. Adji</t>
  </si>
  <si>
    <t>Enhanced Graph Transforming V2 Algorithm for Non-Simple Graph in Big Data Pre-Processing</t>
  </si>
  <si>
    <t>River Publishers Journals</t>
  </si>
  <si>
    <t>River Publishers</t>
  </si>
  <si>
    <t>Surveys;Data privacy;Law;Statistical analysis;Ecosystems;Standards organizations;Information and communication technology</t>
  </si>
  <si>
    <t>Data-driven societies;standardization;human-centric ICT</t>
  </si>
  <si>
    <t>https://ieeexplore.ieee.org/stamp/stamp.jsp?arnumber=10258066</t>
  </si>
  <si>
    <t>10.13052/jicts2245-800X.631</t>
  </si>
  <si>
    <t>2246-0853</t>
  </si>
  <si>
    <t>Information and communication technology (ICT) standards play a crucial role towards harnessing technological developments and shaping the technology landscape. ICT standards development is largely driven by standards developing organizations or standards setting organizations that represent and are informed by the perspectives and interests of the ICT private sector and the public sector. Thus the shaping of the standards is mostly driven by the business, technical, and legal impetus, towards facilitating greater market influence, coordination, integration, interoperability, and legal conformity. The technocentric, business-focused perspective to ICT developments, and corollary to ICT standards development, is distinct from and can be orthogonal to the human-centric perspective that elevates the role and centrality of the human concerns over the technology and business concerns. Notwithstanding the crucial role of business and technology, it remains that at the centre of the 21st century data-driven societies are individuals and end-users who are the primary actants and agents within the technology and data ecosystems. This gives motivation for infusing the human perspectives and values into technology development as well as into ICT standards development. This is more pronounced for cases where the business and technocentric interests are at odds and opposed to the human interests, such as, the need for increased datafication to support Big Data developments versus the need for individuals' privacy preservation. In this research, which is framed through a case study of personal health informatics in the context of sustainable development (i.e., sustainable development goal on â€œhealth and wellbeingâ€ â€“ SDG3) indicators monitoring, we have undertaken a survey to investigate the human-centric values and attitudes associated with the collection and use of personal data. From this inquiry, the paper highlights and surfaces: individuals attitudes and perceptions around monitoring of social indicators; key considerations associated with data ownership, privacy and confidentiality of data, as well as sharing of personal data within the data ecosystem. The paper then discusses how these findings could inform and be infused into the development of technology artefacts and standards, towards a realization of more human-centric data-informed societies.</t>
  </si>
  <si>
    <t>Journal of ICT Standardization</t>
  </si>
  <si>
    <t>United Nations University, Institute on Computing and Society (UNU-CS), Macauâ€“SAR</t>
  </si>
  <si>
    <t>M. Thinyane</t>
  </si>
  <si>
    <t>Towards Informing Human-Centric ICT Standardization for Data-Driven Societies</t>
  </si>
  <si>
    <t>Protocols;Data privacy;Cryptography;Arithmetic;Blockchains;Additives;Regulation</t>
  </si>
  <si>
    <t>Data encapsulation;publicly verifiable MPC;Distributed data storage</t>
  </si>
  <si>
    <t>https://ieeexplore.ieee.org/stamp/stamp.jsp?arnumber=10147243</t>
  </si>
  <si>
    <t xml:space="preserve">National Key R&amp;D Program of China(grant numbers:2021YFB3101601); National Natural Science Foundation of China(grant numbers:62072401,62232002); â€œOpen Project Program of Key Laboratory of Blockchain and Cyberspace Governance of Zhejiang Provinceâ€; Input Output; </t>
  </si>
  <si>
    <t>10.1109/TDSC.2023.3284565</t>
  </si>
  <si>
    <t>1941-0018</t>
  </si>
  <si>
    <t>Privacy concerns often raise when sensitive data are collected, traded, and processed. The data owner typically loses her ultimate control of the data after data-outsourcing. In this work, we present the PrivData Network â€“ a community-controlled privacy-preserving data factory and trading market. It can be viewed as a standalone data ecosystem that enables privacy-preserving data-driven workflows in a controlled environment for orchestrating and automating data movement and data transformation. In particular, we design a data encapsulation mechanism with privacy assurance, which can guarantee data privacy, usage policy compliance and metadata validity. We also design a privacy policy language and utilize a static analysis library that transfers the program to the defined policy language. To ensure the correctness of data processing, we propose a publicly verifiable secure multiparty computation protocol for mixed circuits, which guarantees the output correctness even if all parties are corrupted. Its online efficiency is comparable to conventional semi-honest secret-sharing-based MPC schemes. Finally, we implemented a prototype of our system in C++ and benchmark it on various tasks, such as biometric matching, logistic regression, and decision trees, etc.</t>
  </si>
  <si>
    <t>IEEE Transactions on Dependable and Secure Computing</t>
  </si>
  <si>
    <t>College of Computer Science and Technology, Zhejiang University, Hangzhou, China; College of Computer Science and Technology, Zhejiang University, Hangzhou, China; College of Computer Science and Technology, Zhejiang University, Hangzhou, China</t>
  </si>
  <si>
    <t>T. Lu; B. Zhang; K. Ren</t>
  </si>
  <si>
    <t>PrivData Network: A Privacy-Preserving On-Chain Data Factory and Trading Market</t>
  </si>
  <si>
    <t>Big Data;Data integrity;Data analysis;Software;Investment;Companies</t>
  </si>
  <si>
    <t>Big data;business analytics;Hadoop;people;talent gap;implementation</t>
  </si>
  <si>
    <t>https://ieeexplore.ieee.org/stamp/stamp.jsp?arnumber=8658160</t>
  </si>
  <si>
    <t>10.1109/EMR.2019.2900208</t>
  </si>
  <si>
    <t>1937-4178</t>
  </si>
  <si>
    <t>We attempt to demonstrate the value of big data to enterprises by interweaving the perceptions, challenges, and opportunities of big data for businesses. While enterprises are aware of the value of big data to their businesses, there are challenges of exploiting big data in terms of data quality and usage. Executives might lack knowledge on how applications are related to one another in the big data ecosystem and the business benefits to reap. We summarize the results of a research study that explores emerging business perceptions of big data. We examine the current practice in 20 large enterprises, each having an annual revenue of more than USD 0.5 billion and present our findings related to executive perceptions. We provide insights on how firms can develop their big data expertise along various dimensions and identify critical ideas to be further investigated to better understand the issues that practitioners and researchers might be equally grappling with.</t>
  </si>
  <si>
    <t>IEEE Engineering Management Review</t>
  </si>
  <si>
    <t>Indian Institute of Management Kashipur, Kashipur, India; The Hong Kong Polytechnic University, Hong Kong; The Hong Kong Polytechnic University, Hong Kong; The Hong Kong Polytechnic University, Hong Kong</t>
  </si>
  <si>
    <t>N. Singh; K. -H. Lai; M. Vejvar; T. C. E. Cheng</t>
  </si>
  <si>
    <t>Big Data Technology: Challenges, Prospects, and Realities</t>
  </si>
  <si>
    <t>Data visualization;Visualization;Big Data;Clustering algorithms;Ecosystems;Distributed databases;Sparks</t>
  </si>
  <si>
    <t>Information visualization;big data;graphs;hadoop;spark</t>
  </si>
  <si>
    <t>https://ieeexplore.ieee.org/stamp/stamp.jsp?arnumber=8456550</t>
  </si>
  <si>
    <t xml:space="preserve">Investissement dAvenir(grant numbers:PIAO18062-645401); </t>
  </si>
  <si>
    <t>10.1109/TBDATA.2018.2869165</t>
  </si>
  <si>
    <t>2332-7790</t>
  </si>
  <si>
    <t>The size of available graphs has drastically increased in recent years. The real-time visualization of graphs with millions of edges is a challenge but is necessary to grasp information hidden in huge datasets. This article presents an end-to-end technique to visualize huge graphs using an established Big Data ecosystem and a lightweight client running in a Web browser. For that purpose, levels of abstraction and graph tiles are generated by a batch layer and the interactive visualization is provided using a serving layer and client-side real-time computation of edge bundling and graph splatting. A major challenge is to create techniques that work without moving data to an ad hoc system and that take advantage of the horizontal scalability of these infrastructures. We introduce two novel scalable algorithms that enable to generate a canopy clustering and to aggregate graph edges. These two algorithms are both used to produce levels of abstraction and graph tiles. We prove that our technique guarantee a quality of visualization by controlling both the necessary bandwidth required for data transfer and the quality of the produced visualization. Furthermore, we demonstrate the usability of our technique by providing a complete prototype. We present benchmarks on graphs with millions of elements and we compare our results to those obtained by state of the art techniques. Our results show that new Big Data technologies can be incorporated into visualization pipeline to push out the size limits of graphs one can visually analyze.</t>
  </si>
  <si>
    <t>IEEE Transactions on Big Data</t>
  </si>
  <si>
    <t>LaBRI, UMR 5800, University of Bordeaux, Talence, France; LaBRI, UMR 5800, University of Bordeaux, Talence, France</t>
  </si>
  <si>
    <t>A. Perrot; D. Auber</t>
  </si>
  <si>
    <t>Cornac: Tackling Huge Graph Visualization with Big Data Infrastructure</t>
  </si>
  <si>
    <t>Edge computing;Cloud computing;Ecosystems;Computer architecture;Fault detection;Predictive maintenance;Maintenance engineering</t>
  </si>
  <si>
    <t>Big data analytics;cloud computing;edge computing;fault detection;Industrial Internet of Things (IIoTs);manufacturing ecosystem</t>
  </si>
  <si>
    <t>https://ieeexplore.ieee.org/stamp/stamp.jsp?arnumber=9784867</t>
  </si>
  <si>
    <t>10.1109/TII.2022.3178732</t>
  </si>
  <si>
    <t>1941-0050</t>
  </si>
  <si>
    <t>The Industrial Internet of Things (IIoT) enables intelligent predictive maintenance in smart manufacturing by incorporating IoT technologies, Big Data techniques, artificial intelligence, cloud computing, and other ever-developing enabling technologies. Although a large body of research has been conducted on IIoT based predictive maintenance, most work focuses on addressing only a part of the problem. However, predictive maintenance involves an ecosystem from ingesting data from sensors to displaying the results on a dashboard for engineers to visualize. With increasing requirements for real-time responses and privacy, integrating edge computing is no doubt a promising trend. This article proposes a complete and optimized IoT Big Data ecosystem embedded into a three-layer architecture for predictive maintenance applications. The proposed architecture consists of an edge layer, a cloud layer, and an application layer. The proposed edge infrastructure distributes the tasks effectively between the cloud layer and edge layer. On top of the architecture, different layers are integrated seamlessly to address reliability and scalability issues. In addition, an edge computing-assisted autoencoder is introduced and enabled by being deployed in a distributed manner to improve both performance and efficiency. For practical interest, we also provide an application programming interface-oriented implementation guideline for readers. To verify the proposed ecosystem, a real case study from industry is conducted to demonstrate the performance gain of edge computing-based Internet of Things systems in conjunction with the autoencoder-based deep learning technique.</t>
  </si>
  <si>
    <t>IEEE Transactions on Industrial Informatics</t>
  </si>
  <si>
    <t>Department of Computer Science and Computer Engineering, La Trobe University, Melbourne, VIC, Australia; Department of Computer Science and Computer Engineering, La Trobe University, Melbourne, VIC, Australia; Department of Computer Science and Computer Engineering, La Trobe University, Melbourne, VIC, Australia; Department of Computer Science and Computer Engineering, La Trobe University, Melbourne, VIC, Australia</t>
  </si>
  <si>
    <t>W. Yu; Y. Liu; T. Dillon; W. Rahayu</t>
  </si>
  <si>
    <t>Edge Computing-Assisted IoT Framework With an Autoencoder for Fault Detection in Manufacturing Predictive Maintenance</t>
  </si>
  <si>
    <t>Instruments;Ecosystems;Standards organizations;Production;Organizations;Telecommunications;Stakeholders</t>
  </si>
  <si>
    <t>Sustainable Development Goals;Capability Maturity Model;Data Revolution;Institutional Capacity</t>
  </si>
  <si>
    <t>https://ieeexplore.ieee.org/stamp/stamp.jsp?arnumber=10258096</t>
  </si>
  <si>
    <t>10.13052/jicts2245-800X.633</t>
  </si>
  <si>
    <t>Achieving the Sustainable Development Goals (SDGs) demands effective harnessing of the ensuing data revolution â€“ the integration of new and traditional data to produce high-quality indicators that are detailed, timely, and actionable for multiple purposes and to a variety of users. The quality of these indicators, defined in terms of completeness, uniqueness, timeliness, validity, accuracy, and consistency, is crucial for their use in national level planning, monitoring and evaluation (PM&amp;E) processes, for facilitating global monitoring of progress on the SDGs, and for enabling comparative evaluation between countries. The use of indicators for trans-national analyses and global-level decision making necessitates coordination, integration, and inter-operation between the various stakeholders within the global data ecosystem. Various instruments, including protocols, models, frameworks, specifications, and standards are used widely to facilitate the coordination, integration, and interoperation across various global systems, such as telecommunication systems. In this paper, we posit that Capability Maturity Models (CMMs) can be an instrument and a mechanism towards not only ensuring the production of high-quality indicators data, but also for standardizing the key processes around the production of SDG indicators data, and for facilitating interoperation within the data ecosystem. This paper motivates for the adoption and mainstreaming of organizational CMMs within the SDGs activities. It also presents the preliminary formulation of a multidimensional prescriptive CMM to assess and articulate pathways towards the maturity of organizations within national data ecosystems and, therefore, the effective monitoring of the progress on the SDG targets through the production of high-quality indicators data. Furthermore, the paper provides recommendations towards addressing the challenges within the increasingly data-driven domain of social indicators monitoring.</t>
  </si>
  <si>
    <t>United Nations University, Institute on Computing and Society (UNU-CS), Macau, China; United Nations University, Institute on Computing and Society (UNU-CS), Macau, China; Depto. de Ciencias e IngenierÃ­a de la ComputaciÃ³n, Universidad Nacional del Sur, Argentina; Depto. de Ciencias e IngenierÃ­a de la ComputaciÃ³n, Universidad Nacional del Sur, Argentina</t>
  </si>
  <si>
    <t>I. Marcovecchio; M. Thinyane; E. Estevez; P. Fillottrani</t>
  </si>
  <si>
    <t>Capability Maturity Models as a Means to Standardize Sustainable Development Goals Indicators Data Production</t>
  </si>
  <si>
    <t>Urban areas;Probabilistic logic;Data models;Social network services;Analytical models;Big data;Bars</t>
  </si>
  <si>
    <t>Urban computing;location based social network;cities;user activity</t>
  </si>
  <si>
    <t>https://ieeexplore.ieee.org/stamp/stamp.jsp?arnumber=7742983</t>
  </si>
  <si>
    <t xml:space="preserve">European Communityâ€™s H2020(grant numbers:INFRAIA-1-2014-2015); Research Infrastructures(grant numbers:#654024); Social Mining &amp; Big Data Ecosystem; </t>
  </si>
  <si>
    <t>10.1109/TBDATA.2016.2628398</t>
  </si>
  <si>
    <t>Data generated on location-based social networks provide rich information on the whereabouts of urban dwellers. Specifically, such data reveal who spends time where, when, and on what type of activity (e.g., shopping at a mall, or dining at a restaurant). That information can, in turn, be used to describe city regions in terms of activity that takes place therein. For example, the data might reveal that citizens visit one region mainly for shopping in the morning, while another for dining in the evening. Furthermore, once such a description is available, one can ask more elaborate questions. For example, one might ask what features distinguish one region from another - some regions might be different in terms of the type of venues they host and others in terms of the visitors they attract. As another example, one might ask which regions are similar across cities. In this paper, we present a method to answer such questions using publicly shared Foursquare data. Our analysis makes use of a probabilistic model, the features of which include the exact location of activity, the users who participate in the activity, as well as the time of the day and day of week the activity takes place. Compared to previous approaches to similar tasks, our probabilistic modeling approach allows us to make minimal assumptions about the data - which relieves us from having to set arbitrary parameters in our analysis (e.g., regarding the granularity of discovered regions or the importance of different features). We demonstrate how the model learned with our method can be used to identify the most likely and distinctive features of a geographical area, quantify the importance features used in the model, and discover similar regions across different cities. Finally, we perform an empirical comparison with previous work and discuss insights obtained through our findings.</t>
  </si>
  <si>
    <t>Helsinki Institute for Information Technology, Aalto University, Espoo, Finland; Inria, CNRS UMR 9189â€”CRIStAL, Lille, France; Helsinki Institute for Information Technology, Aalto University, Espoo, Finland</t>
  </si>
  <si>
    <t>E. Ã‡elikten; G. Le Falher; M. Mathioudakis</t>
  </si>
  <si>
    <t>Modeling Urban Behavior by Mining Geotagged Social Data</t>
  </si>
  <si>
    <t>CCBY</t>
  </si>
  <si>
    <t>Stakeholders;Ecosystems;Data models;Computer architecture;Certification;Task analysis;Monitoring</t>
  </si>
  <si>
    <t>Testbed;data ecosystem;data management;maritime data;verification and validation;data space</t>
  </si>
  <si>
    <t>https://ieeexplore.ieee.org/stamp/stamp.jsp?arnumber=9893899</t>
  </si>
  <si>
    <t>10.1109/OJITS.2022.3207235</t>
  </si>
  <si>
    <t>2687-7813</t>
  </si>
  <si>
    <t>In recent years, numerous new approaches that rely on data-intensive methods have been developed for maritime assistance systems, leading to a compelling need for more elaborate verification and validation procedures. Modern testbeds that can meet these demands are often developed separately from the system itself and provided as generically usable services. However, the joint usage of such testbeds by multiple stakeholders from research and industry confronts them with various challenges in terms of data management: Data control and protection is required to preserve possible competitive advantages or comply with legal framework conditions. The resulting decentralization in data management complicates collaboration, especially in the joint processing and analysis of testbed data. In this paper, we present a decentralized software system, which can deal with these challenges by modelling interrelationships between the stakeholders in a data space, considering their various interests. With the help of a modular data management architecture, the organization of a testbed data basis, as well as the support of verification and validation processes and the evaluation of data streams is made possible. This is achieved with a workflow model for mapping complex and distributed data processing steps. We demonstrate the applicability of the system in an application scenario for the development of a maritime assistance system.</t>
  </si>
  <si>
    <t>IEEE Open Journal of Intelligent Transportation Systems</t>
  </si>
  <si>
    <t>Department of Computer Science, Carl von Ossietzky University of Oldenburg, Oldenburg, Germany; Institute of Systems Engineering for Future Mobility, German Aerospace Center (DLR), Oldenburg, Germany; Institute of Systems Engineering for Future Mobility, German Aerospace Center (DLR), Oldenburg, Germany; Department of Computer Science, Carl von Ossietzky University of Oldenburg, Oldenburg, Germany</t>
  </si>
  <si>
    <t>J. MÃ¶ller; D. Jankowski; A. Lamm; A. Hahn</t>
  </si>
  <si>
    <t>Data Management Architecture for Service-Oriented Maritime Testbeds</t>
  </si>
  <si>
    <t>Ecosystems;Stakeholders;Business;Static VAr compensators;Data models;Companies;Economics</t>
  </si>
  <si>
    <t>Data ecosystem;data exchange;network analysis;stakeholder;value-chain</t>
  </si>
  <si>
    <t>https://ieeexplore.ieee.org/stamp/stamp.jsp?arnumber=9391667</t>
  </si>
  <si>
    <t xml:space="preserve">Japan Society for the Promotion of Science (JSPS) KAKENHI(grant numbers:JP19H05577,JP20H02384); Artificial Intelligence Research Promotion Foundation; </t>
  </si>
  <si>
    <t>10.1109/ACCESS.2021.3070017</t>
  </si>
  <si>
    <t>2169-3536</t>
  </si>
  <si>
    <t>In recent years, data have been treated as economic goods, and have begun circulating into new forms of the ecosystem through data exchange. The increasing expectation that data exchange will be used to create new businesses and economic value requires a strong understanding of the overall structure and the characteristics of the data exchange ecosystem. However, unlike other well-known business ecosystems, such as the financial markets or service ecosystems, the data exchange ecosystem is immature and the observable interactions in the ecosystem are quite limited. In this study, we proposed a novel framework for describing the relationships and their interactions as the stakeholder-centric value chain (SVC) by focusing on the interactions among stakeholders, i.e., the business players who have an interest in the data business-as the core components of the ecosystem. We examined 45 businesses using SVC from 120 data business participants and elucidated some of the business structures with data exchange using network analysis, which was the first comprehensive empirical study on the data-mediated business relationships among stakeholders in the data exchange ecosystem. We found that the integrated network of data businesses consists of many densely connected clusters with numerous low-frequency stakeholders and shows the disassortative and hierarchical hub-and-spoke structure. The results suggest that a few stakeholders monopolize links with many others and that a segregation of stakeholders appears in the ecosystem. Our approach and the results provide the important insights for all stakeholders in the data exchange ecosystem and those who consider entering the market.</t>
  </si>
  <si>
    <t>IEEE Access</t>
  </si>
  <si>
    <t>Department of Engineering, The University of Tokyo, Tokyo, Japan; Department of Information and Management for Innovation, i University, Tokyo, Japan; Department of Engineering, The University of Tokyo, Tokyo, Japan</t>
  </si>
  <si>
    <t>T. Hayashi; G. Ishimura; Y. Ohsawa</t>
  </si>
  <si>
    <t>Structural Characteristics of Stakeholder Relationships and Value Chain Network in Data Exchange Ecosystem</t>
  </si>
  <si>
    <t>CCBYNCND</t>
  </si>
  <si>
    <t>Time series analysis;Biodiversity;Remote sensing;Computer architecture;Grasslands;Long short term memory;Europe</t>
  </si>
  <si>
    <t>Biodiversity prediction;deep learning;multispectral imaging;remote sensing;residual network (ResNet);sentinel-2;time series analysis</t>
  </si>
  <si>
    <t>https://ieeexplore.ieee.org/stamp/stamp.jsp?arnumber=10664042</t>
  </si>
  <si>
    <t xml:space="preserve">Xunta de Galicia - ConsellerÃ­a de Cultura, EducaciÃ³n, FormaciÃ³n Profesional e Universidades(grant numbers:ED481A-2022/257); German Research Foundation(grant numbers:1374); Project Sensing Biodiversity Across Scales(grant numbers:DU 1596/1-1,LI 1842/4-1); Agencia Estatal de InvestigaciÃ³n, Government of Spain; European Union NextGenerationEU/PRTR(grant numbers:PID2022-141623NB-I00,TED2021-130367B-I00); Xunta de Galicia - ConsellerÃ­a de Cultura, EducaciÃ³n, FormaciÃ³n Profesional e Universidades; Galician Research Center accreditation(grant numbers:ED431G-2019/04); Reference Competitive Group accreditation(grant numbers:ED431C-2022/16); European Regional Development Fund; </t>
  </si>
  <si>
    <t>10.1109/JSTARS.2024.3454271</t>
  </si>
  <si>
    <t>2151-1535</t>
  </si>
  <si>
    <t>Analyzing time series from remote sensing data can aid in understanding spectral-temporal phenomena in ecosystems, such as the seasonal variation of plant components. Lately, deep learning has emerged as a strong method for mapping environmental variables from this data due to its exceptional predictive capabilities. This work studies the adaptation of the ResNet computer vision architecture for time series analysis of Sentinel-2 data. The resulting deep learning architecture, ResNeTS, stacks sequential convolutions to build a deep and narrow network, aligning with the design principles of leading convolutional architectures in computer vision. Experiments were carried out for predicting different plant-biodiversity indices, namely, species richness, and Shannon and Simpson indices, for temperate grassland ecosystems. The results show that ResNeTS can achieve moderate improvements in terms of accuracy compared to other state-of-the-art architectures, such as InceptionTime (up to +0.021 $r^{2}$), with reduced computational costs owing to its streamlined architecture.</t>
  </si>
  <si>
    <t>IEEE Journal of Selected Topics in Applied Earth Observations and Remote Sensing</t>
  </si>
  <si>
    <t>Singular Research Center on Intelligent Technologies (CiTIUS), University of Santiago de Compostela, Santiago de Compostela, Spain; Department of Electronics and Computing, University of Santiago de Compostela, Santiago de Compostela, Spain; Singular Research Center on Intelligent Technologies (CiTIUS), University of Santiago de Compostela, Santiago de Compostela, Spain; University of Applied Sciences and Arts (HAWK), GÃ¶ttingen, Germany; Biodiversity Research/Systematic Botany, University of Potsdam, Potsdam, Germany; Department of Earth System Sciences, Geography Institute, University of Hamburg, Hamburg, Germany; Institute of Farm Economics, ThÃ¼nen Institute, Braunschweig, Germany</t>
  </si>
  <si>
    <t>Ã. G. Dieste; F. ArgÃ¼ello; D. B. Heras; P. Magdon; A. LinstÃ¤dter; O. Dubovyk; J. Muro</t>
  </si>
  <si>
    <t>ResNeTS: A ResNet for Time Series Analysis of Sentinel-2 Data Applied to Grassland Plant-Biodiversity Prediction</t>
  </si>
  <si>
    <t>Monitoring;Drones;Internet of Things;Ecosystems;Wildlife;Cameras</t>
  </si>
  <si>
    <t>Data fetching;drone relay;ecosystem monitoring;extreme areas;Internet of Remote Things (IoRT)</t>
  </si>
  <si>
    <t>https://ieeexplore.ieee.org/stamp/stamp.jsp?arnumber=9845702</t>
  </si>
  <si>
    <t xml:space="preserve">Strategic Priority Research Program of the Chinese Academy of Science(grant numbers:XDA19070104); NSFC(grant numbers:41988101); Science and Technology Program of Gansu Province(grant numbers:21JR7RA248); </t>
  </si>
  <si>
    <t>10.1109/JIOT.2022.3195302</t>
  </si>
  <si>
    <t>2327-4662</t>
  </si>
  <si>
    <t>Ecosystem monitoring involves fully understanding the complex interactions of ecosystem progress and providing massive scientific data to answer research questions. Fetching data in extreme areas without a public network largely relies on human efforts. Along with the ongoing advances of the Internet of Things (IoT), the Internet of Remote Things (IoRT), as a new paradigm, is being pursued. In this article, we improve the previous drone-enabled IoRT system and innovatively integrate the system with ecological monitoring devices for wildlife, phenology and environmental monitoring, and the monitored data are remotely retrieved by drones. The experimental results indicate that the data transmission rate between the drone relay and the terrestrial terminal reaches up to 10â€“15 MB/s. Experiments further demonstrate that in terms of wildlife monitoring, the required time to retrieve an image cached on a terrestrial terminal is approximately 0.35 s, the time required to transfer a set of phenology data is 0.29 and 0.34 s, and in regard to environmental monitoring data, the average time consumption reaches approximately 0.0302 s. Moreover, we introduce a signal strength-based priority strategy that can reduce the time consumption of data transmission between the drone relay and the terrestrial terminal. The demonstrated applications reveal that monitoring devices deployed in remote extreme regions can be connected in the IoRT network, and the way to retrieve data from these deployed devices is being revolutionized by the drone-enabled IoRT network.</t>
  </si>
  <si>
    <t>IEEE Internet of Things Journal</t>
  </si>
  <si>
    <t>School of Computer and Communication, Lanzhou University of Technology, Lanzhou, China; School of Life Sciences, Lanzhou University, Lanzhou, China; School of Life Sciences, Lanzhou University, Lanzhou, China; Key Laboratory of Remote Sensing of Gansu Province, Northwest Institute of Eco-Environment and Resources, Chinese Academy of Sciences, Lanzhou, China; Key Laboratory of Remote Sensing of Gansu Province, Northwest Institute of Eco-Environment and Resources, Chinese Academy of Sciences, Lanzhou, China; National Tibetan Plateau Data Center, State Key Laboratory of Tibetan Plateau Earth System, Environment and Resources, Institute of Tibetan Plateau Research, Chinese Academy of Sciences, Beijing, China</t>
  </si>
  <si>
    <t>M. Zhang; L. Zhang; C. Zhao; R. Jin; J. Guo; X. Li</t>
  </si>
  <si>
    <t>Fetching Ecosystem Monitoring Data in Extreme Areas via a Drone-Enabled Internet of Remote Things</t>
  </si>
  <si>
    <t>Stakeholders;Software engineering;Feature extraction;Decision making;Economics</t>
  </si>
  <si>
    <t>Value-based software engineering (VBSE);feature selection;release planning;decision-making;value proposition;stakeholder analysis;key stakeholders;software-intensive systems;case study;grounded theory</t>
  </si>
  <si>
    <t>https://ieeexplore.ieee.org/stamp/stamp.jsp?arnumber=8509148</t>
  </si>
  <si>
    <t xml:space="preserve">Finnish Funding Agency for Technology and Innovation(grant numbers:40150/14); </t>
  </si>
  <si>
    <t>10.1109/TSE.2018.2878031</t>
  </si>
  <si>
    <t>1939-3520</t>
  </si>
  <si>
    <t>Numerous software companies are adopting value-based decision making. However, what does value mean for key stakeholders making decisions? How do different stakeholder groups understand value? Without an explicit understanding of what value means, decisions are subject to ambiguity and vagueness, which are likely to bias them. This case study provides an in-depth analysis of key stakeholders' value propositions when selecting features for a large telecommunications company's software-intensive product. Stakeholders' value propositions were elicited via interviews, which were analyzed using Grounded Theory coding techniques (open and selective coding). Thirty-six value propositions were identified and classified into six dimensions: customer value, market competitiveness, economic value/profitability, cost efficiency, technology &amp; architecture, and company strategy. Our results show that although propositions in the customer value dimension were those mentioned the most, the concept of value for feature selection encompasses a wide range of value propositions. Moreover, stakeholder groups focused on different and complementary value dimensions, calling to the importance of involving all key stakeholders in the decision making process. Although our results are particularly relevant to companies similar to the one described herein, they aim to generate a learning process on value-based feature selection for practitioners and researchers in general.</t>
  </si>
  <si>
    <t>IEEE Transactions on Software Engineering</t>
  </si>
  <si>
    <t>University of Oulu, Oulu, Finland; Blekinge Institute of Technology, Sweden; Monash University, Melbourne, VIC, Australia</t>
  </si>
  <si>
    <t>P. RodrÃ­guez; E. Mendes; B. Turhan</t>
  </si>
  <si>
    <t>Key Stakeholdersâ€™ Value Propositions for Feature Selection in Software-Intensive Products: An Industrial Case Study</t>
  </si>
  <si>
    <t>Industrial Internet of Things;Ecosystems;Security;Fourth Industrial Revolution;Blockchains;Informatics;Usability</t>
  </si>
  <si>
    <t>Blockchain;data trading;edge intelligence;industrial Internet of Things (IIoT);performance evaluation;reputation;security</t>
  </si>
  <si>
    <t>https://ieeexplore.ieee.org/stamp/stamp.jsp?arnumber=9772423</t>
  </si>
  <si>
    <t xml:space="preserve">Researchers Supporting Project(grant numbers:RSP-2023/32); King Saud University, Riyadh, Saudi Arabia; Natural Sciences and Engineering Research Council of Canada; </t>
  </si>
  <si>
    <t>10.1109/TII.2022.3174065</t>
  </si>
  <si>
    <t>Industrial Internet of Things (IIoT) devices generate and collect massive amounts of industrial data. Monetizing the flood of data generated by the IIoT devices has enabled the creation of the IIoT data ecosystem, where individuals and businesses may trade data. With the rapid expansion of the online data trading industry, the necessity for an edge intelligent reputation system is becoming increasingly important as more individuals and services connect online. In recent years, researchers have proposed blockchain-based reputation systems as a means of offering anonymity, security, transparency, and mutual trust for both providers and customers in Industry 4.0. Unfortunately, they focus on the decentralized reputation system with a single certificate authority, which creates the concern of a single point of failure (SPOF). Moreover, researchers paid little attention to the performance measures of these blockchain-based reputation systems to demonstrate their usability in a real IIoT data ecosystem. This article proposes a robust edge intelligent blockchain-based reputation system capable of avoiding failures by enhancing the Raft consensus mechanism. We provide extensive security analysis and simulation experiments to demonstrate the performance of the blockchain-based reputation system for the IIoT data ecosystem using different metrics, such as transaction throughput, latency, and resource consumption.</t>
  </si>
  <si>
    <t>Department of Electrical and Computer Engineering, Lakehead University, Thunder Bay, ON, Canada; Department of Software Engineering, Lakehead University, Thunder Bay, ON, Canada; University of Doha for Science and Technology, Doha, Qatar; Department of Software Engineering, College of Computer and Information Sciences, King Saud University, Riyadh, Saudi Arabia</t>
  </si>
  <si>
    <t>S. Khezr; A. Yassine; R. Benlamri; M. S. Hossain</t>
  </si>
  <si>
    <t>An Edge Intelligent Blockchain-Based Reputation System for IIoT Data Ecosystem</t>
  </si>
  <si>
    <t>Security;Big Data;Ecosystems;Proposals;Data privacy;Unified modeling language;Computer architecture</t>
  </si>
  <si>
    <t>Big Data;security by design;secure development;security patterns;security reference;architecture</t>
  </si>
  <si>
    <t>https://ieeexplore.ieee.org/stamp/stamp.jsp?arnumber=8765314</t>
  </si>
  <si>
    <t xml:space="preserve">Ministerio de EconomÃ­a y Competitividad; DirecciÃ³n General de Universidades e InvestigaciÃ³n(grant numbers:SBPLY-17-180501-000202); Programa Operativo Regional FEDER 2014/2020; </t>
  </si>
  <si>
    <t>10.1109/ACCESS.2019.2929330</t>
  </si>
  <si>
    <t>A Big Data environment is a powerful and complex ecosystem that helps companies extract important information from data to make the best business and strategic decisions. In this context, due to the quantity, variety, and sensitivity of the data managed by these systems, as well as the heterogeneity of the technologies involved, privacy and security especially become crucial issues. However, ensuring these concerns in Big Data environments is not a trivial issue, and it cannot be treated from a partial or isolated perspective. It must be carried out through a holistic approach, starting from the definition of requirements and policies, and being present in any relevant activity of its development and deployment. Therefore, in this paper, we propose a methodological approach for integrating security and privacy in Big Data development based on main standards and common practices. In this way, we have defined a development process for this kind of ecosystems that considers not only security in all the phases of the process but also the inherent characteristics of Big Data. We describe this process through a set of phases that covers all the relevant stages of the development of Big Data environments, which are supported by a customized security reference architecture (SRA) that defines the main components of this kind of systems along with the key concepts of security.</t>
  </si>
  <si>
    <t>GSyA Research Group, University of Castilla-La Mancha, Ciudad Real, Spain; Computer and Electrical Engineering and Computer Science Department, Florida Atlantic University, Boca Raton, FL, USA; Alarcos Research Group, University of Castilla-La Mancha, Ciudad Real, Spain; GSyA Research Group, University of Castilla-La Mancha, Ciudad Real, Spain</t>
  </si>
  <si>
    <t>J. Moreno; E. B. Fernandez; M. A. Serrano; E. FernÃ¡ndez-Medina</t>
  </si>
  <si>
    <t>Secure Development of Big Data Ecosystems</t>
  </si>
  <si>
    <t>Bibliometrics;Ecosystems;Reviews;Companies;Standards organizations;Data integrity;Systematics</t>
  </si>
  <si>
    <t>Bibliometric review;data ecosystem;data sharing;interorganizational network;quantitative analysis</t>
  </si>
  <si>
    <t>https://ieeexplore.ieee.org/stamp/stamp.jsp?arnumber=10608112</t>
  </si>
  <si>
    <t xml:space="preserve">Open Access Publication Fund of the University of Duisburg-Essen; </t>
  </si>
  <si>
    <t>10.1109/ACCESS.2024.3432969</t>
  </si>
  <si>
    <t>To share data, more and more companies work together in interorganizational networks called data ecosystems (DEs). Research on DEs has grown significantly over the past ten years. Owing to the research fieldâ€™s recent growth, interested scholars and practitioners might find it difficult to keep up to date with the diverse research field dealing with DEs. In this article, we conduct the first bibliometric study on DE research and collect and quantitatively analyze the research within this field. As a result, we come up with a synthesized overview of the most relevant research constituents. Furthermore, we analyze the thematic structure of DE research and show the most frequently addressed topics and key themes. We found that DE research can be divided into five different thematic clusters. Based on these results, we finally develop a future research agenda that can help advance research on DEs and guide interested scholars. As such, our article summarizes and consolidates the existing knowledge on DEs and provides suggestions for its further development.</t>
  </si>
  <si>
    <t>Chair of Information Systems and Strategic IT Management, University of Duisburg-Essen, Essen, Germany; Chair of Information Systems and Strategic IT Management, University of Duisburg-Essen, Essen, Germany; Chair of Information Systems and Strategic IT Management, University of Duisburg-Essen, Essen, Germany</t>
  </si>
  <si>
    <t>T. BrÃ©e; E. Karger; F. Ahlemann</t>
  </si>
  <si>
    <t>Shaping the Future of Data Ecosystem Researchâ€”What Is Still Missing?</t>
  </si>
  <si>
    <t>Medical services;Big Data;Data privacy;Blockchains;Data integrity;Cloud computing;Internet of Things</t>
  </si>
  <si>
    <t>Big data;Internet of Things (IoT);MapReduce;blockchain;healthcare</t>
  </si>
  <si>
    <t>https://ieeexplore.ieee.org/stamp/stamp.jsp?arnumber=9878261</t>
  </si>
  <si>
    <t xml:space="preserve">Republic of TÃ¼rkiye Ministry of National Education and partially funded through Durham University Start Up Grant(grant numbers:090614); Durham University SeedCorn Grant(grant numbers:RQ090002); Umit Demirbaga is fully; University of Cambridge, U.K; </t>
  </si>
  <si>
    <t>10.1109/TNSM.2022.3204851</t>
  </si>
  <si>
    <t>1932-4537</t>
  </si>
  <si>
    <t>Internet of Things (IoT)-based Healthcare services, which are becoming more widespread today, continuously generate huge amounts of data which is often called big data. Due to the magnitude and intricacy of the data, it is difficult to find valuable information that can be used for decision-making and prediction. Big data systems take on a significant infrastructure service to better serve the purpose of IoT systems and support critical decision making. On the other hand, privacy preservation, data integrity, and identity verification are essential requirements in healthcare big data service management. To overcome these problems, this article offers a scalable computing system that provides verifiable data access mechanism for IoT-enabled health data analytics in the big data ecosystem. There are two primary sub-architectures in the proposed architecture, namely a big data analytics tracking system and a derived blockchain-based data storage/access system. This approach leverages big data systems and blockchain architecture to analyze, and securely store data from IoT-enabled devices and allow verified access to the stored data. The zero-knowledge protocol is used to ensure that no information is accessible to unauthenticated users alongside avoiding data linkability. The results demonstrate the effectiveness of the our method to solve the problems of big data analytics and privacy issues in healthcare.</t>
  </si>
  <si>
    <t>IEEE Transactions on Network and Service Management</t>
  </si>
  <si>
    <t>Department of Medicine, University of Cambridge, Cambridge, U.K.,; Department of Computer Science, Durham University, Durham, U.K</t>
  </si>
  <si>
    <t>U. Demirbaga; G. S. Aujla</t>
  </si>
  <si>
    <t>MapChain: A Blockchain-Based Verifiable Healthcare Service Management in IoT-Based Big Data Ecosystem</t>
  </si>
  <si>
    <t>Big Data;Manufacturing;Predictive maintenance;Ecosystems;Computer architecture;Real-time systems;Cloud computing</t>
  </si>
  <si>
    <t>Big data analytics;cloud computing;fault detection;Internet of Things (IoT);Industry 4.0;manufacturing ecosystem;predictive maintenance (PdM)</t>
  </si>
  <si>
    <t>https://ieeexplore.ieee.org/stamp/stamp.jsp?arnumber=8710319</t>
  </si>
  <si>
    <t>10.1109/TII.2019.2915846</t>
  </si>
  <si>
    <t>Artificial intelligence, big data, machine learning, cloud computing, and Internet of Things (IoT) are terms which have driven the fourth industrial revolution. The digital revolution has transformed the manufacturing industry into smart manufacturing through the development of intelligent systems. In this paper, a big data ecosystem is presented for the implementation of fault detection and diagnosis in predictive maintenance with real industrial big data gathered directly from large-scale global manufacturing plants, aiming to provide a complete architecture which could be used in industrial IoT-based smart manufacturing in an industrial 4.0 system. The proposed architecture overcomes multiple challenges including big data ingestion, integration, transformation, storage, analytics, and visualization in a real-time environment using various technologies such as the data lake, NoSQL database, Apache Spark, Apache Drill, Apache Hive, OPC Collector, and other techniques. Transformation protocols, authentication, and data encryption methods are also utilized to address data and network security issues. A MapReduce-based distributed PCA model is designed for fault detection and diagnosis. In a large-scale manufacturing system, not all kinds of failure data are accessible, and the absence of labels precludes all the supervised methods in the predictive phase. Furthermore, the proposed framework takes advantage of some of the characteristics of PCA such as its ease of implementation on Spark, its simple algorithmic structure, and its real-time processing ability. All these elements are essential for smart manufacturing in the evolution to Industry 4.0. The proposed detection system has been implemented into the real-time industrial production system in a cooperated company, running for several years, and the results successfully provide an alarm warning several days before the fault happens. A test case involving several outages in 2014 is reported and analyzed in detail during the experiment section.</t>
  </si>
  <si>
    <t>Department of Computer Science and Information Technology, La Trobe University, Melbourne, Australia; Department of Computer Science and Information Technology, La Trobe University, Melbourne, Australia; Department of Computer Science and Information Technology, La Trobe University, Melbourne, Australia; Department of Computer Science and Information Technology, La Trobe University, Melbourne, Australia; Department of Computer Science and Information Technology, La Trobe University, Melbourne, Australia</t>
  </si>
  <si>
    <t>W. Yu; T. Dillon; F. Mostafa; W. Rahayu; Y. Liu</t>
  </si>
  <si>
    <t>A Global Manufacturing Big Data Ecosystem for Fault Detection in Predictive Maintenance</t>
  </si>
  <si>
    <t>Ecosystems;Biological system modeling;Industries;Companies;Europe;Monitoring</t>
  </si>
  <si>
    <t>Data ecosystem;data-based business;knowledge management models;energy domain;requirements specification</t>
  </si>
  <si>
    <t>https://ieeexplore.ieee.org/stamp/stamp.jsp?arnumber=8792061</t>
  </si>
  <si>
    <t xml:space="preserve">National Strategic Research Project, Energy Data Ecosystem and Services; Business Finland, the VTT Technical Research Centre of Finland and Finnish companies; </t>
  </si>
  <si>
    <t>10.1109/ACCESS.2019.2933919</t>
  </si>
  <si>
    <t>Digitalization is strongly entering new application domains around the world, thus also entering people's everyday lives. Digitalization enables creating new kinds of businesses, but it also changes the way services, applications and data are provided and consumed. We carried out interviews with company representatives acting in the energy domain to receive up-to-date information about the companies' awareness of digitalization, and the required changes they have identified in their future business scenarios. The interviewed companies were aware of the change pressure caused by digitalization, and especially the data exchange with other domain actors, predictions using data, new data-based services and data-based decision making were identified as key issues. However, currently there is a lack of digital infrastructure enabling the actors in the energy domain to perform data-based co-operation. The purpose of this paper is to identify the requirements for an energy data ecosystem that enables the companies in the energy domain to reach their business goals and to co-operate in data-based business. The initial goal is to identify the future tasks and goals of energy domain actors and define the type of co-operation environment, including knowledge management models and supporting services, required to support them. The research was implemented with industry actors in the energy domain that represent several different roles in energy markets, and the results of the research were also validated among the industry.</t>
  </si>
  <si>
    <t>VTT Technical Research Centre of Finland, Oulu, Finland; VTT Technical Research Centre of Finland, Oulu, Finland</t>
  </si>
  <si>
    <t>A. Immonen; J. Kalaoja</t>
  </si>
  <si>
    <t>Requirements of an Energy Data Ecosystem</t>
  </si>
  <si>
    <t>Document Identifier</t>
  </si>
  <si>
    <t>Meeting Date</t>
  </si>
  <si>
    <t>Issue Date</t>
  </si>
  <si>
    <t>Online Date</t>
  </si>
  <si>
    <t>License</t>
  </si>
  <si>
    <t>Reference Count</t>
  </si>
  <si>
    <t>Patent Citation Count</t>
  </si>
  <si>
    <t>Article Citation Count</t>
  </si>
  <si>
    <t>Mesh_Terms</t>
  </si>
  <si>
    <t>IEEE Terms</t>
  </si>
  <si>
    <t>Author Keywords</t>
  </si>
  <si>
    <t>PDF Link</t>
  </si>
  <si>
    <t>Funding Information</t>
  </si>
  <si>
    <t>ISBNs</t>
  </si>
  <si>
    <t>End Page</t>
  </si>
  <si>
    <t>Start Page</t>
  </si>
  <si>
    <t>Publication Year</t>
  </si>
  <si>
    <t>Date Added To Xplore</t>
  </si>
  <si>
    <t>Publication Title</t>
  </si>
  <si>
    <t>Author Affiliations</t>
  </si>
  <si>
    <t>Document Title</t>
  </si>
  <si>
    <t>Smart city governance, Data bias, Machine learning, Social equity, 311, Complaint reporting</t>
  </si>
  <si>
    <t>Governance and decision-making in â€œsmartâ€ cities increasingly rely on resident-reported data and data-driven methods to improve the efficiency of city operations and planning. However, the issue of bias in these data and the fairness of outcomes in smart cities has received relatively limited attention. This is a troubling and significant omission, as social equity should be a critical aspect of smart cities and needs to be addressed and accounted for in the use of new technologies and data tools. This paper examines bias in resident-reported data by analyzing socio-spatial disparities in â€˜311â€™ complaint behavior in Kansas City, Missouri. We utilize data from detailed 311 reports and a comprehensive resident satisfaction survey, and spatially join these data with code enforcement violations, neighborhood characteristics, and street condition assessments. We introduce a model to identify disparities in resident-government interactions and classify under- and over-reporting neighborhoods based on complaint behavior. Despite greater objective and subjective need, low-income and minority neighborhoods are less likely to report street condition or â€œnuisanceâ€ issues, while prioritizing more serious problems. Our findings form the basis for acknowledging and accounting for data bias in self-reported data, and contribute to the more equitable delivery of city services through bias-aware data-driven processes.</t>
  </si>
  <si>
    <t>https://www.sciencedirect.com/science/article/pii/S2210670720307216</t>
  </si>
  <si>
    <t>Sustainable Cities and Society</t>
  </si>
  <si>
    <t>Bias in smart city governance: How socio-spatial disparities in 311 complaint behavior impact the fairness of data-driven decisions</t>
  </si>
  <si>
    <t>Kontokosta, Constantine E.; Hong, Boyeong</t>
  </si>
  <si>
    <t>Kontokosta2021</t>
  </si>
  <si>
    <t>Geospatial indicators, EnviroAtlas, Green space, SDG, Sustainability</t>
  </si>
  <si>
    <t>Decision-making that impacts sustainability occurs at national and subnational levels, highlighting the need for multi-scale Earth observations (EO) and geospatial data for assessing the United Nations' Sustainable Development Goals (SDGs). EnviroAtlas, developed by the United States Environmental Protection Agency and partners, provides a collection of web-based, interactive maps of environmental and socio-economic data relevant to the SDGs. EnviroAtlas maps ecosystem services indicators at national, regional, and local extents that can contribute to targets set forth in numerous goals, such as SDG 6 for clean water, SDG 11 for sustainable cities and communities, and SDG 15 for life on land. Examples of EnviroAtlas indicators that provide a way to view spatial inequalities, help fill gaps in environmental indicators, and integrate socio-economic and environmental data for the SDGs are explored herein. Remotely sensed EO data are essential for producing these indicators and informing planning and decision-making for the SDGs at subnational scales. The National Land Cover Dataset is the basis for many EnviroAtlas maps at the national extent, while National Agriculture Imagery Program and Light Detection and Ranging (LiDAR) data are used to classify Meter-scale Urban Land Cover in select US metro areas. These 30Â m and 1Â m land cover products are combined with demographic and other geospatial data (remotely sensed and otherwise) to produce integrated indicators that can aid in target setting of the SDGs. Though EnviroAtlas was created for the conterminous US, the methods for indicator creation are transferable, and the open-source code for the EnviroAtlas resource may serve as an example for other nations. Achieving the SDGs means assessing targets and decision-making outcomes at local, regional, and national levels using consistent and accurate data. Geospatial resources like EnviroAtlas that provide open access to indicators based on EO data and allow for assessment at multiple extents and resolutions are critical to broadly addressing national to subnational SDG goals and targets.</t>
  </si>
  <si>
    <t>https://www.sciencedirect.com/science/article/pii/S0034425720301668</t>
  </si>
  <si>
    <t>Remote Sensing of Environment</t>
  </si>
  <si>
    <t>Earth observation-based ecosystem services indicators for national and subnational reporting of the sustainable development goals</t>
  </si>
  <si>
    <t>Cochran, Ferdouz; Daniel, Jessica; Jackson, Laura; Neale, Anne</t>
  </si>
  <si>
    <t>Cochran2020</t>
  </si>
  <si>
    <t>Industrial internet of things, Applications, Features, Manufacturing, Internet of things</t>
  </si>
  <si>
    <t>Now a day's manufacturing has become more intelligent and data-driven. A smart production unit can be thought of as a powerful connected industrial system with materials, parts, equipment, tools, inventory, and logistics that can transmit data and communicate with one another in the age of the Industrial Internet of Things (IIoT). This IIoT refers to linked devices, sensors, and other equipment that may be networked in the industrial environment to provide remote access, effective monitoring, better data collecting, analysis, &amp; exchange etc. In Industry 4.0, IIoT is fundamental to transforming cyber-physical systems and production processes through big data and analytics. This paper provides an overview of the IIoT and the technologies that underpin it. The primary benefits and features of IIoT in manufacturing are discussed in detail. Smart Transformations made into the manufacturing field through IIoT Culture are discussed diagrammatically. Finally, twenty-nine significant applications of IIoT in the field of manufacturing are identified and discussed. IIoT can monitor the transport, supply of the goods, consult details on things in warehouses, and check the conditions related to product storage and delivery and allow all dispersed and outsourced operations to be monitored. Therefore, the industry is being revolutionised by IIoT, altering the way industrial enterprises function daily to improve efficiency and performance levels.</t>
  </si>
  <si>
    <t>https://www.sciencedirect.com/science/article/pii/S2666351121000504</t>
  </si>
  <si>
    <t>Sensors International</t>
  </si>
  <si>
    <t>Upgrading the manufacturing sector via applications of Industrial Internet of Things (IIoT)</t>
  </si>
  <si>
    <t>Javaid, Mohd; {Abid Haleem}; Pratap Singh, Ravi; Rab, Shanay; Suman, Rajiv</t>
  </si>
  <si>
    <t>Javaid2021</t>
  </si>
  <si>
    <t>Big data, Directed technical change, Environmental quality, Environmental regulation policy</t>
  </si>
  <si>
    <t>Big data applications, from its inception have experienced unprecedented changes in technological revolution and development. The need of the hour is to use big data to break through the incompatible bottleneck of environment protection and development. Therefore, this paper constructs a theoretical model to evaluate the changes of relative benefits big data have on R&amp;D through â€œsubstitution effectsâ€, â€œcomplementary effectsâ€, and further lead to directed technical change and its impact on the environmental quality. For better understanding the role of big data, we compare different impacts on environmental quality both by considering the big data application and by ignoring it. In addition, we analyze the required environmental regulation policy adjustments under the influence of big data. The results show that: (1) By improving the relative benefits of clean technology R&amp;D, the application of big data further enhances the quality of the environment. (2) Mere relying on the application of big data alone cannot prevent environmental disasters, but it must be supplemented with conducive environmental regulation policy to achieve the best results. (3) The application of big data can reduce the â€œsubsidyâ€ for clean technology R&amp;D to avoid environmental disasters, while the impact of big data on â€œenvironmental taxesâ€ varies with the development of clean technology levels. The results of this research will help to clarify the positive effects of big data on environmental quality and implement reasonable environmental regulation policy.</t>
  </si>
  <si>
    <t>https://www.sciencedirect.com/science/article/pii/S0959652620341718</t>
  </si>
  <si>
    <t>Journal of Cleaner Production</t>
  </si>
  <si>
    <t>Impacts on environmental quality and required environmental regulation adjustments: A perspective of directed technical change driven by big data</t>
  </si>
  <si>
    <t>Yang, Jun; Li, Xiaoming; Huang, Shoujun</t>
  </si>
  <si>
    <t>Yang2020</t>
  </si>
  <si>
    <t>DSML 2: : Data science output has been formulated, implemented, and tested for one domain/problem</t>
  </si>
  <si>
    <t>The development and growing adoption of the FAIR data principles and associated standards as a part of research policies and practices place novel demands on research data services. This article highlights common challenges and priorities and proposes a set of recommendations on how data infrastructures can evolve and collaborate to provide services that support the implementation of the FAIR data principles, in particular in the context of building the European Open Science Cloud (EOSC). The recommendations cover a broad area of topics, including certification, infrastructure components, stewardship, costs, rewards, collaboration, training, support, and data management. These recommendations were prioritized according to their perceived urgency by different stakeholder groups and associated with actions as well as suggested action owners. This article is the output of three workshops organized by the projects FAIRsFAIR, RDA Europe, OpenAIRE, EOSC-hub, and FREYA designed to explore, discuss, and formulate recommendations among stakeholders in the scientific community. While the results are a work-in-progress, the challenges and priorities outlined provide a detailed and unique overview of current issues seen as crucial by the community that can sharpen and improve the roadmap toward a FAIR data ecosystem.</t>
  </si>
  <si>
    <t>https://www.sciencedirect.com/science/article/pii/S2666389920300696</t>
  </si>
  <si>
    <t>Patterns</t>
  </si>
  <si>
    <t>Recommendations for Services in a FAIR Data Ecosystem</t>
  </si>
  <si>
    <t>Koers, Hylke; Bangert, Daniel; Hermans, Emilie; van Horik, RenÃ©; de Jong, Maaike; Mokrane, Mustapha</t>
  </si>
  <si>
    <t>Koers2020</t>
  </si>
  <si>
    <t>Forest condition, Forest biodiversity, Mapping, Environmental policy, Europe</t>
  </si>
  <si>
    <t>Forest condition, biodiversity, and ecosystem services are strongly interlinked. The biodiversity levels depend to a large extent on the integrity, health, and vitality of forests at the same time as losses of forest biodiversity lead to decreased forest productivity and sustainability. Under this conceptual framework, this study presents a methodology for mapping forest condition at European scale supporting the attainment of the 2020 Aichi Biodiversity Target 5 â€œthe rate of loss of all natural habitats, including forests, is at least halved and where feasible brought close to zero, and degradation and fragmentation is significantly reducedâ€ and the implementation of Sustainable Development Goals (SDG), as well as the EU forest strategy since the sustainable forest management is oriented to support the provision of forest services and to enhance the condition of biodiversity forestsâ€™ host. The work presents the developments of an operational indicator at European scale. This spatially explicit information on forest condition can be the baseline map with a 1Â km resolution to monitor the state and changes of condition by exposition to pressures and threats. This condition indicator considers structural, functional, and compositional aspects of forest with relevance for health and vitality of species and habitats hosted by forest ecosystems. The methodology implemented used harmonized, published and open datasets. It provided confident results for the assessment of the condition within hemiboreal, temperate and alpine forests, showing the Carpathian, Dinaric Alps and Alps, among others, as hotspots with pre-dominantly good condition. The results were validated with data derived from the reporting for the EU Habitat Directive and explicit dataset on known primary forests in Europe. However, this method underestimated the forest condition in the Mediterranean and Boreal forest types due to data gaps, regional specific characteristics, and design limitations. This study illustrates an operational and transferable approach for addressing the assessment of ecosystem forest condition at European scale being considered as a support tool for European countries when mapping and assessing their national territory, as potential common approach to map forest ecosystems that allows for consistent aggregation and comparisons across scales.</t>
  </si>
  <si>
    <t>https://www.sciencedirect.com/science/article/pii/S1470160X21005045</t>
  </si>
  <si>
    <t>Ecological Indicators</t>
  </si>
  <si>
    <t>Mapping forest condition in Europe: Methodological developments in support to forest biodiversity assessments</t>
  </si>
  <si>
    <t>MarÃ­n, Ana Isabel; Abdul Malak, Dania; Bastrup-Birk, Annemarie; Chirici, Gherardo; Barbati, Anna; Kleeschulte, Stefan</t>
  </si>
  <si>
    <t>Marin2021</t>
  </si>
  <si>
    <t>data sharing, FAIR principles, ontologies, knowledgebases, standardization</t>
  </si>
  <si>
    <t xml:space="preserve">Proteomics is, by definition, comprehensive and large-scale, seeking to unravel ome-level protein features with phenotypic information on an entire system, an organ, cells, or organisms. This scope consistently involves and extends beyond single experiments. Multitudinous resources now exist to assist in making the results of proteomics experiments more findable, accessible, interoperable, and reusable (FAIR), yet many tools are awaiting to be adopted by our community. Here we highlight strategies for expanding the impact of proteomics data beyond single studies. We show how linking specific terminologies, identifiers, and text (words) can unify individual data points across a wide spectrum of studies and, more importantly, how this approach may potentially reveal novel relationships. In this effort, we explain how data sets and methods can be rendered more linkable and how this maximizes their value. We also include a discussion on how data linking strategies benefit stakeholders across the proteomics community and beyond. </t>
  </si>
  <si>
    <t>https://www.sciencedirect.com/science/article/pii/S1535390721004443</t>
  </si>
  <si>
    <t>2182-2186</t>
  </si>
  <si>
    <t>Journal of Proteome Research</t>
  </si>
  <si>
    <t>A Second Look at FAIR in Proteomic Investigations</t>
  </si>
  <si>
    <t>Caufield, J. Harry; Fu, John; Wang, Ding; Guevara-Gonzalez, Vladimir; Wang, Wei; Ping, Peipei</t>
  </si>
  <si>
    <t>Caufield2021</t>
  </si>
  <si>
    <t>big data, blockchain, data analytics, eHealth, electronic medical records, health care, health information management, Internet of Things, medical research, mHealth</t>
  </si>
  <si>
    <t>Background Over the last century, disruptive incidents in the fields of clinical and biomedical research have yielded a tremendous change in health data management systems. This is due to a number of breakthroughs in the medical field and the need for big data analytics and the Internet of Things (IoT) to be incorporated in a real-time smart health information management system. In addition, the requirements of patient care have evolved over time, allowing for more accurate prognoses and diagnoses. In this paper, we discuss the temporal evolution of health data management systems and capture the requirements that led to the development of a given system over a certain period of time. Consequently, we provide insights into those systems and give suggestions and research directions on how they can be improved for a better health care system. Objective This study aimed to show that there is a need for a secure and efficient health data management system that will allow physicians and patients to update decentralized medical records and to analyze the medical data for supporting more precise diagnoses, prognoses, and public insights. Limitations of existing health data management systems were analyzed. Methods To study the evolution and requirements of health data management systems over the years, a search was conducted to obtain research articles and information on medical lawsuits, health regulations, and acts. These materials were obtained from the Institute of Electrical and Electronics Engineers, the Association for Computing Machinery, Elsevier, MEDLINE, PubMed, Scopus, and Web of Science databases. Results Health data management systems have undergone a disruptive transformation over the years from paper to computer, web, cloud, IoT, big data analytics, and finally to blockchain. The requirements of a health data management system revealed from the evolving definitions of medical records and their management are (1) medical record data, (2) real-time data access, (3) patient participation, (4) data sharing, (5) data security, (6) patient identity privacy, and (7) public insights. This paper reviewed health data management systems based on these 7 requirements across studies conducted over the years. To our knowledge, this is the first analysis of the temporal evolution of health data management systems giving insights into the system requirements for better health care. Conclusions There is a need for a comprehensive real-time health data management system that allows physicians, patients, and external users to input their medical and lifestyle data into the system. The incorporation of big data analytics will aid in better prognosis or diagnosis of the diseases and the prediction of diseases. The prediction results will help in the development of an effective prevention plan.</t>
  </si>
  <si>
    <t>https://www.sciencedirect.com/science/article/pii/S1438887120004999</t>
  </si>
  <si>
    <t>Journal of Medical Internet Research</t>
  </si>
  <si>
    <t>Requirements of Health Data Management Systems for Biomedical Care and Research: Scoping Review</t>
  </si>
  <si>
    <t>Ismail, Leila; Materwala, Huned; Karduck, Achim P.; Adem, Abdu</t>
  </si>
  <si>
    <t>Ismail2020</t>
  </si>
  <si>
    <t>Open data, Local government, Civic technology, Digital equity</t>
  </si>
  <si>
    <t>While the number of open government data initiatives has increased considerably over the past decade, the impact of these initiatives remains uncertain. Recent studies have been critical of the â€œbias toward the supply sideâ€ and lack of â€œsufficient attention to the user perspectiveâ€ in the way that open government data initiatives are implemented. This article asks: (1) who is using municipal open government data resources and for what purposes? and (2) what impact are municipal open government data having in cities where they have been implemented? We performed a qualitative analysis of 26 semi-structured telephone interviews conducted with government staff, civic technologists, and private sector stakeholders in nine cities around the United States. Each of these 30 to 45-minute telephone interviews were transcribed and analyzed to distill insights regarding the use and impact of municipal open government data in the nine cities considered. We find that the array of actors within open government data ecosystems at the local level is expanding as distinctions between the public and private sectors becomes increasingly blurred and that the demands of managing and sustaining these initiatives has led to changes in the services offered by local government, as well as in the duties of government staff. The impact of these data resources has been primarily felt within local government itself, although the lack of monitoring mechanisms makes it difficult to systematically evaluate their broader effects. We conclude that open government data initiatives should be coordinated and better integrated with digital equity and digital inclusion efforts in order to advance their political and social goals.</t>
  </si>
  <si>
    <t>https://www.sciencedirect.com/science/article/pii/S0736585320301854</t>
  </si>
  <si>
    <t>Telematics and Informatics</t>
  </si>
  <si>
    <t>Beyond the supply side: Use and impact of municipal open data in the U.S</t>
  </si>
  <si>
    <t>Wilson, Bev; Cong, Cong</t>
  </si>
  <si>
    <t>Wilson2021</t>
  </si>
  <si>
    <t>Rhizophora, Blue carbon, Forested wetland, Mangrove inventory</t>
  </si>
  <si>
    <t>Mangroves are recognized for their valued ecosystem services to coastal areas, and the functional linkages between those services and ecosystem carbon stocks have been established. However, spatially explicit inventories are necessary to facilitate management and protection of mangroves, as well as providing a foundation for payment for ecosystem service programs such as REDD+. We conducted an inventory of carbon stocks in mangroves within Pongara National Park (PNP), Gabon using a stratified random sampling design based on forest canopy height derived from TanDEM-X remote sensing data. Ecosystem carbon pools, including aboveground and belowground biomass and necromass, and soil carbon to a depth of 2Â m were assessed using measurements and samples from plots distributed among three canopy height classes within the park. There were two mangrove species within the inventory area in PNP, Rhizophora racemosa and R. harrisonii. R. harrisonii was predominant in the sparse, low-stature stands that dominated the west side of the park. In the east side of the park, both species occurred in tall-stature stands, with tree height often exceeding 30Â m. Canopy height was an effective means to stratify the inventory area, as biomass was significantly different among the height classes. Despite those differences in aboveground biomass, the soil carbon density was not significantly different among height classes. Soils were the main component of the ecosystem carbon stock, accounting for over 84% of the total. The ecosystem carbon density ranged from 644 to 943Â MgÂ C haâˆ’1 among the three height classes. The ecosystem carbon stock within PNP is estimated to be 40,588Â GgÂ C. The combination of pre-inventory information about stand conditions and their spatial distribution within the assessment area obtained from remote sensing data and a spatial decision support system were fundamental to implementing this relatively large-scale field inventory. This work exemplifies how mangrove carbon stocks can be quantified to augment national C reporting statistics, provide a baseline for projects involving monitoring, reporting and verification (i.e., MRV), and provide data on the forest composition and structure for sustainable management and conservation practices.</t>
  </si>
  <si>
    <t>https://www.sciencedirect.com/science/article/pii/S0272771421002857</t>
  </si>
  <si>
    <t>Estuarine, Coastal and Shelf Science</t>
  </si>
  <si>
    <t>Mangrove carbon stocks in Pongara National Park, Gabon</t>
  </si>
  <si>
    <t>Trettin, Carl C.; Dai, Zhaohua; Tang, Wenwu; Lagomasino, David; Thomas, Nathan; Lee, Seung Kuk; Simard, Marc; Ebanega, MÃ©dard Obiang; Stoval, Atticus; Fatoyinbo, Temilola E.</t>
  </si>
  <si>
    <t>Trettin2021</t>
  </si>
  <si>
    <t>Environmental concern, Landownership objective, Private land conservation, Seemingly unrelated regression</t>
  </si>
  <si>
    <t>The effectiveness of conservation initiatives on private lands in the southern United States plays an important role in improving provision of ecosystem services and mitigating negative environmental impacts. However, participation in conservation efforts is in part affected by landowner concern about environmental issues. This study used a seemingly unrelated regression (SUR) to quantify the impacts of local environmental conditions (e.g., air and water pollution, population density, and land cover type), private land attributes and sociodemographic factors on landowner ecosystem service and environmental concerns. The study involved a mail survey of private landowners in the Mississippi Alluvial Valley and East Gulf Coastal Plain sub-geographies of the Gulf Coastal Plains and Ozarks Landscape Conservation Cooperative. At least 37% of landowners were extremely concerned about drinking water quality, drinking water quantity, soil erosion, loss of wildlife habitat, and loss of open spaces. Local environmental conditions and sociodemographic factors were only marginally related to landowner ecosystem service and environmental concerns, although these factors could affect landowner environmental attitudes, personal health and outdoor activities. Private land attributes, such as property size and landownership objectives, strongly influenced landowner concerns about environmental issues where landowners with larger agricultural land parcels, and who owned land for profit making and provision of ecosystem services were more concerned about environmental issues than other landowners. Conservation policies should focus not only on activities that address ecosystem service and environmental issues that are of concern to landowners but also help them attain their landownership objectives because such approach is more likely to increase their participation in conservation practices.</t>
  </si>
  <si>
    <t>https://www.sciencedirect.com/science/article/pii/S2212041621000413</t>
  </si>
  <si>
    <t>Ecosystem Services</t>
  </si>
  <si>
    <t>Landowner concerns related to availability of ecosystem services and environmental issues in the southern United States</t>
  </si>
  <si>
    <t>Adhikari, Ram K.; Grala, Robert K.; Grado, Stephen C.; Grebner, Donald L.; Petrolia, Daniel R.</t>
  </si>
  <si>
    <t>Adhikari2021</t>
  </si>
  <si>
    <t>Sustainability assessment, Life cycle impact analysis, Agriculture sector in India, Crop cultivation, Agricultural sustainability</t>
  </si>
  <si>
    <t>In India, the modernization in the agricultural sector is continuously growing to meet the food demand of rising population. However, along with addressing hunger, modern agriculture impacts the ecosystem, human health, and resources, due to huge consumption of agrochemicals, and emission-intensive farming hence urges sustainable assessment. Till now, no impact assessment is reported on world's second-largest agricultural country- India. This paper is the first of its kind in evaluating the impact of the cultivation of 21 commonly grown crops that possess high production and emissions in India. The results were discussed in the order of impact parameters in respective years with possible causes and remedial measures. The results showed that rice has topped in maximum indices followed by sugarcane, wheat, and banana. The study forecasted that coconut played a concentrated role in global warming, while potato and sugarcane have a higher impact on water and ozone depletion, respectively. The outcomes of this study suggested appropriate improvements in farming practices, which can bring the emissions down and make the system more sustainable. Besides, these 18 indices were individually assessed for their connection with the 17 sustainable development goals (SDGs) in the aspects of agricultural activities to select the appropriate indices to measure the agricultural sustainability along with the identification of gaps to upgrade the existing indices or formulate a new one. Subsequently, this helps in achieving the SDGs in India with the least impact on the environment without compromising the socio-economic aspects involved in crop production and agricultural systems.</t>
  </si>
  <si>
    <t>https://www.sciencedirect.com/science/article/pii/S2666049021000505</t>
  </si>
  <si>
    <t>Current Research in Environmental Sustainability</t>
  </si>
  <si>
    <t>Life cycle sustainability assessment of crops in India</t>
  </si>
  <si>
    <t>Selvaraj, Ambika; Gautam, Jagrati; Verma, Shikhar; Verma, Gaurav; Jain, Siddhant</t>
  </si>
  <si>
    <t>Selvaraj2021</t>
  </si>
  <si>
    <t>Compact cities, Design principles and strategies, Planning practices, Development strategies, Sustainable development goals, Big data technology, Advanced ICT, Urban science, Sustainable urban forms, Smart sustainable cities</t>
  </si>
  <si>
    <t>Sustainable cities have, since the early 1990s, been the leading global paradigm of urbanism thanks to the different models of sustainable urban form proposed as new frameworks for the redesigning and restructuring of urban places to make urban living more sustainable. The compact city is the most preferred model of sustainable urbanism for responding to the challenges of sustainable development. However, despite the benefits claimed by the advocates of this model, its critics highlight a number of conflicts and contentions. This is coupled with several problems, issues, and challenges considering the very fragmented picture that arises of change on the ground in the face of urbanization. In this context, it has been suggested that the compact city needs to embrace and leverage what advanced ICT has to offer so as to improve, advance, and maintain its contribution to sustainability. With the above in regard, this paper provides a comprehensive stateâ€“ofâ€“theâ€“art review of compact urbanism as a set of planning and development practices and strategies, focusing on the three dimensions of sustainability and the significant, yet untapped, potential of big data technology for enhancing such practices and strategies under what is labelled â€˜dataâ€“driven smart sustainable urbanism.â€™ This paper identifies compactness, density, diversity, mixed land use, sustainable transportation, and green space as the prevalent design strategies of the compact city. At the heart of this model is the clear synergy between the underlying strategies in terms of their cooperation to produce combined effects greater than the sum of their separate effects as regards the tripartite value of sustainability. Indeed, this paper corroborates that the compact city is justified by its ability to contribute to the environmental, economic, and social goals of sustainability. Nevertheless, the economic goals seem to dominate over the environmental and social goals, notwithstanding the general claim about the three sustainability dimensions being equally important and mutually dependent. Further, this paper reveals that big data technology holds great potential for enhancing compact urbanism with respect to sustainability. This thorough review of and critique on the existing work on the compact city provides a reference for researchers and practitioners in related communities and the necessary material to inform these communities of the latest developments in the field of compact urbanism and its relation to dataâ€“driven smart urbanism. This work serves to inform various urban stakeholders about the benefits of data-driven smart solutions for advancing sustainability.</t>
  </si>
  <si>
    <t>https://www.sciencedirect.com/science/article/pii/S0264837719317429</t>
  </si>
  <si>
    <t>Land Use Policy</t>
  </si>
  <si>
    <t>Compact urbanism and the synergic potential of its integration with data-driven smart urbanism : An extensive interdisciplinary literature review</t>
  </si>
  <si>
    <t>Bibri, Simon Elias</t>
  </si>
  <si>
    <t>Bibri2020</t>
  </si>
  <si>
    <t>Carbon materials, Potassium-ion energy-storage devices, Batteries, Anode, Theory calculations, Electrolyte</t>
  </si>
  <si>
    <t>Potassium-ion energy-storage devices have emerged as important candidates of next-generation energy-storage devices. Carbon materials have established themselves as vital roles in electrode of potassium-ion device due to environmentally friendly nature, low-cost, and large-current charge/discharge capability, ultra-long life and wide operation temperature region. In this timely review, a brief introduction of the state-of-the-art developments about carbon materials was provided. Subsequently, synthetic routes to carbon materials and their electrochemical performances in energy-storage devices were stated in detail. The relationships between rationally designed structures and electrochemical performances of carbon electrode materials were summarized to try to provide basic guidelines for material design. Potential research directions and important scientific problems of carbon materials were also proposed in the hope of solving the emerging problems of carbon-based energy-storage devices.</t>
  </si>
  <si>
    <t>https://www.sciencedirect.com/science/article/pii/S1385894720331193</t>
  </si>
  <si>
    <t>Chemical Engineering Journal</t>
  </si>
  <si>
    <t>Carbon materials for high-performance potassium-ion energy-storage devices</t>
  </si>
  <si>
    <t>Lin, Changrong; Wang, Yijun; Zhong, Fulan; Yu, Huiling; Yan, Yurong; Wu, Songping</t>
  </si>
  <si>
    <t>Lin2021</t>
  </si>
  <si>
    <t>COVID-19, digital technology, Brazil, public health, medical informatics, digital health, strategy, outbreak, system, data, health data, implementation, monitoring</t>
  </si>
  <si>
    <t>The COVID-19 outbreak exposed several problems faced by health systems worldwide, especially concerning the safe and rapid generation and sharing of health data. However, this pandemic scenario has also facilitated the rapid implementation and monitoring of technologies in the health field. In view of the occurrence of the public emergency caused by SARS-CoV-2 in Brazil, the Department of Informatics of the Brazilian Unified Health System created a contingency plan. In this paper, we aim to report the digital health strategies applied in Brazil and the first results obtained during the fight against COVID-19. Conecte SUS, a platform created to store all the health data of an individual throughout their life, is the center point of the Brazilian digital strategy. Access to the platform can be obtained through an app by the patient and the health professionals involved in the case. Health data sharing became possible due to the creation of the National Health Data Network (Rede Nacional de Dados em SaÃºde, RNDS). A mobile app was developed to guide citizens regarding the need to go to a health facility and to assist in disseminating official news about the virus. The mobile app can also alert the user if they have had contact with an infected person. The official numbers of cases and available hospital beds are updated and published daily on a website containing interactive graphs. These data are obtained due to creating a web-based notification system that uses the RNDS to share information about the cases. Preclinical care through telemedicine has become essential to prevent overload in health facilities. The exchange of experiences between medical teams from large centers and small hospitals was made possible using telehealth. Brazil took a giant step toward digital health adoption, creating and implementing important initiatives; however, these initiatives do not yet cover the entire health system. It is expected that the sharing of health data that are maintained and authorized by the patient will become a reality in the near future. The intention is to obtain better clinical outcomes, cost reduction, and faster and better services in the public health network.</t>
  </si>
  <si>
    <t>https://www.sciencedirect.com/science/article/pii/S2369296021001824</t>
  </si>
  <si>
    <t>JMIR Public Health and Surveillance</t>
  </si>
  <si>
    <t>Making the COVID-19 Pandemic a Driver for Digital Health: Brazilian Strategies</t>
  </si>
  <si>
    <t>Donida, Bruna; da Costa, Cristiano AndrÃ©; Scherer, Juliana Nichterwitz</t>
  </si>
  <si>
    <t>Donida2021</t>
  </si>
  <si>
    <t>Pediatric cancer, Cancer genomics, Translational bioinformatics, Target discovery, Data integration, Data portals</t>
  </si>
  <si>
    <t>Pediatric cancer is a rare disease with a distinct etiology and mutational landscape compared with adult cancer. Multi-omics profiling of retrospective and prospective cohorts coupled with innovative computational analysis have been instrumental in uncovering mechanisms of tumorigenesis and drug resistance that are now informing pediatric cancer clinical therapy. In this review we present the major data resources of pediatric cancer and actionable insights into pediatric cancer etiology stemming from the identification of oncogenic gene fusions, mutational signature analysis, systems biology, cancer predisposition and survivorship studies â€“ that have led to improved clinical diagnosis, discovery of new drug-targets, pharmacological therapy, and screening for genetic predisposition. Ultimately, integration of large-scale omics datasets generated through international collaboration is required to maximize the power of data-driven approaches to advance pediatric cancer research informing clinical therapy.</t>
  </si>
  <si>
    <t>https://www.sciencedirect.com/science/article/pii/S0304419X21000688</t>
  </si>
  <si>
    <t>Biochimica et Biophysica Acta (BBA) - Reviews on Cancer</t>
  </si>
  <si>
    <t>Data-driven approaches to advance research and clinical care for pediatric cancer</t>
  </si>
  <si>
    <t>Gout, Alexander M.; Arunachalam, Sasi; Finkelstein, David B.; Zhang, Jinghui</t>
  </si>
  <si>
    <t>Gout2021</t>
  </si>
  <si>
    <t>customer segmentation, recommendation systems, wearable devices, data mining</t>
  </si>
  <si>
    <t>Nowadays, wearable sports performance tracking devices are gaining tremendous popularity due to intense advertising and innovative health benefits they are supposed to provide. Fashion and the opportunity to show off your results on social media are also important. On the other hand, the data recorded and shared by these devices may serve as an exciting source of customer insight for sports apparel and equipment marketers. In this study, the author proposes incorporating the data on customersâ€™ physical activity into traditional recommendation systems. The focus was on recommendations for people who actively jog or run. The data for the recommendation system in the discussed case should characterize the specificity of the activity and be semantically related to products recommended to a specific group of people. Therefore, the analysis relies on the user activity profile and parameters of the products. The study presented in this paper introduces an analysis of an experimental dataset acquired from 210 active joggers and runners who use different sport-tracking applications. The study participants are potential customers for sports apparel and specialized types of running shoes. The groups of users were identified according to the most meaningful parameters of their workouts. Clustering and different classification models were tested with Orange software, and basic rules of division were defined. The study shows that quite an accurate user segmentation is possible and indicates its further improvement. Combining different knowledge models describing customer behavior and characteristics from various perspectives may lead to acquiring valuable and unique marketing knowledge.</t>
  </si>
  <si>
    <t>https://www.sciencedirect.com/science/article/pii/S187705092101992X</t>
  </si>
  <si>
    <t>Knowledge-Based and Intelligent Information &amp; Engineering Systems: Proceedings of the 25th International Conference KES2021</t>
  </si>
  <si>
    <t>4751-4761</t>
  </si>
  <si>
    <t>Procedia Computer Science</t>
  </si>
  <si>
    <t>Customer segmentation based on activity monitoring applications for the recommendation system</t>
  </si>
  <si>
    <t>PaweÅ‚oszek, Ilona</t>
  </si>
  <si>
    <t>Paweloszek2021</t>
  </si>
  <si>
    <t>data science, data science methodology, big data, technical directions</t>
  </si>
  <si>
    <t>The rapid development of big data breeds data science. Understanding and mastering the internal pattern of the value generation of big data is important for improving digitization and the covergence of data science with management science, computer science, and other disciplines. In this study, we discuss the significance of data science for the development of science and technology and social progress. Based on the interpretation of the connotation of data science, we introduce the definition of data science and review its formation by summarizing the major progress of related disciplines. We also discuss the research methodologies, development patterns and trends, and technical directions of data science. Finally, we make suggestions for data science to promote the development of data-based science and technology.</t>
  </si>
  <si>
    <t>https://www.sciencedirect.com/science/article/pii/S2666764921000035</t>
  </si>
  <si>
    <t>32-37</t>
  </si>
  <si>
    <t>Data Science and Management</t>
  </si>
  <si>
    <t>Data science: connotation, methods, technologies, and development</t>
  </si>
  <si>
    <t>Xu, Zongben; Tang, Niansheng; Xu, Chen; Cheng, Xueqi</t>
  </si>
  <si>
    <t>Xu2021</t>
  </si>
  <si>
    <t>Land use change, regulating ecosystem services, supporting ecosystem services, provisioning ecosystem services, cultural ecosystem services, loss of ecosystem services</t>
  </si>
  <si>
    <t>Changes in land use and ecosystem services influence each other and such changes have consequences for human wellbeing. In this paper, we review the research literature on how different types of ecosystem services are affected by LUC, and the consequences for human well-being. We begin with a review of the different types of ecosystem services. We examine the influence of LUC on provisioning ecosystem services due to mismatches between agricultural production and hydrological systems. We continue with a review of the impacts of LUC on supporting ecosystem services through the conversion of an ecosystem to cultivated land, and the resulting changes in soil properties and the hydrological balance. Next, We also discuss the regulating ecosystem services which are affected by LUC and alters water purification processes, as well as the effects on cultural ecosystem services. We conclude with a review of the valuation and quantification of the effects of LUC on the management of ecosystem services, and propose future research directions. Most of the research reveals a negative impact of LUC on ecosystem services, despite research gaps related to methods for valuing ecosystem services more accurately and for collecting social responses to the impacts of LUC on different ecosystem services.</t>
  </si>
  <si>
    <t>https://www.sciencedirect.com/science/article/pii/S2211464520300464</t>
  </si>
  <si>
    <t>Resources Use, Ecosystem Restoration and Green Development</t>
  </si>
  <si>
    <t>Environmental Development</t>
  </si>
  <si>
    <t>Impact of land use change on ecosystem services: A review</t>
  </si>
  <si>
    <t>Hasan, Shaikh Shamim; Zhen, Lin; Miah, Md. Giashuddin; Ahamed, Tofayel; Samie, Abdus</t>
  </si>
  <si>
    <t>Hasan2020</t>
  </si>
  <si>
    <t>Principal investigators, Public research funding, Value capture, Science-to-business, Qualitative research</t>
  </si>
  <si>
    <t>There is increasing pressure on academic scientists to acquire research funding and to produce impactful research that stakeholders external to the research can capture value from. However, our understanding of the mechanisms by which funded scientists do this remain unclear. We conceptualize a two stage process of value capture in publicly funded research, the first being resource exchange and knowledge exploration and the second, exploiting the funded research to expand its use. Based on this framing we ask, what are the mechanisms through which value in use is captured in publicly funded research? We draw on interviews with 41 health science principal investigators (PIs) in New Zealand along with related secondary material. Our findings identify two value capture in use mechanisms â€“ boundary spanning and brokering â€“ that PIs employ to extend the use of their funded research to a diverse range of ecosystem actors. While boundary spanning facilitates efficient and deep value capture with select ecosystem actors, brokering allows for wider value capture by identifying, combining and balancing multiple ecosystem interests simultaneously. Our research shows that PIs are not only at the nexus of science to business interactions, their influence surpasses industry to incorporate much broader ecosystem engagement.</t>
  </si>
  <si>
    <t>https://www.sciencedirect.com/science/article/pii/S001985011931034X</t>
  </si>
  <si>
    <t>400-416</t>
  </si>
  <si>
    <t>Industrial Marketing Management</t>
  </si>
  <si>
    <t>Value capture mechanisms in publicly funded research</t>
  </si>
  <si>
    <t>O'Kane, Conor; Zhang, Jing A.; Cunningham, James A.; Dooley, Lawrence</t>
  </si>
  <si>
    <t>OKane2020</t>
  </si>
  <si>
    <t>Ecosystem services, Influencing factors, Spatiotemporal differentiation, Random forest, Geographically and temporally weighted regression</t>
  </si>
  <si>
    <t>Understanding the influence mechanism of ecosystem services will provide useful guides for practical ecological management. However, existing findings of the key factors affecting ecosystem services have failed to identify the level of importance of individual factors and have not considered their temporal and spatial heterogeneity. This study employed the random forest model and a geographically and temporally weighted regression model (GTWR) in order to analyze the varying importance and spatiotemporal differentiation of the factors influencing ecosystem services in the China's Pearl River Delta (PRD) from 2000 to 2015. The results show that the importance of human factors (socioeconomic factors and land-use integrity) increased, while that of natural factors (topographic factors and climate factors) decreased. Due to the constraints that it poses in relation to human behavior, the variable slope was found to be the most influential factor in relation to ecosystem services. Meanwhile, the importance of population density increased rapidly over the study period. Obvious spatiotemporal differentiation was identified in the evolution of the influencing factors. The influence exerted by land-use integrity in the center was opposite to that which it exerted in the periphery of the PRD in 2010 and 2015. These findings can provide guidance for decision makers seeking scientific guidance on ecological management. The paper also sets out a series of policy proposals.</t>
  </si>
  <si>
    <t>https://www.sciencedirect.com/science/article/pii/S0921344921000847</t>
  </si>
  <si>
    <t>Resources, Conservation and Recycling</t>
  </si>
  <si>
    <t>Factors influencing ecosystem services in the Pearl River Delta, China: Spatiotemporal differentiation and varying importance</t>
  </si>
  <si>
    <t>Wang, Shaojian; Liu, Zhitao; Chen, Yongxin; Fang, Chuanglin</t>
  </si>
  <si>
    <t>Wang2021a</t>
  </si>
  <si>
    <t>Big data, Supply chain management, Operations management, Value creation, Business analytics, Capabilities</t>
  </si>
  <si>
    <t>Big data has played an increasingly important role in using data to improve business value. In response to several big data challenges, the purpose of this study is to identify firm-level capabilities required to create value from big data. The adjacent theories of business process management and IT business value underpinned the study, together with an in-depth case study that led to the identification of twenty-four types of capabilities related to IT, process, performance, human, strategic, and organizational practices. The findings confirmed the application of practices and capabilities of adjacent theories, as well as certain practices and attributes that were both changed and reinforced at the intersection of big data. As an outstanding additional support to the extant big data studies, this work empirically confirms and portrays hitherto unexplored capabilities of big data and set their roles, thus providing a holistic overview of firm-level capabilities that are required for big data value creation.</t>
  </si>
  <si>
    <t>https://www.sciencedirect.com/science/article/pii/S0148296320304859</t>
  </si>
  <si>
    <t>539-548</t>
  </si>
  <si>
    <t>Journal of Business Research</t>
  </si>
  <si>
    <t>Firm-level capabilities towards big data value creation</t>
  </si>
  <si>
    <t>Brinch, Morten; Gunasekaran, Angappa; Fosso Wamba, Samuel</t>
  </si>
  <si>
    <t>Brinch2021</t>
  </si>
  <si>
    <t>Privacy by Design, Privacy information protection, Information system security, Technology acceptance, Unified theory of acceptance and use of technology model</t>
  </si>
  <si>
    <t>Given the serious issues caused by privacy leakage, Privacy by Design (PbD) is gaining the attention of professionals as a new privacy protection paradigm with enormous potential. This study proposes a UTAUT-based integrated model from the perspective of information system (IS) engineers, and explores the determinants of PbD implementation. The implementation of PbD and privacy protection measures relay heavily on IS engineers. However, there is a paucity of research exploring IS engineersâ€™ acceptance of PbD, particularly research that considers engineersâ€™ individualized factors and personal attitudes. Empirical data collected from 261 IS engineers in China demonstrate the rationality of proposed model and the importance of integrating conceptual constructs. The findings suggest that IS engineersâ€™ attitude towards PbD implementation significantly impacts both their behavioral intention and their implementing behavior. IS engineersâ€™ awareness of PbD is a predictor of their effort and performance expectancies, and intention to implement; IS engineersâ€™ effort and performance expectancies concerning PbD usage have significantly impact on their attitude towards PbD. This study reveals the factors that motivate IS engineers to implement PbD into their workflow and proposes for the first time that IS engineersâ€™ attitude towards PbD usage is the key factor for PbD implementation.</t>
  </si>
  <si>
    <t>https://www.sciencedirect.com/science/article/pii/S0268401221000517</t>
  </si>
  <si>
    <t>International Journal of Information Management</t>
  </si>
  <si>
    <t>Motivating information system engineersâ€™ acceptance of Privacy by Design in China: An extended UTAUT model</t>
  </si>
  <si>
    <t>Bu, Fei; Wang, Nengmin; Jiang, Bin; Jiang, Qi</t>
  </si>
  <si>
    <t>Bu2021</t>
  </si>
  <si>
    <t>Open data, Smart cities, Sustainable urban development, Impact evaluation, Randomized controlled trials, Theoretical framework</t>
  </si>
  <si>
    <t>As the world's population is becoming progressively urban-dwelling, sustainable development challenges are increasingly concentrated in cities, placing tremendous pressure on society to build more sustainable, innovative, and equitable urban environments. Consequently, today's cities require integrated policies and new innovative ways to manage and improve the complexity of urban living conditions. The growing volume and variety of data produced in the urban ecosystem are crucial for obtaining the city's insights and building knowledge-based solutions for a smarter and more sustainable urban development. In this paper, we look at the open data impacts on these complex ecosystems and its crucial enabler role for the generation and analysis of contextual and actionable data aimed at understanding, managing, and planning the city. Despite the importance of open data, the literature is scarce in systematic and structured research that evaluates its impacts on the smart city context. This paper explores this gap by proposing a theoretical framework, composed of a model and an experiment grounded on the use of Randomized Controlled Trials (RCT), designed to give a more detailed view concerning the context and characteristics of the impacts of open data initiatives on smart cities' sustainable development. This work will contribute to open data management and smart city development, providing boundaries and theoretical insights for further research and experimentation on how open data can be leveraged to develop better smart cities.</t>
  </si>
  <si>
    <t>https://www.sciencedirect.com/science/article/pii/S0264275120312087</t>
  </si>
  <si>
    <t>Cities</t>
  </si>
  <si>
    <t>The impacts of open data initiatives on smart cities: A framework for evaluation and monitoring</t>
  </si>
  <si>
    <t>Neves, FÃ¡tima Trindade; de Castro Neto, Miguel; Aparicio, Manuela</t>
  </si>
  <si>
    <t>Neves2020</t>
  </si>
  <si>
    <t>100 most cited, Asia, bibliometric analysis, ophthalmology, review</t>
  </si>
  <si>
    <t>Purpose: The aim of this study was to review the top 100 most-cited articles in ophthalmology in Asia since 1970. Methods: The Scopus database was used to identify the top 100 most-cited ophthalmology articles published in ophthalmology (T100-Eye) and nonophthalmology (T100-General) journals. Results: The T100-Eye articles were published between 1982 and 2015, and T100-General from 1982 to 2017. T100-Eye had higher citations [median (range) = 317 (249â€“1326)] than T100-General [158 (105â€“2628)], but T100-General were published in journals with higher impact factor (IF) than T100-Eye (median IF=â€Š5.5 vs 4.4) and produced more landmark papers (3 vs 1 articles that were cited &gt;1000 times). Fifty-five % of T100-Eye were published in 3 journals: Ophthalmology (n = 22), Investigative Ophthalmology and Visual Science (nâ€Š=â€Š17), and American Journal of Ophthalmology (nâ€Š=â€Š16). T100-Eye had 88 original research articles and 12 reviews, whereas T100-General had 84 original research and 16 reviews. The most-frequent studied disease categories were myopia (nâ€Š=â€Š16) and age-related macular degeneration (nâ€Š=â€Š15) in T100-Eye and diabetic retinopathy (nâ€Š=â€Š24) and glaucoma (nâ€Š=â€Š16) in T100-General. Japan and Singapore contributed most to T100-Eye (nâ€Š=â€Š42, nâ€Š=â€Š17) and T100-General (nâ€Š=â€Š36, nâ€Š=â€Š26) articles. More than 80% and 95% of first and last authors were male in both lists. Emerging research topics were optical coherence tomography in T100-Eye and artificial intelligence in T100-General. Conclusions: Our citation analysis reveals differences in the focus of research topics of top-cited ophthalmology articles published in ophthalmology and nonophthalmology journals in Asia. It highlights that certain eye diseases are studied more in Asia and shows the contribution of specific countries to highly cited publications in ophthalmology research in Asia.</t>
  </si>
  <si>
    <t>https://www.sciencedirect.com/science/article/pii/S2162098923001688</t>
  </si>
  <si>
    <t>379-397</t>
  </si>
  <si>
    <t>Asia-Pacific Journal of Ophthalmology</t>
  </si>
  <si>
    <t>The 100 Most Cited Articles in Ophthalmology in Asia</t>
  </si>
  <si>
    <t>Koh, Barry Moses Quan Ren; Banu, Riswana; Sabanayagam, Charumathi</t>
  </si>
  <si>
    <t>Koh2020</t>
  </si>
  <si>
    <t>Background In recognition of the potential of data to drive care and the need for early identification of patients with sepsis, HCA Healthcare developed an automated sepsis detection algorithmâ€”SPOT (Sepsis Prediction and Optimization of Therapy). The algorithm was deployed at scale and served as a mechanism to reduce the time to detection and improve sepsis mortality in 173 hospitals across the United States. Methods The SPOT algorithm was designed as a rules-based detection of defined criteria that would interpret available electronic and basic laboratory data in near real time. Working from an organizational recognition of the need to construct a national clinical data warehouse to allow for the aggregation and analysis of data streams, HCA Healthcare designed and deployed SPOT and delivered the alert from the algorithm to the bedside to initiate existing clinical workflows for patients with sepsis. Results SPOT improved the timeliness of sepsis detection by providing alerts when signals of sepsis become available, triggering initiation of sepsis screens. This gave an advantage of about six hours over the legacy practice of sepsis screening at shift change. When deployed alongside existing sepsis improvement initiatives, SPOT was associated with an acceleration of improvement in mortalityâ€”particularly in the not-present-on-admission (NPOA) septic shock population, the patients at greatest risk for mortality. This population had seen little improvement with prior initiatives, but mortality improved 3.9 percentage points from 2018 to 2019. When accounting for seasonal variation, there was a decline in mortality rate following the deployment of SPOT, as compared to the year prior, of 9.9% for NPOA severe sepsis and 5.1% for NPOA septic shock. Conclusion Development of the SPOT algorithm for the detection of sepsis from data available in the electronic health record resulted in more timely recognition, faster initiation of treatment, and improved survival for patients.</t>
  </si>
  <si>
    <t>https://www.sciencedirect.com/science/article/pii/S1553725020300969</t>
  </si>
  <si>
    <t>381-391</t>
  </si>
  <si>
    <t>The Joint Commission Journal on Quality and Patient Safety</t>
  </si>
  <si>
    <t>2019 John M. Eisenberg Patient Safety and Quality Awards: SPOTting Sepsis to Save Lives: A Nationwide Computer Algorithm for Early Detection of Sepsis: Innovation in Patient Safety and Quality at the National Level (Eisenberg Award)</t>
  </si>
  <si>
    <t>Perlin, Jonathan B.; Jackson, Edmund; Hall, Cody; Mindick, Adam; Berberich, Garrick; Korwek, Kimberly; Poland, Russell E.; Roach, Jonathon; Novak, Angela; Guy, Jeffrey S.</t>
  </si>
  <si>
    <t>Perlin2020</t>
  </si>
  <si>
    <t>Information behavior, Information need, Information seeking, Information source, Intervening variable, Data publication, Open data, Open government data</t>
  </si>
  <si>
    <t>In recent years, more and more government administrations around the world are participating in open data policy implementation. Government officials who are charged with implementing this new policy usually need to look for related information for deciding what datasets to open to the public. Accordingly, a research gap exists in understanding government officials' information behaviors in implementing open data policy. By using a qualitative approach to conduct semi-structured interviews with government officials who have extensive experience in implementing open data policy, this study explores government officials' information behaviors in searching and selecting datasets for open data publication. Specifically, this research investigates government officials' information needs, the employed information sources, and the intervening variables that influence their information behaviors. While open data is an ongoing policy implementation, government officials' information behaviors form an iterative cycle where information needs continually occur, information seeking activities are conducted by using a variety of information sources, and the obtained information is used to satisfy information needs. The findings and discussions of this study are expected to provide insights of government officials' data search and selection to practitioners and to enrich the current literature of open government data.</t>
  </si>
  <si>
    <t>https://www.sciencedirect.com/science/article/pii/S0740624X21000101</t>
  </si>
  <si>
    <t>Government Information Quarterly</t>
  </si>
  <si>
    <t>Looking for datasets to open: An exploration of government officials' information behaviors in open data policy implementation</t>
  </si>
  <si>
    <t>Yang, Tung-Mou; Wu, Yi-Jung</t>
  </si>
  <si>
    <t>Yang2021</t>
  </si>
  <si>
    <t>Open data, Innovation, Transparency, Accountability, Open government, Visualization</t>
  </si>
  <si>
    <t>Open government data has led to public policy innovation in pursuit of various expected benefits. One of the intended goals of open data innovation to improve transparency and accountability. However, our current understanding of open data innovation and its ability to generate transparency and accountability is limited, particularly with regard to empirical evidence. In this paper, we describe how a state agency redesigned its organizational processes around visualization tools and how such efforts helped bridge the transparency-accountability gap by enhancing the understandability and usability of open government data. We conclude that open data innovation does not stop with the adoption of an open data policy, but rather involves an ongoing cycle of improvements through which the organization responds to its various stakeholders' use of open data, thereby increasing usefulness of those datasets and, subsequently, improving overall accountability.</t>
  </si>
  <si>
    <t>https://www.sciencedirect.com/science/article/pii/S0740624X17303660</t>
  </si>
  <si>
    <t>Open data innovation: Visualizations and process redesign as a way to bridge the transparency-accountability gap</t>
  </si>
  <si>
    <t>Park, Sora; Gil-Garcia, J. Ramon</t>
  </si>
  <si>
    <t>Park2022a</t>
  </si>
  <si>
    <t>Biophysical models, Bayesian networks, Energy flow, Transcriptome, Phenome</t>
  </si>
  <si>
    <t>Process-based models of plant productivity provide a means of yield prediction that can inform best practices in agriculture and land management. However, current biophysical models fail in capturing both genotypic and phenotypic variation under changing environmental conditions. Physiological traits affecting final yield and ecosystem productivity are the result of gene expression, protein translation, and metabolite formation which are controlled by specific alleles acting alone and in response to time and environmental cues. Biophysical interactions take place simultaneously across several scales of time and space, giving rise to high levels of complexity and limiting the predictive capacity of existing analytical approaches. While statistical methods can partially quantify genotype-by-environment connections, biophysical process models miss exploring genotypic diversity and they cannot currently be implemented with -omics data, i.e. the entire collection of entities such as gene transcripts, metabolites, and proteins. Here we present a novel framework that utilizes Bayesian networks to provide probabilities that link gene expression levels to trait occurrence. We propose the use of these gained probabilities to inform parameters of existing biophysical models. Merging transcriptomic information into process-based models allows for greater integration of empirical data and processes across different scales in complex systems, while increasing the likelihood of growth predictions under unknown environmental conditions.</t>
  </si>
  <si>
    <t>https://www.sciencedirect.com/science/article/pii/S0304380020301587</t>
  </si>
  <si>
    <t>Ecological Modelling</t>
  </si>
  <si>
    <t>Use of transcriptomic data to inform biophysical models via Bayesian networks</t>
  </si>
  <si>
    <t>Guadagno, C. R.; Millar, D.; Lai, R.; Mackay, D. S.; Pleban, J. R.; McClung, C. R.; Weinig, C.; Wang, D. R.; Ewers, B. E.</t>
  </si>
  <si>
    <t>Guadagno2020</t>
  </si>
  <si>
    <t>Deep neural networks, Multi-label classification, High-level features, High-level labels, Association-based pooling</t>
  </si>
  <si>
    <t>Pooling layers help reduce redundancy and the number of parameters in deep neural networks without the need of performing additional learning processes. Although these operators are able to deal with both single-label and multi-label problems they are specifically aimed at reducing feature space. However, in the case of multi-label data, this should also be done in the label space. On the other hand, in spite of their success, existing pooling operators are not ideal when handling (multi-label) datasets that do not have an explicit topological organization. In this paper, we present a deep neural architecture using bidirectional association-based pooling layers to extract high-level features and labels in multi-label classification problems. Our approach uses an association function to detect distinct pairs of neurons that will be aggregated into pooled neurons. In the first pooling layer, our proposal computes the Pearson correlation among the variables as the basis to quantify the association values. In addition, we propose an iterative procedure that allows estimating the association degree among pooled neurons in deeper layers without the need of recomputing the correlation matrix. The main advantage of this deep neural architecture is that it allows extracting high-level features and labels on datasets with no specific topological organization. The numerical results show that our bidirectional neural network helps reduce the number of problem features and labels while preserving networkâ€™s discriminatory power.</t>
  </si>
  <si>
    <t>https://www.sciencedirect.com/science/article/pii/S0925231220311115</t>
  </si>
  <si>
    <t>259-270</t>
  </si>
  <si>
    <t>Neurocomputing</t>
  </si>
  <si>
    <t>Deep neural network to extract high-level features and labels in multi-label classification problems</t>
  </si>
  <si>
    <t>Bello, Marilyn; NÃ¡poles, Gonzalo; SÃ¡nchez, Ricardo; Bello, Rafael; Vanhoof, Koen</t>
  </si>
  <si>
    <t>Bello2020</t>
  </si>
  <si>
    <t>Plate tectonics, Spatial data quality, Positional accuracy, OpenStreetMap (OSM), Volunteered Geographic Information (VGI), World Geodetic System 1984 (WGS84)</t>
  </si>
  <si>
    <t>Tectonic plate motion affects coordinates resulting from GPS measurements and the referencing of aerial and satellite imagery. It therefore impacts the long-term use of global coordinate systems. Over time, the tectonic plates move relative to each other and coordinates become outdated. Most geographic datasets including OpenStreetMap are no exception, as these are affected in terms of a growing locationâ€“coordinate mismatch. Current research is aware of this issue but solution strategies have not been fully explored yet. In this manuscript, we discuss how regular systematic updates of coordinate values can be used to address this issue. We explore the recommended frequency to perform such updates for guaranteeing a minimal loss of accuracy after long periods of time. It is further determined how rounding errors impair such systematic updates and in which ways singular and irregular manual updates impede systematic solution strategies. The solution strategies proposed lead to minimal overall errors and thus guarantee to retain high positional accuracy of coordinate pairs within global datasets, even after years of existence.</t>
  </si>
  <si>
    <t>https://www.sciencedirect.com/science/article/pii/S0303243419306257</t>
  </si>
  <si>
    <t>International Journal of Applied Earth Observation and Geoinformation</t>
  </si>
  <si>
    <t>The effect of tectonic plate motion on georeferenced long-term global datasets</t>
  </si>
  <si>
    <t>Mocnik, Franz-Benjamin; Westerholt, RenÃ©</t>
  </si>
  <si>
    <t>Mocnik2021</t>
  </si>
  <si>
    <t>Cybersecurity, Knowledge-sharing, Auto industry, Supply networks, Trust</t>
  </si>
  <si>
    <t>The automotive industry is undergoing probably the most far-reaching changes that have ever affected it. The outward manifestations of change are the emergence of the connected vehicle as the norm rather than the province of up-market cars competing on the presence of innovative ICT-driven features, the race to develop fully autonomous vehicles (AVs) and the switch to more environmentally sustainable alternative fuel vehicles. The main enabler of these fundamental developments is technological change. But technology is also a driver of change, this is nowhere more obvious than in the application of ICTs in the transport arena. But technological changes of this magnitude also lead to changes in industry structure, a shift in the basis of competition from features and performance to functionalities, and a growing reliance on knowledge that is new to the traditional industry. This paper addresses one aspect of this milieu of developments, that is the emergence of cybersecurity threats to the modern highly-computerised vehicle. Countering such problems requires a high degree of knowledge sharing in the industry and particularly between car manufacturers and their supply networks. This article collects, synthesises and analyses some primary evidence from cybersecurity experts in the industry. The overall conclusion reached is that, in the view of auto-cybersecurity specialists, the level of knowledge-sharing is inadequate. The article presents a number of potential explanations for this phenomenon; the common feature of these explanations is the existence of significant tensions and lack of trust in the knowledge environment.</t>
  </si>
  <si>
    <t>https://www.sciencedirect.com/science/article/pii/S0040162520309288</t>
  </si>
  <si>
    <t>Technological Forecasting and Social Change</t>
  </si>
  <si>
    <t>Cybersecurity threats in the auto industry: Tensions in the knowledge environment</t>
  </si>
  <si>
    <t>Morris, David; Madzudzo, Garikayi; Garcia-Perez, Alexeis</t>
  </si>
  <si>
    <t>Morris2020</t>
  </si>
  <si>
    <t>Summary Background COVID-19 is spreading rapidly in India and other parts of the world. Despite the Indian Government's efforts to contain the disease in the affected districts, cases have been reported in 627 (98%) of 640 districts. There is a need to devise a tool for district-level planning and prioritisation and effective allocation of resources. Based on publicly available data, this study reports a vulnerability index for identification of vulnerable regions in India on the basis of population and infrastructural characteristics. Methods We computed a composite index of vulnerability at the state and district levels based on 15 indicators across the following five domains: socioeconomic, demographic, housing and hygiene, epidemiological, and health system. We used a percentile ranking method to compute both domain-specific and overall vulnerability and presented results spatially with number of positive COVID-19 cases in districts. Findings A number of districts in nine large statesâ€”Bihar, Madhya Pradesh, Telangana, Jharkhand, Uttar Pradesh, Maharashtra, West Bengal, Odisha, and Gujaratâ€”located in every region of the country except the northeast, were found to have high overall vulnerability (index value more than 0Â·75). These states also had high vulnerability according to most of the five domains. Although our intention was not to predict the risk of infection for a district or a state, we observed similarities between vulnerability and the current concentration of COVID-19 cases at the state level. However, this relationship was not clear at the district level. Interpretation The vulnerability index presented in this paper identified a number of vulnerable districts in India, which currently do not have large numbers of COVID-19 cases but could be strongly impacted by the epidemic. Our index aims to help planners and policy makers effectively prioritise regions for resource allocation and adopt risk mitigation strategies for better preparedness and responses to the COVID-19 epidemic. Funding None.</t>
  </si>
  <si>
    <t>https://www.sciencedirect.com/science/article/pii/S2214109X20303004</t>
  </si>
  <si>
    <t>e1142-e1151</t>
  </si>
  <si>
    <t>The Lancet Global Health</t>
  </si>
  <si>
    <t>A vulnerability index for the management of and response to the COVID-19 epidemic in India: an ecological study</t>
  </si>
  <si>
    <t>Acharya, Rajib; Porwal, Akash</t>
  </si>
  <si>
    <t>Acharya2020</t>
  </si>
  <si>
    <t>Transparency, Open government data, Open data portal, Design, Features, Transparency cycle</t>
  </si>
  <si>
    <t>Transparency in the public sector is one of the most important topics of the current debates on accountable, participatory, and responsive governance. An open government addresses these major topics and aims to encourage the relationships and flows of information between involved stakeholders. This article explores the role of open data portals in supporting these efforts and provides findings regarding the features in the design of these data infrastructures. On the basis of evidence from the concept of transparency-by-design, we argue that transparency is facilitated by open data portals and their features enabling to work with datasets. We therefore propose the list of the categories and corresponding features of open data portals that should constitute the checklist of the portal aiming to achieve the highest level of transparency. The mapping of existing features found in literature to the phases of the transparency cycle demonstrates that open data portals meet the transparency requirements.</t>
  </si>
  <si>
    <t>https://www.sciencedirect.com/science/article/pii/S0736585321000447</t>
  </si>
  <si>
    <t>Transparency-by-design: What is the role of open data portals?</t>
  </si>
  <si>
    <t>Lnenicka, Martin; Nikiforova, Anastasija</t>
  </si>
  <si>
    <t>Lnenicka2021</t>
  </si>
  <si>
    <t>Summary Health information technology can support the development of national learning health and care systems, which can be defined as health and care systems that continuously use data-enabled infrastructure to support policy and planning, public health, and personalisation of care. The COVID-19 pandemic has offered an opportunity to assess how well equipped the UK is to leverage health information technology and apply the principles of a national learning health and care system in response to a major public health shock. With the experience acquired during the pandemic, each country within the UK should now re-evaluate their digital health and care strategies. After leaving the EU, UK countries now need to decide to what extent they wish to engage with European efforts to promote interoperability between electronic health records. Major priorities for strengthening health information technology in the UK include achieving the optimal balance between top-down and bottom-up implementation, improving usability and interoperability, developing capacity for handling, processing, and analysing data, addressing privacy and security concerns, and encouraging digital inclusivity. Current and future opportunities include integrating electronic health records across health and care providers, investing in health data science research, generating real-world data, developing artificial intelligence and robotics, and facilitating publicâ€“private partnerships. Many ethical challenges and unintended consequences of implementation of health information technology exist. To address these, there is a need to develop regulatory frameworks for the development, management, and procurement of artificial intelligence and health information technology systems, create publicâ€“private partnerships, and ethically and safely apply artificial intelligence in the National Health Service.</t>
  </si>
  <si>
    <t>https://www.sciencedirect.com/science/article/pii/S2589750021000054</t>
  </si>
  <si>
    <t>e383-e396</t>
  </si>
  <si>
    <t>The Lancet Digital Health</t>
  </si>
  <si>
    <t>Health information technology and digital innovation for national learning health and care systems</t>
  </si>
  <si>
    <t>Sheikh, Aziz; Anderson, Michael; Albala, Sarah; Casadei, Barbara; Franklin, Bryony Dean; Richards, Mike; Taylor, David; Tibble, Holly; Mossialos, Elias</t>
  </si>
  <si>
    <t>Sheikh2021</t>
  </si>
  <si>
    <t>Food-energy-water, Nexus, Ecosystem services, Sustainable development, ARIES, geographically weighted logistic regression</t>
  </si>
  <si>
    <t>The maintenance of the total natural capital stocks has received increased attention worldwide for its ability to achieve sustainable development. However, the claim that ecosystem services (ES) contribute to sustainability has not been sufficiently verified. In this study, we explore how major ecosystem functions affect food, energy, and water (FEW) sustainability. This research addresses the importance of ecosystems and services provided, which sustainability depends on. Specific types of sustainability â€“ food, energy, water, and fundamental ES with regional GDP are chosen to exam this relationship using the pressure-state-response framework. The results show that ecosystem services are indispensable keys to successfully achieving sustainable development goals. The research findings also illustrate a scheme for emphasizing how economic development can be a factor contributing to a multi-objective case study. Our approach may help guide future cooperative applications to achieve food, energy, and water sustainability while protecting ecosystem services.</t>
  </si>
  <si>
    <t>https://www.sciencedirect.com/science/article/pii/S2212041620301595</t>
  </si>
  <si>
    <t>Ecosystem services and sustainable development: Perspectives from the food-energy-water Nexus</t>
  </si>
  <si>
    <t>Yuan, Mei-Hua; Lo, Shang-Lien</t>
  </si>
  <si>
    <t>Yuan2020</t>
  </si>
  <si>
    <t>big data, health data, social media, data protection, guidelines, best practices</t>
  </si>
  <si>
    <t>Tremendous growth in the types of data that are collected and their interlinkage are enabling more predictions of individualsâ€™ behavior, health status, and diseases. Legislation in many countries treats health-related data as a special sensitive kind of data. Todayâ€™s massive linkage of data, however, could transform â€œnonhealthâ€ data into sensitive health data. In this paper, we argue that the notion of health data should be broadened and should also take into account past and future health data and indirect, inferred, and invisible health data. We also lay out the ethical and legal implications of our model.</t>
  </si>
  <si>
    <t>https://www.sciencedirect.com/science/article/pii/S1438887120003441</t>
  </si>
  <si>
    <t>All Our Data Will Be Health Data One Day: The Need for Universal Data Protection and Comprehensive Consent</t>
  </si>
  <si>
    <t>Schneble, Christophe Olivier; Elger, Bernice Simone; Shaw, David Martin</t>
  </si>
  <si>
    <t>Schneble2020</t>
  </si>
  <si>
    <t>Arctic region, institutions, trust, security, social innovation, development</t>
  </si>
  <si>
    <t>ABSTRACT This article analyses the dynamics of trust in institutions, which underpin the legitimacy of social order, on the basis of a study of the developed Arctic region during the period 2006â€“2018. The authors considered the principal theoretical concepts on which the study of trust, the well-being of citizens, the assessment of security and compliance with the fundamental rights and freedoms of citizens is to be based. It is assumed that the legitimacy of the social order consists in a state where people not only trust specific institutions, but also enjoy a sense of security from threats and the ability to exercise basic rights and freedoms in the presence of a competent authority to protect them in case of violations. The dynamics of the security of the inhabitants of the region, associated with an increase in the level of their well-being, are considered. The structure for retaining the legitimacy of the social order is demonstrated on the basis of a number of indices and model calculations. Configuration analysis was carried out to support the construction of multidimensional models. It was concluded that there has been a dramatic collapse in the social activity of the inhabitants of the Arctic region bordering on social apathy. It is shown that, during the period under study, trust in local authorities significantly declined, while the importance attributed to respecting private property rights increased. Trust in social institutions is shown to be significantly lower than trust in government institutions, contradicting the situation in developed countries. It is recommended that more attention be paid to the functioning of local and municipal authorities governing the Arctic region, who are much more aware of the needs of the inhabitants since they are connected by much denser social ties. The authors substantiate the need to introduce social innovation that allows to diversify communication channels between the government and the public, meet unsatisfied social needs that are not solved by existing institutions and contribute to building trust between different participants.</t>
  </si>
  <si>
    <t>https://www.sciencedirect.com/science/article/pii/S2199853122010861</t>
  </si>
  <si>
    <t>Journal of Open Innovation: Technology, Market, and Complexity</t>
  </si>
  <si>
    <t>Dynamics of Trust in Institutions, the Legitimacy of the Social Order, and Social Open Innovation</t>
  </si>
  <si>
    <t>Didenko, Nikolay I.; Romashkina, Gulnara F.; Skripnuk, Djamilia F.; Kulik, Sergei V.</t>
  </si>
  <si>
    <t>Didenko2020</t>
  </si>
  <si>
    <t>Blockchain, Distributed ledger, Digital identity, Access management</t>
  </si>
  <si>
    <t>After the acceptance of blockchain technology, there have been applications which aim to use blockchain in their fields. Various approaches have been proposed in past to build a secure Identity Management (IdM) System. This is a novel systematic literature mapping of IdM in blockchain. This paper provides an extensive review on IdM with emphasis on how the emergence of blockchain has addressed the IdM challenges faced over the years. A thorough study has been done on the existing literature. The primary and secondary â€œsearch stringâ€ were identified and search was conducted on five databases; and after screening the analysis was done. Out of the total studied literature, 30 primary studies published from 2009 to 2020 were selected. Through this paper, the researchers will be able to: 1) find out the research trends in IdM using blockchain, 2) understand the challenges in IdM and report whether blockchain can solve the IdM challenges, 3) scrutinize and understand how the different frameworks of IdM would deal with security, integrity and privacy problems, 4) know about initiatives taken for IdM using blockchain, 5) which consensus algorithms are popular among blockchains, 6) know about the research projects going on in the field of IdM using blockchain.</t>
  </si>
  <si>
    <t>https://www.sciencedirect.com/science/article/pii/S1319157821000690</t>
  </si>
  <si>
    <t xml:space="preserve"> Part B</t>
  </si>
  <si>
    <t>Journal of King Saud University - Computer and Information Sciences</t>
  </si>
  <si>
    <t>A systematic literature mapping on secure identity management using blockchain technology</t>
  </si>
  <si>
    <t>Rathee, Tripti; Singh, Parvinder</t>
  </si>
  <si>
    <t>Rathee2022</t>
  </si>
  <si>
    <t>Ð¡u, Cd, Pb, Seaweed, Biomonitoring</t>
  </si>
  <si>
    <t>This research executed biomonitoring of anthropogenic changes in the fragile ecosystems of the Arctic by implementing a system of repeated observations of several coastal areas in the Barents Sea that differ in their geographical location, anthropogenic load and seawater salinity level. The level of metal pollution (Cu, Cd, Pb) was determined by their concentrations in brown algae of the genus Fucus. The data covers a period from 2010 to 2018. The results show that the average metal concentrations were much higher than the background levels at most stations for all algae compared to a reference point. In the most polluted waters, the average concentrations of Ð¡u, Cd and Pb exceeded the background levels by 5â€“6, 1.5â€“2.5 and 3â€“5 times, respectively. The average metal concentrations were much lower than that in other regions of the world ocean (over 2â€“14 times). Seasonal variability somewhat differed by species; however, at most stations, the metal concentration showed a decreasing tendency from winter to summer for all species. MANOVA showed that the salinity level, interaction between site and season and all three factors combined had the strongest influence on the metal concentration. A decreasing series of polluted water bodies in the Murmansk coast was compiled, and the metal pollution index (MPI) calculated for the seawater and algae samples confirmed these levels of anthropogenic impact. It was demonstrated that the metal concentrations in algae correlated well with that in water. This study provides valuable background level data for the Murman Coast of the Barents Sea.</t>
  </si>
  <si>
    <t>https://www.sciencedirect.com/science/article/pii/S1873965221000104</t>
  </si>
  <si>
    <t>SuperDARN / Studies of Geospace Dynamics - Today and Future</t>
  </si>
  <si>
    <t>Polar Science</t>
  </si>
  <si>
    <t>Metal concentrations in three species of Fucus L. on the Murmansk coast of the Barents Sea</t>
  </si>
  <si>
    <t>Obluchinskaya, Ekaterina; Zakharova, Luybov</t>
  </si>
  <si>
    <t>Obluchinskaya2021</t>
  </si>
  <si>
    <t>Blockchain, DApps, Decentralised ecosystem, Reputation, Trust system</t>
  </si>
  <si>
    <t>Blockchain technology has been envisaged to commence an era of decentralised applications and services (DApps) without the need for a trusted intermediary. Such DApps open a marketplace in which services are delivered to end-users by contributors which are then incentivised by cryptocurrencies in an automated, peer-to-peer, and trustless fashion. However, blockchain, consolidated by smart contracts, only ensures on-chain data security, autonomy and integrity of the business logic execution defined in smart contracts. It cannot guarantee the quality of service of DApps, which entirely depends on the servicesâ€™ performance. Thus, there is a critical need for a trust system to reduce the risk of dealing with fraudulent counterparts in a blockchain network. These reasons motivate us to develop a fully decentralised trust framework deployed on top of a blockchain platform, operating along with DApps in the marketplace to demoralise deceptive entities while encouraging trustworthy ones. The trust system works as an underlying decentralised service providing a feedback mechanism for end-users and maintaining trust relationships among them in the ecosystem accordingly. We believe this research fortifies the DApps ecosystem by introducing an universal trust middleware for DApps as well as shedding light on the implementation of a decentralised trust system.</t>
  </si>
  <si>
    <t>https://www.sciencedirect.com/science/article/pii/S0167739X21001758</t>
  </si>
  <si>
    <t>68-79</t>
  </si>
  <si>
    <t>Future Generation Computer Systems</t>
  </si>
  <si>
    <t>A blockchain-based trust system for decentralised applications: When trustless needs trust</t>
  </si>
  <si>
    <t>Truong, Nguyen; Lee, Gyu Myoung; Sun, Kai; Guitton, Florian; Guo, YiKe</t>
  </si>
  <si>
    <t>Truong2021a</t>
  </si>
  <si>
    <t>System Architecture, Conceptional Design, GAIA-X, Smart Factory, Industrial Internet of Things</t>
  </si>
  <si>
    <t>Today, most IoT solutions for the production ecosystem stem from trends that first established at the consumer market. Although these concepts have been adapted well in the industrial environment, it led to fragmented solutions that require complex interfaces. With the recent introduction of GAIA-X, it becomes possible to develop platform independent IoT solutions tailored to the needs of manufacturers. Until now, GAIA-X is only a concept proposed by governments and economic advisory boards. This paper extends the concept into an industrial system architecture that enables the reliable exchange of information among the supply chain of a highly distributed production network.</t>
  </si>
  <si>
    <t>https://www.sciencedirect.com/science/article/pii/S2212827121009537</t>
  </si>
  <si>
    <t>54th CIRP CMS 2021 - Towards Digitalized Manufacturing 4.0</t>
  </si>
  <si>
    <t>324-329</t>
  </si>
  <si>
    <t>Procedia CIRP</t>
  </si>
  <si>
    <t>EuProGigant â€“ A Concept Towards an Industrial System Architecture for Data-Driven Production Systems</t>
  </si>
  <si>
    <t>Dumss, Stefan; Weber, Markus; Schwaiger, Clemens; Sulz, Clemens; Rosenberger, Patrick; Bleicher, Friedrich; Grafinger, Manfred; Weigold, Matthias</t>
  </si>
  <si>
    <t>Dumss2021</t>
  </si>
  <si>
    <t>Fish supply networks, Blockchain, Sustainable Development Goals, Transparency, Traceability, Supply chain design</t>
  </si>
  <si>
    <t>Sustainable Development Goals present an opportunity for industries to (re)design their supply chains. It is understood that digital technologies like blockchain can be helpful in achieving certain Sustainable Development Goals linked to livelihoods, food security, and the environment, by identifying issues and implementing interventions in real-time. However, there is limited understanding over data structure requirements for blockchain technology implementation in digitally-enabled food supply chains. Therefore, this research studies the design of blockchain-centric food supply chains that promote Sustainable Development Goals, within the context of the Thai fish industry. Key findings suggest that data asymmetry exists in supply chains to achieve Sustainable Development Goals. This research presents four design principles and an integrated technology implementation framework, derived from empirical data, for blockchain-centric food supply chains. The research outcome contributes to the supply chain management field and could ultimately impact the resilience of fishery ecosystems and the achievement of Sustainable Development Goals.</t>
  </si>
  <si>
    <t>https://www.sciencedirect.com/science/article/pii/S0148296320304914</t>
  </si>
  <si>
    <t>495-519</t>
  </si>
  <si>
    <t>Supply network design to address United Nations Sustainable Development Goals: A case study of blockchain implementation in Thai fish industry</t>
  </si>
  <si>
    <t>Tsolakis, Naoum; Niedenzu, Denis; Simonetto, Melissa; Dora, Manoj; Kumar, Mukesh</t>
  </si>
  <si>
    <t>Tsolakis2021</t>
  </si>
  <si>
    <t>Open government data, Benchmark, Progress, Maturity, Performance, Rank</t>
  </si>
  <si>
    <t>An understanding of the similar and divergent metrics and methodologies underlying open government data benchmarks can reduce the risks of the potential misinterpretation and misuse of benchmarking outcomes by policymakers, politicians, and researchers. Hence, this study aims to compare the metrics and methodologies used to measure, benchmark, and rank governments' progress in open government data initiatives. Using a critical meta-analysis approach, we compare nine benchmarks with reference to meta-data, meta-methods, and meta-theories. This study finds that both existing open government data benchmarks and academic open data progress models use a great variety of metrics and methodologies, although open data impact is not usually measured. While several benchmarksâ€™ methods have changed over time, and variables measured have been adjusted, we did not identify a similar pattern for academic open data progress models. This study contributes to open data research in three ways: 1) it reveals the strengths and weaknesses of existing open government data benchmarks and academic open data progress models; 2) it reveals that the selected open data benchmarks employ relatively similar measures as the theoretical open data progress models; and 3) it provides an updated overview of the different approaches used to measure open government data initiativesâ€™ progress. Finally, this study offers two practical contributions: 1) it provides the basis for combining the strengths of benchmarks to create more comprehensive approaches for measuring governmentsâ€™ progress in open data initiatives; and 2) it explains why particular countries are ranked in a certain way. This information is essential for governments and researchers to identify and propose effective measures to improve their open data initiatives.</t>
  </si>
  <si>
    <t>https://www.sciencedirect.com/science/article/pii/S0736585321000733</t>
  </si>
  <si>
    <t>Comparing open data benchmarks: Which metrics and methodologies determine countriesâ€™ positions in the ranking lists?</t>
  </si>
  <si>
    <t>Zuiderwijk, Anneke; Pirannejad, Ali; Susha, Iryna</t>
  </si>
  <si>
    <t>Zuiderwijk2021</t>
  </si>
  <si>
    <t>Industry 4.0, Data Analytics, Lean Management, Process Improvement</t>
  </si>
  <si>
    <t>Production companies are facing the major challenge of digitization. New technical developments enable new optimization potentials in production that can be leveraged in a highly competitive market. Data analysis is a good example of this, allowing large amounts of data to be used to support production in optimization projects. For data analysis the CRISP-DM approach has become generally accepted in science and practice. This process model offers a good support for data science projects with useful data analysis methods and tools. In practice, however, it can often be observed that aspects such as customer-oriented project definition and the integration of process knowledge in data science projects are difficult to achieve. This paper will present a solution for that challenge. The combination of process optimization methods from the Lean Management and Six Sigma toolbox as well as project management methods for each phase of the CRISP-DM approach support data science projects to customize the project definition and integrate process knowledge.</t>
  </si>
  <si>
    <t>https://www.sciencedirect.com/science/article/pii/S2212827121009896</t>
  </si>
  <si>
    <t>542-546</t>
  </si>
  <si>
    <t>Concept for Enabling Customer-oriented Data Analytics via Integration of Production Process Improvement Methods and Data Science Methods</t>
  </si>
  <si>
    <t>Morlock, Friedrich; BoÃŸlau, Mario</t>
  </si>
  <si>
    <t>Morlock2021</t>
  </si>
  <si>
    <t>Vegetation greening, Leaf area index, Climate change, Reliability ensemble averaging, Earth system models, Shared socioeconomic pathways</t>
  </si>
  <si>
    <t>Changes in global vegetation growth and its drivers during recent decades have been well studied with satellite data, ecosystem models and field experiments. However, a systematic understanding of how global vegetation will respond to projected changes in climate and atmospheric composition is still lacking. Here, we analyze changes in projected global leaf area index (LAI) from 16 Coupled Model Intercomparison Project phase 5 (CMIP5) and 17 phase 6 (CMIP6) Earth System Models (ESMs) during the 21st century under future scenarios RCP2.6, RCP4.5 and RCP8.5 and future scenarios SSP1â€“2.6, SSP2â€“4.5, SSP3â€“7.0 and SSP5â€“8.5, respectively. In addition to the widely-used multi-model ensemble mean (MME) method, we employed the Reliability Ensemble Averaging (REA) strategy to integrate the modeled results. The REA integration weights were determined by combining the performance of the ESMs in simulating present-day LAI changes, which was based on a comparison with three long-term remote sensing LAI data sets, with their convergence of future predictions. The results suggest that global LAI will increase under all seven future scenarios with both integration methods. The magnitude of LAI growth is expected to increase with the forcing levels of the scenarios. The ESMs integrated with the REA weights predicted significantly smaller magnitudes and lower uncertainties in global LAI growth by the end of the 21st century than those integrated with the MME method. Both REA and MME results suggest that the growth in atmospheric CO2 concentration is the main positive driver of the projected increment of global LAI, which is partly offset by the negative effects of global warming. Our improved comprehensive prediction based on CMIP5 and CMIP6 ESMs using the REA integration strategy provides a more robust estimation of global vegetation change during the 21st century, and is expected to help better understand the state of the planet in the coming decades.</t>
  </si>
  <si>
    <t>https://www.sciencedirect.com/science/article/pii/S0168192320302136</t>
  </si>
  <si>
    <t>292-293</t>
  </si>
  <si>
    <t>Agricultural and Forest Meteorology</t>
  </si>
  <si>
    <t>Future greening of the Earth may not be as large as previously predicted</t>
  </si>
  <si>
    <t>Zhao, Qian; Zhu, Zaichun; Zeng, Hui; Zhao, Weiqing; Myneni, Ranga B.</t>
  </si>
  <si>
    <t>Zhao2020</t>
  </si>
  <si>
    <t>Distribution policy, Fertilizer subsidy, Information, Digitalization, Guatemala</t>
  </si>
  <si>
    <t>Input subsidies are a popular redistributive policy measure in many developing countries to support climate change adaptation through yield stabilization and food security in a small-farm context. Nevertheless, the evidence of the effectiveness of the programs is mixed. One main point of critique is that these programs are vulnerable to political interference leading to misuse. In this paper we assess if targeted investments in public data and information infrastructure can reduce entry points for political interference. We present a case study on Guatemala in which fertilizer distribution was accompanied by an effort of open data provision and transparency under the Zero Hunger Pact. For this case study, we used a mixed-method approach. We show that political interference was a significant determinant of fertilizer distribution in the 2012â€“2015 election period and to analyze the role that information and data played with this regard. The paper closes by proposing four action points that could help to harvest the potential of information, data, and digital tools to reduce political interference into public redistributive decision-making.</t>
  </si>
  <si>
    <t>https://www.sciencedirect.com/science/article/pii/S2211464521000038</t>
  </si>
  <si>
    <t>Bridging Science and Policy through Collaborative, Interdisciplinary Global Change Research in the Americas</t>
  </si>
  <si>
    <t>The role of open data in evidencing and limiting political interference in public input distribution in Guatemala</t>
  </si>
  <si>
    <t>MÃ¼ller, Anna; Blom, Juultje; Mora, Vesalio; van Etten, Jacob</t>
  </si>
  <si>
    <t>Mueller2021</t>
  </si>
  <si>
    <t>Scientific workflows, Apache Storm, Workflow mapping, Throughput optimization</t>
  </si>
  <si>
    <t>There is a rapidly growing need for processing large volumes of streaming data in real time in various big data applications. As one of the most commonly used systems for streaming data processing, Apache Storm provides a workflow-based mechanism to execute directed acyclic graph (DAG)-structured topologies. With the expansion of cloud infrastructures around the globe and the economic benefits of cloud-based computing and storage services, many such Storm workflows have been shifted or are in active transition to clouds. However, modeling the behavior of streaming data processing and improving its performance in clouds still remain largely unexplored. We construct rigorous cost models to analyze the throughput dynamics of Storm workflows and formulate a budget-constrained topology mapping problem to maximize Storm workflow throughput in clouds. We show this problem to be NP-complete and design a heuristic solution that takes into consideration not only the selection of virtual machine type but also the degree of parallelism for each task (spout/bolt) in the topology. The performance superiority of the proposed mapping solution is illustrated through extensive simulations and further verified by real-life workflow experiments deployed in public clouds in comparison with the default Storm and other existing methods.</t>
  </si>
  <si>
    <t>https://www.sciencedirect.com/science/article/pii/S0167739X19313093</t>
  </si>
  <si>
    <t>567-579</t>
  </si>
  <si>
    <t>Throughput optimization for Storm-based processing of stream data on clouds</t>
  </si>
  <si>
    <t>Cao, Huiyan; Wu, Chase Q.; Bao, Liang; Hou, Aiqin; Shen, Wei</t>
  </si>
  <si>
    <t>Cao2020</t>
  </si>
  <si>
    <t>Bioprinting, Biofabrication, Tissue engineering, Cloud manufacturing, Deep learning</t>
  </si>
  <si>
    <t>Advanced manufacturing and 3D printing are transformative technologies currently undergoing rapid adoption in healthcare, a traditionally non-manufacturing sector. Recent development in this field, largely enabled by merging different disciplines, has led to important clinical applications from anatomical models to regenerative bioscaffolding and devices. Although much research to-date has focussed on materials, designs, processes, and products, little attention has been given to the design and requirements of facilities for enabling clinically relevant biofabrication solutions. These facilities are critical to overcoming the major hurdles to clinical translation, including solving important issues such as reproducibility, quality control, regulations, and commercialization. To improve process uniformity and ensure consistent development and production, large-scale manufacturing of engineered tissues and organs will require standardized facilities, equipment, qualification processes, automation, and information systems. This review presents current and forward-thinking guidelines to help design biofabrication laboratories engaged in engineering model and tissue constructs for therapeutic and non-therapeutic applications.</t>
  </si>
  <si>
    <t>https://www.sciencedirect.com/science/article/pii/S0734975020301543</t>
  </si>
  <si>
    <t>Biotechnology Advances</t>
  </si>
  <si>
    <t>Guidelines for establishing a 3-D printing biofabrication laboratory</t>
  </si>
  <si>
    <t>Sanicola, Henry W.; Stewart, Caleb E.; Mueller, Michael; Ahmadi, Farzad; Wang, Dadong; Powell, Sean K.; Sarkar, Korak; Cutbush, Kenneth; Woodruff, Maria A.; Brafman, David A.</t>
  </si>
  <si>
    <t>Sanicola2020</t>
  </si>
  <si>
    <t>Collaborative prognostics, data-driven prognostics, clustering, RUL prediction</t>
  </si>
  <si>
    <t>The innovative concept of Social Internet of Industrial Things is opening a promising perspective for collaborative prognostics in order to improve maintenance and operational policies. Given this context, the present work studies the exploitation of historical and collaborative information for on-line prognostic assessment. In particular, while aiming at a cost-effective prognostic algorithm, with an efficient use of the available data and a proper prediction accuracy, the work remarks the relevance of an optimized clustering strategy for the selection of the useful information.</t>
  </si>
  <si>
    <t>https://www.sciencedirect.com/science/article/pii/S2405896321007023</t>
  </si>
  <si>
    <t>17th IFAC Symposium on Information Control Problems in Manufacturing INCOM 2021</t>
  </si>
  <si>
    <t>37-42</t>
  </si>
  <si>
    <t>IFAC-PapersOnLine</t>
  </si>
  <si>
    <t>On the relevance of clustering strategies for collaborative prognostics</t>
  </si>
  <si>
    <t>Balbi, Matteo; Cattaneo, Laura; Nucera, Domenico Daniele; Macchi, Marco</t>
  </si>
  <si>
    <t>Balbi2021</t>
  </si>
  <si>
    <t>Digital highway system, Data fluidity and data equity, Precision medicine, Big data and AI/ML</t>
  </si>
  <si>
    <t>Recent technological advances continue to expand the universe of big data in biomedicine along the four axes of variety, veracity, volume, and velocity, fueling innovations in research and discovery while transforming care delivery. These advances allow quantitative capture of multimodal health, behavioral, social, and environmental data from n-of-all in near real-time to support the development of new therapies and personalization of treatment decisions for the n-of-one. Application of advanced analytical methods, including artificial intelligence and machine learning, to these modern data assets can greatly propel our understanding of health and disease, accelerating the development of safer and more effective anticancer therapies. In this perspective, we rationalize the creation of a universally accessible digital highway system as a foundational infrastructure to enable data fluidity in an equitable manner. An interoperable and integrated digital inter-state highway can facilitate efficient derivation of insights from biomedical big data to improve health outcomes and ensure that the U.S. remains at the leading-edge innovations in technology, advanced analytics, and precision medicine.</t>
  </si>
  <si>
    <t>https://www.sciencedirect.com/science/article/pii/S0304419X2100072X</t>
  </si>
  <si>
    <t>A digital highway for data fluidity and data equity in precision medicine</t>
  </si>
  <si>
    <t>Chin, Lynda; Khozin, Sean</t>
  </si>
  <si>
    <t>Chin2021</t>
  </si>
  <si>
    <t>Privacy information, security, Privacy by Design, (PbD), Technology acceptance model, The Unified Theory of Acceptance and Use of Technology, (UTAUT), Organizational control</t>
  </si>
  <si>
    <t>In privacy information security literature, Privacy by Design (PbD) is recognized as a positive protection paradigm capable of providing higher privacy protection throughout information productsâ€™ entire lifetime. It is becoming the dominant privacy protection pattern. Considered to be a promising development tendency towards the information industry, it is garnering interest among researchers and professionals. However, PbD still lacks specific implementation instructions, and it is not popularized among information system engineers. Weighing the pros and cons leads to information system engineersâ€™ uncertainty regarding PbD adoption, since existing research on the linkage between PbD implementation and information system engineersâ€™ individual factors is inconclusive. Through the lenses of information system engineers, this study aims to advance implementation of PbD by exploring the influence factors of individual and organizational contexts. Real data from 253 practitioners in Chinaâ€™s IT industry were used to understand the antecedent of PbD implementation and interaction effects among different dimensions of engineersâ€™ adopting behaviors. The findings have demonstrated that appropriate incentive mechanism is a critical factor in PbD implementation by promoting engineerâ€™s social influence regarding PbD usage and further affecting both their intentions about adopting PbD and implementing action. This study reveals, for the first time, the role of incentive mechanism in advancing PbD implementation from the information system engineer perspective, and contributes to a deeper understanding of the determinants of PbD adoption by providing a holistic theoretical lens. The findings provide theoretical guidance to IT organizations with guidelines on PbD implementation for higher privacy information protection performance of products.</t>
  </si>
  <si>
    <t>https://www.sciencedirect.com/science/article/pii/S0268401219308606</t>
  </si>
  <si>
    <t>â€œPrivacy by Designâ€ implementation: Information system engineersâ€™ perspective</t>
  </si>
  <si>
    <t>Bu, Fei; Wang, Nengmin; Jiang, Bin; Liang, Huigang</t>
  </si>
  <si>
    <t>Bu2020</t>
  </si>
  <si>
    <t>Machine learning, Supervised learning, Twitter, Financial stock market, Feature selection</t>
  </si>
  <si>
    <t>Social media plays an important role in facilitating conversations and news dissemination. Specifically, Twitter has recently seen use by investors to facilitate discussions surrounding stock exchange-listed companies. Investors depend on timely, credible information being made available in order to make well-informed investment decisions, with credibility being defined as the believability of information. Much work has been done on assessing credibility on Twitter in domains such as politics and natural disaster events, but the work on assessing the credibility of financial statements is scant within the literature. Investments made on apocryphal information could hamper efforts of social mediaâ€™s aim of providing a transparent arena for sharing news and encouraging discussion of stock market events. This paper presents a novel methodology to assess the credibility of financial stock market tweets, which is evaluated by conducting an experiment using tweets pertaining to companies listed on the London Stock Exchange. Three sets of traditional machine learning classifiers (using three different feature sets) are trained using an annotated dataset. We highlight the importance of considering features specific to the domain in which credibility needs to be assessed for â€“ in the case of this paper, financial features. In total, after discarding non-informative features, 34 general features are combined with over 15 novel financial features for training classifiers. Results show that classifiers trained on both general and financial features can yield improved performance than classifiers trained on general features alone, with Random Forest being the top performer, although the Random Forest model requires more features (37) than that of other classifiers (such as K-Nearest Neighbours âˆ’ 9) to achieve such performance.</t>
  </si>
  <si>
    <t>https://www.sciencedirect.com/science/article/pii/S0957417420310356</t>
  </si>
  <si>
    <t>Expert Systems with Applications</t>
  </si>
  <si>
    <t>Credibility assessment of financial stock tweets</t>
  </si>
  <si>
    <t>Evans, Lewis; Owda, Majdi; Crockett, Keeley; Fernandez Vilas, Ana</t>
  </si>
  <si>
    <t>Evans2021</t>
  </si>
  <si>
    <t>Open government, Open data, Coproduction, Transparency, Participation - accountability</t>
  </si>
  <si>
    <t>For a number of years scholars have theorized about a change of paradigm in the collaborative practices between governments and citizens as a result of the newly emerged many-to-many forms of connectivity. A vibrant agenda on open government has flourished since, with critical advances on the conceptual front, but much less empirical testing of its propositions. This article makes use of a recognized typology of co-production initiatives in order to implement a Cox hazards survival analysis of 465 open government platforms from a global sample in 87 countries. Its main findings suggest that government-initiated collaborations have the lowest risk of termination and that citizen-to-government initiatives the highest. They also show that while internationally-exerted pressure for openness favors the genesis of open government platforms, it does not affect their survival chances.</t>
  </si>
  <si>
    <t>https://www.sciencedirect.com/science/article/pii/S0740624X20303014</t>
  </si>
  <si>
    <t>The survival of open government platforms: Empirical insights from a global sample</t>
  </si>
  <si>
    <t>Cingolani, Luciana</t>
  </si>
  <si>
    <t>Cingolani2021</t>
  </si>
  <si>
    <t>Opioid agonist therapy, Overdose, Opioid use disorder, Medicaid</t>
  </si>
  <si>
    <t>Background Medicaid recipients have a high burden of opioid overdose and opioid use disorder (OUD). Opioid agonist therapies are an effective treatment for OUD, but there is a wide and persisting gap between those who are indicated and those who receive treatment. The objective of this study was to identify the predictors of enrollment in opioid agonist therapy within 6 months of an opioid overdose or OUD diagnosis in a cohort of Medicaid recipients. Methods Using multiple linked, state-level databases, we conducted a retrospective cohort study of 17,449 Medicaid recipients in Rhode Island who had an opioid overdose or an OUD diagnosis between July 2013 and June 2018. Results The majority (58 %) of Medicaid recipients did not enroll in opioid agonist therapy within 6 months. In adjusted models, having one or more prior overdose (adjusted risk ratio [ARR]â€‰=â€‰0.33, 95 % CI: 0.28, 0.38), alcohol use disorder (ARRâ€‰=â€‰0.56, 95 % CI: 0.52, 0.60), or back problems (ARRâ€‰=â€‰0.58, 95 % CI: 0.55, 0.61) were strong predictors of non-enrollment. Conversely, emergency department (ARRâ€‰=â€‰1.31, 95 % CI: 1.28â€“1.34) and primary care provider (ARRâ€‰=â€‰1.03, 95 % CI: 1.01â€“1.34) visit frequency above the 75th percentile were associated with timely enrollment in opioid agonist therapy. Conclusions Our findings underscore the need to enhance pathways to treatment for OUD through varied nodes of engagement with healthcare systems. Interventions to improve screening for OUD and referrals to opioid agonist therapies should include high-impact settings, such as treatment programs for alcohol and substance use disorders, pain clinics, and outpatient behavioral care settings.</t>
  </si>
  <si>
    <t>https://www.sciencedirect.com/science/article/pii/S0376871620306001</t>
  </si>
  <si>
    <t>Drug and Alcohol Dependence</t>
  </si>
  <si>
    <t>Predictors of enrollment in opioid agonist therapy after opioid overdose or diagnosis with opioid use disorder: A cohort study</t>
  </si>
  <si>
    <t>Macmadu, Alexandria; Paull, Kimberly; Youssef, Rouba; Batthala, Sivakumar; Wilson, Kevin H.; Samuels, Elizabeth A.; Yedinak, Jesse L.; Marshall, Brandon D. L.</t>
  </si>
  <si>
    <t>Macmadu2021</t>
  </si>
  <si>
    <t>Agile software development, Software analytics, Data analytics, Machine learning, Artificial intelligence, Literature review</t>
  </si>
  <si>
    <t>Context: Over the last decade, Agile methods have changed the software development process in an unparalleled way and with the increasing popularity of Big Data, optimizing development cycles through data analytics is becoming a commodity. Objective: Although a myriad of research exists on software analytics as well as on Agile software development (ASD) practice on itself, there exists no systematic overview of the research done on ASD from a data analytics perspective. Therefore, the objective of this work is to make progress by linking ASD with Big Data analytics (BDA). Method: As the primary method to find relevant literature on the topic, we performed manual search and snowballing on papers published between 2011 and 2019. Results: In total, 88 primary studies were selected and analyzed. Our results show that BDA is employed throughout the whole ASD lifecycle. The results reveal that data-driven software development is focused on the following areas: code repository analytics, defects/bug fixing, testing, project management analytics, and application usage analytics. Conclusions: As BDA and ASD are fast-developing areas, improving the productivity of software development teams is one of the most important objectives BDA is facing in the industry. This study provides scholars with information about the state of software analytics research and the current trends as well as applications in the business environment. Whereas, thanks to this literature review, practitioners should be able to understand better how to obtain actionable insights from their software artifacts and on which aspects of data analytics to focus when investing in such initiatives.</t>
  </si>
  <si>
    <t>https://www.sciencedirect.com/science/article/pii/S0950584920301981</t>
  </si>
  <si>
    <t>Information and Software Technology</t>
  </si>
  <si>
    <t>Big Data analytics in Agile software development: A systematic mapping study</t>
  </si>
  <si>
    <t>Biesialska, Katarzyna; Franch, Xavier; MuntÃ©s-Mulero, Victor</t>
  </si>
  <si>
    <t>Biesialska2021</t>
  </si>
  <si>
    <t>Coral reef, Developmental attribute, Functional developmental state, Ecological model, Ecosystem maturity, Greater Caribbean</t>
  </si>
  <si>
    <t>Trophic networks are the way by which energy is distributed through the ecosystem and out of it. Each ecosystem at a particular functional developmental state (FDS) has attributes that can be measured and understood through the food web. Trophic interactions can further our understanding of the FDS of coral reefs that can be associated with their geomorphological structure; however, the number of the states is presently unknown. Thus, we investigated the geomorphology of a set of the Greater Caribbean coral reefs, describing gradients of coral reef FDS. Eleven coral reefs in the Gulf of Mexico and 17 reefs in the Caribbean Sea were examined, including fringing reefs and platform reefs (submerged and emergent with and without sandy-island cay). For each coral reef, nine ecosystem developmental attributes and five topological indices were estimated from trophic models. Using non-metric multidimensional scaling and analysis of similarities, we found a gradient of maturity consisting of eight FDS. Early states correspond to fringing reefs (Punta Nizuc, Mahahual) in the Mexican Caribbean, and later states correspond to emerging platform reefs without (Palo Seco, Blanquilla) and with sandy-island cay (Cayo Cochinos, Media Luna). Using topological indices as variables and the eight FDS as nominal variables in a partial redundancy analysis, we confirmed that energy flow control increases with maturity and degree of geomorphological and physical structural complexity. On the contrary, betweenness centrality, the number of connections, and the number of predatorâ€“prey interactions decrease with functional maturity.</t>
  </si>
  <si>
    <t>https://www.sciencedirect.com/science/article/pii/S1470160X20311092</t>
  </si>
  <si>
    <t>Functional developmental states of the Greater Caribbean coral reefs</t>
  </si>
  <si>
    <t>ArgÃ¼elles-JimÃ©nez, Jimmy; RodrÃ­guez-Zaragoza, FabiÃ¡n A.; GonzÃ¡lez-GÃ¡ndara, Carlos; Alva-Basurto, Jorge C.; Arias-GonzÃ¡lez, JesÃºs E.; HernÃ¡ndez-Landa, Roberto; Aguilar-Perera, Alfonso; Okolodkov, Yuri B.; Lilia GutiÃ©rrez-VelÃ¡zquez, Ana; Zetina-RejÃ³n, Manuel J.; Ulanowicz, Robert; PÃ©rez-EspaÃ±a, Horacio</t>
  </si>
  <si>
    <t>ArgueellesJimenez2021</t>
  </si>
  <si>
    <t>structural biology, databases, computer architecture, FAIR principles</t>
  </si>
  <si>
    <t>The US Research Collaboratory for Structural Bioinformatics Protein Data Bank (RCSB PDB) serves many millions of unique users worldwide by delivering experimentally-determined 3D structures of biomolecules integrated with &gt;40 external data resources via RCSB.org, application programming interfaces (APIs), and FTP downloads. Herein, we present the architectural redesign of RCSB PDB data delivery services that build on existing PDBx/mmCIF data schemas. New data access APIs (data.rcsb.org) enable efficient delivery of all PDB archive data. A novel GraphQL-based API provides flexible, declarative data retrieval along with a simple-to-use REST API. A powerful new search system (search.rcsb.org) seamlessly integrates heterogeneous types of searches across the PDB archive. Searches may combine text attributes, protein or nucleic acid sequences, small-molecule chemical descriptors, 3D macromolecular shapes, and sequence motifs. The new RCSB.org architecture adheres to the FAIR Principles, empowering users to address a wide array of research problems in fundamental biology, biomedicine, biotechnology, bioengineering, and bioenergy.</t>
  </si>
  <si>
    <t>https://www.sciencedirect.com/science/article/pii/S0022283620306227</t>
  </si>
  <si>
    <t>Computation Resources for Molecular Biology</t>
  </si>
  <si>
    <t>Journal of Molecular Biology</t>
  </si>
  <si>
    <t>RCSB Protein Data Bank: Architectural Advances Towards Integrated Searching and Efficient Access to Macromolecular Structure Data from the PDB Archive</t>
  </si>
  <si>
    <t>Rose, Yana; Duarte, Jose M.; Lowe, Robert; Segura, Joan; Bi, Chunxiao; Bhikadiya, Charmi; Chen, Li; Rose, Alexander S.; Bittrich, Sebastian; Burley, Stephen K.; Westbrook, John D.</t>
  </si>
  <si>
    <t>Rose2021</t>
  </si>
  <si>
    <t>Big data, Risk assessment, Risk analysis, Information security, Security standards</t>
  </si>
  <si>
    <t>Data is one of the most important assets for all types of companies, which have undoubtedly grown their quantity and the ways of exploiting them. Big Data appears in this context as a set of technologies that manage data to obtain information that supports decision-making. These systems were not conceived to be secure, resulting in significant risks that must be controlled. Security risks in Big Data must be analyzed and managed in an appropriate manner to protect the system and secure the information and the data being handled. This paper proposes a risk analysis approach for Big Data environments, which is based on a security analysis methodology called MARISMA (Methodology for the Analysis of Risks on Information System), supported by a technological environment in the cloud (eMARISMA tool) already used by numerous clients. Both MARISMA and eMARISMA are specifically designed to be easily adapted to particular contexts, such as Big Data. Our proposal, called MARISMA-BiDa, is based on the main related standards, such as ISO/IEC 27,000 and 31,000, or the NIST Big Data reference architecture or ENISA and CSA recommendations for Big Data.</t>
  </si>
  <si>
    <t>https://www.sciencedirect.com/science/article/pii/S0167404820304284</t>
  </si>
  <si>
    <t>Computers &amp; Security</t>
  </si>
  <si>
    <t>MARISMA-BiDa pattern: Integrated risk analysis for big data</t>
  </si>
  <si>
    <t>Rosado, David G.; Moreno, Julio; SÃ¡nchez, Luis E.; Santos-Olmo, Antonio; Serrano, Manuel A.; FernÃ¡ndez-Medina, Eduardo</t>
  </si>
  <si>
    <t>Rosado2021</t>
  </si>
  <si>
    <t>Ecological priority, Spatial planning, Land use optimization, Cellular automata, Yangtze River Economic Belt (YREB)</t>
  </si>
  <si>
    <t>Land-use optimization model provides an effective means of finding solutions to mitigate ecological impacts resulting from land use and land cover changes (LUCCs). However, current land-use optimization models usually underestimate the control/ effectiveness of ecological indicators in the model's operation process. How to incorporate ecological indicators into the land-use simulation to optimize multiple land-use patterns is scarce and worth discussing. In our study, we proposed a Future Land use Optimization model for Ecological protection (FLOE) by integrating a cellular automata (CA) model, ant colony optimization (ACO) algorithm, and ecological protection for optimizing land-use patterns from an ecological priority perspective. Firstly, we discuss the coupling pattern in incorporating ecological indicators into models to support the use of models for design and verification in large-scale land-use optimization. Secondly, the proposed FLOE model improves the effectiveness of ecological indicators in the land-use optimization process and better meets the predetermined optimization objectives in a dynamic feedback mechanism. The LUCCs of the Yangtze River Economic Belt (YREB) during 2010â€“2015 were selected to validate the applicability of the proposed FLOE model. The validation results show that compared to actual LUCCs, the proposed model can significantly reduce ecosystem function loss. Moreover, the proposed model was also applied to the land use optimization from 2010 to 2030 in YREB. The optimization results show a 31.23 % reduction in the total ecosystem function loss than land-use simulation without ecological optimization. The study is expected to provide a reference for land use optimization modelling with ecological conservation in methodology and offers important implications for the formulation and management of large-scale spatial planning.</t>
  </si>
  <si>
    <t>https://www.sciencedirect.com/science/article/pii/S2210670720307939</t>
  </si>
  <si>
    <t>Land use optimization modelling with ecological priority perspective for large-scale spatial planning</t>
  </si>
  <si>
    <t>Wang, Weilin; Jiao, Limin; Jia, Qiqi; Liu, Jiafeng; Mao, Wenjing; Xu, Zhibang; Li, Wende</t>
  </si>
  <si>
    <t>Wang2021</t>
  </si>
  <si>
    <t>Internet of things, flexible, reconfigurable manufacturing systems, modeling of manufacturing operations, enterprise integration, systems interoperability, protocols, information communication</t>
  </si>
  <si>
    <t>To enable interoperable communication between enterprise software and industrial assets, the Internet of Production reference model suggests a single platform for routing and data access. This Middleware+ must not only act as a central message broker but also meet the challenge of incompatible data models. However, its exact capabilities remain blurred. We first compile relevant technologies and standards to integrate. Definition of requirements and a software architecture proposal follow. Considering the heterogeneous degree of connectivity within producing companies, we then sketch the path to implementation based on maturity levels. The result is a distributed information system architecture ensuring the rigorous use of semantic information models throughout the entire lifecycle of a product.</t>
  </si>
  <si>
    <t>https://www.sciencedirect.com/science/article/pii/S2405896321007679</t>
  </si>
  <si>
    <t>432-437</t>
  </si>
  <si>
    <t>Filling the Semantics Gap in Industrial Communication: Middleware+ for an Internet of Production</t>
  </si>
  <si>
    <t>Kiesel, Raphael; Weiss, Arno; Schmitt, Robert H.</t>
  </si>
  <si>
    <t>Kiesel2021</t>
  </si>
  <si>
    <t>Decision-support tools, Path dependence, Decision-making processes, Urban planning processes, Urban morphology</t>
  </si>
  <si>
    <t>Urban planning stakeholders can use decision-support tools (DST) to foster transformation towards sustainable urban morphologies. This paper proposes an analytical framework to support urban planning practitioners in assessing how the use of DST might impact planning outcomes due to path dependence. We identify five key dimensions of path dependence in a spatial socio-technical system as analytical framework to assess the influence of DST on planning outcomes. Potential impacts on urban planning outcomes are analysed by applying the proposed framework to a particular spatial socio-technical system, namely New Zealand's use of DST to support urban planning decision-making towards sustainable urban morphologies. The assessment framework and comparative case study analysis illustrate how the interaction between planning culture and some DST features can influence decisions pertaining to urban morphologies and raise awareness about DST-induced path dependence.</t>
  </si>
  <si>
    <t>https://www.sciencedirect.com/science/article/pii/S0264275121001566</t>
  </si>
  <si>
    <t>A framework to assess impacts of path dependence on urban planning outcomes, induced through the use of decision-support tools</t>
  </si>
  <si>
    <t>Schindler, Mirjam; Dionisio, Rita</t>
  </si>
  <si>
    <t>Schindler2021</t>
  </si>
  <si>
    <t>Artificial intelligence (AI), Brain informatics, Brain computing, Data-Brain, Brain big data, Web intelligence (WI), Intelligence systems</t>
  </si>
  <si>
    <t>One of the key ideas in realizing human-like intelligence is to understand information-processing mechanisms in the human brain. Brain Informatics is a rapidly expanding interdisciplinary field to systematically utilize brain-related data, information and knowledge coming from the entire research process for in-depth brain investigation. In the past few years, a data-centric conceptual brain model, namely Data-Brain, has been proposed, providing the foundation for the systematic Brain Informatics methodology. The Data-Brain model constitutes a conceptual framework and detailed guideline for managing and analyzing brain big data. The development of Data-Brain model also demands the support from advanced technologies. This paper presents an extensible version of the Data-Brain with advanced computing techniques in the connected world. It provides a global understanding of how multidisciplinary techniques work together to tackle brain computing challenges. Particularly, the integrated K-I-D (Knowledge-Information-Data) loop is proposed, constructing a cycle as the thinking space to help pursue the systematic brain investigation, by which the extensible Data-Brain model continuously iterates and evolves through the never-ending learning. Such synergistic evolvement will power future progress for building intelligence systems and applications connected with the study of complex human brain.</t>
  </si>
  <si>
    <t>https://www.sciencedirect.com/science/article/pii/S1877750320300752</t>
  </si>
  <si>
    <t>20 years of computational science</t>
  </si>
  <si>
    <t>Journal of Computational Science</t>
  </si>
  <si>
    <t>The extensible Data-Brain model: Architecture, applications and directions</t>
  </si>
  <si>
    <t>Kuai, Hongzhi; Zhong, Ning</t>
  </si>
  <si>
    <t>Kuai2020</t>
  </si>
  <si>
    <t>Cyber-Physical Production Systems, Reliability Analysis, Data-Driven Reliability Modeling</t>
  </si>
  <si>
    <t>Reliability is one of the most important performance indicators in contemporary production facilities. Increasing reliability of manufacturing systems results in their prolonged lifetimes, and reduced maintenance and repair costs. Reliability modeling is a common technique for deriving reliability measurements and illustrating relevant fault-dependencies. There is a significant body of research focusing on hardware- and software reliability models, such as Fault Trees, Petri Nets and Markov Chains. Up until now, development of reliability models has been a labor-intensive and expert-knowledge-driven process. To remedy that, through the prevalence of data stemming from the new and technologically advanced manufacturing systems, we propose that data generated in modern manufacturing lines could be used to either automate or at least to support development of reliability models. In this paper, we elaborate on the details of our proposed framework for data-driven reliability assessment of cyber-physical production systems. We, furthermore, introduce a case study that will aid the development and testing of the proposed novel data-driven approach.</t>
  </si>
  <si>
    <t>https://www.sciencedirect.com/science/article/pii/S1877050921007067</t>
  </si>
  <si>
    <t>The 12th International Conference on Ambient Systems, Networks and Technologies (ANT) / The 4th International Conference on Emerging Data and Industry 4.0 (EDI40) / Affiliated Workshops</t>
  </si>
  <si>
    <t>589-596</t>
  </si>
  <si>
    <t>Towards Data-Driven Reliability Modeling for Cyber-Physical Production Systems</t>
  </si>
  <si>
    <t>Friederich, Jonas; Lazarova-Molnar, Sanja</t>
  </si>
  <si>
    <t>Friederich2021</t>
  </si>
  <si>
    <t>Internet of Things (IoT), Survey, Privacy, Security, ML, Fog/edge computing</t>
  </si>
  <si>
    <t>The Internet of things (IoT) aims to connect everything and everyone around the world to provide diverse applications that improve quality of life. In this technology, the preservation of data privacy plays a crucial role. Recently, many studies have leveraged machine learning (ML) as a strategy to address the privacy issues of IoT including scalability, interoperability, and resource limitation such as computation and energy. In this paper, we aim to review these studies and examine opportunities and concerns related to utilizing data in ML-based solutions for privacy in IoT. We, first, explore and introduce different data sources in IoT and categorize them. Then, we review existing ML-based solutions that are designed and developed to protect privacy in IoT. Finally, we examine the extent to which some data categories have been used with ML-based solutions to preserve privacy and propose other novel opportunities for ML-based solutions to leverage these data sources in the IoT ecosystem.</t>
  </si>
  <si>
    <t>https://www.sciencedirect.com/science/article/pii/S0167404820301978</t>
  </si>
  <si>
    <t>A survey of machine learning-based solutions to protect privacy in the Internet of Things</t>
  </si>
  <si>
    <t>Amiri-Zarandi, Mohammad; Dara, Rozita A.; Fraser, Evan</t>
  </si>
  <si>
    <t>AmiriZarandi2020</t>
  </si>
  <si>
    <t>Artificial intelligence, Strategic plans, Technological innovation, Public agencies, Autonomous systems, Intelligent systems, Science and technology policy</t>
  </si>
  <si>
    <t>Nations have recognized the transformational potential of artificial intelligence (AI). Advances in AI will impact all facets of society. A spate of recently released national strategic AI plans provides valuable insights into how nations are considering their future trajectories. These strategic plans offer a rich source of evidence to understand national-level strategic actions, both proactive and reactive, in the face of rapid technological innovation. Based on a comprehensive content analysis of thirty-four national strategic plans, this article reports on (1) opportunities for AI to modernize the public sector and enhance industry competitiveness, (2) the role of the public sector in ensuring that the two most critical elements of AI systems, data and algorithms, are managed responsibly, (3) the role of the public sector in the governance of AI systems, and (4) how nations plan to invest in capacity development initiatives to strengthen their AI capabilities.</t>
  </si>
  <si>
    <t>https://www.sciencedirect.com/science/article/pii/S0313592620304021</t>
  </si>
  <si>
    <t>178-194</t>
  </si>
  <si>
    <t>Economic Analysis and Policy</t>
  </si>
  <si>
    <t>National strategic artificial intelligence plans: A multi-dimensional analysis</t>
  </si>
  <si>
    <t>Fatima, Samar; Desouza, Kevin C.; Dawson, Gregory S.</t>
  </si>
  <si>
    <t>Fatima2020</t>
  </si>
  <si>
    <t>Value creation, Data-driven services, Automotive, Data sharing, Conceptual model</t>
  </si>
  <si>
    <t>The creation of data-driven services generates new value streams, leading to the emergence of new actors and ultimately to new market configurations. In the automotive industry, the data generated by vehicles during use paves the way for new types of data-driven services. Based on interviews with eleven prominent experts of the Central European automotive industry, we identify key actors in establishing vehicle data-driven services and their data sharing relationships. We illustrate both in a conceptual multi-actor model for value creation in vehicle data-driven services and evaluate it in the context of six real-life cases. Our study adopts an ecosystem perspective and marks an important step towards the systematic design of a conceptual multi-actor model for vehicle data-driven value creation that can help to guide next research endeavours in data-driven service development.</t>
  </si>
  <si>
    <t>https://www.sciencedirect.com/science/article/pii/S0268401221000281</t>
  </si>
  <si>
    <t>Conceptualising value creation in data-driven services: The case of vehicle data</t>
  </si>
  <si>
    <t>Kaiser, Christian; Stocker, Alexander; Viscusi, Gianluigi; Fellmann, Michael; Richter, Alexander</t>
  </si>
  <si>
    <t>Kaiser2021</t>
  </si>
  <si>
    <t>Analytics, Reference Architecture, Digital Twin, Predictive Maintenance, IIoT, Machine Learning</t>
  </si>
  <si>
    <t>In the era of digital transformation of factories, one of the most challenging applications of the Industrial Internet of Things (IIoT) is predictive maintenance. This paper presents a holistic concept for predictive maintenance together with a reference architecture that includes data acquisition on the sensor level, edge computing and digital twin applications. For that purpose, condition-based maintenance, lifecycle monitoring and digital assistance systems are integrated to develop application-specific digital twins based on the proposed architecture, integrating heterogenous data sources in order to enhance the accuracy of the machine learning models. The concept is illustrated through an experimental use case.</t>
  </si>
  <si>
    <t>https://www.sciencedirect.com/science/article/pii/S2212827121011392</t>
  </si>
  <si>
    <t>1430-1433</t>
  </si>
  <si>
    <t>Holistic Concept Towards a Reference Architecture Model for Predictive Maintenance</t>
  </si>
  <si>
    <t>Uhlmann, Eckart; Polte, Julian; Koutrakis, Nikolaos-Stefanos</t>
  </si>
  <si>
    <t>Uhlmann2021</t>
  </si>
  <si>
    <t>precision oncology, data commons, data sharing, translational research, healthcare, de-identification, secondary use of clinical data, data integration, genomic data, outcomes research</t>
  </si>
  <si>
    <t>Summary The Veterans Affairs Precision Oncology Data Repository (VA-PODR) is a large, nationwide repository of de-identified data on patients diagnosed with cancer at the Department of Veterans Affairs (VA). Data include longitudinal clinical data from the VA's nationwide electronic health record system and the VA Central Cancer Registry, targeted tumor sequencing data, and medical imaging data including computed tomography (CT) scans and pathology slides. A subset of the repository is available at the Genomic Data Commons (GDC) and The Cancer Imaging Archive (TCIA), and the full repository is available through the Veterans Precision Oncology Data Commons (VPODC). By releasing this de-identified dataset, we aim to advance Veterans' health care through enabling translational research on the Veteran population by a wide variety of researchers.</t>
  </si>
  <si>
    <t>https://www.sciencedirect.com/science/article/pii/S2666389920301112</t>
  </si>
  <si>
    <t>The Veterans Affairs Precision Oncology Data Repository, a Clinical, Genomic, and Imaging Research Database</t>
  </si>
  <si>
    <t>Elbers, Danne C.; Fillmore, Nathanael R.; Sung, Feng-Chi; Ganas, Spyridon S.; Prokhorenkov, Andrew; Meyer, Christopher; Hall, Robert B.; Ajjarapu, Samuel J.; Chen, Daniel C.; Meng, Frank; Grossman, Robert L.; Brophy, Mary T.; Do, Nhan V.</t>
  </si>
  <si>
    <t>Elbers2020</t>
  </si>
  <si>
    <t>AI service system, Substitution, Business modeling, Enterprise architecture</t>
  </si>
  <si>
    <t>In this study, we considered AI service systems that use artificial intelligence technologies for business functions. Presently, AI technologies are being introduced to support human activities in various business domains. Consequently, it is believed that some business tasks performed by humans will be replaced by AI technologies. In this study, we focused on such tasks and proposed an assessment method for identifying them accordingly. In this method, we defined a model that represents the business tasks executed by practitioners. We also identified the features required for each element in the task so that they can be incorporated when applying AI technologies to the business task. In addition, we introduced a model that divides the business tasks, which will be performed by practitioners for a while, into several groups. Accordingly, we can identify the types of human capabilities that will still be required in a business task in the near future. By analyzing two sample businesses, we confirmed the efficacy of the proposed method.</t>
  </si>
  <si>
    <t>https://www.sciencedirect.com/science/article/pii/S1877050921016586</t>
  </si>
  <si>
    <t>1601-1610</t>
  </si>
  <si>
    <t>Assessment Method for Identifying Business Activities to be Replaced by AI Technologies</t>
  </si>
  <si>
    <t>Takeuchi, Hironori; Ichitsuka, Azuki; Iino, Taketo; Ishikawa, Shoki; Saito, Keito</t>
  </si>
  <si>
    <t>Takeuchi2021</t>
  </si>
  <si>
    <t>Inhaled aerosols, Dosimetry models, In vitro, In vivo, Risk assessment</t>
  </si>
  <si>
    <t>Inhaled aerosols whether beneficial or harmful express their effects depending on the amount initially deposited in the body (i.e. the deposition dose), with clearance mechanisms including dissolution, mucociliary transport and translocation then determining retained dose in the respiratory tract. The many regions of the respiratory tract differ in their shapes, cellular makeups, defenses, and pathologies. As a result, predicting, measuring, and simulating initial deposition doses and subsequent events for deposited particles, vapors and gases presents formidable challenges. Interest in supplementing and in some cases replacing laboratory animals in inhalation studies with in vitro cellular exposures, challenges researchers with both designing exposure systems and defining the internal doses to exposed cells. Addressing these challenges requires the cooperation and collaboration of many specialists that do not normally meet at discipline-specific conferences. To address that historical limitation, research related to the dosimetry of inhaled aerosols has been addressed at a series of three issue oriented international conferences. This paper addresses the research-related needs and recommendations from the third, October 2019 conference held in Irvine, CA, USA. Conference participants were invited to submit suggestions related to research. This paper includes those suggestions plus some offered by e-mail after the conference. Over 40 submitted suggestions are organized into several categories. Sample suggestions include; 1. research-related activities should address an identified health related problem; 2. in vitro aerosol systems require development in order to have better-defined doses to cells and to represent actual in vivo exposures; 3. additional knowledge on respiratory tract anatomy is needed for several species and for the variations within humans and other species; 4. dosimetric models should be expanded in scope, and should improve their usability by non-modelers; and 5. there is value in introducing newcomers to the field of inhaled aerosols. Collaborations among several disciplines are emphasized in order to advance inhaled dosimetry models and their applications to laboratory and real-life inhalation exposures. The suggestions reported here are a snapshot in time from experts from a variety of disciplines. The categories represent the major topic areas discussed at the meeting, but within each area the recommendations are not prioritized. As such, they do not carry the approval of any research institutions, research funding agencies, private entities, or regulatory agencies. The authors are solely responsible for the contents of this paper.</t>
  </si>
  <si>
    <t>https://www.sciencedirect.com/science/article/pii/S0021850221000112</t>
  </si>
  <si>
    <t>Journal of Aerosol Science</t>
  </si>
  <si>
    <t>Inhaled aerosol dosimetry: Research-related needs and recommendations</t>
  </si>
  <si>
    <t>Phalen, Robert F.; Hoover, Mark D.; Oldham, Michael J.; Jarabek, Annie M.</t>
  </si>
  <si>
    <t>Phalen2021</t>
  </si>
  <si>
    <t>structural biology, protein structure, open-access biodata resource, FAIR principles, Protein Data Bank, PDB50, structure-guided drug discovery, artificial intelligence, machine learning, protein structure prediction, CASP, CAMEO, drug design data resource, CAPRI</t>
  </si>
  <si>
    <t>Summary The Protein Data Bank (PDB) was established in 1971 to archive three-dimensional (3D) structures of biological macromolecules as a public good. Fifty years later, the PDB is providing millions of data consumers around the world with open access to more than 175,000 experimentally determined structures of proteins and nucleic acids (DNA, RNA) and their complexes with one another and small-molecule ligands. PDB data users are working, teaching, and learning in fundamental biology, biomedicine, bioengineering, biotechnology, and energy sciences. They also represent the fields of agriculture, chemistry, physics and materials science, mathematics, statistics, computer science, and zoology, and even the social sciences. The enormous wealth of 3D structure data stored in the PDB has underpinned significant advances in our understanding of protein architecture, culminating in recent breakthroughs in protein structure prediction accelerated by artificial intelligence approaches and deep or machine learning methods.</t>
  </si>
  <si>
    <t>https://www.sciencedirect.com/science/article/pii/S096921262100126X</t>
  </si>
  <si>
    <t>515-520</t>
  </si>
  <si>
    <t>Structure</t>
  </si>
  <si>
    <t>Open-access data: A cornerstone for artificial intelligence approaches to protein structure prediction</t>
  </si>
  <si>
    <t>Burley, Stephen K.; Berman, Helen M.</t>
  </si>
  <si>
    <t>Burley2021</t>
  </si>
  <si>
    <t>Smart urbanism, The cloud, Technological urbanism, Media infrastructures, Planetary urbanization, Operational landscapes, Smart cities, Infrastructure, Design</t>
  </si>
  <si>
    <t>The hypervisibility of the projects of smart urbanism in urban cores masks and obfuscates an extended geography of extraction, processing, storage, transmission, and control that underlies the ideologies, practices, and forms of smart cities. By adopting a hybrid analytical framework, assembled from recent work emerging from critical urban geography, media studies, and design, this paper argues for a spatial recontextualization of smart urbanism. Expanding the scope of urban analysis beyond cities and into the enabling geography of â€œthe cloud,â€ this paper positions smart urbanism within an uneven and socio-technically constructed planetary landscape, to problematize and more effectively map the â€œwhereâ€ of smart cities. As an initial grounding of this discussion, a typological categorization of the extended geography of smart urbanism identifies a number of conditions and avenues for further research.</t>
  </si>
  <si>
    <t>https://www.sciencedirect.com/science/article/pii/S073658532030109X</t>
  </si>
  <si>
    <t>Cloudy landscapes: On the extended geography of smart urbanism</t>
  </si>
  <si>
    <t>Fard, Ali</t>
  </si>
  <si>
    <t>Fard2020</t>
  </si>
  <si>
    <t>Digital manufacturing, SME, case study</t>
  </si>
  <si>
    <t>Serbia is rapidly working on the development and implementation of digital manufacturing models in SMEs, through the national Industry 4.0 Platform. The aim is to create a pilot intelligent workshop which would be used to develop and showcase examples of best practice for digital manufacturing. Currently, most SMEs use CAD, CAM, ERP models, which form the basis for the development of the concept of digital manufacturing through cloud computing, BDA, IIoT and smart supply-chains, as elements of Industry 4.0. This paper gives a practical example of an SME with all the above-mentioned elements of digital manufacturing.</t>
  </si>
  <si>
    <t>https://www.sciencedirect.com/science/article/pii/S2351978921001426</t>
  </si>
  <si>
    <t>10th CIRP Sponsored Conference on Digital Enterprise Technologies (DET 2020) â€“ Digital Technologies as Enablers of Industrial Competitiveness and Sustainability</t>
  </si>
  <si>
    <t>52-57</t>
  </si>
  <si>
    <t>Procedia Manufacturing</t>
  </si>
  <si>
    <t>Digital Manufacturing in SMEs based on the context of the Industry 4.0 framework â€“ one approach</t>
  </si>
  <si>
    <t>Majstorovic, Vidosav; Jankovic, Goran; Zivkov, Srdjan; Stojadinovic, Slavenko</t>
  </si>
  <si>
    <t>Majstorovic2021</t>
  </si>
  <si>
    <t>Ionic liquids, Conductivity, Energy Storage, Correlation, Renewable Energy, COSMO-RS</t>
  </si>
  <si>
    <t>Ionic liquids have emerged as potentially safer and more sustainable electrolytes for energy storage and renewable energy applications, such as Li-ion batteries, Na-ion batteries, supercapacitors and fuel cells. Conductivity is one of the key physical properties influencing the performance of an electrolyte in such applications. In this study, an extensive database for conductivity of ionic liquids was compiled, containing around 3800 data points over the temperature range from 234Â K to 484Â K, from 134 previously published literature sources. A total of 285 unique ionic liquids consisting of 152 unique cations and 82 unique anions, were included. The data were systematically analyzed to gain a deeper understanding of the relationships between the ionic liquid conductivity and various structural parameters, such as cation type, anion type, hydrocarbon chain length and functional groups. The correlations between conductivity and several other transport and thermodynamic properties of ionic liquids were also investigated and the COSMO-RS method was evaluated as a predictive tool for IL conductivity. Finally, the temperature dependence for each individual ionic liquid was correlated using the Arrhenius equation and the VTF equations. This work will assist in improving the design of ionic liquids as electrolytes in energy storage and renewable energy applications.</t>
  </si>
  <si>
    <t>https://www.sciencedirect.com/science/article/pii/S0360544221000104</t>
  </si>
  <si>
    <t>Energy</t>
  </si>
  <si>
    <t>Comprehensive analysis and correlation of ionic liquid conductivity data for energy applications</t>
  </si>
  <si>
    <t>Nancarrow, Paul; Al-Othman, Amani; Mital, Dhruve Kumar; DÃ¶pking, Sandra</t>
  </si>
  <si>
    <t>Nancarrow2021</t>
  </si>
  <si>
    <t>Ecosystem assessment, Comprehensive assessment, Ecosystem stability, Regime shift</t>
  </si>
  <si>
    <t>Assessing ecosystem states quantitatively or qualitatively is important for ecosystem management. Currently, Traditional Comprehensive Assessment (TCA), including ecosystem health, risk, and service assessment is used most often. Ecosystem stability theory (EST) and ecosystem regime shift theory (RST) from mathematical ecology have not been widely used. In this paper, we compare TCA and EST and RST result using two lakes, Onondaga Lake and Poyang Lake, as case studies. We find that biological oxygen demand (BOD) could be a suitable variable to calculate temporal stability and variance indexes in EST and RST, and trend in general. The result could replace TCA when the key lake driver is not too extreme. This recommendation is preliminary, needing validated with data.</t>
  </si>
  <si>
    <t>https://www.sciencedirect.com/science/article/pii/S1470160X21001941</t>
  </si>
  <si>
    <t>Application of ecosystem stability and regime shift theories in ecosystem assessment-calculation variable and practical performance</t>
  </si>
  <si>
    <t>Meng, Jia-Nan; Fang, Hongwei; Scavia, Donald</t>
  </si>
  <si>
    <t>Meng2021</t>
  </si>
  <si>
    <t>Summary Data-driven digital health technologies have the power to transform health care. If these tools could be sustainably delivered at scale, they might have the potential to provide everyone, everywhere, with equitable access to expert-level care, narrowing the global health and wellbeing gap. Conversely, it is highly possible that these transformative technologies could exacerbate existing health-care inequalities instead. In this Viewpoint, we describe the problem of health data poverty: the inability for individuals, groups, or populations to benefit from a discovery or innovation due to a scarcity of data that are adequately representative. We assert that health data poverty is a threat to global health that could prevent the benefits of data-driven digital health technologies from being more widely realised and might even lead to them causing harm. We argue that the time to act is now to avoid creating a digital health divide that exacerbates existing health-care inequalities and to ensure that no one is left behind in the digital era.</t>
  </si>
  <si>
    <t>https://www.sciencedirect.com/science/article/pii/S2589750020303174</t>
  </si>
  <si>
    <t>e260-e265</t>
  </si>
  <si>
    <t>Health data poverty: an assailable barrier to equitable digital health care</t>
  </si>
  <si>
    <t>Ibrahim, Hussein; Liu, Xiaoxuan; Zariffa, Nevine; Morris, Andrew D.; Denniston, Alastair K.</t>
  </si>
  <si>
    <t>Ibrahim2021</t>
  </si>
  <si>
    <t>Biodiversity offset, Trading up, Conservation policy, Decision-making, Brazilian Forest Act, CRA</t>
  </si>
  <si>
    <t>Although offsetting schemes may avoid biodiversity loss, the implementation of these schemes can be challenging, given the difficulty of balancing biodiversity benefits with the resulting increase in compensation costs. Here we have developed a novel offsetting methodological approach to balance environmental gains and land availability to support the decision-making process and negotiations among stakeholders. We applied this approach for the compensation of Legal Reserves, a percentage of native vegetation area that landowners have to set apart in their rural properties in Brazil to maintain native vegetation. If landowners do not reach the Legal Reserves requirements on their land according to the law, they may compensate it in other equivalent properties. To balance environmental gains and land availability, we have developed a dynamic tool that allows users to objectively analyze results from multiple offsetting scenarios. These scenarios can combine different levels of abiotic and biotic equivalence requirements, along with the possibility of trading up, i.e. compensating in priority natural vegetation areas and/or priority areas for restoration, even without high equivalence, with the resulting balance on land availability. The proposed approach seeks to find acceptable solutions, balancing stakeholder requirements for ecological equivalence, land availability, and possibilities of trading up. This procedure can enhance the local trade of Legal Reserves compensation, minimizing biodiversity losses, and also reducing costs. Our case study shows that it is possible to apply ecological equivalence in a balanced manner for Legal Reserve compensation. Owing to its flexibility, the proposed approach and tool can be easily adopted by other compensation schemes worldwide, supporting the negotiation and decision-making processes, to reduce biodiversity loss.</t>
  </si>
  <si>
    <t>https://www.sciencedirect.com/science/article/pii/S026483772100291X</t>
  </si>
  <si>
    <t>Integrating ecological equivalence for native vegetation compensation: A methodological approach</t>
  </si>
  <si>
    <t>de Mello, Kaline; Fendrich, Arthur Nicolaus; Borges-Matos, Clarice; Brites, Alice Dantas; Tavares, Paulo AndrÃ©; da Rocha, Gustavo Casoni; Matsumoto, Marcelo; Rodrigues, Ricardo Ribeiro; Joly, Carlos Alfredo; Sparovek, Gerd; Metzger, Jean Paul</t>
  </si>
  <si>
    <t>Mello2021</t>
  </si>
  <si>
    <t>Sensors, Recommender systems, Collaborative filtering, Prediction, Ambient control, Smart facilities</t>
  </si>
  <si>
    <t>Academic spaces are an environment that promotes student performance not only because of the quality of its equipment, but also because of its ambient comfort conditions, which can be controlled by means of actuators that receive data from sensors. Something similar can be said about other environments, such as home, business, or industry environment. However, sensor devices can cause faults or inaccurate readings in a timely manner, affecting control mechanisms. The mutual relationship between ambient variables can be a source of knowledge to predict a variable in case a sensor fails. Moreover, the relationship between these variables and the occupation of spaces by students over time also contains an adequate knowledge of the context for prediction. In this article we propose to predict ambient variables by means of recommendation systems based on collaborative filtering, which are fed with data from sensors over time in different academic rooms. For this purpose, we applied two different algorithms: Probabilistic Matrix Factorization and Bayesian Non-negative Matrix Factorization. The accuracy of the algorithms when comparing actual and predicted values and the performance comparison between the two collaborative filtering implementations lead us to propose Probabilistic Matrix Factorization as a good approach for supporting ambient control systems.</t>
  </si>
  <si>
    <t>https://www.sciencedirect.com/science/article/pii/S0952197620302906</t>
  </si>
  <si>
    <t>Engineering Applications of Artificial Intelligence</t>
  </si>
  <si>
    <t>Recommender systems for sensor-based ambient control in academic facilities</t>
  </si>
  <si>
    <t>Pajuelo-Holguera, Francisco; GÃ³mez-Pulido, Juan A.; Ortega, Fernando</t>
  </si>
  <si>
    <t>PajueloHolguera2020</t>
  </si>
  <si>
    <t>Sustainability, Sustainable development goals (SDGs), Digitalization, ICT, Big data, Artificial intelligence</t>
  </si>
  <si>
    <t>The Sustainable Development Goals (SDGs) within the United Nations 2030 Agenda emerged in 2015, becoming an unprecedented global compass for navigating extant sustainability challenges. Nevertheless, it still represents a nascent field enduring uncertainties and complexities. In this regard, the interplay between digitalization and sustainability unfolds bright opportunities for shaping a greener economy and society, paving the way towards the SDGs. However, little evidence exists so far, about a genuine contribution of digital paradigms to sustainability. Besides, their role to tackle the SDGs research gaps remains unexplored. Thus, a holistic characterization of the aforementioned topics has not been fully explored in the emerging literature, deserving further research. The article endeavors a twofold purpose: (1) categorizing the main SDGs research gaps; (2) coupled with a critical exploration of the potential contribution of digital paradigms, particularly Big Data and Artificial Intelligence, towards overcoming the aforesaid caveats and pursuing the 2030 Agenda. Ultimately, the study seeks to bridge literature gaps by providing a first-of-its-kind overview on the SDGs and their nexus with digitalization, while unraveling policy implications and future research directions. The methodology has consisted of a systematic holistic review and in-depth qualitative analysis of the literature on the realms of the SDGs and digitalization. Our findings evidence that the SDGs present several research gaps, namely: flawed understanding of complexities and interlinkages; design shortcomings and imbalances; implementation and governance hurdles; unsuitable indicators and assessment methodologies; truncated adoption and off-target progress; unclear responsibilities and lacking coordination; untapped role of technological innovation and knowledge management. Moreover, our results show growing expectations about the added value brought by digitalization for pursuing the SDGs, through novel data sources, enhanced analytical capacities and collaborative digital ecosystems. However, current research and practice remains in early-stage, pointing to ethical, social and environmental controversies, along with policy caveats, which merit additional research. In light of the findings, the authors suggest a first-approach exploration of research and policy implications. Results suggest that further multidisciplinary research, dialogue and concerted efforts for transformation are required. Reframing the Agenda, while aligning the sustainable development and digitalization policies, seems advisable to ensure a holistic sustainability. The findings aim at guiding and stimulating further research and science-policy dialogue on the promising nexus amid the SDGs and digitalization.</t>
  </si>
  <si>
    <t>https://www.sciencedirect.com/science/article/pii/S0959652620322514</t>
  </si>
  <si>
    <t>Unleashing the convergence amid digitalization and sustainability towards pursuing the Sustainable Development Goals (SDGs): A holistic review</t>
  </si>
  <si>
    <t>Del RÃ­o Castro, Gema; GonzÃ¡lez FernÃ¡ndez, MarÃ­a Camino; Uruburu Colsa, Ãngel</t>
  </si>
  <si>
    <t>DelRioCastro2021</t>
  </si>
  <si>
    <t>vaccines processing, process development, CMC acceleration, process modeling</t>
  </si>
  <si>
    <t>Chemical, manufacturing, and control development timelines occupy a significant part of vaccine end-to-end development. In the on-going race for accelerating timelines, in silico process development constitutes a viable strategy that can be achieved through an artificial intelligence (AI)-driven or a mechanistically oriented approach. In this opinion, we focus on the mechanistic option and report on the modeling competencies required to achieve it. By inspecting the most frequent vaccine process units, we identify fluid mechanics, thermodynamics and transport phenomena, intracellular modeling, hybrid modeling and data science, and model-based design of experiments as the pillars for vaccine development. In addition, we craft a generic pathway for accommodating the modeling competencies into an in silico process development strategy.</t>
  </si>
  <si>
    <t>https://www.sciencedirect.com/science/article/pii/S0167779921000366</t>
  </si>
  <si>
    <t>1120-1130</t>
  </si>
  <si>
    <t>Trends in Biotechnology</t>
  </si>
  <si>
    <t>Towards in silico Process Modeling for Vaccines</t>
  </si>
  <si>
    <t>Cardillo, Antonio Gaetano; Castellanos, Maria Monica; Desailly, Benoit; Dessoy, Sandrine; Mariti, Marco; Portela, Rui M. C.; Scutella, Bernadette; von Stosch, Moritz; Tomba, Emanuele; Varsakelis, Christos</t>
  </si>
  <si>
    <t>Cardillo2021</t>
  </si>
  <si>
    <t>Blockchain, Consensus protocols, Cyber-attacks, Fault tolerance, Internet of things, Security, Smart contracts, Smart homes, Performance, Privacy</t>
  </si>
  <si>
    <t>Blockchain and distributed ledger technologies have received significant interest in various areas beyond the financial sector, with profound applications in the Internet of Things (IoT), providing the means for creating truly trustless and secure solutions for IoT applications. Taking into account the weak security defences that the majority of IoT devices have, it is critical that a blockchain-based solution targeting the IoT is not only capable of addressing the many challenges IoT is facing, but also does not introduce other defects, e.g. in terms of performance, making its adoption hard to achieve. This paper aims at addressing the above needs by providing a comprehensive and coherent review of the available blockchain solutions to determine their ability to meet the requirements and tackle the challenges of the IoT, using the smart home as the reference domain. Key architectural aspects of blockchain solutions, like the platformsâ€™ software and network setups, the consensus protocols used, as well as smart contracts, are examined in terms of their ability to withstand various types of common IoT and blockchain attacks, deliver enhanced privacy features, and assure adequate performance levels while processing large amounts of transactions being generated in an IoT environment. The analysis carried out identified that the defences currently provided by blockchain platforms are not sufficient to thwart all the prominent attacks against blockchains, with blockchain 1.0 and 2.0 platforms being susceptible to the majority of them. On the other side, privacy related mechanisms are being supported, to varying degrees, by all platforms investigated; however, each of the them tackles specific only privacy aspects, thus rendering the overall privacy evaluation a challenging task which needs to be considered in an ad-hoc basis. If the underlying consensus protocolsâ€™ performance and fault tolerance is also considered, then only a small number of platforms meet the requirements of our reference IoT domain.</t>
  </si>
  <si>
    <t>https://www.sciencedirect.com/science/article/pii/S1389128621001225</t>
  </si>
  <si>
    <t>Computer Networks</t>
  </si>
  <si>
    <t>On the suitability of blockchain platforms for IoT applications: Architectures, security, privacy, and performance</t>
  </si>
  <si>
    <t>Brotsis, Sotirios; Limniotis, Konstantinos; Bendiab, Gueltoum; Kolokotronis, Nicholas; Shiaeles, Stavros</t>
  </si>
  <si>
    <t>Brotsis2021</t>
  </si>
  <si>
    <t>Disaster risk management, Geographic information, GIS, Capacity, Sustainable development</t>
  </si>
  <si>
    <t>The capacity to utilize geographic information is a critical element of disaster risk management. Although access to and use of geographic information system (GIS) technology continues to grow, there remain significant gaps in approaches used by disaster risk management stakeholders to understand geographic information needs, sources, and information flowâ€”ultimately limiting the efficacy of management efforts. To address this problem, we introduce the concept of geographic information capacity (GIC) to measure and analyze the ability of stakeholders to understand, access, and work with geographic information for disaster risk management. We propose a framework for assessing GIC, the GIC Profile, which we situate within a review of disaster risk management-relevant frameworks. We evaluate the GIC Profile using two case study countries at the first (sub-national) geo-administrative boundary level. Chi-square analyses suggest GIC across equivalent regional units within each country is relatively uniform, and that this uniformity is comparable between nations despite significant difference in overall capacity. Contributions of the GIC Profile to disaster risk management research are twofold. First, this is a first attempt to develop a profile based on key indicators for quantifying GIC highlights critical areas for capacity improvement, allowing decision makers to identify and prioritize pathways to strengthen disaster risk management programs. Through this initial effort, a decision tool has been developed which may enhance decisions on how to utilize GIS in support of disaster risk management. This tool is iterative and can be updated as new events occur to maximize GIS benefits, ultimately reducing disaster risks and their potential consequences.</t>
  </si>
  <si>
    <t>https://www.sciencedirect.com/science/article/pii/S2212420919317522</t>
  </si>
  <si>
    <t>International Journal of Disaster Risk Reduction</t>
  </si>
  <si>
    <t>Developing a geographic information capacity (GIC) profile for disaster risk management under United Nations framework commitments</t>
  </si>
  <si>
    <t>Tomaszewski, Brian M.; Moore, Elizabeth A.; Parnell, Kyle; Leader, Alexandra M.; Armington, William R.; Aponte, Omar; Brooks, Leslie; Herold, Brienna K.; Meyers, Benjamin S.; Ruggero, Tayler; Sutherby, Zachary; Wolters, Madeline; Wu, Sandy; Szarzynski, JÃ¶rg; Greve, Klaus; Parody, Robert</t>
  </si>
  <si>
    <t>Tomaszewski2020</t>
  </si>
  <si>
    <t>Exercise provides a robust physiological stimulus that evokes cross-talk among multiple tissues that when repeated regularly (i.e., training) improves physiological capacity, benefits numerous organ systems, and decreases the risk for premature mortality. However, a gap remains in identifying the detailed molecular signals induced by exercise that benefits health and prevents disease. The Molecular Transducers of Physical Activity Consortium (MoTrPAC) was established to address this gap and generate a molecular map of exercise. Preclinical and clinical studies will examine the systemic effects of endurance and resistance exercise across a range of ages and fitness levels by molecular probing of multiple tissues before and after acute and chronic exercise. From this multi-omic and bioinformatic analysis, a molecular map of exercise will be established. Altogether, MoTrPAC will provide a public database that is expected to enhance our understanding of the health benefits of exercise and to provide insight into how physical activity mitigates disease.</t>
  </si>
  <si>
    <t>https://www.sciencedirect.com/science/article/pii/S0092867420306917</t>
  </si>
  <si>
    <t>1464-1474</t>
  </si>
  <si>
    <t>Cell</t>
  </si>
  <si>
    <t>Molecular Transducers of Physical Activity Consortium (MoTrPAC): Mapping the Dynamic Responses to Exercise</t>
  </si>
  <si>
    <t>Sanford, James A.; Nogiec, Christopher D.; Lindholm, Malene E.; Adkins, Joshua N.; Amar, David; Dasari, Surendra; Drugan, Jonelle K.; FernÃ¡ndez, Facundo M.; Radom-Aizik, Shlomit; Schenk, Simon; Snyder, Michael P.; Tracy, Russell P.; Vanderboom, Patrick; Trappe, Scott; Walsh, Martin J.; Adkins, Joshua N.; Amar, David; Dasari, Surendra; Drugan, Jonelle K.; Evans, Charles R.; Fernandez, Facundo M.; Li, Yafeng; Lindholm, Malene E.; Nogiec, Christopher D.; Radom-Aizik, Shlomit; Sanford, James A.; Schenk, Simon; Snyder, Michael P.; Tomlinson, Lyl; Tracy, Russell P.; Trappe, Scott; Vanderboom, Patrick; Walsh, Martin J.; Lee Alekel, D.; Bekirov, Iddil; Boyce, Amanda T.; Boyington, Josephine; Fleg, Jerome L.; Joseph, Lyndon J. O.; Laughlin, Maren R.; Maruvada, Padma; Morris, Stephanie A.; McGowan, Joan A.; Nierras, Concepcion; Pai, Vinay; Peterson, Charlotte; Ramos, Ed; Roary, Mary C.; Williams, John P.; Xia, Ashley; Cornell, Elaine; Rooney, Jessica; Miller, Michael E.; Ambrosius, Walter T.; Rushing, Scott; Stowe, Cynthia L.; Jack Rejeski, W.; Nicklas, Barbara J.; Pahor, Marco; Lu, Ching-ju; Trappe, Todd; Chambers, Toby; Raue, Ulrika; Lester, Bridget; Bergman, Bryan C.; Bessesen, David H.; Jankowski, Catherine M.; Kohrt, Wendy M.; Melanson, Edward L.; Moreau, Kerrie L.; Schauer, Irene E.; Schwartz, Robert S.; Kraus, William E.; Slentz, Cris A.; Huffman, Kim M.; Johnson, Johanna L.; Willis, Leslie H.; Kelly, Leslie; Houmard, Joseph A.; Dubis, Gabriel; Broskey, Nick; Goodpaster, Bret H.; Sparks, Lauren M.; Coen, Paul M.; Cooper, Dan M.; Haddad, Fadia; Rankinen, Tuomo; Ravussin, Eric; Johannsen, Neil; Harris, Melissa; Jakicic, John M.; Newman, Anne B.; Forman, Daniel D.; Kershaw, Erin; Rogers, Renee J.; Nindl, Bradley C.; Page, Lindsay C.; Stefanovic-Racic, Maja; Barr, Susan L.; Rasmussen, Blake B.; Moro, Tatiana; Paddon-Jones, Doug; Volpi, Elena; Spratt, Heidi; Musi, Nicolas; Espinoza, Sara; Patel, Darpan; Serra, Monica; Gelfond, Jonathan; Burns, Aisling; Bamman, Marcas M.; Buford, Thomas W.; Cutter, Gary R.; Bodine, Sue C.; Esser, Karyn; Farrar, Rodger P.; Goodyear, Laurie J.; Hirshman, Michael F.; Albertson, Brent G.; Qian, Wei-Jun; Piehowski, Paul; Gritsenko, Marina A.; Monore, Matthew E.; Petyuk, Vladislav A.; McDermott, Jason E.; Hansen, Joshua N.; Hutchison, Chelsea; Moore, Samuel; Gaul, David A.; Clish, Clary B.; Avila-Pacheco, Julian; Dennis, Courtney; Kellis, Manolis; Carr, Steve; Jean-Beltran, Pierre M.; Keshishian, Hasmik; Mani, D. R.; Clauser, Karl; Krug, Karsten; Mundorff, Charlie; Pearce, Cadence; Ivanova, Anna A.; Ortlund, Eric A.; Maner-Smith, Kristal; Uppal, Karan; Zhang, Tiantian; Sealfon, Stuart C.; Zaslavsky, Elena; Nair, Venugopalan; Li, SiDe; Jain, Nimisha; Ge, YongChao; Sun, Yifei; Nudelman, German; Ruf-zamojski, Frederique; Smith, Gregory; Pincas, Nhanna; Rubenstein, Aliza; Anne Amper, Mary; Seenarine, Nitish; Lappalainen, Tuuli; Lanza, Ian R.; Sreekumaran Nair, K.; Klaus, Katherine; Montgomery, Stephen B.; Smith, Kevin S.; Gay, Nicole R.; Zhao, Bingqing; Hung, Chia-Jiu; Zebarjadi, Navid; Balliu, Brunilda; Fresard, Laure; Burant, Charles F.; Li, Jun Z.; Kachman, Maureen; Soni, Tanu; Raskind, Alexander B.; Gerszten, Robert; Robbins, Jeremy; Ilkayeva, Olga; Muehlbauer, Michael J.; Newgard, Christopher B.; Ashley, Euan A.; Wheeler, Matthew T.; Jimenez-Morales, David; Raja, Archana; Dalton, Karen P.; Zhen, Jimmy; Suk Kim, Young; Christle, Jeffrey W.; Marwaha, Shruti; Chin, Elizabeth T.; Hershman, Steven G.; Hastie, Trevor; Tibshirani, Robert; Rivas, Manuel A.</t>
  </si>
  <si>
    <t>Sanford2020</t>
  </si>
  <si>
    <t>big data, data science, safety</t>
  </si>
  <si>
    <t>This review article addresses the role of safety professionals in the diffusion strategies for predictive analytics for safety performance. The article explores the models, definitions, roles, and relationships of safety professionals in knowledge application, access, management, and leadership in safety analytics. The article addresses challenges safety professionals face when integrating safety analytics in organizational settings in four operations areas: application, technology, management, and strategy. A review of existing conventional safety data sources (safety data, internal data, external data, and context data) is briefly summarized as a baseline. For each of these data sources, the article points out how emerging analytic data sources (such as Industry 4.0 and the Internet of Things) broaden and challenge the scope of work and operational roles throughout an organization. In doing so, the article defines four perspectives on the integration of predictive analytics into organizational safety practice: the programmatic perspective, the technological perspective, the sociocultural perspective, and knowledge-organization perspective. The article posits a four-level, organizational knowledge-skills-abilities matrix for analytics integration, indicating key organizational capacities needed for each area. The work shows the benefits of organizational alignment, clear stakeholder categorization, and the ability to predict future safety performance.</t>
  </si>
  <si>
    <t>https://www.sciencedirect.com/science/article/pii/S2093791120303401</t>
  </si>
  <si>
    <t>Safety and Health at Work</t>
  </si>
  <si>
    <t>Finding Pluto: An Analytics-Based Approach to Safety Data Ecosystems</t>
  </si>
  <si>
    <t>Barker, Thomas T.</t>
  </si>
  <si>
    <t>Barker2021</t>
  </si>
  <si>
    <t>Phenology, NDVI, EVI2, Solar Zenith, Gross ecosystem exchange, Arctic LTER</t>
  </si>
  <si>
    <t>Vegetation indices derived from solar and photosynthetically active radiation (PAR) sensors (i.e. radiation derived) have been under-utilized in inferring ecosystem function, despite measurement capability at hundreds of sites. This under-utilization may be attributed to reported mismatches among the seasonality of radiation- and satellite-derived vegetation indices and canopy photosynthesis; herein referred to as measurement biases. Here biases in radiation derived reflectance and vegetation indices were assessed using a decadal record of satellite and ground based spectroradiometer data, ecosystem phenology and CO2 fluxes, and radiation derived vegetation indices (i.e. the Normalized Difference Vegetation Index [NDVI], the two band Enhanced Vegetation Index [EVI2]) from a high latitude tundra site (i.e. Imnaviat). At Imnaviat, we found poor correspondence between the three types of reflectance and vegetation indices, especially during the latter part of the growing season. Radiation derived vegetation indices resulted in incorrect estimates of phenological timing of up to a month and poor relationships with canopy photosynthesis (i.e. Gross Ecosystem Exchange (GEE)). These mismatches were attributed to solar position (i.e. solar zenith and azimuth angle) and a method, based on the diel visible and near-infrared albedo variation, was developed to improve the performance of the vegetation indices. The ability of radiation derived vegetation indices to infer GEE and phenological dates drastically improved once radiation derived vegetation indices were corrected for solar position associated biases at Imnaviat. Moreover, radiation derived vegetation indices became better aligned with MODerate resolution Imaging Spectroradiometer (MODIS) satellite estimates after solar position associated biases were corrected at Imnaviat and at 25 Fluxnet sites (~90 site years) across North America. Corrections developed here provide a way forward in understanding daily ecosystem function or filling large gaps in eddy covariance data at a significant number of Fluxnet sites.</t>
  </si>
  <si>
    <t>https://www.sciencedirect.com/science/article/pii/S0168192320303932</t>
  </si>
  <si>
    <t>298-299</t>
  </si>
  <si>
    <t>Solar position confounds the relationship between ecosystem function and vegetation indices derived from solar and photosynthetically active radiation fluxes</t>
  </si>
  <si>
    <t>Rocha, Adrian V.; Appel, Rose; Bret-Harte, M. Syndonia; Euskirchen, EugeniÃ© S.; Salmon, Verity; Shaver, Gaius</t>
  </si>
  <si>
    <t>Rocha2021</t>
  </si>
  <si>
    <t>Prostate cancer treatment cost, Active surveillance, High value care, Medicare Fee Schedule, Electronic health records, Calculated cost per day</t>
  </si>
  <si>
    <t>Background Prostate cancer is the most common cancer in men and second leading cause of cancer-related deaths. Changes in screening guidelines, adoption of active surveillance (AS), and implementation of high-cost technologies have changed treatment costs. Traditional cost-effectiveness studies rely on clinical trial protocols unlikely to capture actual practice behavior, and existing studies use data predating new technologies. Real-world evidence reflecting these changes is lacking. Objective To assess real-world costs of first-line prostate cancer management. Design, setting, and participants We used clinical electronic health records for 2008â€“2018 linked with the California Cancer Registry and the Medicare Fee Schedule to assess costs over 24 or 60 mo following diagnosis. We identified surgery or radiation treatments with structured methods, while we used both structured data and natural language processing to identify AS. Outcome measurements and statistical analysis Our results are risk-stratified calculated cost per day (CCPD) for first-line management, which are independent of treatment duration. We used the Kruskal-Wallis test to compare unadjusted CCPD while analysis of covariance log-linear models adjusted estimates for age and Charlson comorbidity. Results and limitations In 3433 patients, surgery (54.6%) was more common than radiation (22.3%) or AS (23.0%). Two years following diagnosis, AS ($2.97/d) was cheaper than surgery ($5.67/d) or radiation ($9.34/d) in favorable disease, while surgery ($7.17/d) was cheaper than radiation ($16.34/d) for unfavorable disease. At 5 yr, AS ($2.71/d) remained slightly cheaper than surgery ($2.87/d) and radiation ($4.36/d) in favorable disease, while for unfavorable disease surgery ($4.15/d) remained cheaper than radiation ($10.32/d). Study limitations include information derived from a single healthcare system and costs based on benchmark Medicare estimates rather than actual payment exchanges. Patient summary Active surveillance was cheaper than surgery (âˆ’47.6%) and radiation (âˆ’68.2%) at 2 yr for favorable-risk disease, while savings diminished by 5 yr (âˆ’5.6% and âˆ’37.8%, respectively). Surgery cost less than radiation for unfavorable risk for both intervals (âˆ’56.1% and âˆ’59.8%, respectively).</t>
  </si>
  <si>
    <t>https://www.sciencedirect.com/science/article/pii/S2666168320363679</t>
  </si>
  <si>
    <t>20-29</t>
  </si>
  <si>
    <t>European Urology Open Science</t>
  </si>
  <si>
    <t>Real-world Evidence to Estimate Prostate Cancer Costs for First-line Treatment or Active Surveillance</t>
  </si>
  <si>
    <t>Magnani, Christopher J.; Bievre, Nicolas; Baker, Laurence C.; Brooks, James D.; Blayney, Douglas W.; Hernandez-Boussard, Tina</t>
  </si>
  <si>
    <t>Magnani2021</t>
  </si>
  <si>
    <t>COVID-19, Environmental sustainability, Social sustainability, Economic sustainability, Sustainable development</t>
  </si>
  <si>
    <t>The COVID-19 pandemic has immensely impacted the economic, social, and environmental pillars of sustainability in human lives. Due to the scholarsâ€™ increasing interest in responding to the urgent call for action against the pandemic, the literature of sustainability research considering COVID-19 consequences is very fragmented. Therefore, a comprehensive review of the COVID-19 implications for sustainability practices is still lacking. This research aims to analyze the effects of COVID-19 on the triple bottom line (TBL) of sustainability to support the future sustainable development agenda. To achieve that, the following research questions are addressed by conducting a systematic literature review: (i) what is the current status of research on the TBL of sustainability considering COVID-19 implications? (ii) how does COVID-19 affect the TBL of sustainability? and (iii) what are the potential research gaps and future research avenues for sustainable development post COVID-19? The results manifest the major implications of the COVID-19 outbreak for the triple sustainability pillars and the sustainable development agenda from the economic, social, and environmental points of view. The key findings provide inclusive insights for governments, authorities, practitioners, and policy-makers to alleviate the pandemicâ€™s negative impacts on sustainable development and to realize the sustainability transition opportunities post COVID-19. Finally, five research directions for sustainable development corresponding to the United Nationsâ€™ sustainable development goals (SDGs) post COVID-19 are provided, as follows: (1) sustainability action plan considering COVID-19 implications: refining sustainability goals and targets and developing measurement framework; (2) making the most of sustainability transition opportunities in the wake of COVID-19: focus on SDG 12 and SDG 9; (3) innovative solutions for economic resilience towards sustainability post COVID-19: focus on SDG 1, SDG 8, and SDG 17; (4) in-depth analysis of the COVID-19 long-term effects on social sustainability: focus on SDG 4, SDG 5, and SDG 10; and (5) expanding quantitative research to harmonize the COVID-19-related sustainability research.</t>
  </si>
  <si>
    <t>https://www.sciencedirect.com/science/article/pii/S0959652621008805</t>
  </si>
  <si>
    <t>Three pillars of sustainability in the wake of COVID-19: A systematic review and future research agenda for sustainable development</t>
  </si>
  <si>
    <t>Ranjbari, Meisam; Shams Esfandabadi, Zahra; Zanetti, Maria Chiara; Scagnelli, Simone Domenico; Siebers, Peer-Olaf; Aghbashlo, Mortaza; Peng, Wanxi; Quatraro, Francesco; Tabatabaei, Meisam</t>
  </si>
  <si>
    <t>Ranjbari2021</t>
  </si>
  <si>
    <t>citizen science, data justice, participation, marginalization, data assemblage, data science, data practice, equity</t>
  </si>
  <si>
    <t>Summary Citizen science has been motivated by several perspectives, including increased efficiency in data collection and distributed analysis, democratizing knowledge production, making science more responsive to community needs, and improving the representation of marginalized populations in public data. Despite the potential of citizen science to achieve social justice agendas through a data-intensive and data-driven participatory scientific enquiry, scholarship in critical data studies offers several problematizations of data-based practices, highlighting risks of exclusion and inequality. To understand the extent to which citizen science supports and challenges forms of injustice, this study used a â€œdata justiceâ€ analytical framework to critically explore the assemblages of citizen science. We examined four citizen science cases with different levels of citizen engagement, intended outcomes, and data systems. The analysis suggests instances of injustice occurring throughout the data processes of the citizen science cases across the dimensions of procedural, instrumental, rights-based, structural, and distributive data justice.</t>
  </si>
  <si>
    <t>https://www.sciencedirect.com/science/article/pii/S2666389921000386</t>
  </si>
  <si>
    <t>Citizen science as a data-based practice: A consideration of data justice</t>
  </si>
  <si>
    <t>Christine, Debora Irene; Thinyane, Mamello</t>
  </si>
  <si>
    <t>Christine2021</t>
  </si>
  <si>
    <t>Big Data, Optimisation problem, Constraint programming, Distributed data, Heterogeneous data format</t>
  </si>
  <si>
    <t>The application of the optimisation problems in the daily decisions of companies is able to be used for finding the best management according to the necessities of the organisations. However, optimisation problems imply a high computational complexity, increased by the current necessity to include a massive quantity of data (Big Data), for the creation of optimisation problems to customise products and services for their clients. The irruption of Big Data technologies can be a challenge but also an important mechanism to tackle the computational difficulties of optimisation problems, and the possibility to distribute the problem performance. In this paper, we propose a solution that lets the query of a data set supported by Big Data technologies that imply the resolution of Constraint Optimisation Problem (COP). This proposal enables to: (1) model COPs whose input data are obtained from distributed and heterogeneous data; (2) facilitate the integration of different data sources to create the COPs; and, (3) solve the optimisation problems in a distributed way, to improve the performance. It is done by means of a framework and supported by a tool capable of modelling, solving and querying the results of optimisation problems. The tool integrates the Big Data technologies and commercial solvers of constraint programming. The suitability of the proposal and the development have been evaluated with real data sets whose computational study and results are included and discussed.</t>
  </si>
  <si>
    <t>https://www.sciencedirect.com/science/article/pii/S1877750320304816</t>
  </si>
  <si>
    <t>Unleashing Constraint Optimisation Problem solving in Big Data environments</t>
  </si>
  <si>
    <t>Valencia-Parra, Ãlvaro; Varela-Vaca, Ãngel JesÃºs; Parody, Luisa; GÃ³mez-LÃ³pez, MarÃ­a Teresa</t>
  </si>
  <si>
    <t>ValenciaParra2020</t>
  </si>
  <si>
    <t>Ecosystem, Digitalization, Partner, Interactions, Digital Ecosystem, Digital Platform, Supply Chains</t>
  </si>
  <si>
    <t>Rapid digitalization and finite resources of individual companies lead to a natural desire for long-term partnership between market participants, which involves improving and updating business models of enterprises. This article considers the development of partnerships based on digital ecosystems. It provides an important insight into the theory and practice of implementing the ecosystem approach and organizing the logistics structure, exploring the still insufficiently studied transition of Russian enterprises to a digital business environment. We focused on analysis of the impact that digitalization has on new business relationships evolving, on the nature of interactions among participants in the distribution chain and on designing the marketâ€™s logistics landscape. Our goal consisted in analyzing the impact of market participantsâ€™ competencies based on knowledge, skills and abilities on cooperation with another organization. The main source of data in this study is the responses of respondents to an online survey taken in 2020. We included enterprises of the southern Russian region, with transport and road service enterprises among others, and entrepreneurs of infobusiness from other regions as the research sample for this study. A great number of new terms and concepts appear in the modern world of digital technologies, so in many cases, business managers and entrepreneurs are unable to structure the flow of information, which results in substitution of concepts. For this reason, the study aims to investigate the degree to which businesses are aware of the possibilities of digitalization and are familiar with the essence of ecosystem business models. While the results obtained indicate that there is a significant variety of interpretations of the ecosystem, it should be borne in mind that the sample focused on enterprises does not demonstrate a consistent understanding of platform tools and all their applications.</t>
  </si>
  <si>
    <t>https://www.sciencedirect.com/science/article/pii/S2352146521002180</t>
  </si>
  <si>
    <t>International Scientific Siberian Transport Forum - TransSiberia 2020</t>
  </si>
  <si>
    <t>111-122</t>
  </si>
  <si>
    <t>Transportation Research Procedia</t>
  </si>
  <si>
    <t>Development of an Ecosystem Approach and Organization of Logistics Infrastructure</t>
  </si>
  <si>
    <t>Krasyuk, Irina; Ðšolgan, Mariya; Medvedeva, Yuliya</t>
  </si>
  <si>
    <t>Krasyuk2021</t>
  </si>
  <si>
    <t>Open government data platforms, Platform innovation, Governance, Boundary resources, Latin America</t>
  </si>
  <si>
    <t>Open government data (OGD) initiatives are an emergent platform research topic. There is little understanding how these platforms are governed for the innovation of services using open data, where the cultivation of an installed base of heterogeneous service innovators can lead to increased usage of OGD. In this paper, we draw on established literature from digital platforms research to investigate how service innovation is cultivated in open government data contexts. We employ a comparative case study of open government data platforms in three leading Latin American cities and draw upon the concept of boundary resources taken from platform theory. Our research generates two key contributions. First, we propose a theoretical model, which explains how an OGD platform owner is able to govern the demand and the supply side of its platform to facilitate the cultivation of a platform ecosystem. Second, we develop contributions to practice in terms of a set of recommendations for governments in emerging countries concerning how to establish and manage a vibrant OGD platform ecosystem.</t>
  </si>
  <si>
    <t>https://www.sciencedirect.com/science/article/pii/S0740624X18303526</t>
  </si>
  <si>
    <t>Cultivating open government data platform ecosystems through governance: Lessons from Buenos Aires, Mexico City and Montevideo</t>
  </si>
  <si>
    <t>Bonina, Carla; Eaton, Ben</t>
  </si>
  <si>
    <t>Bonina2020</t>
  </si>
  <si>
    <t>COVID-19 pandemic, Responsible IS research, Grand challenges, Sustainable development goals, Digital sustainability</t>
  </si>
  <si>
    <t>The recent outbreak of the COVID-19 pandemic has posed a significant threat to the healthy lives and well-being of billions of people worldwide. As the world begins to open up from lockdowns and enters an unprecedented state of vulnerability, or what many have called â€œthe new normalâ€, it makes sense to reflect on what we have learned, revisit our fundamental assumptions, and start charting the way forward to contribute to building a sustainable world. In this essay, we argue that despite its significant damage to human lives and livelihoods, the coronavirus pandemic presents an excellent opportunity for the human family to act in solidarity and turn this crisis into an impetus to achieve the United Nationâ€™s (UN) Sustainable Development Goals (SDG). In this article, we will highlight the six relevant themes that have evolved during the pandemic and the corresponding topics that future researchers could focus on. We conclude by issuing a call for more research attention on tackling SDG through developing the concept and practice of digital sustainability.</t>
  </si>
  <si>
    <t>https://www.sciencedirect.com/science/article/pii/S0268401220311154</t>
  </si>
  <si>
    <t>Impact of COVID-19 Pandemic on Information Management Research and Practice: Editorial Perspectives</t>
  </si>
  <si>
    <t>From fighting COVID-19 pandemic to tackling sustainable development goals: An opportunity for responsible information systems research</t>
  </si>
  <si>
    <t>Pan, Shan L.; Zhang, Sixuan</t>
  </si>
  <si>
    <t>Pan2020</t>
  </si>
  <si>
    <t>LADM, Open Data, SII, SDI, RRRs, Land-use plan</t>
  </si>
  <si>
    <t>Land and space are major driving factors in doing business in urban areas. Cities around the world are performing land management techniques to achieve sustainable urban development. The World Bank acknowledges the importance of land management practices and promotes it as the Ease Of Doing Business (EODB) indicators for a supportive environment for economic activities. In improving a city's competitiveness, local governments need to establish a reliable Land Administration System to organize unrenewable urban land and spaces and simultaneously reduce information asymmetry between actors. A modernized LAS is needed to accommodate the four functions of land management: land tenure, land value, land-use planning, and land development. The ISO 19152:2012 on Land Administration Domain Model (LADM) standard offers a foundation to establish information interoperability in land management that is crucial in modeling the relationship between people and land (and space), the geometrical components, as well as documented Rights, Responsibilities, and Restrictions (RRRs) in land. To promote the exchange of information between the domains of land administration domain and spatial planning, an extension of LADM, the Spatial Plan Information Package (SP Package), was proposed to support cities organizing information in land management. This article presents the proposed spatial plan information extension to the LADM country profile for Indonesia. This work also develops a proof-of-concept of the package in the two biggest Indonesian cities (Jakarta and Bandung) with adaptation to the current national data management policies. Our research shows positive results on making the LADM country profile reflect on the real condition and improving LAS's adaptability to be integrated with the Spatial Information Infrastructure.</t>
  </si>
  <si>
    <t>https://www.sciencedirect.com/science/article/pii/S0264837721000612</t>
  </si>
  <si>
    <t>Implementation of the spatial plan information package for improving ease of doing business in Indonesian cities</t>
  </si>
  <si>
    <t>Indrajit, Agung; van Loenen, Bastiaan; Suprajaka; Jaya, Virgo Eresta; Ploeger, Hendrik; Lemmen, Christiaan; van Oosterom, Peter</t>
  </si>
  <si>
    <t>Indrajit2021</t>
  </si>
  <si>
    <t>Internet of things, Digital forensics, Cloud of things, Cybercrime, Systematic literature review, IoT challenges</t>
  </si>
  <si>
    <t>The rapid growth and usefulness of Internet of Things (IoT) has seen it being deployed in critical and strategic infrastructure sectors like healthcare, transport, agriculture, home automation, and smart industries among many others. The benefits of comfort and reliability of IoT technologies to human beings have brought with them security concerns. This is due to its large-scale connectivity and over reliance on the internet for communication making it susceptible to cyberattacks. Digital forensics experts face a daunting task of handling these cyberattacks because of the unique and complex challenges posed by IoT. Recently, researchers have been drawn to finding solutions to these challenges, however, this is still in its infancy. This paper carries out a Systematic Literature Review (SLR) of the current research advancements in IoT forensics. We define key IoT fundamentals, IoT applications, the need for IoT forensics, identify the key factors affecting IoT forensics, and review the practicality of the available IoT forensics frameworks, models, and methodologies. The SLR reveals research gaps indicating that most of the current research is more theoretical than practical. There is a need for more practical approaches to tackle the unique IoT forensics challenges. Finally, for future research directions from the SLR, we have highlighted and discussed the open challenges and requirements for IoT forensics.</t>
  </si>
  <si>
    <t>https://www.sciencedirect.com/science/article/pii/S2666281721001189</t>
  </si>
  <si>
    <t>Forensic Science International: Digital Investigation</t>
  </si>
  <si>
    <t>The complexity of internet of things forensics: A state-of-the-art review</t>
  </si>
  <si>
    <t>Lutta, Pantaleon; Sedky, Mohamed; Hassan, Mohamed; Jayawickrama, Uchitha; Bakhtiari Bastaki, Benhur</t>
  </si>
  <si>
    <t>Lutta2021</t>
  </si>
  <si>
    <t>data combination, data utilization plan, Innovators Marketplace on Data Jackets, residential area selection system</t>
  </si>
  <si>
    <t>Expectations for new businesses and research and development that combine data and technologies from different fields have risen, owing to the global trend of big data and artificial intelligence technology. Under these circumstances, a massive amount of data can be accumulated and reused; value creation through data exchange has been attracting attention as a new source of innovation. However, there is a large gap between the data utilization plan and problem solving using actual data. There are different evaluation indicators and issues to be overcome at each stage of the development process: generation of data utilization plans, collection of actual data, data analysis, and implementation. In this study, we verified the feasibility of a data utilization plan created at the Innovators Marketplace on Data Jackets, a workshop-style forum for discussing data combinations. We set the theme of â€œindicator formulation for selecting residential areas,â€ which is an urgent issue in city planning and urban development, as a use case. The demonstration experiment of data combination that was conducted over half a year, the realization process, and the issues considered at each development phase are discussed. This case study is expected to be useful for future innovation creation through interdisciplinary data collaboration.</t>
  </si>
  <si>
    <t>https://www.sciencedirect.com/science/article/pii/S1877050921017014</t>
  </si>
  <si>
    <t>1992-2001</t>
  </si>
  <si>
    <t>Verification Process of Data Combination for Problem-solving: A Case of a Residential Area Selection System</t>
  </si>
  <si>
    <t>Hayashi, Teruaki; Ohsawa, Yukio</t>
  </si>
  <si>
    <t>Hayashi2021</t>
  </si>
  <si>
    <t>Coding, Correspondence analysis, Fisheries, Inference extraction, Quantitative, Text mining</t>
  </si>
  <si>
    <t>Text mining has not yet been fully explored in fisheries scientific literature and applications in existing studies have been limited. In the present study, quantitative text analysis was used in order to identify various subtopic trends and gaps in the knowledge of the fisheries science field. Several multivariate and descriptive analyses â€”including word extraction, word association, cluster analysis, co-occurrence network and correspondence analysisâ€” were used for this purpose. Common words existed between periods, while each period was also characterized by unique words. Cluster analysis revealed four major thematic groups of words during the period 1971â€“2020. Categorization of words in eight major subsets highlighted the diachronically significant positively increasing engagement of literature with the ecological, economic and social dimension of fisheries science. A constant progress has been done in the field of fisheries management and in the use of functions/equations. Correspondence analysis indicated relationships between two decades, from 2001 to 2010 and from 2011 to present.</t>
  </si>
  <si>
    <t>https://www.sciencedirect.com/science/article/pii/S1574954120301539</t>
  </si>
  <si>
    <t>Ecological Informatics</t>
  </si>
  <si>
    <t>Text mining in fisheries scientific literature: A term coding approach</t>
  </si>
  <si>
    <t>Fytilakos, Ioannis</t>
  </si>
  <si>
    <t>Fytilakos2021</t>
  </si>
  <si>
    <t>Big Data analytics, Competitive intelligence, Analytical capabilities, Competitive advantage</t>
  </si>
  <si>
    <t>Over recent years, organizations have started to capitalize on the significant use of Big Data and emerging technologies to analyze, and gain valuable insights linked to, decision-making processes. The process of Competitive Intelligence (CI) includes monitoring competitors with a view to delivering both actionable and meaningful intelligence to organizations. In this regard, the capacity to leverage and unleash the potential of big data tools and techniques is one of various significant components of successfully steering CI and ultimately infusing such valuable knowledge into CI strategies. In this paper, the authors aim to examine Big Data applications in CI processes within organizations by exploring how organizations deal with Big Data analytics, and this study provides a context for developing Big Data frameworks and process models for CI in organizations. Overall, research findings have indicated a preference for a rather centralized informal process as opposed to a clear formal structure for CI; the use of basic tools for queries, as opposed to reliance on dedicated methods such as advanced machine learning; and the existence of multiple challenges that companies currently face regarding the use of big data analytics in building organizational CI.</t>
  </si>
  <si>
    <t>https://www.sciencedirect.com/science/article/pii/S0268401220314304</t>
  </si>
  <si>
    <t>Big Data Analytics in Building the Competitive Intelligence of Organizations</t>
  </si>
  <si>
    <t>Ranjan, Jayanthi; Foropon, Cyril</t>
  </si>
  <si>
    <t>Ranjan2021</t>
  </si>
  <si>
    <t>Essential biodiversity variables (EBVs), Sustainable Development Goals (SDG), light detection and ranging (LIDAR), synthetic aperture radar (SAR), digital photogrammetry</t>
  </si>
  <si>
    <t>3D-imaging technologies provide measurements of terrestrial and aquatic ecosystemsâ€™ structure, key for biodiversity studies. However, the practical use of these observations globally faces practical challenges. First, available 3D data are geographically biased, with significant gaps in the tropics. Second, no data source provides, by itself, global coverage at a suitable temporal recurrence. Thus, global monitoring initiatives, such as assessment of essential biodiversity variables (EBVs), will necessarily have to involve the combination of disparate data sets. We propose a standardized framework of ecosystem morphological traits â€“ height, cover, and structural complexity â€“ that could enable monitoring of globally consistent EBVs at regional scales, by flexibly integrating different information sources â€“ satellites, aircrafts, drones, or ground data â€“ allowing global biodiversity targets relating to ecosystem structure to be monitored and regularly reported.</t>
  </si>
  <si>
    <t>https://www.sciencedirect.com/science/article/pii/S0169534720300811</t>
  </si>
  <si>
    <t>656-667</t>
  </si>
  <si>
    <t>Trends in Ecology &amp; Evolution</t>
  </si>
  <si>
    <t>Standardizing Ecosystem Morphological Traits from 3D Information Sources</t>
  </si>
  <si>
    <t>Valbuena, R.; Oâ€™Connor, B.; Zellweger, F.; Simonson, W.; Vihervaara, P.; Maltamo, M.; Silva, C. A.; Almeida, D. R. A.; Danks, F.; Morsdorf, F.; Chirici, G.; Lucas, R.; Coomes, D. A.; Coops, N. C.</t>
  </si>
  <si>
    <t>Valbuena2020</t>
  </si>
  <si>
    <t>Open data, Data publishing, Data use, Occupant behavior, FAIR Data, Ontology, Anonymi, z, ation, Metadata schema</t>
  </si>
  <si>
    <t>Many new tools for improving the design and operation of buildings try to realize the potential of big data. In particular, data is an important element for occupant-centric design and operation as occupantsâ€™ presence and actions are affected by a high degree of uncertainty and, hence, are hard to model in general. For such research, data handling is an important challenge, and following an open science paradigm based on open data can increase efficiency and transparency of scientific work. This article reviews current practices and infrastructure for open data-driven research on occupant-centric design and operation of buildings. In particular, it covers related work on open data in general and for the built environment in particular, presents survey results for existing scientific practices, reviews technical solutions for handling data and metadata, discusses ethics and privacy protection and analyses principles for the sharing of open data. In summary, this study establishes the status quo and presents an outlook on future work for methods and infrastructures to support the open data community within the built environment.</t>
  </si>
  <si>
    <t>https://www.sciencedirect.com/science/article/pii/S0360132320302079</t>
  </si>
  <si>
    <t>Building and Environment</t>
  </si>
  <si>
    <t>Current practices and infrastructure for open data based research on occupant-centric design and operation of buildings</t>
  </si>
  <si>
    <t>KjÃ¦rgaard, Mikkel B.; Ardakanian, Omid; Carlucci, Salvatore; Dong, Bing; Firth, Steven K.; Gao, Nan; Huebner, Gesche Margarethe; Mahdavi, Ardeshir; Rahaman, Mohammad Saiedur; Salim, Flora D.; Sangogboye, Fisayo Caleb; Schwee, Jens Hjort; Wolosiuk, Dawid; Zhu, Yimin</t>
  </si>
  <si>
    <t>Kjaergaard2020</t>
  </si>
  <si>
    <t>Spatial Hadoop, Solid State Drives, Performance analysis, Global indexes, Computational geometry</t>
  </si>
  <si>
    <t>Solid State Drives have shown promising results in improving the performance of MapReduce jobs. Previous work in the usage of SSD consisted of evaluation of its incorporation in Hadoop using benchmarking tests, such as WordCount, TeraGen, TeraSort and so on. It was empirically observed that the type of Map Reduce implementation, specifically the nature of the processing performed during the shuffle phase, has a major role in the overall outcome. This finding opens a plethora of possibilities of exploring the impact of storage media on spatial data processing in Big Data frameworks. Spatial Big data frameworks, such as Spatial Hadoop, have been successfully used for several spatial operations, but the effect of SSD utilization in these operations is yet to be evaluated. This paper evaluates the feasibility of adopting SSD in a Spatial Hadoop cluster. The contributions presented are 1) Characterization of Spatial Hadoop jobs that would benefit from the usage of SSD. 2) Identification of the optimal mix of Solid State Drives and Hard Disk Drives for HDFS for each type of job. 3) Evaluation of cluster configuration parameters that influence the speed-up. The cluster exhibited a speed-up of up to 15% for I/O intensive spatial operations, while other compute-intensive operations could not harness a similar gain.</t>
  </si>
  <si>
    <t>https://www.sciencedirect.com/science/article/pii/S1877050920307444</t>
  </si>
  <si>
    <t>International Conference on Computational Intelligence and Data Science</t>
  </si>
  <si>
    <t>2253-2266</t>
  </si>
  <si>
    <t>Performance tuning analysis of spatial operations on Spatial Hadoop cluster with SSD</t>
  </si>
  <si>
    <t>Auradkar, Prafullata; Prashanth, Tejas; Aralihalli, Suraj; Kumar, Sreeniketh Pradeep; Sitaram, Dinkar</t>
  </si>
  <si>
    <t>Auradkar2020</t>
  </si>
  <si>
    <t>Interoperability, Data standards, Precision livestock farming, Decision support</t>
  </si>
  <si>
    <t>Livestock industries are increasingly embracing precision farming and decision support tools. As a result, sensors, weather stations, individual animal tracking, feed monitoring and other sources create large data volumes, much of which is used only for a single purpose. There are unrealised potential benefits of making on farm data interoperable and accessible and federating it with public data sources. We reviewed recent literature on precision livestock farming (PLF) technologies in relation to the use of public data, open standards and interoperability. Livestock farms produce rising volumes of disparate private datasets, reflecting a variety of information needs and technological opportunities, but typically lacking interoperable formats and metadata. These as well as large amounts of accessible public datasets are currently underutilised in decision support tools. Tools that demonstrate the use of interoperable standards and bring together public and private data for decision support can enhance the value proposition and help lower barriers to the sharing and re-use of data. This review of interoperable standards in extensive livestock farming systems concludes that there is a need for not only a new type of decision support tool, but also a consensus on data exchange standards to prove the value of shared data at farm scale (commercial benefit) and a regional scale (public good).</t>
  </si>
  <si>
    <t>https://www.sciencedirect.com/science/article/pii/S0168169918312699</t>
  </si>
  <si>
    <t>459-466</t>
  </si>
  <si>
    <t>Computers and Electronics in Agriculture</t>
  </si>
  <si>
    <t>The role of interoperable data standards in precision livestock farming in extensive livestock systems: A review</t>
  </si>
  <si>
    <t>Bahlo, Christiane; Dahlhaus, Peter; Thompson, Helen; Trotter, Mark</t>
  </si>
  <si>
    <t>Bahlo2019</t>
  </si>
  <si>
    <t>Data Usage Control, Data Economy, Usage Policies, International Data Spaces, UCON, XACML</t>
  </si>
  <si>
    <t>We are experiencing a new digital revolution in which data are becoming a key pillar for business and industry. Promoting data sharing, without compromising data sovereignty and traceability, is fundamental since it provides a heterogeneous ecosystem with the potential to enrich the variety of applications and services that take part in this digital revolution. In this scope, the use of secure and trusted platforms for sharing and processing personal and industrial data is crucial for the creation of a data market and a data economy. Protecting data goes beyond restricting who can access what resource (covered by identity and access control respectively): it becomes necessary to control how data are treated, which is known as data usage control. Data usage control provides a common and trustful security framework to guarantee the sovereignty and the responsible use of organizationsâ€™ data by third-party entities, easing and ensuring data sharing in ecosystems such as industry or smart cities. In this article, we present an architecture proposal for achieving access and usage control in shared data ecosystems among multiple organizations. The proposed architecture is based on the UCON (Usage Control) model and an extended XACML (eXtensible Access Control Markup Language) Reference Architecture, relying on key aspects of the IDS (International Data Spaces) Reference Architecture Model. Its modular design and technology-agnostic nature provide an integral solution while maintaining flexibility of implementation.</t>
  </si>
  <si>
    <t>https://www.sciencedirect.com/science/article/pii/S1877050919317429</t>
  </si>
  <si>
    <t>The 10th International Conference on Emerging Ubiquitous Systems and Pervasive Networks (EUSPN-2019) / The 9th International Conference on Current and Future Trends of Information and Communication Technologies in Healthcare (ICTH-2019) / Affiliated Workshops</t>
  </si>
  <si>
    <t>590-597</t>
  </si>
  <si>
    <t>An Architecture for Providing Data Usage and Access Control in Data Sharing Ecosystems</t>
  </si>
  <si>
    <t>Munoz-Arcentales, Andres; LÃ³pez-Pernas, Sonsoles; Pozo, Alejandro; Alonso, Ãlvaro; SalvachÃºa, JoaquÃ­n; Huecas, Gabriel</t>
  </si>
  <si>
    <t>MunozArcentales2019</t>
  </si>
  <si>
    <t>Upper limb spasticity, smart diagnosis, smart health, system engineering, principle solution</t>
  </si>
  <si>
    <t>Providing optimal rehabilitation services to the broad public is one of the greatest challenges in the healthcare sector due to the shortage of rehabilitation physicians and facilities. Recent advances in digitalization and sophisticated data analytics offers new innovative ways in delivering rehabilitation services to enhance the quality of life of people with disabilities. Currently, the development of data-driven solutions for rehabilitation in Malaysia is limited due to multiple factors: medical and rehabilitation data is not digitally stored; the knowledge for the interpretation of clinical data is distributed; in particular, there is a lack of expertise in the field of medical data science. Thus, a data science platform is proposed so that medical expertise can be made available through digital services and is not dependent on human resource, location, time or financial ability. This platform is applied for the smart diagnosis of upper limb spasticity in compliance with clinical practice, and extensible for the other smart rehabilitation applications. By collaborating with the prestigious Fraunhofer Society, their knowhow in industrial data science can be brought to Malaysia towards improved health care in the country. The smart diagnosis system provides advice in classifying the severity level of upper limb spasticity based on the Modified Ashworth Scale and the Modified Tardieu scale. The basis is a measurement system for muscle signal, muscle tone and elbow motion. Users of the smart diagnosis application include rehabilitation physicians, doctors from other specialities, nurses, psychologists, physiotherapists and occupational therapists. The tools provided by the data science platform is deployed to store and analyze the clinical data. Further, the expertise of a rehabilitation physician is emulated in the form of an expert system to determine the severity level of upper limb spasticity. The digital clinical database helps medical researchers in secondary analysis towards knowledge discovery for the betterment of intervention and treatment of spasticity.</t>
  </si>
  <si>
    <t>https://www.sciencedirect.com/science/article/pii/S2351978920321855</t>
  </si>
  <si>
    <t>System-Integrated Intelligence â€“ Intelligent, Flexible and Connected Systems in Products and ProductionProceedings of the 5th International Conference on System-Integrated Intelligence (SysInt 2020), Bremen, Germany</t>
  </si>
  <si>
    <t>250-257</t>
  </si>
  <si>
    <t>Data Science Platform for Smart Diagnosis of Upper Limb Spasticity</t>
  </si>
  <si>
    <t>Yee, Jingye; Low, Cheng Yee; Koh, Ching Theng; von Enzberg, Sebastian; Rabe, Martin; Wegel, Arthur; Asmar, Laban; Hanapiah, Fazah Akhtar; Hashim, Natiara M.; Che Zakaria, Noor Ayuni</t>
  </si>
  <si>
    <t>Yee2020</t>
  </si>
  <si>
    <t>Addiction, Digital health, Digital therapeutics, Mobile sensing, Substance use disorders</t>
  </si>
  <si>
    <t>Digital technologies are rapidly changing how we understand and promote health. A robust and growing line of research has examined how digital health may enhance our understanding and treatment of addiction. This manuscript highlights innovations in the application of digital health approaches to addiction medicine, with a particular emphasis on advances in (1) real-time measurement of drug use events, (2) real-time measurement of the confluence of factors that surround drug use events, and (3) research examining how real-time measurement can inform responsive, in-the-moment interventions to prevent and treat substance use disorder. Although this manuscript focuses on addiction medicine as one exemplar of the striking impact of digital health, science-based digital health offers generalizable solutions to scaling up unprecedented models of precision health care delivery across a broad spectrum of diseases across the globe.</t>
  </si>
  <si>
    <t>https://www.sciencedirect.com/science/article/pii/S2452310020300081</t>
  </si>
  <si>
    <t>Current Opinion in Systems Biology</t>
  </si>
  <si>
    <t>Digital health and addiction</t>
  </si>
  <si>
    <t>Marsch, Lisa A.</t>
  </si>
  <si>
    <t>Marsch2020</t>
  </si>
  <si>
    <t>Geographical information science &amp; systems, Parallel and high-performance computing, Algorithms, Data processing, Spatial statistics, Computational methods</t>
  </si>
  <si>
    <t>Interdisciplinary use of geospatial data requires the integration of data from a breadth of sources, and frequently involves the harmonization of different methods of sampling, measurement, and technical data types. These integrative efforts are often inhibited by fundamental geocomputational challenges, including a lack of memory efficient or parallel processing approaches to traditional methods such as zonal statistics. GeoQuery (geoquery.org) is a dynamic web application which utilizes a High Performance Computing cluster and novel parallel geospatial data processing methods to overcome these challenges. Through an online interface, GeoQuery users can request geospatial data - which spans categories including geophysical, environmental and social measurements - to be aggregated to user-selected units of analysis (e.g., subnational administrative boundaries). Once a request has been processed, users are provided with permanent links to access their customized data and documentation. Datasets made available through GeoQuery are reviewed, prepared, and provisioned by geospatial data specialists, with processing routines tailored for each dataset. The code used and steps taken while preparing datasets and processing user requests are publicly available, ensuring transparency and replicability of all data and processes. By mediating the complexities of working with geospatial data, GeoQuery reduces the barriers to entry and the related costs of incorporating geospatial data into research across disciplines. This paper presents the technology and methods used by GeoQuery to process and manage geospatial data and user requests.</t>
  </si>
  <si>
    <t>https://www.sciencedirect.com/science/article/pii/S0098300418305326</t>
  </si>
  <si>
    <t>103-112</t>
  </si>
  <si>
    <t>Computers &amp; Geosciences</t>
  </si>
  <si>
    <t>GeoQuery: Integrating HPC systems and public web-based geospatial data tools</t>
  </si>
  <si>
    <t>Goodman, Seth; BenYishay, Ariel; Lv, Zhonghui; Runfola, Daniel</t>
  </si>
  <si>
    <t>Goodman2019</t>
  </si>
  <si>
    <t>AI Service System, Development Project, Enterprise Architecture</t>
  </si>
  <si>
    <t>In this work, we propose a model of a project to develop an artificial intelligence (AI) service system used in an office environment. Our model is based on enterprise architecture (EA) approach and consists of business layer elements, application layer elements, and motivation extensions, so that project participants from both business and IT divisions can have the same understanding of the project. By applying the proposed model to the project analysis results, we show that we can derive actionable insights for project risk management.</t>
  </si>
  <si>
    <t>https://www.sciencedirect.com/science/article/pii/S1877050919314553</t>
  </si>
  <si>
    <t>Knowledge-Based and Intelligent Information &amp; Engineering Systems: Proceedings of the 23rd International Conference KES2019</t>
  </si>
  <si>
    <t>923-932</t>
  </si>
  <si>
    <t>AI Service System Development Using Enterprise Architecture Modeling</t>
  </si>
  <si>
    <t>Takeuchi, Hironori; Yamamoto, Shuichiro</t>
  </si>
  <si>
    <t>Takeuchi2019</t>
  </si>
  <si>
    <t>Open data, Electricity system analysis, database right, Copyright</t>
  </si>
  <si>
    <t>Power system modeling is data intensive. In Europe, electricity system data is often available from sources such as statistical offices or system operators. However, it is often unclear if these data can be legally used for modeling, and in particular if such use infringes intellectual property rights. This article reviews the legal status of power system data, both as a guide for data users and for data publishers. It is based on interpretation of the law, a review of the secondary literature, an analysis of the licenses used by major data distributors, expert interviews, and a series of workshops. A core finding is that in many cases the legality of current practices is doubtful: in fact, it seems likely that modelers infringe intellectual property rights quite regularly. This is true for industry analysis but also academic researchers. A straightforward solution is open data â€“ the idea that data can be freely used, modified, and shared by anyone for any purpose. To be open, it is not sufficient for data to be accessible free of cost, it must also come with an open data license, the most common types of which are also reviewed in this paper.</t>
  </si>
  <si>
    <t>https://www.sciencedirect.com/science/article/pii/S2211467X19301269</t>
  </si>
  <si>
    <t>Energy Strategy Reviews</t>
  </si>
  <si>
    <t>Open data for electricity modeling: Legal aspects</t>
  </si>
  <si>
    <t>Hirth, Lion</t>
  </si>
  <si>
    <t>Hirth2020</t>
  </si>
  <si>
    <t>Artificial Intelligence, Businessâ€“IT Alignment, Enterprise Architecture, Business Process Analysis</t>
  </si>
  <si>
    <t>In this study, we consider the construction of a model for representing an artificial intelligence (AI) service system project. When developing a system using AI technologies to support a business task in a company, all project members from both business and IT divisions must have common understandings on the project before starting it. For this purpose, a businessâ€“IT alignment model for AI service systems is proposed as a businessâ€“AI alignment model. However, we need to substantiate this businessâ€“AI alignment model for each project, because it is a generic model. To address this problem, we propose a method for constructing the businessâ€“ AI alignment model and apply it to a real project for developing an AI service system in a case study, and confirm that we can construct the project-specific businessâ€“AI alignment modelâ€“without support of data scientists.</t>
  </si>
  <si>
    <t>https://www.sciencedirect.com/science/article/pii/S1877050920320408</t>
  </si>
  <si>
    <t>Knowledge-Based and Intelligent Information &amp; Engineering Systems: Proceedings of the 24th International Conference KES2020</t>
  </si>
  <si>
    <t>1312-1321</t>
  </si>
  <si>
    <t>Business Analysis Method for Constructing Businessâ€“AI Alignment Model</t>
  </si>
  <si>
    <t>Takeuchi2020</t>
  </si>
  <si>
    <t>Maturity model, Network planning, Big data analytics, Airlines, Case study</t>
  </si>
  <si>
    <t>The evaluation, acquisition and use of newly available big data sources has become a major strategic and organizational challenge for airline network planners. We address this challenge by developing a maturity model for big data readiness for airline network planning. The development of the maturity model is grounded in literature, expert interviews and case study research involving nine airlines. Four airline business models are represented, namely full-service carriers, low-cost airlines, scheduled charter airlines and cargo airlines. The maturity model has been well received with seven change requests in the model development phase. The revised version has been evaluated as exhaustive and useful by airline network planners. The self-assessment of airlines revealed low to medium maturity for most domains. Organizational factors show the lowest average maturity, IT architecture the highest. Full-service carriers seem to be more mature than airlines with different business models.</t>
  </si>
  <si>
    <t>https://www.sciencedirect.com/science/article/pii/S0969699718304988</t>
  </si>
  <si>
    <t>Journal of Air Transport Management</t>
  </si>
  <si>
    <t>Towards a maturity model for big data analytics in airline network planning</t>
  </si>
  <si>
    <t>Hausladen, Iris; Schosser, Maximilian</t>
  </si>
  <si>
    <t>Hausladen2020</t>
  </si>
  <si>
    <t>Smart farming, Ethics, Data ownership, Data sharing, Open access, Power distribution, Societal impacts</t>
  </si>
  <si>
    <t>Sensors, drones, weather satellites and robots are examples of technologies that make farming â€˜smartâ€™. In this article we present the results of our review of the literature that concerns the ethical challenges that smart farming raises. Our reading suggests that current ethical discussion about smart farming circles around three themes: (1) data ownership and access, (2) distribution of power and (3) impacts on human life and society. Discussions that fall under these themes have however not yet reached a satisfying conclusion, as there seem to be different ideas at work in the background regarding the purpose and function of digital farms in society. The pros and cons of these rivalling ideas are rarely foregrounded in the discussion. We suggest that future research should focus first on the content of these goals, especially on the content of societal and commercial goals and whether and how they can be combined in differing contexts. This will offer a lead to think about what data ought to be shared with whom, to set preconditions for trust between stakeholders and â€“eventually- develop appropriate guidelines and codes of conduct for future farming digitalization trajectories.</t>
  </si>
  <si>
    <t>https://www.sciencedirect.com/science/article/pii/S1573521418301490</t>
  </si>
  <si>
    <t>90-91</t>
  </si>
  <si>
    <t>NJAS - Wageningen Journal of Life Sciences</t>
  </si>
  <si>
    <t>Ethics of smart farming: Current questions and directions for responsible innovation towards the future</t>
  </si>
  <si>
    <t>van der Burg, Simone; Bogaardt, Marc-Jeroen; Wolfert, Sjaak</t>
  </si>
  <si>
    <t>vanderBurg2019</t>
  </si>
  <si>
    <t>Internet of things (IoT), Industrial internet of things (IIoT), Operational technologies (OT), Big data, Ecosystem, Digital development</t>
  </si>
  <si>
    <t>There has been an emergence in big data analytics since it plays a crucial role within the IoT sector as data is augmenting at a great depth and scale, but considerable uncertainty still holds regarding how firms have to employ big data analytics for the capitalization of the IoT. The research paper argues the importance of presenting a more refined interpretation of how close big data analytics and the IoT are because they always tend to be related through an economical and technological perspective. The central core principle assertions have been made. First, there is a need for the clarification of various elements, shaping and configuring several discourses within the IoT. It is realized that the IoT has been segmented to be a complex, multi-scale, technological, and a multi-level data infrastructure which tends to be uncertain and emergent. Secondly, the primary characteristics of the IoT tend to be intimidating authority capacities focusing on big data analytics. Third, the effect of the IoT via big data analytics used in the perfection of sustainable futures has emerged several queries about the role of innovation and research.</t>
  </si>
  <si>
    <t>https://www.sciencedirect.com/science/article/pii/S2666603020300294</t>
  </si>
  <si>
    <t>107-111</t>
  </si>
  <si>
    <t>International Journal of Intelligent Networks</t>
  </si>
  <si>
    <t>Significance of big data analytics and the internet of things (IoT) aspects in industrial development, governance and sustainability</t>
  </si>
  <si>
    <t>Andersen, Daniel Lee; Ashbrook, Christine Sarah Anne; Karlborg, Neil Bang</t>
  </si>
  <si>
    <t>Andersen2020</t>
  </si>
  <si>
    <t>data commons, data clouds, data sharing, cancer genomics clouds</t>
  </si>
  <si>
    <t>Data commons collate data with cloud computing infrastructure and commonly used software services, tools, and applications to create biomedical resources for the large-scale management, analysis, harmonization, and sharing of biomedical data. Over the past few years, data commons have been used to analyze, harmonize, and share large-scale genomics datasets. Data ecosystems can be built by interoperating multiple data commons. It can be quite labor intensive to curate, import, and analyze the data in a data commons. Data lakes provide an alternative to data commons and simply provide access to data, with the data curation and analysis deferred until later and delegated to those that access the data. We review software platforms for managing, analyzing, and sharing genomic data, with an emphasis on data commons, but also cover data ecosystems and data lakes.</t>
  </si>
  <si>
    <t>https://www.sciencedirect.com/science/article/pii/S0168952518302257</t>
  </si>
  <si>
    <t>223-234</t>
  </si>
  <si>
    <t>Trends in Genetics</t>
  </si>
  <si>
    <t>Data Lakes, Clouds, and Commons: A Review of Platforms for Analyzing and Sharing Genomic Data</t>
  </si>
  <si>
    <t>Grossman, Robert L.</t>
  </si>
  <si>
    <t>Grossman2019</t>
  </si>
  <si>
    <t>Ecosystem services, Ecological redline policy, Implementation, Capacities, Framework</t>
  </si>
  <si>
    <t>China is one of the first countries to explicitly attempt to institute coordinated, ecosystem-based management across local, regional, and national scales. Chinese scientists have been urging policymakers to manage landscapes using the ecosystem services (ESs) approach. However, substantive progress remains elusive due to lack of coordination, weak monitoring, and poor enforcement. Chinaâ€™s new ecological redline policy (ERP) requires policymakers and scientists to address urgent challenges in China that have global implications. This work can advance international understanding of the institutional reforms and scientific capacities needed to move from theory to practice on sustainable development. We begin this paper by providing an overview of the concepts, major reforms, timeline, and guidelines on drawing ecological conservation redlines (ECRs) and ERP processes in China. We then summarize and comment on the scientific challenges in ESs assessments for spatial land planning and discuss the need for a framework grounded in a policy context that relates ecosystem area to ESs, stressors, and biodiversity indicators. Based on this, we draw insights into creating such a framework to offer strategic support for scientists and policymakers in improving the measurement and valuation of ESs for effective implementation of ERP for sustainable development. We also identify a need for more studies on ecological production functions to provide relevant information for managers and economists in evaluating ERP efforts and tracking ESs trends.</t>
  </si>
  <si>
    <t>https://www.sciencedirect.com/science/article/pii/S0264837718308172</t>
  </si>
  <si>
    <t>111-114</t>
  </si>
  <si>
    <t>Chinaâ€™s ecological civilization programâ€“Implementing ecological redline policy</t>
  </si>
  <si>
    <t>Jiang, Bo; Bai, Yang; Wong, Christina P.; Xu, Xibao; Alatalo, Juha M.</t>
  </si>
  <si>
    <t>Jiang2019</t>
  </si>
  <si>
    <t>Personal information privacy concerns, Chronological literature review, Stage model, Context, Four-party model, Research construct</t>
  </si>
  <si>
    <t>As concerns about personal information privacy (PIP) continue to grow, an increasing number of studies have empirically investigated the phenomenon. However, researchers are not well informed about the shift of PIP research trends with time. In particular, there is a lack of understanding of what constructs have been studied in what contexts. As a result, researchers may design their study without sufficient guidance. This problem can lead to unproductive efforts in advancing PIP research. Therefore, it is important and timely to review prior PIP research to enhance our understanding of how it has evolved. We are particularly interested in understanding the chronological changes in contexts and research constructs studied. We use a chronological stage model of PIP research we develop, a set of contextual variables identified from prior literature, and the four-party PIP model suggested by Conger et al. (2013) as theoretical foundations to conduct a chronological literature review of empirical PIP concern studies. We find several PIP research trends during the last two decades, such as the quantity of PIP research has drastically increased; the variety of contexts and research constructs being studied has increased substantially; and many constructs have been studied only once while only a few have been repeatedly studied. We also find that the focus of PIP research has shifted from general/unspecified contexts to specific ones. We discuss the contributions of the study and recommendations for future research directions. We propose a fifth party as an emergent player in the ecosystem of PIP and call for future research that investigates it.</t>
  </si>
  <si>
    <t>https://www.sciencedirect.com/science/article/pii/S0378720617301210</t>
  </si>
  <si>
    <t>570-601</t>
  </si>
  <si>
    <t>Information &amp; Management</t>
  </si>
  <si>
    <t>A chronological review of empirical research on personal information privacy concerns: An analysis of contexts and research constructs</t>
  </si>
  <si>
    <t>Yun, Haejung; Lee, Gwanhoo; Kim, Dan J.</t>
  </si>
  <si>
    <t>Yun2019</t>
  </si>
  <si>
    <t>Cardiac arrest, Prognostication, Electroencephalography, Data, Analytics, Precision medicine</t>
  </si>
  <si>
    <t>Introduction Predicting outcome after cardiac arrest is challenging. We previously tested group-based trajectory modeling (GBTM) for prognostication based on baseline characteristics and quantitative electroencephalographic (EEG) trajectories. Here, we describe implementation of this method in a freely available software package and test its performance against alternative options. Methods We included comatose patients admitted to a single center after resuscitation from cardiac arrest from April 2010 to April 2019 who underwent â‰¥6â€¯h of EEG monitoring. We abstracted clinical information from our prospective registry and summarized suppression ratio in 48 hourly epochs. We tested three classes of longitudinal models: frequentist, statistically based GBTMs; non-parametric (i.e. machine learning) k-means models; and Bayesian regression. Our primary outcome of interest was discharge CPC 1â€“3 (vs unconsciousness or death). We compared sensitivity for detecting poor outcome at a false positive rate (FPR) &lt;1%. Results Of 1,010 included subjects, 250 (25%) were awake and alive at hospital discharge. GBTM and k-means derived trajectories, group sizes and group-specific outcomes were comparable. Conditional on an FPRâ€¯&lt;â€¯1%, GBTMs yielded optimal sensitivity (38%) over 48â€¯h. More sensitive methods had 2â€“3 % FPRs. Conclusion We explored fundamentally different tools for patient-level predictions based on longitudinal and time-invariant patient data. Of the evaluated methods, GBTM resulted in optimal sensitivity while maintaining a false positive rate &lt;1%. The provided code and software of this method provides an easy-to-use implementation for outcome prediction based on GBTMs.</t>
  </si>
  <si>
    <t>https://www.sciencedirect.com/science/article/pii/S0300957220300423</t>
  </si>
  <si>
    <t>152-160</t>
  </si>
  <si>
    <t>Resuscitation</t>
  </si>
  <si>
    <t>Comparison of parametric and nonparametric methods for outcome prediction using longitudinal data after cardiac arrest</t>
  </si>
  <si>
    <t>Elmer, Jonathan; Jones, Bobby L.; Nagin, Daniel S.</t>
  </si>
  <si>
    <t>Elmer2020</t>
  </si>
  <si>
    <t>Supply Network, Production Planning, Control, Manufacturing Control, Closed-loop Control</t>
  </si>
  <si>
    <t>The development of control loops in manufacturing has been increasingly getting attention by the scientific community. Most presented approaches, however, are exclusively focused on control loops within manufacturing, e.g. between manufacturing control and shop floor. They usually do not include any external factors, for example, from the supply network. To address this issue and to further contribute towards existing approaches, the work herein presented shows the requirements and an initial concept of a control loop between supply network and manufacturing. The findings of this work enable a more effective and efficient reaction by incorporating external factors into the control system and, therefore, a closer integration between supply network and manufacturing.</t>
  </si>
  <si>
    <t>https://www.sciencedirect.com/science/article/pii/S2212827120306338</t>
  </si>
  <si>
    <t>53rd CIRP Conference on Manufacturing Systems 2020</t>
  </si>
  <si>
    <t>1552-1557</t>
  </si>
  <si>
    <t>Approach for an Adaptive Control Loop between Supply Network and Manufacturing</t>
  </si>
  <si>
    <t>Bauer, Dennis; Bauernhansl, Thomas; Sauer, Alexander</t>
  </si>
  <si>
    <t>Bauer2020</t>
  </si>
  <si>
    <t>Big data, Effective use, Factors, Framework</t>
  </si>
  <si>
    <t>Information systems (IS) research has explored â€œeffective useâ€ in a variety of contexts. However, it is yet to specifically consider it in the context of the unique characteristics of big data. Yet, organizations have a high appetite for big data, and there is growing evidence that investments in big data solutions do not always lead to the derivation of intended value. Accordingly, there is a need for rigorous academic guidance on what factors enable effective use of big data. With this paper, we aim to guide IS researchers such that the expansion of the body of knowledge on the effective use of big data can proceed in a structured and systematic manner and can subsequently lead to empirically driven guidance for organizations. Namely, with this paper, we cast a wide net to understand and consolidate from literature the potential factors that can influence the effective use of big data, so they may be further studied. To do so, we first conduct a systematic literature review. Our review identifies 41 factors, which we categorize into 7 themes, namely data quality; data privacy and security and governance; perceived organizational benefit; process management; people aspects; systems, tools, and technologies; and organizational aspects. To explore the existence of these themes in practice, we then analyze 45 published case studies that document insights into how specific companies use big data successfully. Finally, we propose a framework for the study of effective use of big data as a basis for future research. Our contributions aim to guide researchers in establishing the relevance and relationships within the identified themes and factors and are a step toward developing a deeper understanding of effective use of big data.</t>
  </si>
  <si>
    <t>https://www.sciencedirect.com/science/article/pii/S0378720617308649</t>
  </si>
  <si>
    <t>Big data and business analytics: A research agenda for realizing business value</t>
  </si>
  <si>
    <t>Factors influencing effective use of big data: A research framework</t>
  </si>
  <si>
    <t>Surbakti, Feliks P. Sejahtera; Wang, Wei; Indulska, Marta; Sadiq, Shazia</t>
  </si>
  <si>
    <t>Surbakti2020</t>
  </si>
  <si>
    <t>Artificial intelligence, Machine learning, Endoscopy, Ethics, Regulation</t>
  </si>
  <si>
    <t>Artificial intelligence (AI)-based technologies are developing rapidly, offering great promise for gastroenterology and particularly endoscopy. However, there are complex barriers and pitfalls that must be considered before widespread real-world clinical implementation can occur. This review highlights major ethical concerns related to data privacy and sharing that are essential for the development of AI models, through to practical clinical issues such as potential patient harm, accountability, bias in decisions, and impact on workforce. Finally, current regulatory pathways are discussed, recognizing that these need to evolve to deal with unique new challenges, such as the adaptive and rapidly iterative nature of AI-based technologies, while striking a balance between ensuring patient safety and promoting innovation.</t>
  </si>
  <si>
    <t>https://www.sciencedirect.com/science/article/pii/S1096288319300750</t>
  </si>
  <si>
    <t>Artificial Intelligence in Gastroenterology</t>
  </si>
  <si>
    <t>80-84</t>
  </si>
  <si>
    <t>Techniques and Innovations in Gastrointestinal Endoscopy</t>
  </si>
  <si>
    <t>Barriers and pitfalls for artificial intelligence in gastroenterology: Ethical and regulatory issues</t>
  </si>
  <si>
    <t>Ahmad, Omer F.; Stoyanov, Danail; Lovat, Laurence B.</t>
  </si>
  <si>
    <t>Ahmad2020</t>
  </si>
  <si>
    <t>big data, metadata, data harmonization, linked data, semantics, machine learning</t>
  </si>
  <si>
    <t>The adoption of the Internet of Things (IoT) in industry provides the opportunity to gather valuable data. Nevertheless, this amount of data must be analyzed to identify patterns in the data, model behaviors of equipment and to enable prediction. Although big data found its initiation already some years ago, there are still many challenges to be solved, e.g. metadata representation and management are still a research topic. The big data architecture of the RISC data analytics framework relies on the combination of big data technologies with semantic approaches, to process and store large volumes of data from heterogeneous sources, provided by FILL, which is a key machine tool provider. The proposed architecture is capable of handling sensor data using big data technologies such as Spark on Hadoop, InfluxDB and Elasticsearch. The metadata representation and management approach is adopted in order to define the structure and the relations (i.e., the connections) between the various data sources provided by the sensors and logging information system. On the other hand, using a metadata approach in our big data environment enhances RISC data analytics framework by making it generic, reusable and responsive in case of changes, thus keeping the data lakes up-to-date and ensuring the validity of the analytics results. The work presented here is part of an ongoing project (BOOST 4.0) currently addressed under the EU H2020 program.</t>
  </si>
  <si>
    <t>https://www.sciencedirect.com/science/article/pii/S2351978920306247</t>
  </si>
  <si>
    <t>International Conference on Industry 4.0 and Smart Manufacturing (ISM 2019)</t>
  </si>
  <si>
    <t>375-382</t>
  </si>
  <si>
    <t>Metadata management in a big data infrastructure</t>
  </si>
  <si>
    <t>Holom, Roxana-Maria; Rafetseder, Katharina; Kritzinger, Stefanie; SehrschÃ¶n, Harald</t>
  </si>
  <si>
    <t>Holom2020</t>
  </si>
  <si>
    <t>Digital innovation ecosystem, Computational research, Network science, Big data</t>
  </si>
  <si>
    <t>This paper presents a general framework for studying the digital innovation ecosystem. The notion of complex networks offers a conceptual lens to analyze the emergence and evolution of a digital innovation ecosystem. The framework uses digital data and evolutionary community detection analysis for the empirical inquiry of the digital innovation landscape. The proposed framework is applied to the big data ecosystem. Data from Twitter, for a three year period, is processed and analyzed. This study reveals a large number of elements that are diverse in form and capacity, including organizations, concepts (e.g., #analytics, #iot), technologies (e.g., #hadoop), applications (e.g., #healthcare), infrastructures (e.g., #cloud), regulations, professional meetings and associations, tools, and knowledge. These elements and their communities have evolved in the big data ecosystem. The findings highlight the evolution of digital innovation by two mechanisms, variation and selective retention, which are nonlinear and often unpredictable. Implications are presented and potential ways to improve the proposed framework are discussed. The study aims to make both conceptual and methodological contributions to digital innovation research.</t>
  </si>
  <si>
    <t>https://www.sciencedirect.com/science/article/pii/S0268401217310204</t>
  </si>
  <si>
    <t>83-94</t>
  </si>
  <si>
    <t>A General framework for studying the evolution of the digital innovation ecosystem: The case of big data</t>
  </si>
  <si>
    <t>Chae, Bongsug (Kevin)</t>
  </si>
  <si>
    <t>Chae2019</t>
  </si>
  <si>
    <t>maintenance, industry 4.0, optimization, bibliometric analysis, maintenance operation</t>
  </si>
  <si>
    <t>In this paper, it is described the Industry 4.0 influences on maintenance operation through a bibliometric analysis. The current trend is the introduction of 4.0 concepts allied with basic maintenance practices. It has been considered as an important tool to improve the machine availability and equipment reliability. New modern techniques are been used to predict and optimize maintenance processes, in fact it is understood as a strategical activity and a profit contributor to ensure productivity and efficiency in manufacturing systems. With the bibliometric analysis, it is possible to analyze the main trends and the 4.0 tools most related to maintenance operation optimization.</t>
  </si>
  <si>
    <t>https://www.sciencedirect.com/science/article/pii/S2405896320335886</t>
  </si>
  <si>
    <t>21st IFAC World Congress</t>
  </si>
  <si>
    <t>10633-10638</t>
  </si>
  <si>
    <t>Industry 4.0 influences on maintenance operation: a bibliometric analysis</t>
  </si>
  <si>
    <t>Reis, Thiago A. S.; Campos, Fernando C.</t>
  </si>
  <si>
    <t>Reis2020</t>
  </si>
  <si>
    <t>Pertussis vaccination, Pertussis-related risk, Database study, Feasibility study, Children</t>
  </si>
  <si>
    <t>Introduction The Accelerated Development of Vaccine benefit-risk Collaboration in Europe (ADVANCE) public-private collaboration, aimed to develop and test a system for rapid benefit-risk monitoring of vaccines using healthcare databases in Europe. The objective of this proof-of-concept (POC) study was to test the feasibility of the ADVANCE system to generate incidence rates (IRs) per 1000 person-years and incidence rate ratios (IRRs) for risks associated with whole cell- (wP) and acellular- (aP) pertussis vaccines, occurring in event-specific risk windows in children prior to their pre-school-entry booster. Methods The study population comprised almost 5.1 million children aged 1â€¯month to &lt;6â€¯years vaccinated with wP or aP vaccines during the study period from 1 January 1990 to 31 December 2015. Data from two Danish hospital (H) databases (AUH and SSI) and five primary care (PC) databases from, UK (THIN and RCGP RSC), Spain (SIDIAP and BIFAP) and Italy (Pedianet) were analysed. Database-specific IRRs between risk vs. non-risk periods were estimated in a self-controlled case series study and pooled using random-effects meta-analyses. Results The overall IRs were: fever, 58.2 (95% CI: 58.1; 58.3), 96.9 (96.7; 97.1) for PC DBs and 8.56 (8.5; 8.6) for H DBs; convulsions, 7.6 (95% CI: 7.6; 7.7), 3.55 (3.5; 3.6) for PC and 12.87 (12.8; 13) for H; persistent crying, 3.9 (95% CI: 3.8; 3.9) for PC, injection-site reactions, 2.2 (95% CI 2.1; 2.2) for PC, hypotonic hypo-responsive episode (HHE), 0.4 (95% CI: 0.4; 0.4), 0.6 (0.6; 0.6) for PC and 0.2 (0.2; 0.3) for H; and somnolence: 0.3 (95% CI: 0.3; 0.3) for PC. The pooled IRRs for persistent crying, fever, and ISR, adjusted for age and healthy vaccinee period were higher after wP vs. aP vaccination, and lower for convulsions, for all doses. The IRR for HHE was slightly lower for wP than aP, while wP was associated with somnolence only for dose 1 and dose 3 compared with aP. Conclusions The estimated IRs and IRRs were comparable with published data, therefore demonstrating that the ADVANCE system was able to combine several European healthcare databases to assess vaccine safety data for wP and aP vaccination.</t>
  </si>
  <si>
    <t>https://www.sciencedirect.com/science/article/pii/S0264410X19308023</t>
  </si>
  <si>
    <t>Monitoring of Vaccine Benefits and Risks in a Public-Private Collaboration across the EU-results of the ADVANCE System Testing</t>
  </si>
  <si>
    <t>B38-B46</t>
  </si>
  <si>
    <t>Vaccine</t>
  </si>
  <si>
    <t>ADVANCE system testing: Can safety studies be conducted using electronic healthcare data? An example using pertussis vaccination</t>
  </si>
  <si>
    <t>Weibel, Daniel; Dodd, Caitlin; Mahaux, Olivia; Haguinet, Francois; De Smedt, Tom; Duarte-Salles, Talita; Picelli, Gino; Tramontan, Lara; Danieli, Giorgia; Correa, Ana; McGee, Chris; MartÃ­n-Merino, Elisa; Huerta-Alvarez, Consuelo; Berencsi, Klara; Emborg, Hanne-Dorthe; Bollaerts, Kaatje; Bauchau, Vincent; Titievsky, Lina; Sturkenboom, Miriam</t>
  </si>
  <si>
    <t>Weibel2020</t>
  </si>
  <si>
    <t>Smart cities, Data ecosystems, Orchestration, Local government, London city data</t>
  </si>
  <si>
    <t>Research on smart cities has illustrated the use of data analytics, open data, smart sensors and other data-intensive applications that have significant potential to transform urban environments. As the complexity and intensity of these projects has increased, there is a need to understand smart city data ecosystems as an integrated view of data applications by the various city entities that operate within an institutional environment. This paper examines how authorities involved in such ecosystems coordinate data initiatives from an orchestration perspective. A case study of London's city data initiatives highlights the challenges faced in complex city data environments and the importance of an integrated view. Three elements of orchestration in smart city data ecosystems â€“ namely openness, diffusion and shared visionâ€“ are identified as the main enablers of city data initiatives within London's local government authorities. The study contributes to our theoretical understanding of orchestration within data ecosystems, as well as the social and technological impacts of city data.</t>
  </si>
  <si>
    <t>https://www.sciencedirect.com/science/article/pii/S0040162519312314</t>
  </si>
  <si>
    <t>An orchestration approach to smart city data ecosystems</t>
  </si>
  <si>
    <t>Gupta, Anushri; Panagiotopoulos, Panos; Bowen, Frances</t>
  </si>
  <si>
    <t>Gupta2020</t>
  </si>
  <si>
    <t>Suffix tree, Generalized suffix tree, Distributed computing, Data-parallel computing, Apache Spark</t>
  </si>
  <si>
    <t>The suffix tree is a fundamental data structure for string processing. It is widely used in many important scenarios such as text processing, information retrieval, and bioinformatics. With the rapid growth of data volume, constructing the suffix tree for large-scale datasets is very time-consuming. To solve this problem, a number of MPI-based parallel algorithms were proposed, but they have limitations in fault tolerance and scalability for large-scale datasets. Recently, there are ever-increasing application demands on efficient algorithms for constructing the suffix tree for large-scale datasets on distributed data-parallel platforms, such as Hadoop and Spark. In this paper, we present DGST, which is an efficient and scalable algorithm for generalized suffix tree construction on distributed data-parallel platforms. DGST consists of two major stages: parallel sub-tree partitioning and parallel sub-tree construction. We first design a novel data partitioning strategy for both two stages in the data-parallel paradigm. Then, we propose an efficient sub-tree partitioning algorithm based on parallel frequency counting. To improve the load balance and amortize the disk I/O costs, we propose an efficient Bin-Packing and Number-Partitioning based task allocation strategy for the sub-tree construction. At the sub-tree construction stage, we further propose a novel data structure LCP-Range and a multi-way LCP-Merge sorting algorithm for parallel LCP array construction. The experimental results on Apache Spark reveal that DGST outperforms the state-of-the-art ERa algorithm with approximately 3 times speedup on both the DNA and English text datasets. Furthermore, DGST achieves near-linear data and node scalability.</t>
  </si>
  <si>
    <t>https://www.sciencedirect.com/science/article/pii/S0167819119301255</t>
  </si>
  <si>
    <t>87-102</t>
  </si>
  <si>
    <t>Parallel Computing</t>
  </si>
  <si>
    <t>DGST: Efficient and scalable suffix tree construction on distributed data-parallel platforms</t>
  </si>
  <si>
    <t>Zhu, Guanghui; Guo, Chen; Lu, Le; Huang, Zhi; Yuan, Chunfeng; Gu, Rong; Huang, Yihua</t>
  </si>
  <si>
    <t>Zhu2019</t>
  </si>
  <si>
    <t>Big data analytics, organisational readiness, organisational capabilities, frameworks, business analytics, thematic analysis</t>
  </si>
  <si>
    <t>Despite some of the initial hype from marketers and consultants, the use of big data is now firmly established in many organisations worldwide. Big data analytics (BDA) is making use of huge volumes of data from a wide range of structured and unstructured sources. Surveys have however reported a number of barriers to organisational effectiveness with BDA. This research aims to determine what capabilities large organisations require to be ready for a successful BDA initiative. Drawing mainly on relevant results of two published research articles, key informed stakeholders from a large South African telecommunications company were interviewed on this topic. Thematic analysis identified the key themes and sub-themes relating to capabilities needed for the organization to be ready for effective BDA. These proved to be very similar to those given in the earlier research, although a new capability of legal compliance for data protection was now added.</t>
  </si>
  <si>
    <t>https://www.sciencedirect.com/science/article/pii/S1877050919321866</t>
  </si>
  <si>
    <t>CENTERIS 2019 - International Conference on ENTERprise Information Systems / ProjMAN 2019 - International Conference on Project MANagement / HCist 2019 - International Conference on Health and Social Care Information Systems and Technologies, CENTERIS/ProjMAN/HCist 2019</t>
  </si>
  <si>
    <t>Capabilities and Readiness for Big Data Analytics</t>
  </si>
  <si>
    <t>Pedro, Jenifer; Brown, Irwin; Hart, Mike</t>
  </si>
  <si>
    <t>Pedro2019</t>
  </si>
  <si>
    <t>Eco-innovation, Global enterprise, Privacy concerns, Open-mindedness, Organisational performance, Technology users</t>
  </si>
  <si>
    <t>This study examines the extent to which business performance in global enterprises can be influenced by three key factors in the current dynamic, socio-economic context. These are: (1) an open organisational culture derived from an open-mindedness attitude, (2) an organisation's investments in innovation in environmentally friendly and health-conscious products and services, and (3) customers' perception of risk of information security and privacy concerns derived from their engagement with the organisation and its products and services. Taking Apple as the basis for our study, an empirical investigation of 161 of its customers from a variety of socio-economic and cultural backgrounds, our results indicate that a culture of open mindedness relates, indirectly and though environmental product innovation, to the way the firm addresses the privacy concerns of end users. This, in turn, helps addressing the privacy concerns of the customer base and, simultaneously improves firms' performance, offering a mix-blended source of strategic advantage. Based on a leading innovation company in the U.S. and globally, and one of the most important names in the technology industry, lessons can be learned from our study both for further theoretical developments and for management practice in a variety of knowledge-intensive, global enterprises.</t>
  </si>
  <si>
    <t>https://www.sciencedirect.com/science/article/pii/S0040162519302999</t>
  </si>
  <si>
    <t>An open-minded strategy towards eco-innovation: A key to sustainable growth in a global enterprise</t>
  </si>
  <si>
    <t>Cegarra-Navarro, Juan Gabriel; Papa, Armando; Garcia-Perez, Alexeis; Fiano, Fabio</t>
  </si>
  <si>
    <t>CegarraNavarro2019</t>
  </si>
  <si>
    <t>supply chain, big data, power split device</t>
  </si>
  <si>
    <t>In the big data era, the decision making of supply chain management is increasingly driven by data instead of experience. Nevertheless, the traditional strategies of supply chain management impose many constraints to the full usage of data. This paper presents a data-driven supply chain management framework. Firstly, the development history of supply chain management is reviewed. Secondly, the proposed framework is illustrated through a conceptual analogy with the power split device of hybrid vehicles. Next, data relevant to different aspects of supply chain management is discussed. Lastly, some new value propositions are raised based on the data-driven supply chain management.</t>
  </si>
  <si>
    <t>https://www.sciencedirect.com/science/article/pii/S2212827119305633</t>
  </si>
  <si>
    <t>52nd CIRP Conference on Manufacturing Systems (CMS), Ljubljana, Slovenia, June 12-14, 2019</t>
  </si>
  <si>
    <t>1089-1094</t>
  </si>
  <si>
    <t>Big Data Driven Supply Chain Management</t>
  </si>
  <si>
    <t>Li, Qi; Liu, Ang</t>
  </si>
  <si>
    <t>Li2019b</t>
  </si>
  <si>
    <t>privacy, machine learning, confidentiality, data collection, mobile health, feature engineering, geolocation, blockchain, smart contract, cryptography, trusted execution environment</t>
  </si>
  <si>
    <t>Background The protection of private data is a key responsibility for research studies that collect identifiable information from study participants. Limiting the scope of data collection and preventing secondary use of the data are effective strategies for managing these risks. An ideal framework for data collection would incorporate feature engineering, a process where secondary features are derived from sensitive raw data in a secure environment without a trusted third party. Objective This study aimed to compare current approaches based on how they maintain data privacy and the practicality of their implementations. These approaches include traditional approaches that rely on trusted third parties, and cryptographic, secure hardware, and blockchain-based techniques. Methods A set of properties were defined for evaluating each approach. A qualitative comparison was presented based on these properties. The evaluation of each approach was framed with a use case of sharing geolocation data for biomedical research. Results We found that approaches that rely on a trusted third party for preserving participant privacy do not provide sufficiently strong guarantees that sensitive data will not be exposed in modern data ecosystems. Cryptographic techniques incorporate strong privacy-preserving paradigms but are appropriate only for select use cases or are currently limited because of computational complexity. Blockchain smart contracts alone are insufficient to provide data privacy because transactional data are public. Trusted execution environments (TEEs) may have hardware vulnerabilities and lack visibility into how data are processed. Hybrid approaches combining blockchain and cryptographic techniques or blockchain and TEEs provide promising frameworks for privacy preservation. For reference, we provide a software implementation where users can privately share features of their geolocation data using the hybrid approach combining blockchain with TEEs as a supplement. Conclusions Blockchain technology and smart contracts enable the development of new privacy-preserving feature engineering methods by obviating dependence on trusted parties and providing immutable, auditable data processing workflows. The overlap between blockchain and cryptographic techniques or blockchain and secure hardware technologies are promising fields for addressing important data privacy needs. Hybrid blockchain and TEE frameworks currently provide practical tools for implementing experimental privacy-preserving applications.</t>
  </si>
  <si>
    <t>https://www.sciencedirect.com/science/article/pii/S1438887119004126</t>
  </si>
  <si>
    <t>Privacy-Preserving Methods for Feature Engineering Using Blockchain: Review, Evaluation, and Proof of Concept</t>
  </si>
  <si>
    <t>Jones, Michael; Johnson, Matthew; Shervey, Mark; Dudley, Joel T.; Zimmerman, Noah</t>
  </si>
  <si>
    <t>Jones2019</t>
  </si>
  <si>
    <t>Drought, Southwest China, Vegetation growth, Terrestrial carbon balance</t>
  </si>
  <si>
    <t>The 2009/2010 drought in Southwest China was a â€œonce in a century droughtâ€ event. This drought event had strong adverse impacts, such as water scarcity, crop failure, and economic loss, on ecosystems and the human society. Explicit representations of this drought event and associated changes in vegetation dynamics and carbon cycle, however, are still largely missed in literature. Here we used the standardized anomaly of 3-month Standard Precipitation-Evapotranspiration Index (SPEI) to characterize this 2009/2010 drought event, including its onset and end months, duration and severity. We examined the drought impacts on vegetation greenness using Normalized Difference Vegetation Index (NDVI) and Enhanced Vegetation Index (EVI); and assessed the terrestrial carbon flux responses to drought using data from satellite-based datasets, atmospheric inversion, one data-based model, and three ecosystem models. Our analysis showed that this â€œautumn-winter-springâ€ drought mostly suppressed vegetation growth in Yunnan, North Guangxi, Guizhou and East Sichuan. In comparisons to the same months of the reference period (2000â€“2015), the drought caused a large reduction in carbon uptake (4.4â€‰Â±â€‰5 gCmâˆ’2month-1) from the decrease in gross primary production (GPP, 5.7â€‰Â±â€‰9.5 gCmâˆ’2month-1), although ecosystem respiration (TER) also decreased by a smaller extent (1.3â€‰Â±â€‰5.1 gCmâˆ’2month-1). Nonetheless, more than 65% of the drought-impacted area recovered in both vegetation greenness and productivity within 3 months, while about 10% of the drought-affected area failed to recover even after 6 months post the drought event. Across different vegetation types, forests and shrubs had stronger capability of drought resistance and shorter post-drought recovery time than crops and grasses. Model comparison reveals that while data from different sources generally agreed on the sign of vegetation greenness and carbon flux responses to drought, they differ significantly in the extent of such responses.</t>
  </si>
  <si>
    <t>https://www.sciencedirect.com/science/article/pii/S0168192319300449</t>
  </si>
  <si>
    <t>239-248</t>
  </si>
  <si>
    <t>269-270</t>
  </si>
  <si>
    <t>The impact of the 2009/2010 drought on vegetation growth and terrestrial carbon balance in Southwest China</t>
  </si>
  <si>
    <t>Li, Xiangyi; Li, Yue; Chen, Anping; Gao, Mengdi; Slette, Ingrid J.; Piao, Shilong</t>
  </si>
  <si>
    <t>Li2019a</t>
  </si>
  <si>
    <t>Remote sensing, Landsat, Site potential, Great Basin, Land health, Fractional cover</t>
  </si>
  <si>
    <t>The semi-arid Great Basin region in the Northwest U.S. is impacted by a suite of change agents including fire, grazing, and climate variability to which native vegetation can have low resilience and resistance. Assessing ecosystem condition in relation to these change agents is difficult due to a lack of a consistent and objective Site Potential (SP) information of the conditions biophysically possible at each site. Our objectives were to assess and quantify patterns in ecosystem condition, based on actual fractional component cover and a SP map and to evaluate drivers of change. We used long-term 90th percentile Landsat NDVI (Normalized Difference Vegetation Index) and biophysical variables to produce a map of SP. Ecosystem condition was assessed using two methods, first we integrated fractional components into an index which was regressed against SP. Regression confidence intervals were used to segment the study area into normal, over-, and under-performing relative to SP. Next, the relationships between SP and fractional component cover produced SP expected component cover, from which we mapped the actual cover deviation. Much of the study area is within the range of conditions expected by the SP model, but degraded conditions are more common than those above SP expectations. We found that shrub cover deviation is more positive at higher elevation, while herbaceous cover deviation has the opposite pattern, supporting the hypothesis that more resistant and resilient sites are less likely to change from the shrub dominated legacy. Another key finding was that regions with significant annual herbaceous invasions tend to have lower than expected bare ground and shrub cover.</t>
  </si>
  <si>
    <t>https://www.sciencedirect.com/science/article/pii/S1470160X1830712X</t>
  </si>
  <si>
    <t>516-531</t>
  </si>
  <si>
    <t>Using remote sensing to quantify ecosystem site potential community structure and deviation in the Great Basin, United States</t>
  </si>
  <si>
    <t>Rigge, Matthew; Homer, Collin; Wylie, Bruce; Gu, Yingxin; Shi, Hua; Xian, George; Meyer, Debra K.; Bunde, Brett</t>
  </si>
  <si>
    <t>Rigge2019</t>
  </si>
  <si>
    <t>Condition monitoring, Manufacturing systems, Machine learning, Machine tools, Machine auxiliaries, Machine monitoring, Neural networks</t>
  </si>
  <si>
    <t>Failures on machine tools not only occur on main components, but also on auxiliaries like cooling units or oil mist separators, which causes productivity losses similar to failures on main machine components. Due to their separation from the machineâ€™s control network, their health status is in most cases not monitored. In this study, a new approach for online condition monitoring of auxiliary units by the example of an oil mist separator connected to a 5-axis machine tool is presented. The data is analyzed via machine learning principles in order to deduct an adequate condition assessment, encompassing environmental influences.</t>
  </si>
  <si>
    <t>https://www.sciencedirect.com/science/article/pii/S2212827120303814</t>
  </si>
  <si>
    <t>13th CIRP Conference on Intelligent Computation in Manufacturing Engineering, 17-19 July 2019, Gulf of Naples, Italy</t>
  </si>
  <si>
    <t>358-363</t>
  </si>
  <si>
    <t>Condition monitoring system for machine tool auxiliaries</t>
  </si>
  <si>
    <t>Gittler, Thomas; Stoop, Fabian; Kryscio, David; Weiss, Lukas; Wegener, Konrad</t>
  </si>
  <si>
    <t>Gittler2020</t>
  </si>
  <si>
    <t>Smart manufacturing, Big data, Cloud computing, Cloud manufacturing, Internet of things, NoSQL</t>
  </si>
  <si>
    <t>Advanced manufacturing is one of the core national strategies in the US (AMP), Germany (Industry 4.0) and China (Made-in China 2025). The emergence of the concept of Cyber Physical System (CPS) and big data imperatively enable manufacturing to become smarter and more competitive among nations. Many researchers have proposed new solutions with big data enabling tools for manufacturing applications in three directions: product, production and business. Big data has been a fast-changing research area with many new opportunities for applications in manufacturing. This paper presents a systematic literature review of the state-of-the-art of big data in manufacturing. Six key drivers of big data applications in manufacturing have been identified. The key drivers are system integration, data, prediction, sustainability, resource sharing and hardware. Based on the requirements of manufacturing, nine essential components of big data ecosystem are captured. They are data ingestion, storage, computing, analytics, visualization, management, workflow, infrastructure and security. Several research domains are identified that are driven by available capabilities of big data ecosystem. Five future directions of big data applications in manufacturing are presented from modelling and simulation to real-time big data analytics and cybersecurity.</t>
  </si>
  <si>
    <t>https://www.sciencedirect.com/science/article/pii/S0736584519300559</t>
  </si>
  <si>
    <t>Robotics and Computer-Integrated Manufacturing</t>
  </si>
  <si>
    <t>Manufacturing big data ecosystem: A systematic literature review</t>
  </si>
  <si>
    <t>Cui, Yesheng; Kara, Sami; Chan, Ka C.</t>
  </si>
  <si>
    <t>Cui2020</t>
  </si>
  <si>
    <t>Internet, computer systems, computing methodologies, information systems, information storage and retrieval, dataset, patient care, health services, Internet of Things, Internet of Medical Things</t>
  </si>
  <si>
    <t>Background Demands on health services across are increasing because of the combined challenges of an expanding and aging population, alongside complex comorbidities that transcend the classical boundaries of modern health care. Continuing to provide and coordinate care in the current manner is not a viable route to sustain the improvements in health outcomes observed in recent history. To ensure that there continues to be improvement in patient care, prevention of disease, and reduced burden on health systems, it is essential that we adapt our models of delivery. Providers of health and social care are evolving to face these pressures by changing the way they think about the care system and, importantly, how to involve patients in the planning and delivery of services. Objective The objective of this paper is to provide (1) an overview of the current state of Internet of Things (IoT) and key implementation considerations, (2) key use cases demonstrating technology capabilities, (3) an overview of the landscape for health care IoT use in Oxford, and (4) recommendations for promoting the IoT via collaborations between higher education institutions and industry proof-of-concept (PoC) projects. Methods This study describes the PoC projects that will be created to explore cost-effectiveness, clinical efficacy, and user adoption of Internet of Medical Things systems. The projects will focus on 3 areas: (1) bring your own device integration, (2) chronic disease management, and (3) personal health records. Results This study is funded by Research Englandâ€™s Connecting Capability Fund. The study started in March 2018, and results are expected by the end of 2019. Conclusions Embracing digital solutions to support the evolution and transformation of health services is essential. Importantly, this should not simply be undertaken by providers in isolation. It must embrace and exploit the advances being seen in the consumer devices, national rollout of high-speed broadband services, and the rapidly expanding medical device industry centered on mobile and wearable technologies. Oxford University Hospitals and its partner providers, patients, and stakeholders are building on their leading position as an exemplar site for digital maturity in the National Health Service to implement and evaluate technologies and solutions that will capitalize on the IoT. Although early in the application to health, the IoT and the potential it provides to make the patient a partner at the center of decisions about care represent an exciting opportunity. If achieved, a fully connected and interoperable health care environment will enable continuous acquisition and real-time analysis of patient data, offering unprecedented ability to monitor patients, manage disease, and potentially deliver early diagnosis. The clinical benefit of this is clear, but additional patient benefit and value will be gained from being able to provide expert care at home or close to home. International Registered Report Identifier (IRRID) DERR1-10.2196/12077</t>
  </si>
  <si>
    <t>https://www.sciencedirect.com/science/article/pii/S1929074818000719</t>
  </si>
  <si>
    <t>JMIR Research Protocols</t>
  </si>
  <si>
    <t>The Internet of Things in Health Care in Oxford: Protocol for Proof-of-Concept Projects</t>
  </si>
  <si>
    <t>Meinert, Edward; Van Velthoven, Michelle; Brindley, David; Alturkistani, Abrar; Foley, Kimberley; Rees, Sian; Wells, Glenn; de Pennington, Nick</t>
  </si>
  <si>
    <t>Meinert2018</t>
  </si>
  <si>
    <t>Business ecosystems, Innovation ecosystems, Digital ecosystems, Bibliometric analysis, Knowledge management</t>
  </si>
  <si>
    <t>Business Ecosystem (BE) has been defined in multiple ways and has been used interchangeably, jointly and overlapping with innovation ecosystems (IE) and digital ecosystems (DE), making it difficult to differentiate, consolidate, utilize and grow the body of knowledge, both in academia and industry. We use text mining techniques to reveal overlapping and exclusive terminologies used in academic articles on the three types of ecosystems. Processing of keywords has identified the current positioning of related domains in a tripartite framework. Keywords Network Analysis has revealed domains that share knowledge with the larger domains of Smart City, Digital Business Ecosystem (DBE) and Helix interaction concepts, thereby providing insights into knowledge sharing across boundaries of BE, IE and DE. The results offer a basis for classification and baseline of current state of knowledge distribution across the ecosystems that can aid in ecosystems design, collaborations planning, interdisciplinary research and policy making.</t>
  </si>
  <si>
    <t>https://www.sciencedirect.com/science/article/pii/S0040162518313301</t>
  </si>
  <si>
    <t>100-109</t>
  </si>
  <si>
    <t>Business, innovation and digital ecosystems landscape survey and knowledge cross sharing</t>
  </si>
  <si>
    <t>Gupta, Ranjit; Mejia, Cristian; Kajikawa, Yuya</t>
  </si>
  <si>
    <t>Gupta2019</t>
  </si>
  <si>
    <t>Fog IoT, Cloud IoT, Context-Aware, Health at Home, e-Health, Patient Monitoring, Elderly People Monitoring</t>
  </si>
  <si>
    <t>The important increase of the elderly population and their desire to conduct an independent life, even when having medical diseases related to their age, requires the development of new technologies to ensure optimal living comfort for this population. In addition, another category of people, those who are patients with life-threatening problems, may benefit from preventive medical monitoring. In this paper, we present a Fog IoT Cloud-Based Health Monitoring System by using physiological and environmental signals allowing to provide contextual information in terms of Daily Living Activities. Our system enables healthcare providers to follow up health state and behavioral changes of elderly or alone people. Moreover, our system provides a monitoring rehabilitation and recovery processes of patients. Our Fog-IoT architecture consists of a wireless sensor network, a local gateway for data stored locally and quickly, and a Lambda cloud architecture for data processing and storage. The originality of our work resides in the graphical monitoring of new and recent patient data at local smart gateway level. This checkup gives the opportunity to the medical staff quick access to the data, and allows them to validate automatically the observed anomalies. Finally, if a telematic break occurs, the gateway continues to accumulate the data while conducting their analysis. Anonymized data are sent periodically from Smart Gateways to the cloud for archiving and for checkup by medical staff who follow up with patients.</t>
  </si>
  <si>
    <t>https://www.sciencedirect.com/science/article/pii/S1877050919317880</t>
  </si>
  <si>
    <t>289-297</t>
  </si>
  <si>
    <t>Fog IoT for Health: A new Architecture for Patients and Elderly Monitoring.</t>
  </si>
  <si>
    <t>Debauche, Olivier; Mahmoudi, SaÃ¯d; Manneback, Pierre; Assila, Abdessamad</t>
  </si>
  <si>
    <t>Debauche2019</t>
  </si>
  <si>
    <t>Ecosystem services, Invasive marine species, , , Baltic Sea, Cumulative impacts</t>
  </si>
  <si>
    <t>Incorporating ecosystem changes from non-indigenous species (NIS) is an important task of maritime spatial planning. Maritime spatial planning requires a framework that emphasises ecological functioning in a state of dynamic change, including changes to ecosystem services from functions introduced by new NIS. Adaptable modelling toolsets should be developed that can readily incorporate knowledge of new NIS. In the Baltic Sea, recent NIS examples are the North American mud crab Rhithropanopeus harrisii and the Ponto-Caspian round goby Neogobius melanostomus. We performed environmental niche modelling that predicted N. melanostomus will spread across large areas of the Baltic Sea coast while R. harrisii will be limited to regions with high temperature and low salinity conditions. We then performed a meta-analysis on literature showing effects in the Baltic Sea from these NIS and calculated the standardised effect-sizes on relevant ecosystem services. Half the impacts identified for N. melanostomus were considered to increase ecosystem service outcomes, while all R. harrisii impacts caused apparent decreases. Effect coefficients were incorporated into an online impact assessment tool developed by the Estonian Marine Institute. Users with or without science training can use the portal to estimate areas impacted and changes to natural assets (km2) caused by these NIS and cumulative effects from other pressure-types. Impact estimates are based on best available knowledge from manipulative and correlative experiments and thus form a link between science and management. Dynamic modelling techniques informed from varied ecological and methodological perspectives will effectively advise spatial planners about rapid maritime changes and mitigation actions to reduce NIS impacts especially in the focus areas.</t>
  </si>
  <si>
    <t>https://www.sciencedirect.com/science/article/pii/S0048969718349787</t>
  </si>
  <si>
    <t>1452-1464</t>
  </si>
  <si>
    <t>Science of The Total Environment</t>
  </si>
  <si>
    <t>Knowledge to decision in dynamic seas: Methods to incorporate non-indigenous species into cumulative impact assessments for maritime spatial planning</t>
  </si>
  <si>
    <t>Liversage, Kiran; Kotta, Jonne; Aps, Robert; Fetissov, Mihhail; Nurkse, Kristiina; Orav-Kotta, Helen; RÃ¤tsep, Merli; ForsstrÃ¶m, Tiia; Fowler, Amy; Lehtiniemi, Maiju; Normant-Saremba, Monika; Puntila-Dodd, Riikka; Arula, Timo; Hubel, Kalvi; Ojaveer, Henn</t>
  </si>
  <si>
    <t>Liversage2019</t>
  </si>
  <si>
    <t>Ecosystem services, Life cycle assessment, Impact assessment</t>
  </si>
  <si>
    <t>Our society relies on the sustained provisioning of ecosystem services (ES), while such provisioning has been negatively affected by human activities. Recently, several authors proposed indicators for the assessment of ES in Life Cycle Assessment (LCA) studies and developed corresponding characterization factors for integration in the impact assessment phase of LCA (LCIA). However, the vast majority of these indicators are still not operational and not a single study has presented a comprehensive list of ES for inclusion in LCIA. As a result, the individual efforts to incorporate ES in LCIA lack guidance from a framework to comprehensively assess and prioritize ES for inclusion in LCIA. This study addresses the aforementioned knowledge gap, and presents an original framework for the optimal coverage of ES in LCIA. We first identify, describe and visualize ecosystem services assessed currently (directly and indirectly) included in the widely applied LCIA method ReCiPe2016. Next, we propose an optimal coverage of ES in LCIA consisting of 15 categories of ES, including provisioning, regulation and maintenance, and cultural services, derived from the ES classification method CICES V5.1. Next, we identify the gap between the current and optimal coverage, consisting of 11â€¯ES categories currently not covered by ReCiPe2016. As a proposal to help accelerate the incorporation of missing ES, we finally prioritize missing categories using available monetary valuation data, resulting in a ranking of ES categories to be included in LCIA. The four categories that rank highest are â€œRegulation of flows and protection from extreme eventsâ€, â€œMediations of wastes, toxics and nuisancesâ€, â€œWater conditionsâ€ and â€œAesthetic valueâ€. Our analysis and prioritization helps setting a research agenda for the scientific community to collaboratively and comprehensively incorporate missing ES categories in LCIA.</t>
  </si>
  <si>
    <t>https://www.sciencedirect.com/science/article/pii/S0959652619318207</t>
  </si>
  <si>
    <t>714-722</t>
  </si>
  <si>
    <t>Towards an optimal coverage of ecosystem services in LCA</t>
  </si>
  <si>
    <t>Alejandre, Elizabeth M.; van Bodegom, Peter M.; GuinÃ©e, Jeroen B.</t>
  </si>
  <si>
    <t>Alejandre2019</t>
  </si>
  <si>
    <t>coverage policies, decision making, next-generation sequencing, payers, real-world data, real-world evidence, reimbursement</t>
  </si>
  <si>
    <t>Objectives Given the potential of real-world evidence (RWE) to inform understanding of the riskâ€“benefit profile of next-generation sequencing (NGS)â€“based testing, we undertook a study to describe the current landscape of whether and how payers use RWE as part of their coverage decision making and potential solutions for overcoming barriers. Methods We performed a scoping literature review of existing RWE evidentiary frameworks for evaluating new technologies and identified barriers to clinical integration and evidence gaps for NGS. We synthesized findings as potential solutions for improving the relevance and utility of RWE for payer decision-making. Results Payers require evidence of clinical utility to inform coverage decisions, yet we found a relatively small number of published RWE studies, and these are predominately focused on oncology, pharmacogenomics, and perinatal/pediatric testing. We identified 3 categories of innovation that may help address the current undersupply of RWE studies for NGS: (1) increasing use of RWE to inform outcomes-based contracting for new technologies, (2) precision medicine initiatives that integrate clinical and genomic data and enable data sharing, and (3) Food and Drug Administration reforms to encourage the use of RWE. Potential solutions include development of data and evidence review standards, payer engagement in RWE study design, use of incentives and partnerships to lower the barriers to RWE generation, education of payers and providers concerning the use of RWE and NGS, and frameworks for conducting outcomes-based contracting for NGS. Conclusions We provide numerous suggestions to overcome the data, methodologic, infrastructure, and policy challenges constraining greater integration of RWE in assessments of NGS.</t>
  </si>
  <si>
    <t>https://www.sciencedirect.com/science/article/pii/S1098301520300966</t>
  </si>
  <si>
    <t>540-550</t>
  </si>
  <si>
    <t>Value in Health</t>
  </si>
  <si>
    <t>Use of Real-World Evidence in US Payer Coverage Decision-Making for Next-Generation Sequencingâ€“Based Tests: Challenges, Opportunities, and Potential Solutions</t>
  </si>
  <si>
    <t>Deverka, Patricia A.; Douglas, Michael P.; Phillips, Kathryn A.</t>
  </si>
  <si>
    <t>Deverka2020</t>
  </si>
  <si>
    <t>Ontology, Big Data analytics, Semantics, Knowledge extraction</t>
  </si>
  <si>
    <t>Knowledge extraction and incorporation is currently considered to be beneficial for efficient Big Data analytics. Knowledge can take part in workflow design, constraint definition, parameter selection and configuration, human interactive and decision-making strategies. This paper proposes BIGOWL, an ontology to support knowledge management in Big Data analytics. BIGOWL is designed to cover a wide vocabulary of terms concerning Big Data analytics workflows, including their components and how they are connected, from data sources to the analytics visualization. It also takes into consideration aspects such as parameters, restrictions and formats. This ontology defines not only the taxonomic relationships between the different concepts, but also instances representing specific individuals to guide the users in the design of Big Data analytics workflows. For testing purposes, two case studies are developed, which consists in: first, real-world streaming processing with Spark of traffic Open Data, for route optimization in urban environment of New York city; and second, data mining classification of an academic dataset on local/cloud platforms. The analytics workflows resulting from the BIGOWL semantic model are validated and successfully evaluated.</t>
  </si>
  <si>
    <t>https://www.sciencedirect.com/science/article/pii/S0957417418305347</t>
  </si>
  <si>
    <t>543-556</t>
  </si>
  <si>
    <t>BIGOWL: Knowledge centered Big Data analytics</t>
  </si>
  <si>
    <t>Barba-GonzÃ¡lez, CristÃ³bal; GarcÃ­a-Nieto, JosÃ©; del Mar RoldÃ¡n-GarcÃ­a, MarÃ­a; Navas-Delgado, Ismael; Nebro, Antonio J.; Aldana-Montes, JosÃ© F.</t>
  </si>
  <si>
    <t>BarbaGonzalez2019</t>
  </si>
  <si>
    <t>Human resource management, Text mining, Job profiles, Big data analytics, Industry 4.0, Education, Smart factory</t>
  </si>
  <si>
    <t>Since changes in job characteristics in areas such as Industry 4.0 are rapid, fast tool for analysis of job advertisements is needed. Current knowledge about competencies required in Industry 4.0 is scarce. The goal of this paper is to develop a profile of Industry 4.0 job advertisements, using text mining on publicly available job advertisements, which are often used as a channel for collecting relevant information about the required knowledge and skills in rapid-changing industries. We searched website, which publishes job advertisements, related to Industry 4.0, and performed text mining analysis on the data collected from those job advertisements. Analysis of the job advertisements revealed that most of them were for full time entry; associate and mid-senior level management positions and mainly came from the United States and Germany. Text mining analysis resulted in two groups of job profiles. The first group of job profiles was focused solely on the knowledge related to Industry 4.0: cyberphysical systems and the Internet of things for robotized production; and smart production design and production control. The second group of job profiles was focused on more general knowledge areas, which are adapted to Industry 4.0: supply change management, customer satisfaction, and enterprise software. Topic mining was conducted on the extracted phrases generating various multidisciplinary job profiles. Higher educational institutions, human resources professionals, as well as experts that are already employed or aspire to be employed in Industry 4.0 organizations, would benefit from the results of our analysis.</t>
  </si>
  <si>
    <t>https://www.sciencedirect.com/science/article/pii/S0268401218313677</t>
  </si>
  <si>
    <t>416-431</t>
  </si>
  <si>
    <t>Text mining of industry 4.0 job advertisements</t>
  </si>
  <si>
    <t>Pejic-Bach, Mirjana; Bertoncel, Tine; MeÅ¡ko, Maja; KrstiÄ‡, Å½ivko</t>
  </si>
  <si>
    <t>PejicBach2020</t>
  </si>
  <si>
    <t>Smart government, Internet of Things, IoT, Dynamic capabilities in sensing and responding, IoT cybersecurity policy, IoT technology policy, U.S. federal government, IoT use</t>
  </si>
  <si>
    <t>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</si>
  <si>
    <t>https://www.sciencedirect.com/science/article/pii/S0740624X17304847</t>
  </si>
  <si>
    <t>346-357</t>
  </si>
  <si>
    <t>A framework for Internet of Things-enabled smart government: A case of IoT cybersecurity policies and use cases in U.S. federal government</t>
  </si>
  <si>
    <t>Chatfield, Akemi Takeoka; Reddick, Christopher G.</t>
  </si>
  <si>
    <t>Chatfield2019</t>
  </si>
  <si>
    <t>Low-carbon, Traffic congestion, Parking-land use, Open source big data, Transportation</t>
  </si>
  <si>
    <t>Strategic development of parking spaces is considered as one of the leading solutions to alleviate urban congestion. However, few studies have quantified the interactions between land use and parking to investigate their emission impacts on traffic congestion. This study introduced a novel dimensionless ratio, the Extra Carbon Emission Index (ECEI) which estimates carbon dioxide (CO2) increments in the congestion condition of free-flowing traffic. Using a publicly accessible web-mapping service application, we collected the traffic speed data from dynamic urban road networks during peak hours of Xiâ€™an city, China in 2017. A multiple regression model was applied to analyse the tripartite relationship among land use, parking availability and the ECEI. The results suggest that 1) supply-demand ratio of parking spaces, density and land use mix are negatively correlated to congestion; 2) parking availability is positively associated with spatial-temporal distribution of traffic flows, and this land use differentiates congestion in time and throughout the built environment; and 3) low-density parking lots and high-density parking spaces increase traffic congestion in residential districts, while adversely affect the compact land use towards sustainability. Compared to the reconstruction of land use, parking reform provides a more efficient way to alleviate congestion by coordinating the density of lots and spaces in residential districts.</t>
  </si>
  <si>
    <t>https://www.sciencedirect.com/science/article/pii/S221067072030113X</t>
  </si>
  <si>
    <t>How does parking availability interplay with the land use and affect traffic congestion in urban areas? The case study of Xiâ€™an, China</t>
  </si>
  <si>
    <t>Shen, Tong; Hong, Yu; Thompson, Michelle M.; Liu, Jiaping; Huo, Xiaoping; Wu, Lian</t>
  </si>
  <si>
    <t>Shen2020</t>
  </si>
  <si>
    <t>Smart buildings, IoT, Big data analytics, Reactif systems, Complex event processing</t>
  </si>
  <si>
    <t>The processes of digital transformation have involved a variety of socio-technical activities, with the objective of increasing productivity, safety and quality of execution, sustainable development, collaborative working and solutions for the sustainable smart city. The major digital trends, changing the building sector and revealing new trends of understanding information technologies to integrate in this sector. Current smart building management systems incorporate a variety of sensors, actuators and dedicated networks. Their objectives are to observe the condition of specific areas and apply appropriate rules to preserve or improve comfort while saving energy. In this paper, we propose a review of related works to IoT, Big Data Analytics in smart buildings.</t>
  </si>
  <si>
    <t>https://www.sciencedirect.com/science/article/pii/S1877050920304506</t>
  </si>
  <si>
    <t>The 11th International Conference on Ambient Systems, Networks and Technologies (ANT) / The 3rd International Conference on Emerging Data and Industry 4.0 (EDI40) / Affiliated Workshops</t>
  </si>
  <si>
    <t>161-168</t>
  </si>
  <si>
    <t>IoT and Big Data Analytics for Smart Buildings: A Survey</t>
  </si>
  <si>
    <t>Daissaoui, Abdellah; Boulmakoul, Azedine; Karim, Lamia; Lbath, Ahmed</t>
  </si>
  <si>
    <t>Daissaoui2020</t>
  </si>
  <si>
    <t>Formicidae, Similarity index, Response ratio, Assembly rules, Plantation</t>
  </si>
  <si>
    <t>The development of easily observable measures of restoration success is essential for monitoring of the ambitious proposed global restoration targets (e.g. The Bonn Challenge; New York Declaration on Forests). Systematic reviews with meta-analyses are a good way to evaluate the performance of different organisms in the monitoring of ecological restoration. Among the arthropods, ants have a long history in environmental monitoring. We compiled a data set and performed a global meta-analysis encompassing studies conducted in different ecosystems around the world to investigate whether richness and composition of species or functional groups (FG) of ant communities can be predicted during the restoration process. Moreover, we aimed to understand the influence of restoration technique (natural regeneration or active restoration), ecosystem type (temperate or tropical), and past land use (mining or pasture) on ant communities in areas undergoing restoration processes. Notwithstanding the varied conditions in which the studies were carried out, our meta-analysis showed that reestablishment of ant FG takes place more quickly than species richness. The recovery of ant diversity is faster in tropical ecosystems and areas under natural regeneration can have higher ant diversity than the reference areas. In temperate ecosystems, mined areas under restoration are less likely to recover the number of species than FG richness. Both species and FG composition were less predictable in our meta-analysis. As the publication of new datasets is increasing, we hope that future meta-analyses can build on the present study to further describe and understand the patterns in ant communities to be used as indicators of ecosystem restoration.</t>
  </si>
  <si>
    <t>https://www.sciencedirect.com/science/article/pii/S1470160X19301992</t>
  </si>
  <si>
    <t>593-598</t>
  </si>
  <si>
    <t>What can ants tell us about ecological restoration? A global meta-analysis</t>
  </si>
  <si>
    <t>Casimiro, Mariana S.; Sansevero, JerÃ´nimo B. B.; Queiroz, Jarbas M.</t>
  </si>
  <si>
    <t>Casimiro2019</t>
  </si>
  <si>
    <t>Spatiotemporal big data, Distributed computing framework, Cloud-terminal integration GIS, SuperMap GIS</t>
  </si>
  <si>
    <t>With the increase in smart devices, spatiotemporal data has grown exponentially. To deal with challenges caused by an increase data requires a scalable and efficient architecture that can store, query, analyze, and visualize spatiotemporal big data. This paper describes a Cloud-terminal integrated GIS platform architecture designed to meet the requirements of processing and analyzing spatiotemporal big data. Cloud-terminal Integration GIS is developed according to the architecture. Extensive experiments deployed on the internal organization cluster using real-time datasets showed that the SuperMap GIS spatiotemporal big data engine achieved excellent performance.</t>
  </si>
  <si>
    <t>https://www.sciencedirect.com/science/article/pii/S0167739X17319283</t>
  </si>
  <si>
    <t>160-172</t>
  </si>
  <si>
    <t>An integrated GIS platform architecture for spatiotemporal big data</t>
  </si>
  <si>
    <t>Wang, Shaohua; Zhong, Yang; Wang, Erqi</t>
  </si>
  <si>
    <t>Wang2019</t>
  </si>
  <si>
    <t>https://www.sciencedirect.com/science/article/pii/S0740624X18300182</t>
  </si>
  <si>
    <t>569-578</t>
  </si>
  <si>
    <t>Public engagement with UK government data science: Propositions from a literature review of public engagement on new technologies</t>
  </si>
  <si>
    <t>Rempel, Emily S.; Barnett, Julie; Durrant, Hannah</t>
  </si>
  <si>
    <t>Rempel2018</t>
  </si>
  <si>
    <t>Big data analytics, Internet of things, Strategic management, Knowledge-based theory, Dynamics capability theory</t>
  </si>
  <si>
    <t>Big data analytics (BDA) and the Internet of Things (IoT) tools are considered crucial investments for firms to distinguish themselves among competitors. Drawing on a strategic management perspective, this study proposes that BDA and IoT capabilities can create significant value in business processes if supported by a good level of data quality, which will lead to a better competitive advantage. Responses are collected from 618 European and American firms that use IoT and BDA applications. Partial least squares results reveal that better data quality is needed to unlock the value of IoT and BDA capabilities.</t>
  </si>
  <si>
    <t>https://www.sciencedirect.com/science/article/pii/S0378720617308662</t>
  </si>
  <si>
    <t>Leveraging internet of things and big data analytics initiatives in European and American firms: Is data quality a way to extract business value?</t>
  </si>
  <si>
    <t>CÃ´rte-Real, Nadine; Ruivo, Pedro; Oliveira, Tiago</t>
  </si>
  <si>
    <t>CorteReal2020</t>
  </si>
  <si>
    <t>RDF generation, Semantic stream generation, Semantic integration, Trajectory summarization, Spatio-temporal link discovery, Big spatio-temporal data</t>
  </si>
  <si>
    <t>An ever-increasing number of applications in critical domains, such as maritime and aviation, generate, collect, manage and process spatio-temporal data related to the mobility of entities. This wealth of data can be exploited for various purposes, towards improving the safety of operations, reducing economical costs, and increasing dependability: The major issue to achieve these objectives is increasing predictability of moving objectsâ€™ trajectories and events. To achieve this purpose in a data-driven way we need to exploit in integrated manners data from a variety of disparate and heterogeneous data sources, both streaming and archival, regarding â€“Â among other â€“Â surveillance, weather, and contextual data. Motivated by this fact, in this paper, we propose a framework for semantic integration of big mobility data with other data sources that are necessary to data analytics tasks, providing a unified representation of such data. Notable features of our framework include the real-time generation of data synopses of moving entitiesâ€™ trajectories, the efficient and flexible transformation of data from heterogeneous and big data sources in RDF, and the spatio-temporal link discovery between spatio-temporal entities in diverse data sources. The design and implementation of our framework uses big data technologies (Apache Flink and Kafka), and our experimental evaluation demonstrates the efficiency and scalability of the proposed framework using large, real-life datasets.</t>
  </si>
  <si>
    <t>https://www.sciencedirect.com/science/article/pii/S0167739X17320319</t>
  </si>
  <si>
    <t>540-555</t>
  </si>
  <si>
    <t>SPARTAN: Semantic integration of big spatio-temporal data from streaming and archival sources</t>
  </si>
  <si>
    <t>Santipantakis, Georgios M.; Glenis, Apostolos; Patroumpas, Kostas; Vlachou, Akrivi; Doulkeridis, Christos; Vouros, George A.; Pelekis, Nikos; Theodoridis, Yannis</t>
  </si>
  <si>
    <t>Santipantakis2020</t>
  </si>
  <si>
    <t>Open data, Bibliometric analysis, Co-word analysis, Science map, Knowledge areas, Most-studied themes, Future trends</t>
  </si>
  <si>
    <t>This paper aims to contribute to a better understanding of the literature on open data in three ways. The first is to develop a descriptive analysis of journals and authors to identify the knowledge areas in which open data are applied. The second is to analyse the conceptual structure of the field using a bibliometric technique. The co-word analysis enabled us to create a map of the main themes that have been studied, identifying their importance and relevance. These themes were analysed and grouped. The third is to propose future research trends. According to our results, the main knowledge areas are Engineering, Health, Public Administration, Management and Education. The main themes are big data, open-linked data and data reuse. Finally, several research questions are proposed according to knowledge area and theme.</t>
  </si>
  <si>
    <t>https://www.sciencedirect.com/science/article/pii/S0740624X18303216</t>
  </si>
  <si>
    <t>77-87</t>
  </si>
  <si>
    <t>Knowledge areas, themes and future research on open data: A co-word analysis</t>
  </si>
  <si>
    <t>Corrales-Garay, Diego; Urbina-Criado, Marta Ortiz-de; Mora-ValentÃ­n, Eva-MarÃ­a</t>
  </si>
  <si>
    <t>CorralesGaray2019</t>
  </si>
  <si>
    <t>https://www.sciencedirect.com/science/article/pii/S1672022920300486</t>
  </si>
  <si>
    <t>Genomics, Proteomics &amp; Bioinformatics</t>
  </si>
  <si>
    <t>The Elements of Data Sharing</t>
  </si>
  <si>
    <t>Zhang, Zhang; Song, Shuhui; Yu, Jun; Zhao, Wenming; Xiao, Jingfa; Bao, Yiming</t>
  </si>
  <si>
    <t>Zhang2020</t>
  </si>
  <si>
    <t>Statistical inference, Bayesian inference, Causal inference, Heterogeneity, Endogeneity</t>
  </si>
  <si>
    <t>The primary emphasis of quantitative marketing is on the evaluation of firm policies for determination of marketing variables as well as the optimization of these policies. Thus, our methods of inference must apply to decision problems and to policy evaluation. In addition, the data we have access to in marketing shapes the demands on inference in a qualitatively different manner than in economics. In marketing, we typically have data at a much lower level of product aggregation. This poses the challenge of creating demand systems for large numbers of products with an element of discrete demand. Traditionally, market researchers have used data at a very high level of geographic aggregation which raises real concerns regarding valid causal inferences. The availability of data at lower level of geographic aggregation, including consumer panel data, holds out the prospect for improved causal inferences even in the absence of experimentation. In addition, the highly targeted nature of some forms of advertising pose significant challenges for ad effect measurement. At the same time, heterogeneity in the effects of marketing variables create a profusion of model parameters placing further demands on the method of inference. In this chapter, we will review methods of inference as they apply specifically to the challenges posed in marketing applications.</t>
  </si>
  <si>
    <t>North-Holland</t>
  </si>
  <si>
    <t>DubÃ©, Jean-Pierre; Rossi, Peter E.</t>
  </si>
  <si>
    <t>Handbook of the Economics of Marketing</t>
  </si>
  <si>
    <t>Handbook of the Economics of Marketing, Volume 1</t>
  </si>
  <si>
    <t>https://www.sciencedirect.com/science/article/pii/S2452261919300073</t>
  </si>
  <si>
    <t>69-149</t>
  </si>
  <si>
    <t>Chapter 2 - Inference for marketing decisions</t>
  </si>
  <si>
    <t>Allenby, Greg M.; Rossi, Peter E.</t>
  </si>
  <si>
    <t>Allenby2019</t>
  </si>
  <si>
    <t>Bacterial indicators, Biodiversity hypothesis, Ecological restoration, Environmental health, Merged-sample bootstrap, Restoration genomics</t>
  </si>
  <si>
    <t>Understanding how microbial communities change with environmental degradation and restoration may offer new insights into the understudied ecology that connects humans, microbiota, and the natural world. Immunomodulatory microbial diversity and â€˜Old Friendsâ€™ are thought to be supplemented from biodiverse natural environments, yet deficient in anthropogenically disturbed or degraded environments. However, few studies have compared the microbiomes of natural vs. human-altered environments and there is little knowledge of which microbial taxa are representative of ecological restorationâ€”i.e. the assisted recovery of degraded ecosystems typically towards a more natural, biodiverse state. Here we use novel bootstrap-style resampling of site-level soil bacterial 16S rRNA gene environmental DNA data to identify genus-level indicators of restoration from a 10-year grassy eucalypt woodland restoration chronosequence at Mt Bold, South Australia. We found two key indicator groups emerged: â€˜opportunistic taxaâ€™ that decreased in relative abundance with restoration and more stable and specialist, â€˜niche-adapted taxaâ€™ that increased. We validated these results, finding seven of the top ten opportunists and eight of the top ten niche-adapted taxa displayed consistent differential abundance patterns between human-altered vs. natural samples elsewhere across Australia. Extending this, we propose a two-dimensional mapping for ecosystem condition based on the proportions of these divergent indicator groups. We also show that restoring a more biodiverse ecosystem at Mt Bold has increased the potentially immune-boosting environmental microbial diversity. Furthermore, environmental opportunists including the pathogen-containing genera Bacillus, Clostridium, Enterobacter, Legionella and Pseudomonas associated with disturbed ecosystems. Our approach is generalizable with potential to inform DNA-based methods for ecosystem assessment and help target environmental interventions that may promote microbiota-mediated human health gains.</t>
  </si>
  <si>
    <t>https://www.sciencedirect.com/science/article/pii/S0160412018331386</t>
  </si>
  <si>
    <t>105-117</t>
  </si>
  <si>
    <t>Environment International</t>
  </si>
  <si>
    <t>Can bacterial indicators of a grassy woodland restoration inform ecosystem assessment and microbiota-mediated human health?</t>
  </si>
  <si>
    <t>Liddicoat, Craig; Weinstein, Philip; Bissett, Andrew; Gellie, Nicholas J. C.; Mills, Jacob G.; Waycott, Michelle; Breed, Martin F.</t>
  </si>
  <si>
    <t>Liddicoat2019</t>
  </si>
  <si>
    <t>Big Open Data, Open Government Data, Policy Innovation, Diffusion, Adoption, Knowledge-based Systems, Developing country, Pakistan</t>
  </si>
  <si>
    <t>The Fourth Industrial Revolution begins, and policies are being formulated by economies as well as efforts are being made to meet the needs of the current times. Among other technologies which are part of Fourth Industrial Revolution, big open data is also the part of Pakistanâ€™s digital policy framework. Scholarship is available to explore and examine the determinants of BOD diffusion and adoption, a little literature is available to understand big open data as policy innovation and its diffusion. Therefore, this study drew on Diffusion of Innovation (DOI) theory and its application to public policy innovation research to examine patterns of BOD policy innovation diffusion at government and public bodiesâ€™ level in Pakistan. These patterns are based on policy declaration timing by the governments, policy adoption timing, development of technological applications, and proactively released datasets statistics in public bodies. An Event History Analysis was carried out to examine BOD policy innovation diffusion patterns. Results showed that Federal government is the innovator for the policy innovation diffusion across different governments and subsequent public bodies. It was also found that efficacy ranking of public bodies is quite low in terms of developing BOD technological platforms and proactive release of datasets in large quantities. Therefore, government and policy-makers should focus on effective implementation of big open data policy innovation in Pakistan to equip with 21st century needs.</t>
  </si>
  <si>
    <t>https://www.sciencedirect.com/science/article/pii/S0045790618330635</t>
  </si>
  <si>
    <t>148-161</t>
  </si>
  <si>
    <t>Computers &amp; Electrical Engineering</t>
  </si>
  <si>
    <t>Analyzing diffusion patterns of big open data as policy innovation in public sector</t>
  </si>
  <si>
    <t>Khurshid, Muhammad Mahboob; Zakaria, Nor Hidayati; Rashid, Ammar; Kazmi, Rafaqat; Shafique, Muhammad Noman; Nazir Ahmad, Mohammad</t>
  </si>
  <si>
    <t>Khurshid2019a</t>
  </si>
  <si>
    <t>Floods, Early warning system, Cost-benefit analysis, Disaster risk management, Loss and damage, Karnali river basin</t>
  </si>
  <si>
    <t>Nepal is severely flood-prone and ranks 20th worldwide in terms of flood-affected population. Although it is widely acknowledged that both national and community-based early warning systems (EWS) can reduce the impact of floods, studies quantifying the cost-benefits remain scarce. This study analyzes the costs and benefits of the EWS in the Lower Karnali River Basin in Nepal through 453 household surveys, 30 focus group discussions and 40 key informant interviews. The results show that households found the EWS to be beneficial and reliable, allowing them to save movable property, livestock and vehicles and health costs equivalent to NPR 117,027 (USD 1083) per household during the flood. The benefit-cost ratio is between 24 and 73 depending on different scenarios. 98% of the respondents would be willing to pay an annual fee of NPR 79 (USD 0.70) for five years if the existing flood EWS was to be managed by the community disaster committees. This can generate NPR 694,426 (USD 6430) annually, which would cover the annual maintenance and operating cost of the system. EWS gradually changes behaviors of communities over time as they start to trust the system and lead times are increased, resulting in more social capital and a wider range of early actions that reduce avoidable loss and damage. Improving the forecast lead time by 1Â h can increase the current savings by 1.83 times. The results of the cost-benefit analysis can inform the policy-making of state and non-state actors and contribute to securing further funding.</t>
  </si>
  <si>
    <t>https://www.sciencedirect.com/science/article/pii/S2212420920300868</t>
  </si>
  <si>
    <t>Cost-benefit analysis of flood early warning system in the Karnali River Basin of Nepal</t>
  </si>
  <si>
    <t>Rai, Rajesh Kumar; van den Homberg, Marc J. C.; Ghimire, Gopal Prasad; McQuistan, Colin</t>
  </si>
  <si>
    <t>Rai2020</t>
  </si>
  <si>
    <t>Internet of Things, Networked vehicles, Big data, Cloud, Fog computing, Sensor networks, Automated driving, Virtual networks</t>
  </si>
  <si>
    <t>The evolution of special purpose standards for networked vehicles towards IP based communication networks and the high-volume data processing requirements call for the introduction of a new concept â€“ the big data virtual network. The virtual network operator, which may be integrated with the operators of networked vehicle applications, combines sensor and camera devices with big data, either using large data centers (cloud computing) or local processing (fog computing), and complementary QoS (Quality of Service) differentiated bandwidth capacities from the all-IP network. The growing importance of camera-based sensors as well as geo-awareness requirements create a need for more pronounced QoS differentiated bandwidth as well as big data processing efforts. In particular, combining QoS differentiated all-IP bandwidth capacities with local data processing within the edge cloud constitutes a new task for big data virtual network service providers, enabling deterministic guarantees for ultra-low latencies required for networked fully automated (driverless) vehicles.</t>
  </si>
  <si>
    <t>https://www.sciencedirect.com/science/article/pii/S0308596117304640</t>
  </si>
  <si>
    <t>The data economy and data-driven ecosystems: regulation, frameworks, and case studies.</t>
  </si>
  <si>
    <t>171-181</t>
  </si>
  <si>
    <t>Telecommunications Policy</t>
  </si>
  <si>
    <t>Internet of Things, big data and the economics of networked vehicles</t>
  </si>
  <si>
    <t>Knieps, GÃ¼nter</t>
  </si>
  <si>
    <t>Knieps2019</t>
  </si>
  <si>
    <t>Open data, Barriers, Stakeholders, Social network analysis (SNA), Smart cities</t>
  </si>
  <si>
    <t>The drive towards open data aims at improving government transparency, motivating citizen participation and unlocking commercial innovation. However, various intertwining barriers hinder the adoption of open data. They are stemming from legislation and licensing, technology and operation, use level, institution and governance, as well as economic considerations. Through the use of social network analysis (SNA), this study identified 43 barriers faced by stakeholders in an open data project in Hong Kong and investigated their interdependencies. Hong Kong was selected as a representative case due to its relatively low ranking in the Global Open Data Index (24th) and poor data quality. It was found that the lack of an open data policy should be tackled as a matter of priority to provide technical guidance for the public sector, ensure data quality and achieve expected outcomes. It is also necessary to improve the IT literacy/mindset of the public sector, refine the governance structure relating to the delivery of open data initiatives, encourage engagement from private entities and provide a feedback loop for users. This study explored the interrelationships between various barriers to open data adoption and proposes practical recommendations to enhance open data development in the context of emerging â€œsmart citiesâ€.</t>
  </si>
  <si>
    <t>https://www.sciencedirect.com/science/article/pii/S0264275118308205</t>
  </si>
  <si>
    <t>36-46</t>
  </si>
  <si>
    <t>Investigating the barriers faced by stakeholders in open data development: A study on Hong Kong as a â€œsmart cityâ€</t>
  </si>
  <si>
    <t>Ma, Ruiqu; Lam, Patrick T. I.</t>
  </si>
  <si>
    <t>Ma2019</t>
  </si>
  <si>
    <t>Big data, Artificial intelligence, Internet of things, Regulation, Competition policy, Data portability, Essential facility doctrine, Data pools, API, Standards</t>
  </si>
  <si>
    <t>Application Programming Interfaces (APIs) have been identified by the European Commission as a key enabler of interoperability among private and public undertakings. Further, a systematic adoption of open and standardized APIs by firms and developers appears crucial to unlock competition and ultimately promote the flourishing of Artificial Intelligence (AI) and Internet of Things (IoT) innovation. Analysing the main European regulatory initiatives which have so far surfaced in the realm of data governance (right to personal data portability, free flow of non-personal data, access to customer account data rule, re-use of government data), it seems that the EU legislator is not tackling the matter consistently. Indeed, on one side, all these initiatives share a strong reliance on APIs as a key facilitator to ensure a sound and effective data sharing ecosystem. However, on the other side, all these attempts are inherently different in terms of rationale, scope and implementation. The article stresses that data sharing via APIs requires a complex implementation process and sound standardization initiatives are essential for its success. Moreover, data pooling agreements need to be targeted in advance by competition law so to incentivize their adoption and leverage their pro-competitive potential. As for pricing and compensation issues, we point out that placing excessive reliance on fair, reasonable and non-discriminatory (FRAND) terms might be counterproductive.</t>
  </si>
  <si>
    <t>https://www.sciencedirect.com/science/article/pii/S0267364918304503</t>
  </si>
  <si>
    <t>Computer Law &amp; Security Review</t>
  </si>
  <si>
    <t>Data sharing and interoperability: Fostering innovation and competition through APIs</t>
  </si>
  <si>
    <t>Borgogno, Oscar; Colangelo, Giuseppe</t>
  </si>
  <si>
    <t>Borgogno2019</t>
  </si>
  <si>
    <t>Ecosystem monitoring, Fragile ecosystem, Internet of Things, Wireless sensor network, Smart device</t>
  </si>
  <si>
    <t>Smart, real-time, low-cost, and distributed ecosystem monitoring is essential for understanding and managing rapidly changing ecosystems. However, new techniques in the big data era have rarely been introduced into operational ecosystem monitoring, particularly for fragile ecosystems in remote areas. We introduce the Internet of Things (IoT) techniques to establish a prototype ecosystem monitoring system by developing innovative smart devices and using IoT technologies for ecosystem monitoring in isolated environments. The developed smart devices include four categories: large-scale and nonintrusive instruments to measure evapotranspiration and soil moisture, in situ observing systems for CO2 and Î´13C associated with soil respiration, portable and distributed devices for monitoring vegetation variables, and Bi-CMOS cameras and pressure trigger sensors for terrestrial vertebrate monitoring. These new devices outperform conventional devices and are connected to each other via wireless communication networks. The breakthroughs in the ecosystem monitoring IoT include new data loggers and long-distance wireless sensor network technology that supports the rapid transmission of data from devices to wireless networks. The applicability of this ecosystem monitoring IoT is verified in three fragile ecosystems, including a karst rocky desertification area, the National Park for Amur Tigers, and the oasis-desert ecotone in China. By integrating these devices and technologies with an ecosystem monitoring information system, a seamless data acquisition, transmission, processing, and application IoT is created. The establishment of this ecosystem monitoring IoT will serve as a new paradigm for ecosystem monitoring and therefore provide a platform for ecosystem management and decision making in the era of big data.</t>
  </si>
  <si>
    <t>https://www.sciencedirect.com/science/article/pii/S2095927319304013</t>
  </si>
  <si>
    <t>1234-1245</t>
  </si>
  <si>
    <t>Science Bulletin</t>
  </si>
  <si>
    <t>Internet of Things to network smart devices for ecosystem monitoring</t>
  </si>
  <si>
    <t>Li, Xin; Zhao, Ning; Jin, Rui; Liu, Shaomin; Sun, Xiaomin; Wen, Xuefa; Wu, Dongxiu; Zhou, Yan; Guo, Jianwen; Chen, Shiping; Xu, Ziwei; Ma, Mingguo; Wang, Tianming; Qu, Yonghua; Wang, Xinwei; Wu, Fangming; Zhou, Yuke</t>
  </si>
  <si>
    <t>Li2019</t>
  </si>
  <si>
    <t>Big Data Value Chain, Security, Privacy, Multi-layer, Vulnerability</t>
  </si>
  <si>
    <t>Big Data systems generate a lot of data from different sources, sometimes are less reliable. Also, business ecosystems are highly interconnected, through Big Data Value Chains (BDVC) either internally or with partners, making their data assets and processes more vulnerable to multiple cyber-attacks. However, this kind of sensitive exposition and data workflows requires specific protection and security management. In this contribution, we highlight the importance of coupling BDVC and Big Data security as well as existing contributions addressing these topics. Also, we propose a multi-dimensional model aiming to show cybersecurity milestones and reduce the gap between cyber-risks and how organizations manage their data. For this goal, we suggest a multi-layered security framework to deal with security issues along BDVC. This framework, which is a generic view adaptable to different domains, allows protecting organizationsâ€™ sensitive data assets as well as privacy concerns. Furthermore, this multi-layer projection ensures a sustainable cyber-ecosystem.</t>
  </si>
  <si>
    <t>https://www.sciencedirect.com/science/article/pii/S1877050920318093</t>
  </si>
  <si>
    <t>The 17th International Conference on Mobile Systems and Pervasive Computing (MobiSPC),The 15th International Conference on Future Networks and Communications (FNC),The 10th International Conference on Sustainable Energy Information Technology</t>
  </si>
  <si>
    <t>737-744</t>
  </si>
  <si>
    <t>A Multi-Layer Big Data Value Chain Approach for Security Issues</t>
  </si>
  <si>
    <t>Faroukhi, Abou Zakaria; El Alaoui, Imane; Gahi, Youssef; Amine, Aouatif</t>
  </si>
  <si>
    <t>Faroukhi2020</t>
  </si>
  <si>
    <t>UPIOT, Energy ecology, Construction method</t>
  </si>
  <si>
    <t>In order to promote the construction of the Ubiquitous Power Internet of Things scientifically and effectively, this paper considers the characteristics of each region comprehensively according to the needs of local and municipal companies, and forms three types of construction tasks with basic, improved and leading characteristics differentially. Key constructions in eight directions are defined, including production operations, customer service, construction management, energy ecology, enterprise intermediate platform, smart internet of things, basic support and technology research, etc. The objectives and effectiveness of twelve specific construction projects are cited as examples, which provide references for promoting the construction for prefecture-level power supply companies comprehensively.</t>
  </si>
  <si>
    <t>https://www.sciencedirect.com/science/article/pii/S1877050920318135</t>
  </si>
  <si>
    <t>763-768</t>
  </si>
  <si>
    <t>Exploration and Research on the Construction Method of Ubiquitous Power Internet of Things for Prefecture-level Power Supply Companies</t>
  </si>
  <si>
    <t>Wu, Yefan; Zhang, Mi; Li, Wenli; Xiao, Zhenfeng; Li, Peizhe; Li, Dawei; Liu, Haotian; Deng, Kai</t>
  </si>
  <si>
    <t>Wu2020</t>
  </si>
  <si>
    <t>, Ecosystem service, Discrete choice experiment, Random parameters logit, Willingness-to-pay, Individual preference heterogeneity</t>
  </si>
  <si>
    <t>Biological invasions can induce trajectories of changes that make ecosystems fragile and less reliable in providing services and goods. Here we set out to assess the economic value of dry land ecosystem services affected by the invasive tree Prosopis, which was originally introduced in Africa and elsewhere for providing firewood, animal fodder and other services to rural people. Based on choice experiment method, we estimated the economic values of dry land ecosystem services affected by Prosopis in the heavily invaded Afar region, Ethiopia and Baringo County, Kenya. Including labor and cash contributions as payment attributes, a random parameters logit model was employed for analyzing households' preferences for the affected ecosystem services. We found that, despite the services provided by Prosopis, households from both regions were willing to pay for its management primarily driven by biodiversity and water. WTP was on average higher in Afar (USD 50.42/year) than in Baringo (USD 37.74/year), which may be because the ecosystems in Afar were less degraded prior to the invasion by Prosopis than in Baringo and that charcoal production in Afar is officially prohibited. Our results indicate that the costs imposed by the deliberately introduced Prosopis outweigh its benefits in both Afar and Baringo.</t>
  </si>
  <si>
    <t>https://www.sciencedirect.com/science/article/pii/S0140196318304245</t>
  </si>
  <si>
    <t>Journal of Arid Environments</t>
  </si>
  <si>
    <t>Economic impacts of Prosopis spp. invasions on dryland ecosystem services in Ethiopia and Kenya: Evidence from choice experimental data</t>
  </si>
  <si>
    <t>Bekele, Ketema; Haji, Jema; Legesse, Belaineh; Schaffner, Urs</t>
  </si>
  <si>
    <t>Bekele2018</t>
  </si>
  <si>
    <t>air pollution, Influenza-like illness, Association analysis, Ceph, Alluxio</t>
  </si>
  <si>
    <t>Recently, air pollution has become the primary concern in Taiwan as it significantly affected people's health. Some air pollution monitoring, analysis, and prediction systems were proposed to solve the problem. However, there is very little research to see whether the air quality is associated with the Influenza-Like Illness (ILI) disease or not. In this study, a system is needed, in which the air quality data and the influenza-like illness data can be analyzed together to determine their associations accurately and effectively. In this work, a novel integrated platform was implemented by building a cluster environment based on Hadoop, Spark and a visualization environment with ELK Stack as well as a backup storage system based on Ceph object storage architecture. Also, Sqoop and Alluxio were used to solve the inefficiency problem in processing vast amounts of data. The experimental results showed the visualization of air quality and influenza-like illness data collected from 2016 to 2017 in Taichung, Taiwan. Besides, the association analyses and discussion between air quality and influenza-like illness were also presented.</t>
  </si>
  <si>
    <t>https://www.sciencedirect.com/science/article/pii/S074756321830493X</t>
  </si>
  <si>
    <t>266-274</t>
  </si>
  <si>
    <t>Computers in Human Behavior</t>
  </si>
  <si>
    <t>An implementation of real-time air quality and influenza-like illness data storage and processing platform</t>
  </si>
  <si>
    <t>Yang, Chao-Tung; Chen, Cai-Jin; Tsan, Yu-Tse; Liu, Po-Yu; Chan, Yu-Wei; Chan, Wei-Chen</t>
  </si>
  <si>
    <t>Yang2019</t>
  </si>
  <si>
    <t>Sustainability, Livability, Fuzzy Delphi method, Big data, Extendible open data, Dynamic network process</t>
  </si>
  <si>
    <t>Urban planning and its relevant transportation deploying have a particularly profound influence on the sustainability and livability of a city, and which also be crucial to the quality of life to urban residents at the same time. It was also suggested that the conception of livability should be extended to embrace the concerns associated with the sustainability. However, planning frameworks or assessment patterns that address the dynamics of urban planning and demand for transportation deploying are relatively rare; there also few public policies in related research fields have discussed the effects of the changes in various assessment indicators over time. Furthermore, following the rising advancements in social communication and computer technologies in modern society, the data collection, storage, and processing capabilities of people have improved substantially. And, the emergence of big data or extendible open data facilitates analysis and prediction availability, and enabled people to find immediate solutions to numerous dilemmas encountered. Therefore, based on the aforementioned intention, treating the city as a dynamic process with the trying of introducing the big data or extendible open data for facilitating urban sustainability and livability is undoubtedly worth to explore in further. The present study intends to initially examine the application of big data in sustainable and livable transportation strategies in Taipei City, Taiwan. Firstly, we investigate previous research on transportation sustainability in various countries to generalize our preliminary list of transportation sustainability indices that satisfy the principles of livable cities. And, key indices were then selected through the Fuzzy Delphi Method by administering a questionnaire to six experts from industrial, governmental, and academic sectors respectively. The research results were applied to develop decision-making strategies for responding to the environmental dynamics of Taipei City's transportation infrastructure system by using the analytic network process combined with a data-mining technique. Thus, big data pertaining to urban transportation were analyzed to predict the future dynamic trends of the key indices and prioritize the sustainable transportation strategies for a livable city under dynamic temporal and spatial changes. Ultimately, the policy implications of this study can not only offer a solution for current needs related to urban planning but also serve as a more transparent decision-making or well selection basis for developing sustainable and livable urban life in near future.</t>
  </si>
  <si>
    <t>https://www.sciencedirect.com/science/article/pii/S0197397518301838</t>
  </si>
  <si>
    <t>Habitat International</t>
  </si>
  <si>
    <t>Urban sustainable transportation planning strategies for livable City's quality of life</t>
  </si>
  <si>
    <t>Wey, Wann-Ming; Huang, Jhong-You</t>
  </si>
  <si>
    <t>Wey2018</t>
  </si>
  <si>
    <t>Precision oncology, Data commons, Data sharing</t>
  </si>
  <si>
    <t>The Department of Veterans Affairs (VA) has a strong track record providing high-quality, evidence-based care to cancer patients. In order to accelerate discoveries that will further improve care for Veterans with cancer, the VA has partnered with the Center for Translational Data Science at the University of Chicago and the Open Commons Consortium to establish a data sharing platform, the Veterans Precision Oncology Data Commons (VPODC). The VPODC makes clinical, genomic, and imaging data from the VA available to the research community at large. In this paper, we detail our motivation for data sharing, describe the VPODC, and outline our collaboration model. By transforming VA data into a national resource for research in precision oncology, the VPODC seeks to foster innovation through collaboration and resource sharing that will ultimately lead to improved care for Veterans with cancer.</t>
  </si>
  <si>
    <t>https://www.sciencedirect.com/science/article/pii/S0093775419300521</t>
  </si>
  <si>
    <t>Cancer Care in the Veterans Affairs Medical Centers (VAMC)</t>
  </si>
  <si>
    <t>314-320</t>
  </si>
  <si>
    <t>Seminars in Oncology</t>
  </si>
  <si>
    <t>The Veterans Precision Oncology Data Commons: Transforming VA data into a national resource for research in precision oncology</t>
  </si>
  <si>
    <t>Do, Nhan; Grossman, Robert; Feldman, Theodore; Fillmore, Nathanael; Elbers, Danne; Tuck, David; Dhond, Rupali; Selva, Luis; Meng, Frank; Fitzsimons, Michael; Ajjarapu, Samuel; Ayandeh, Siamack; Hall, Robert; Do, Stephanie; Brophy, Mary</t>
  </si>
  <si>
    <t>Do2019</t>
  </si>
  <si>
    <t>Semantic web, Ontology, e-government, Address registry, Linked Open Data, Semantic interoperability</t>
  </si>
  <si>
    <t>The transformation of society towards a digital economy and government austerity creates a new context leading to changing roles for both government and private sector. Boundaries between public and private services are blurring, enabling government and private sector to collaborate and share responsibilities. In Belgium, the regional Government of Flanders embedded the re-use of public sector information in its legislation and published a data portal containing well over 4000 Open Datasets. Due to a lack of interoperability, interconnecting and interpreting these sources of information remain challenges for public administrations, businesses and citizens. To dissolve the boundaries between the data silos, the Flemish government applied Linked Data design principles in an operational public sector context. This paper discusses the trends we have identified while â€˜rewiringâ€™ the Authentic Source for addresses to a Linked Base Registry. We observed the impact on multiple interoperability levels; namely on the legal, organisational, semantic and technical level. In conclusion Linked Data can increase semantic and technical interoperability and lead to a better adoption of government information in the public and private sector. We strongly believe that the insights from the past thirteen years in the region of Flanders could speed up processes in other countries that are facing the complexity of raising technical and semantic interoperability.</t>
  </si>
  <si>
    <t>https://www.sciencedirect.com/science/article/pii/S1570826818300519</t>
  </si>
  <si>
    <t>86-101</t>
  </si>
  <si>
    <t>Journal of Web Semantics</t>
  </si>
  <si>
    <t>Raising interoperability among base registries: The evolution of the Linked Base Registry for addresses in Flanders</t>
  </si>
  <si>
    <t>Buyle, Raf; Vanlishout, Ziggy; Coetzee, Serena; De Paepe, Dieter; Van Compernolle, Mathias; Thijs, Geert; Van Nuffelen, Bert; De Vocht, Laurens; Mechant, Peter; De Vidts, BjÃ¶rn; Mannens, Erik</t>
  </si>
  <si>
    <t>Buyle2019</t>
  </si>
  <si>
    <t>Data interlinking, Budget and spending data, String similarity measure, Open data, Translated string matching framework, Cluster computing</t>
  </si>
  <si>
    <t>Open budget data are among the most frequently published datasets of the open data ecosystem, intended to improve public administrations and government transparency. Unfortunately, the prospects of analysis across different open budget data remain limited due to schematic and linguistic differences. Budget and spending datasets are published together with descriptive classifications. Various public administrations typically publish the classifications and concepts in their regional languages. These classifications can be exploited to perform a more in-depth analysis, such as comparing similar items across different, cross-lingual datasets. However, in order to enable such analysis, a mapping across the multilingual classifications of datasets is required. In this paper, we present the framework for Interlinking of Heterogeneous Multilingual Open Fiscal DaTA (IOTA). IOTA makes use of machine translation followed by string similarities to map concepts across different datasets. To the best of our knowledge, IOTA is the first framework to offer scalable implementation of string similarity using distributed computing. The results demonstrate the applicability of the proposed multilingual matching, the scalability of the proposed framework, and an in-depth comparison of string similarity measures.</t>
  </si>
  <si>
    <t>https://www.sciencedirect.com/science/article/pii/S0957417419308528</t>
  </si>
  <si>
    <t>IOTA: Interlinking of heterogeneous multilingual open fiscal DaTA</t>
  </si>
  <si>
    <t>Musyaffa, Fathoni A.; Vidal, Maria-Esther; Orlandi, Fabrizio; Lehmann, Jens; Jabeen, Hajira</t>
  </si>
  <si>
    <t>Musyaffa2020</t>
  </si>
  <si>
    <t>Data science, Big data, Data networks, Rehabilitation science, Outcomes</t>
  </si>
  <si>
    <t>https://www.sciencedirect.com/science/article/pii/S1047965118308672</t>
  </si>
  <si>
    <t>Technological Advances in Rehabilitation</t>
  </si>
  <si>
    <t>459-471</t>
  </si>
  <si>
    <t>Physical Medicine and Rehabilitation Clinics of North America</t>
  </si>
  <si>
    <t>Data Science in Physical Medicine and Rehabilitation: Opportunities and Challenges</t>
  </si>
  <si>
    <t>Ottenbacher, Kenneth J.; Graham, James E.; Fisher, Steve R.</t>
  </si>
  <si>
    <t>Ottenbacher2019</t>
  </si>
  <si>
    <t>Big Data are radically changing biomedical research. The unprecedented advances in automated collection of large-scale molecular and clinical data pose major challenges to data analysis and interpretation, calling for the development of new computational approaches. The creation of powerful systems for the effective use of biomedical Big Data in Personalized Medicine (a.k.a. Precision Medicine) will require significant scientific and technical developments, including infrastructure, engineering, project and financial management. We review here how the evolution of data-driven methods offers the possibility to address many of these problems, guiding the formulation of hypotheses on systems functioning and the generation of mechanistic models, and facilitating the design of clinical procedures in Personalized Medicine.</t>
  </si>
  <si>
    <t>https://www.sciencedirect.com/science/article/pii/S0958166918301903</t>
  </si>
  <si>
    <t>Systems Biology â€¢ Nanobiotechnology</t>
  </si>
  <si>
    <t>161-167</t>
  </si>
  <si>
    <t>Current Opinion in Biotechnology</t>
  </si>
  <si>
    <t>Big data analytics for personalized medicine</t>
  </si>
  <si>
    <t>Cirillo, Davide; Valencia, Alfonso</t>
  </si>
  <si>
    <t>Cirillo2019</t>
  </si>
  <si>
    <t>Ecosystem services, Earth observation, Uncertainty, Bayesian network, Avalanche protection</t>
  </si>
  <si>
    <t>Ecosystem service (ES) assessments are widely promoted as a tool to support decision-makers in ecosystem management, and the mapping of ES is increasingly supported by the spatial data on ecosystem properties provided by Earth Observation (EO). However, ES assessments are often associated with high levels of uncertainty, which affects their credibility. We demonstrate how different types of information on ES (including EO data, process models, and expert knowledge) can be integrated in a Bayesian Network, where the associated uncertainties are quantified. The probabilistic approach is used to map the provision and demand of avalanche protection, an important regulating service in mountain regions, and to identify the key sources of uncertainty. The model outputs show high uncertainties, mainly due to uncertainties in process modelling. Our results demonstrate that the potential of EO to improve the accuracy of ES assessments cannot be fully utilized without an improved understanding of ecosystem processes.</t>
  </si>
  <si>
    <t>https://www.sciencedirect.com/science/article/pii/S1364815218300884</t>
  </si>
  <si>
    <t>300-310</t>
  </si>
  <si>
    <t>Environmental Modelling &amp; Software</t>
  </si>
  <si>
    <t>Quantifying uncertainties in earth observation-based ecosystem service assessments</t>
  </si>
  <si>
    <t>Stritih, Ana; Bebi, Peter; GrÃªt-Regamey, Adrienne</t>
  </si>
  <si>
    <t>Stritih2019</t>
  </si>
  <si>
    <t>Big data, Microgrid</t>
  </si>
  <si>
    <t>The prospering Big data era is emerging in the power grid. Multiple world-wide studies are emphasizing the big data applications in the microgrid due to the huge amount of produced data. Big data analytics can impact the design and applications towards safer, better, more profitable, and effective power grid. This paper presents the recognition and challenges of the big data and the microgrid. The construction of big data analytics is introduced. The data sources, big data opportunities, and enhancement areas in the microgrid like stability improvement, asset management, renewable energy prediction, and decision-making support are summarized. Diverse case studies are presented including different planning, operation control, decision making, load forecasting, data attacks detection, and maintenance aspects of the microgrid. Finally, the open challenges of big data in the microgrid are discussed.</t>
  </si>
  <si>
    <t>https://www.sciencedirect.com/science/article/pii/S147403461830702X</t>
  </si>
  <si>
    <t>Advanced Engineering Informatics</t>
  </si>
  <si>
    <t>State of the art in big data applications in microgrid: A review</t>
  </si>
  <si>
    <t>Moharm, Karim</t>
  </si>
  <si>
    <t>Moharm2019</t>
  </si>
  <si>
    <t>The explosion of e-commerce over the past decade is testament to how digital advances are slowly consuming the domains of both finance and retail. Shoppers around the globe need only open a smartphone app, tap on the goods they wish to purchase and have them shipped, often with next-day delivery for domestic merchants. Combined with SciFi-worthy talk of drone deliveries, you'd be forgiven for thinking that bricks-and-mortar retailers are on the brink of extinction.</t>
  </si>
  <si>
    <t>https://www.sciencedirect.com/science/article/pii/S0969476519300402</t>
  </si>
  <si>
    <t>Biometric Technology Today</t>
  </si>
  <si>
    <t>How biometrics (and blockchain) could save bricks-and-mortar retail</t>
  </si>
  <si>
    <t>Johnson, Alastair</t>
  </si>
  <si>
    <t>Johnson2019</t>
  </si>
  <si>
    <t>Ecological modelling, Fishing pressure, Gradient forest method, Indictor performance, Marine ecosystem, Primary productivity</t>
  </si>
  <si>
    <t>Moving toward ecosystem-based fisheries management (EBFM) necessitates a suite of ecological indicators that are responsive to fishing pressure, capable of tracking changes in the state of marine ecosystems, and related to management objectives. In this study, we employed the gradient forest method to assess the performance of 14 key ecological indicators in terms of specificity, sensitivity and the detection of thresholds for EBFM across ten marine ecosystems using four modelling frameworks (Ecopath with Ecosim, OSMOSE, Atlantis, and a multi-species size-spectrum model). Across seven of the ten ecosystems, high specificity to fishing pressure was found for most of the 14 indicators. The indicators biomass to fisheries catch ratio (B/C), mean lifespan and trophic level of fish community were found to have wide utility for evaluating fishing impacts. The biomass indicators, which have been identified as Essential Ocean Variables by the Global Ocean Observing System (GOOS), had lower performance for evaluating fishing impacts, yet they were most sensitive to changes in primary productivity. The indicator B/C was most sensitive to low levels of fishing pressure with a generally consistent threshold response around 0.4*FMSY (fishing mortality rate at maximum sustainable yield) across nine of the ten ecosystems. Over 50% of the 14 indicators had threshold responses at, or belowâ€¯âˆ¼0.6* FMSY for most ecosystems, indicating that these ecosystems would have already crossed a threshold for most indicators when fished at FMSY. This research provides useful insights on the performance of indicators, which contribute to facilitating the worldwide move toward EBFM.</t>
  </si>
  <si>
    <t>https://www.sciencedirect.com/science/article/pii/S1470160X19304005</t>
  </si>
  <si>
    <t>16-28</t>
  </si>
  <si>
    <t>Making ecological indicators management ready: Assessing the specificity, sensitivity, and threshold response of ecological indicators</t>
  </si>
  <si>
    <t>Fu, Caihong; Xu, Yi; Bundy, Alida; GrÃ¼ss, Arnaud; Coll, Marta; Heymans, Johanna J.; Fulton, Elizabeth A.; Shannon, Lynne; Halouani, Ghassen; Velez, Laure; Akoglu, Ekin; Lynam, Christopher P.; Shin, Yunne-Jai</t>
  </si>
  <si>
    <t>Fu2019</t>
  </si>
  <si>
    <t>Government enterprise architecture framework, Design science research, Big data, Open linked data, Cloud computing, Quality attributes, ATAM, Methodology</t>
  </si>
  <si>
    <t>Governmental and local authorities are facing many new information and communication technologies challenges. The amount of data is rapidly increasing. The data sets are published in different formats. New services are based on linking and processing differently structured data from various sources. Users expect openness of public data, fast processing, and intuitive visualisation. The article addresses the challenges and proposes a new government enterprise architecture framework. The following partial architectures are included: big and open linked data storage, processing, and publishing using cloud computing. At first, the key concepts are defined. Next, the basic architectural roles and components are specified. The components result from the decomposition of related frameworks. The main part of the article deals with the detailed proposal of the architecture framework and partial views on architecture (sub-architectures). A methodology, including a proposal of appropriate steps, solutions and responsibilities for them, is described in the next step - after the verification and validation of the new framework with respect to the attributes of quality. The new framework responds to emerging ICT trends in order to evolve government enterprise architecture continually and represent current architectural components and their relationships.</t>
  </si>
  <si>
    <t>https://www.sciencedirect.com/science/article/pii/S0268401218305942</t>
  </si>
  <si>
    <t>124-141</t>
  </si>
  <si>
    <t>Developing a government enterprise architecture framework to support the requirements of big and open linked data with the use of cloud computing</t>
  </si>
  <si>
    <t>Lnenicka, Martin; Komarkova, Jitka</t>
  </si>
  <si>
    <t>Lnenicka2019a</t>
  </si>
  <si>
    <t>Data Quality Metadata Repository, Knowledge representation, Data quality assessment, Data quality dimensions, Data quality framework</t>
  </si>
  <si>
    <t>Background and objective In recent years, several data quality conceptual frameworks have been proposed across the Data Quality and Information Quality domains towards assessment of quality of data. These frameworks are diverse, varying from simple lists of concepts to complex ontological and taxonomical representations of data quality concepts. The goal of this study is to design, develop and implement a platform agnostic computable data quality knowledge repository for data quality assessments. Methods We identified computable data quality concepts by performing a comprehensive literature review of articles indexed in three major bibliographic data sources. From this corpus, we extracted data quality concepts, their definitions, applicable measures, their computability and identified conceptual relationships. We used these relationships to design and develop a data quality meta-model and implemented it in a quality knowledge repository. Results We identified three primitives for programmatically performing data quality assessments: data quality concept, its definition, its measure or rule for data quality assessment, and their associations. We modeled a computable data quality meta-data repository and extended this framework to adapt, store, retrieve and automate assessment of other existing data quality assessment models. Conclusion We identified research gaps in data quality literature towards automating data quality assessments methods. In this process, we designed, developed and implemented a computable data quality knowledge repository for assessing quality and characterizing data in health data repositories. We leverage this knowledge repository in a service-oriented architecture to perform scalable and reproducible framework for data quality assessments in disparate biomedical data sources.</t>
  </si>
  <si>
    <t>https://www.sciencedirect.com/science/article/pii/S0169260718306254</t>
  </si>
  <si>
    <t>193-201</t>
  </si>
  <si>
    <t>Computer Methods and Programs in Biomedicine</t>
  </si>
  <si>
    <t>Towards a content agnostic computable knowledge repository for data quality assessment</t>
  </si>
  <si>
    <t>Rajan, Naresh Sundar; Gouripeddi, Ramkiran; Mo, Peter; Madsen, Randy K.; Facelli, Julio C.</t>
  </si>
  <si>
    <t>Rajan2019</t>
  </si>
  <si>
    <t>Big data, Consent, Data analytics, Employment, Ethics, Risk management</t>
  </si>
  <si>
    <t>In recent years, a great deal of attention has been devoted to trying to understand the risk challenges that arise in information management, and most recently, challenges that arise due to big data. In this article, the complexities of big data for employers are explored, drawing on a risk management on Human Resources (HR) perspective and normal accident theory (NAT) to illustrate the evolving characteristics of these complexities. The paper concludes with a series of recommendations that focus on education, design in data collection, and risk management, in the hope that these recommendations enable employers to better anticipate and address emerging big data challenges.</t>
  </si>
  <si>
    <t>https://www.sciencedirect.com/science/article/pii/S0268401218306911</t>
  </si>
  <si>
    <t>159-164</t>
  </si>
  <si>
    <t>Developing human resource data risk management in the age of big data</t>
  </si>
  <si>
    <t>Calvard, Thomas Stephen; Jeske, Debora</t>
  </si>
  <si>
    <t>Calvard2018</t>
  </si>
  <si>
    <t>Big and open linked data, Ecosystem approach, Dimensions, Data analytics lifecycle, Stakeholders, Conceptual framework</t>
  </si>
  <si>
    <t>Big and open linked data are often mentioned together because storing, processing, and publishing large amounts of these data play an increasingly important role in today's society. However, although this topic is described from the political, economic, and social points of view, a technical dimension, which is represented by big data analytics, is insufficient. The aim of this review article was to provide a theoretical background of big and open linked data analytics ecosystem and its essential elements. First, the key terms were introduced including related dimensions. Then, the key lifecycle phases were defined and involved stakeholders were identified. Finally, a conceptual framework was proposed. In contrast to previous research, the new ecosystem is formed by interactions of stakeholders in the following dimensions and their sub-dimensions: transparency, engagement, legal, technical, social, and economic. These relationships are characterized by the most important requisites and public policy choices affecting the data analytics ecosystem together with the key phases and activities of the data analytics lifecycle. The findings should contribute to relevant initiatives, strategies, and policies and their effective implementation.</t>
  </si>
  <si>
    <t>https://www.sciencedirect.com/science/article/pii/S0740624X18302545</t>
  </si>
  <si>
    <t>129-144</t>
  </si>
  <si>
    <t>Big and open linked data analytics ecosystem: Theoretical background and essential elements</t>
  </si>
  <si>
    <t>Lnenicka2019</t>
  </si>
  <si>
    <t>Data exploration, Big data, Multi-dimensional data modelling, Human-In-the-Loop Data Analysis, Industry 4.0, Cyber Physical Systems</t>
  </si>
  <si>
    <t>The collection, organisation and analysis of large amount of data (Big Data) in different application domains still require the involvement of experts for the identification of relevant data only, without being overwhelmed by volume, velocity and variety of collected data. According to the â€œHuman-In-the-Loop Data Analysisâ€ vision, experts explore data to take decisions in unexpected situations, based on their long-term experience. In this paper, the IDEAaS (Interactive Data Exploration As-a-Service) approach is presented, apt to enable Big Data Exploration (BDE) according to data relevance. In the approach, novel techniques have been developed: (i) an incremental clustering algorithm, to provide summarised representation of collected data streams; (ii) multi-dimensional organisation of summarised data, for data exploration according to different analysis dimensions; (iii) data relevance evaluation techniques, to attract the expertsâ€™ attention on relevant data only during exploration. The approach has been experimented to apply BDE for state detection in the Industry 4.0 domain, given the strategic importance of Big Data management as enabling technology in this field. In particular, a stream of numeric features is collected from a Cyber Physical System and is explored to monitor the system health status, supporting the identification of unknown anomalous conditions. Results of an extensive experimentation in the Industry 4.0 domain are presented in the paper and demonstrated the effectiveness of developed techniques to attract the attention of experts on relevant data, also beyond the considered domain, in presence of disruptive characteristics of Big Data, namely volume (millions of collected records), velocity (measured in milliseconds) and variety (number and heterogeneity of analysis dimensions).</t>
  </si>
  <si>
    <t>https://www.sciencedirect.com/science/article/pii/S0167739X18320867</t>
  </si>
  <si>
    <t>51-69</t>
  </si>
  <si>
    <t>A Relevance-based approach for Big Data Exploration</t>
  </si>
  <si>
    <t>Bagozi, Ada; Bianchini, Devis; De Antonellis, Valeria; Garda, Massimiliano; Marini, Alessandro</t>
  </si>
  <si>
    <t>Bagozi2019</t>
  </si>
  <si>
    <t>The concept of Mobility as a Service (MaaS) is seeing increasing attention from researchers, industry, and the public sector. MaaS, which posits that traditional models of car ownership and travel may be supplanted by models focused on packages of shared vehicle access, use of public transport, active transport, and teleworking, is currently viewed as having potential beneficial impacts including reductions in single-occupancy vehicle trips, with concomitant reductions in travel cost, congestion, and environmental concerns. MaaS, however, relies upon a number of social expectations, including trust, reliability, and transparency, each of which is reliant upon both the social network that enables MaaS to work efficiently, and upon the ways in which data are handled within the enabling framework. In light of this, it is anticipated that the recently-enacted General Data Protection Regulation (GDPR) has the potential to significantly impact upon the further implementation of MaaS. MaaS services are predicated upon the sharing of personal travel information (vehicle availability, origins, destinations, financial information, social network data, etc.) that, under GDPR, may be considered personal, subject to the regulations and restrictions this categorisation implies. For MaaS to work in a European context, then, it must be responsive to GDPR requirements related to issues such as Privacy by Design, Consent, and Protection. In this paper, we explore the concept of MaaS in relation to privacy considerations raised by GDPR requirements, with attention to methods and techniques related to relevant data acquisition, sharing, and protection processes. A case study of the Whim applicationâ€™s privacy policy is presented to demonstrate the potential implications of this policy in an applied context.</t>
  </si>
  <si>
    <t>https://www.sciencedirect.com/science/article/pii/S0965856418309741</t>
  </si>
  <si>
    <t>Developments in Mobility as a Service (MaaS) and Intelligent Mobility</t>
  </si>
  <si>
    <t>50-57</t>
  </si>
  <si>
    <t>Transportation Research Part A: Policy and Practice</t>
  </si>
  <si>
    <t>MaaS surveillance: Privacy considerations in mobility as a service</t>
  </si>
  <si>
    <t>Cottrill, Caitlin D.</t>
  </si>
  <si>
    <t>Cottrill2020</t>
  </si>
  <si>
    <t>Data traceability, QR code, Labels printing, Samples management</t>
  </si>
  <si>
    <t>Ensuring traceability of both field experimental data and laboratory sampling data for a reproducible research remains a challenge nowadays. Between the time when geolocalized specimens are taken, and the time the resulting data ends up in analysis published within a study, many manual operations take place that are prone to generate errors. The French nodes of the European Long-Term Socio-Ecological Research Infrastructure called â€Zones Ateliersâ€ propose a solution as generic as possible to this problem of monitoring of the samples and the data associated with them. Compared to existing solutions such as Laboratory Information Management Systems, we target a robust solution for labelling adapted to outdoor working conditions, with the management of storages and movements of samples. We designed and realized a software package tested from end to end, using open source licenses and cheap hardware, including small printers (mobile or not) and Raspberry Pis. This system provides sufficient flexibility so that it can facilitate working with a wide variety of existing protocols. One of the most interesting feature consists to record all contextual data associated with the samples, which constitute important parameters of the subsequent analyses. Furthermore, not only traceability is thus guaranteed, but also we can expect a reduced handling times and an increased streamlining of the storage of samples that will improve the return on investment.</t>
  </si>
  <si>
    <t>https://www.sciencedirect.com/science/article/pii/S0098300417310622</t>
  </si>
  <si>
    <t>82-91</t>
  </si>
  <si>
    <t>Towards better traceability of field sampling data</t>
  </si>
  <si>
    <t>Plumejeaud-Perreau; Quinton, Eric; Pignol, CÃ©cile; Linyer, Hector; Ancelin, Julin; CipiÃ¨re, SÃ©bastien; Heintz, Wilfried; Rouan, Mathias; Damy, Sylvie; Bretagnolle, Vincent</t>
  </si>
  <si>
    <t>PlumejeaudPerreau2019</t>
  </si>
  <si>
    <t>research data management, RDM services and tools, locations and organizational types, level of preparedness, degree of development, evolving roles</t>
  </si>
  <si>
    <t>This paper reports the results of an international survey on research data management (RDM) services in libraries. More than 240 practicing librarians responded to the survey and outlined their roles and levels of preparedness in providing RDM services, challenges their libraries face, and knowledge and skills that they deemed essential to advance the RDM practice. Findings of the study revealed not only a number of location and organizational differences in RDM services and tools provided but also the impact of the level of preparedness and degree of development in RDM roles on the types of RDM services provided. Respondents' perceptions on both the current challenges and future roles of RDM services were also examined. With a majority of the respondents recognizing the importance of RDM and hoping to receive more training while expressing concerns of lack of bandwidth or capacity in this area, it is clear that, in order to grow RDM services, institutional commitment to resources and training opportunities is crucial. As an emergent profession, data librarians need to be nurtured, mentored, and further trained. The study makes a case for developing a global community of practice where data librarians work together, exchange information, help one another grow, and strive to advance RDM practice around the world.</t>
  </si>
  <si>
    <t>https://www.sciencedirect.com/science/article/pii/S2543925122000675</t>
  </si>
  <si>
    <t>84-101</t>
  </si>
  <si>
    <t>Data and Information Management</t>
  </si>
  <si>
    <t>Providing Research Data Management (RDM) Services in Libraries: Preparedness, Roles, Challenges, and Training for RDM Practice</t>
  </si>
  <si>
    <t>Tang, Rong; Hu, Zhan</t>
  </si>
  <si>
    <t>Tang2019</t>
  </si>
  <si>
    <t>Urban ecosystem services, Assessment tool, Spatial model, Decision support, Socioeconomic valuation, Biophysical quantification</t>
  </si>
  <si>
    <t>The EU 2020 Biodiversity Strategy requests EU Member States to map and assess ecosystem services within national territories, and to promote and integrate these values into policy-making. This calls for standardized and harmonized data, indicators, and methods to assess ecosystem services within national boundaries. Current approaches for assessing ecosystem services often oversimplify cross-scale heterogeneity, sacrificing the spatial and thematic detail required to support the needs and expectations of decision-makers at different levels. Hence, nationally harmonized models for mapping and quantifying ecosystem services are needed. This paper presents the Natural Capital Model (NC-Model), a spatially-explicit set of models for quantifying and mapping ecosystem services within the Netherlands. Its aim is to support the integration of ecosystem services within spatial planning and policy-making at the national level, contributing to the fulfilment of national and international environmental policy targets. Models introduce previously unexplored combinations of explanatory variables for modelling ecosystem functions and the socioeconomic benefits they accrue, making use of publicly-available and high-resolution spatial data. To capture spatial and thematic heterogeneity across the urban-rural gradient, the NC-Model comprises a subset of ecosystem service models tailored to the urban environment. To demonstrate the model's application, we expand on six urban ecosystem service models and implement them to quantify and map ecosystem services for Municipality of Amsterdam. High-resolution ecosystem supply and use maps provide detailed spatial information useful for supporting spatial planners and decision-makers who wish to optimize the allocation of natural elements while supporting the needs of citizens. They paint a picture on the interlinkages that exist between natural elements, ecological functions, and socioeconomic well-being in a friendly manner, tailored to various audiences with differing priorities. Their open-access nature enables their customization, supporting the sharing of knowledge and data to endorse ecosystem service modelling efforts by external parties within and outside the Netherlands.</t>
  </si>
  <si>
    <t>https://www.sciencedirect.com/science/article/pii/S0048969719349654</t>
  </si>
  <si>
    <t>Towards nationally harmonized mapping and quantification of ecosystem services</t>
  </si>
  <si>
    <t>Paulin, M. J.; Remme, R. P.; van der Hoek, D. C. J.; de Knegt, B.; Koopman, K. R.; Breure, A. M.; Rutgers, M.; de Nijs, T.</t>
  </si>
  <si>
    <t>Paulin2020</t>
  </si>
  <si>
    <t>Energy markets, Electricity, Demand flexibility, Electricity consumer, Consumer viewpoint</t>
  </si>
  <si>
    <t>Energy markets are currently evolving due to the rapid digitalization, increasing amount of renewable energy sources, and rapid technology development. Market actors are being forced to adapt their business models to these changes or find new business opportunities. In our earlier work, new change scenarios were identified that reflect the future business potential of Finnish companies in energy domain particularly with respect to demand flexibility, new actor roles, new consumer services and novel activities in a new kind of energy market. The purpose of this paper is to examine the energy consumer viewpoint on these new scenarios. As consumers are becoming more central actors in the energy markets via demand flexibility and new type of services, it is critical to design the solutions in a user-centric way. A consumer survey was conducted to identify consumersâ€™ opinions and attitudes and determine their willingness to participate in the new energy market scenarios. The survey reached a large number of consumers representing a considerable portion of the Finnish population. According to the results, a half of consumers consider the forecasted scenarios as positive changes, but a lot of communication must still be done in order to win the majority support of consumers.</t>
  </si>
  <si>
    <t>https://www.sciencedirect.com/science/article/pii/S0378779619304729</t>
  </si>
  <si>
    <t>Electric Power Systems Research</t>
  </si>
  <si>
    <t>Consumer viewpoint on a new kind of energy market</t>
  </si>
  <si>
    <t>Immonen, Anne; Kiljander, Jussi; Aro, Matti</t>
  </si>
  <si>
    <t>Immonen2020</t>
  </si>
  <si>
    <t>patient safety, RxNorm, electronic prescription, pharmacy, pharmacists, automation</t>
  </si>
  <si>
    <t>Background Medication errors are pervasive. Electronic prescriptions (e-prescriptions) convey secure and computer-readable prescriptions from clinics to outpatient pharmacies for dispensing. Once received, pharmacy staff perform a transcription task to select the medications needed to process e-prescriptions within their dispensing software. Later, pharmacists manually double-check medications selected to fulfill e-prescriptions before dispensing to the patient. Although pharmacist double-checks are mostly effective for catching medication selection mistakes, the cognitive process of medication selection in the computer is still prone to error because of heavy workload, inattention, and fatigue. Leveraging health information technology to identify and recover from medication selection errors can improve patient safety. Objective This study aimed to determine the performance of an automated double-check of pharmacy prescription records to identify potential medication selection errors made in outpatient pharmacies with the RxNorm application programming interface (API). Methods We conducted a retrospective observational analysis of 537,710 pairs of e-prescription and dispensing records from a mail-order pharmacy for the period January 2017 to October 2018. National Drug Codes (NDCs) for each pair were obtained from the National Library of Medicineâ€™s (NLMâ€™s) RxNorm API. The API returned RxNorm concept unique identifier (RxCUI) semantic clinical drug (SCD) identifiers associated with every NDC. The SCD identifiers returned for the e-prescription NDC were matched against the corresponding SCD identifiers from the pharmacy dispensing record NDC. An error matrix was created based on the hand-labeling of mismatched SCD pairs. Performance metrics were calculated for the e-prescription-to-dispensing record matching algorithm for both total pairs and unique pairs of NDCs in these data. Results We analyzed 527,881 e-prescription and pharmacy dispensing record pairs. Four clinically significant cases of mismatched RxCUI identifiers were detected (ie, three different ingredient selections and one different strength selection). A total of 546 less significant cases of mismatched RxCUIs were found. Nearly all of the NDC pairs had matching RxCUIs (28,787/28,817, 99.90%-525,270/527,009, 99.67%). The RxNorm API had a sensitivity of 1, a false-positive rate of 0.00104 to 0.00312, specificity of 0.99896 to 0.99688, precision of 0.00727 to 0.04255, and F1 score of 0.01444 to 0.08163. We found 872 pairs of records without an RxCUI. Conclusions The NLMâ€™s RxNorm API can perform an independent and automatic double-check of correct medication selection to verify e-prescription processing at outpatient pharmacies. RxNorm has near-comprehensive coverage of prescribed medications and can be used to recover from medication selection errors. In the future, tools such as this may be able to perform automated verification of medication selection accurately enough to free pharmacists from having to perform manual double-checks of the medications selected within pharmacy dispensing software to fulfill e-prescriptions.</t>
  </si>
  <si>
    <t>https://www.sciencedirect.com/science/article/pii/S2291969420001350</t>
  </si>
  <si>
    <t>JMIR Medical Informatics</t>
  </si>
  <si>
    <t>Detecting Potential Medication Selection Errors During Outpatient Pharmacy Processing of Electronic Prescriptions With the RxNorm Application Programming Interface: Retrospective Observational Cohort Study</t>
  </si>
  <si>
    <t>Lester, Corey A.; Tu, Liyun; Ding, Yuting; Flynn, Allen J.</t>
  </si>
  <si>
    <t>Lester2020</t>
  </si>
  <si>
    <t>Disaggregated value, Livelihoods, Ecosystem service dependence, Household welfare, China</t>
  </si>
  <si>
    <t>The direct links between ecosystem services and householdsâ€™ well-being have long been discussed, but documentation remains sparse. This paper outlines a practical method for estimating the value of ecosystem services as they contribute to household livelihoods in rural regions. Measuring these links at the household level enables disaggregated assessment of how ecosystem services relate to household wellbeing. To demonstrate the method, we use a unique dataset of 1749 households in northern China to show how livelihoods depend on ecosystem services, focusing on the ecosystem contributions to goods they sell or consume. We disaggregate the household-level value of ecosystem services across locations and to various beneficiary groups, which shows substantial variation in dependency on different types of services. These results have practical implications for land management strategies by safeguarding the most critical ecosystems and targeting management goals for beneficiaries. Organizations can use these methods to better inform policy design and understand who will win and lose from proposed programs.</t>
  </si>
  <si>
    <t>https://www.sciencedirect.com/science/article/pii/S2212041618302080</t>
  </si>
  <si>
    <t>Disaggregating livelihood dependence on ecosystem services to inform land management</t>
  </si>
  <si>
    <t>Robinson, Brian E.; Zheng, Hua; Peng, Wenjia</t>
  </si>
  <si>
    <t>Robinson2019</t>
  </si>
  <si>
    <t>next-generation artificial intelligence, explainable AI, field phenomics, genomics, augmented breeding, smart farming</t>
  </si>
  <si>
    <t>Breeding crops for high yield and superior adaptability to new and variable climates is imperative to ensure continued food security, biomass production, and ecosystem services. Advances in genomics and phenomics are delivering insights into the complex biological mechanisms that underlie plant functions in response to environmental perturbations. However, linking genotype to phenotype remains a huge challenge and is hampering the optimal application of high-throughput genomics and phenomics to advanced breeding. Critical to success is the need to assimilate large amounts of data into biologically meaningful interpretations. Here, we present the current state of genomics and field phenomics, explore emerging approaches and challenges for multiomics big data integration by means of next-generation (Next-Gen) artificial intelligence (AI), and propose a workable path to improvement.</t>
  </si>
  <si>
    <t>https://www.sciencedirect.com/science/article/pii/S0167779919301143</t>
  </si>
  <si>
    <t>1217-1235</t>
  </si>
  <si>
    <t>Accelerating Climate Resilient Plant Breeding by Applying Next-Generation Artificial Intelligence</t>
  </si>
  <si>
    <t>Harfouche, Antoine L.; Jacobson, Daniel A.; Kainer, David; Romero, Jonathon C.; Harfouche, Antoine H.; Scarascia Mugnozza, Giuseppe; Moshelion, Menachem; Tuskan, Gerald A.; Keurentjes, Joost J. B.; Altman, Arie</t>
  </si>
  <si>
    <t>Harfouche2019</t>
  </si>
  <si>
    <t>Ecosystem services, Urban biodiversity, Nature-based solutions, Socio-ecological systems, Climate change</t>
  </si>
  <si>
    <t>As the linked impacts of climate change and degradation of ecosystems continue to be felt, particularly in developing countries, it is vital that methods for development that concurrently address adaptation to climate change, rapid urbanisation, and ecosystem degradation be explored. Further development of approaches which are participatory and embedded in an understanding of the importance of symbiotic relationships between socio-cultural and ecological systems is particularly important. Ecosystem-based adaptation (EbA) is one such method that is gaining recognition and momentum in areas where developing nations face converging pressures and drivers of change. EbA methodologies to date, are often ill-defined in an urban context and lack consideration of future social and ecological scenarios however. In response, this paper describes a methodology for developing urban EbA projects in a small island developing nation context. The methodology was developed and applied by a multi-disciplinary team working under the auspices of the Secretariat of the Pacific Regional Environment Programme (SPREP). The application of this methodology in Port Vila, Vanuatu indicated: i) the needs of local people must be at the forefront of project planning, requiring a participatory design process; ii) EbA solutions development must be multidisciplinary and iterative; iii) appropriate quantitative and qualitative data is vital as a basis for EbA project development, requiring adequate time for data gathering; iv) urban and coastal EbA projects must be developed holistically, recognising socio-ecological systems that extend beyond the urban area itself; v) the complex overlapping landscape of governmental and international aid financed projects must inform the development of new EbA projects; vi) potential monetary and non-monetary benefits, costs and risks across multiple factors must be carefully assessed in EbA project development; and vii) project implementation requires ongoing engagement and a readiness to adapt to on-the-ground realities.</t>
  </si>
  <si>
    <t>https://www.sciencedirect.com/science/article/pii/S0964569118306719</t>
  </si>
  <si>
    <t>Ocean &amp; Coastal Management</t>
  </si>
  <si>
    <t>Devising urban ecosystem-based adaptation (EbA) projects with developing nations: A case study of Port Vila, Vanuatu</t>
  </si>
  <si>
    <t>Pedersen Zari, Maibritt; Blaschke, Paul M.; Jackson, Bethanna; Komugabe-Dixson, AimÃ©e; Livesey, Chris; Loubser, David I.; Martinez-Almoyna Gual, Carles; Maxwell, Deborah; Rastandeh, Amin; Renwick, James; Weaver, Sean; Archie, Kelli M.</t>
  </si>
  <si>
    <t>PedersenZari2020</t>
  </si>
  <si>
    <t>Seizure prediction, Seizure detection, Excitability</t>
  </si>
  <si>
    <t>Epilepsy treatment is challenging due to a lack of essential diagnostic tools, including methods for reliable seizure detection in the ambulatory setting, to assess seizure risk over time and to monitor treatment efficacy. This lack of objective diagnostics constitutes a significant barrier to better treatments, raises methodological concerns about the antiseizure medication evaluation process and, to patients, is a main issue contributing to the disease burden. Recent years have seen rapid progress towards better diagnostics that meet these needs of epilepsy patients and clinicians. Availability of comprehensive data and the rise of more powerful computational analysis methods have driven progress in this area. Here, we provide an overview on data- and theory-driven approaches aimed at identifying methods to reliably detect and forecast seizures as well as to monitor brain excitability and treatment efficacy in epilepsy. We provide a particular account on neural criticality, the hypothesis that cortical networks may be poised in a critical state at the boundary between different types of dynamics, and discuss its role in informing diagnostics to track cortex excitability and seizure risk in recent experiments. With the further expansion of digitalization in medicine, tele-medicine and long-term, ambulatory monitoring, these computationally based methods may gain more relevance in epilepsy in the future. This article is part of the special issue entitled â€˜New Epilepsy Therapies for the 21st Century â€“ From Antiseizure Drugs to Prevention, Modification and Cure of Epilepsyâ€™.</t>
  </si>
  <si>
    <t>https://www.sciencedirect.com/science/article/pii/S0028390819304691</t>
  </si>
  <si>
    <t>Neuropharmacology</t>
  </si>
  <si>
    <t>Seizure prediction and intervention</t>
  </si>
  <si>
    <t>Meisel, Christian; Loddenkemper, Tobias</t>
  </si>
  <si>
    <t>Meisel2020</t>
  </si>
  <si>
    <t>Pediatric oncology, Pediatric cancer, Big data, Data sharing, Data science, Informatics</t>
  </si>
  <si>
    <t>Pediatric cancer is a rare disease with a low annual incidence, which presents a significant challenge in being able to collect enough data to fuel clinical discoveries. Big data registry trials hold promise to advance the study of pediatric cancers by allowing for the combination of traditional randomized controlled trials with the power of larger cohort sizes. The emergence of big data resources and data-sharing initiatives are becoming transformative for pediatric cancer diagnosis and treatment. This review discusses the uses of big data in pediatric cancer, existing pediatric cancer registry initiatives and research, the challenges in harmonizing these data to improve accessibility for study, and building pediatric data commons and other important future endeavors.</t>
  </si>
  <si>
    <t>https://www.sciencedirect.com/science/article/pii/S0093775420300063</t>
  </si>
  <si>
    <t>Pediatric Oncology</t>
  </si>
  <si>
    <t>56-64</t>
  </si>
  <si>
    <t>Using big data in pediatric oncology: Current applications and future directions</t>
  </si>
  <si>
    <t>Major, Ajay; Cox, Suzanne M.; Volchenboum, Samuel L.</t>
  </si>
  <si>
    <t>Major2020</t>
  </si>
  <si>
    <t>Adaptive closed-loop, Control system, Algorithm design and analysis, Queuing theory, IoT, Non-linear control</t>
  </si>
  <si>
    <t>IoT network generates a large amount of data. This means that the monitoring and control of these networks and the transfer of packets from the IoT network to the server can cause communications to collapse. On the other hand, due to the large volume of data stored in the databases the monitoring of the IoT network needs very powerful servers to have a high degree of efficiency. This paper presents a novel adaptive closed-loop control system and speed up searches model to improve the monitor and control efficiency in IoT networks, specially those which are based in blockchain. The non linear control model under consideration includes a new way to evaluate the optimal number of blocks that should be at the queue of the minersâ€™ network in order to make the process efficient through the use of queuing theory. Also, a new system to speed up searches is presented by using hashmaps, which makes the monitoring process faster, reliable and efficient. The efficiency of the presented approach is illustrated by a numerical case study.</t>
  </si>
  <si>
    <t>https://www.sciencedirect.com/science/article/pii/S1566253518306079</t>
  </si>
  <si>
    <t>227-239</t>
  </si>
  <si>
    <t>Information Fusion</t>
  </si>
  <si>
    <t>Non-linear adaptive closed-loop control system for improved efficiency in IoT-blockchain management</t>
  </si>
  <si>
    <t>Casado-Vara, Roberto; Chamoso, Pablo; De la Prieta, Fernando; Prieto, Javier; Corchado, Juan M.</t>
  </si>
  <si>
    <t>CasadoVara2019</t>
  </si>
  <si>
    <t>Big data, Remote sensing, Machine learning, Wildfire prediction, Data mining, Artificial intelligence</t>
  </si>
  <si>
    <t>Wildfires, whether natural or caused by humans, are considered among the most dangerous and devastating disasters around the world. Their complexity comes from the fact that they are hard to predict, hard to extinguish and cause enormous financial losses. To address this issue, many research efforts have been conducted in order to monitor, predict and prevent wildfires using several Artificial Intelligence techniques and strategies such as Big Data, Machine Learning, and Remote Sensing. The latter offers a rich source of satellite images, from which we can retrieve a huge amount of data that can be used to monitor wildfires. The method used in this paper combines Big Data, Remote Sensing and Data Mining algorithms (Artificial Neural Network and SVM) to process data collected from satellite images over large areas and extract insights from them to predict the occurrence of wildfires and avoid such disasters. For this reason, we implemented a methodology that serves this purpose by building a dataset based on Remote Sensing data related to the state of the crops (NDVI), meteorological conditions (LST), as well as the fire indicator â€œThermal Anomaliesâ€, these data, were acquired from â€œMODISâ€ (Moderate Resolution Imaging Spectroradiometer), a key instrument aboard the Terra and Aqua satellites. This dataset is available on GitHub via this link (https://github.com/ouladsayadyounes/Wildfires). Experiments were made using the big data platform â€œDatabricksâ€. Experimental results gave high prediction accuracy (98.32%). These results were assessed using several validation strategies (e.g., classification metrics, cross-validation, and regularization) as well as a comparison with some wildfire early warning systems.</t>
  </si>
  <si>
    <t>https://www.sciencedirect.com/science/article/pii/S0379711218303941</t>
  </si>
  <si>
    <t>130-146</t>
  </si>
  <si>
    <t>Fire Safety Journal</t>
  </si>
  <si>
    <t>Predictive modeling of wildfires: A new dataset and machine learning approach</t>
  </si>
  <si>
    <t>Sayad, Younes Oulad; Mousannif, Hajar; Al Moatassime, Hassan</t>
  </si>
  <si>
    <t>Sayad2019</t>
  </si>
  <si>
    <t>data management and decision support tools, Dairy Brain, machine learning and optimization, application programming interface</t>
  </si>
  <si>
    <t>ABSTRACT Management decisions can be informed by near-real-time data streams to improve the economics of the farm and to positively benefit the overall health of a dairy herd or the larger environment. Decision support tools can use data management services and analytics to exploit data streams from farm and other economic, health, and agricultural sources. We will describe a decision support tool that couples data analytics tools to underlying cow, herd, and economic data with an application programming interface. This interface allows the user to interact with a collection of dairy applications without fully exposing the intricacies of the underlying system model and understand the effects of different decisions on outputs of interest. The collection of these applications will form the basis of the Dairy Brain decision support system, which will provide management suggestions to farmers at a single animal or farm level. Dairy operations data will be gathered, cleaned, organized, and disseminated through an agricultural data hub, exploiting newly developed ontologies for integration of multiple data sources. Models of feed efficiency, culling, or other dairy operations (such as large capital expenditures, outsourcing opportunities, and interactions with regulators) form the basis of analytical approaches, operationalized via tools that help secure information and control uncertainties. The applications will be independently generated to provide flexibility, and use tools and modeling approaches from the data science, simulation, machine learning, and optimization disciplines to provide specific recommendations to decision makers. The Dairy Brain is a decision support system that couples data analytics tools with a suite of applications that integrate cow, herd, and economic data to inform management, operational, and animal health improving practices. Research challenges that remain include dealing with increased variability as predictions go from herd or pen level down to individual cow level and choosing the appropriate tool or technique to deal with a specific problem.</t>
  </si>
  <si>
    <t>https://www.sciencedirect.com/science/article/pii/S0022030220301454</t>
  </si>
  <si>
    <t>3874-3881</t>
  </si>
  <si>
    <t>Journal of Dairy Science</t>
  </si>
  <si>
    <t>Symposium review: Dairy Brainâ€”Informing decisions on dairy farms using data analytics</t>
  </si>
  <si>
    <t>Ferris, Michael C.; Christensen, Adam; Wangen, Steven R.</t>
  </si>
  <si>
    <t>Ferris2020</t>
  </si>
  <si>
    <t>affordable housing, Austin, blockchain, distributed ledger, emergency medical services, health information, homelessness, interoperability, transaction identity</t>
  </si>
  <si>
    <t>More than 500,000 people experience homelessness in America each day. Local and federal solutions to the problem have had limited success because of the fragmentation of services and lack of valid and timely information. Billions of dollars spent to provide reliable, timely, and actionable information in health care have exposed the difficulty of establishing such a system using the prevalent information technology solutions. However, relying on successful examples of the use of blockchain to help refugee populations and poor farmers internationally, we have partnered to propose an innovative solution to this problem using the case of people experiencing homelessness in Austin, Texas. This paper aims to describe one of the first applications of blockchain technology for addressing homelessness in the United States by creating a digital identity for people experiencing homelessness and engaging emergency medical services and clinical providers. The authors argue that a lack of documentation to prove personal identity and the inability to access own records are major hurdles for empowering persons experiencing homelessness to be resilient and overcome the life challenges they face. Furthermore, it is argued that this lack of information causes misdiagnosis, duplication, and fragmentation in service delivery, which can be potentially addressed by blockchain technology. Further planning for creating a program on the ground with additional funding will demonstrate the results of using blockchain technology to establish digital identity for persons experiencing homelessness.</t>
  </si>
  <si>
    <t>https://www.sciencedirect.com/science/article/pii/S1929074819001379</t>
  </si>
  <si>
    <t>Using Blockchain to Create Transaction Identity for Persons Experiencing Homelessness in America: Policy Proposal</t>
  </si>
  <si>
    <t>Khurshid, Anjum; Gadnis, Ashish</t>
  </si>
  <si>
    <t>Khurshid2019</t>
  </si>
  <si>
    <t>Smart environments, Data management, Internet of Things, Water management, Energy management, Dataspace, Linked data, Semantic web, Event processing, Distributed systems</t>
  </si>
  <si>
    <t>As smart environments move from a research vision to concrete manifestations in real-world enabled by the Internet of Things, they are encountering a number of very practical challenges in data management in terms of the flexibility needed to bring together contextual and real-time data, the interface between new digital infrastructures and existing information systems, and how to easily share data between stakeholders in the environment. Therefore, data management approaches for smart environments need to support flexibility, dynamicity, incremental change, while keeping costs to a minimum. A Dataspace is an emerging approach to data management that has proved fruitful for personal information and scientific data management. However, their use within smart environments and for real-time data remains largely unexplored. This paper introduces a Real-time Linked Dataspace (RLD) as an enabling platform for data management within smart environments. This paper identifies common data management requirements for smart energy and water environments, details the RLD architecture and the key support services and their tiered support levels, and a principled approach to â€œPay-As-You-Goâ€ data management. The paper presents a dataspace query service for real-time data streams and entities to enable unified entity-centric queries across live and historical stream data. The RLD was validated in 5 real-world pilot smart environments following the OODA (Observe, Orient, Decide, and Act) Loop to build real-time analytics, decisions support, and smart apps for energy and water management. The pilots demonstrate that the RLD enables incremental pay-as-you-go data management with support services that simplify the development of applications and analytics for smart environments. Finally, the paper discusses experiences, lessons learnt, and future directions.</t>
  </si>
  <si>
    <t>https://www.sciencedirect.com/science/article/pii/S0167739X1732887X</t>
  </si>
  <si>
    <t>405-422</t>
  </si>
  <si>
    <t>A Real-time Linked Dataspace for the Internet of Things: Enabling â€œPay-As-You-Goâ€ Data Management in Smart Environments</t>
  </si>
  <si>
    <t>Curry, Edward; Derguech, Wassim; Hasan, Souleiman; Kouroupetroglou, Christos; ul Hassan, Umair</t>
  </si>
  <si>
    <t>Curry2019</t>
  </si>
  <si>
    <t>Digitalization, Systematic literature review, Accounting, Professional boundaries, Power, Decision making</t>
  </si>
  <si>
    <t>A third wave of technological advancements, which is often referred to as â€œdigitalization,â€ is affecting organizations across the board. This paper aims to present a comprehensive synthesis of the extant scholarly work on digitalization in the accounting literature. It does so through a systematic literature review that focuses on articles on digitalization published by the highest-ranked accounting journals in the period 2007â€“2017. By conducting a thorough review, we extend Rom and Rohde's (2007) literature review on integrated information systems (IIS) in management accounting. Furthermore, we utilize a modified version of the framework proposed by Rom and Rohde (2007) to classify and interpret the literature. This allows us to understand the differences between IIS and digitalization in accounting, and to illuminate avenues for future research. The paper concludes with an overview of three main differences in how IIS and digitalization have influenced accounting, and three concurrent avenues for future research on digitalization in accounting: the elusive boundaries of accounting, power relations, and knowledge production for decision making.</t>
  </si>
  <si>
    <t>https://www.sciencedirect.com/science/article/pii/S1467089518301350</t>
  </si>
  <si>
    <t>International Journal of Accounting Information Systems</t>
  </si>
  <si>
    <t>Elusive boundaries, power relations, and knowledge production: A systematic review of the literature on digitalization in accounting</t>
  </si>
  <si>
    <t>Knudsen, Dan-Richard</t>
  </si>
  <si>
    <t>Knudsen2020</t>
  </si>
  <si>
    <t>Artificial intelligence, Public sector innovation, Automated decision making, Algorithmic accountability</t>
  </si>
  <si>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â€œoptimisingâ€ the employment servicesâ€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â€“ or undermine - trust in governance systems and democracy.</t>
  </si>
  <si>
    <t>https://www.sciencedirect.com/science/article/pii/S0308596120300689</t>
  </si>
  <si>
    <t>Artificial intelligence, economy and society</t>
  </si>
  <si>
    <t>AI governance in the public sector: Three tales from the frontiers of automated decision-making in democratic settings</t>
  </si>
  <si>
    <t>Kuziemski, Maciej; Misuraca, Gianluca</t>
  </si>
  <si>
    <t>Kuziemski2020</t>
  </si>
  <si>
    <t>Modern toxicology is evolving to leverage data science approaches to better address complex public health concerns. Understanding the adverse health impacts of exposure is a multifactorial endeavor, which requires working across a variety of data types. These data are often siloed, and integration has required manual curation and extraction. In this review, we present the utility of adopting ontologies and semantic methods to bring disparate data into a scientifically meaningful context to drive novel scientific insights. Existing semantic standards have not been widely utilized in toxicology. Broader adoption of ontologies, together with increased data sharing, will improve a researcher's ability to integrate, navigate, and analyze vast amounts of heterogeneous dataâ€”allowing for more rapid assessment of chemical(s) safety and biological mechanisms. Recent efforts have aimed to define and realize the establishment of a data ecosystem or â€œcommonsâ€ whereby data are shared for use by all in a common infrastructure, thereby increasing the value of government-funded data sets. Investment in making data â€œborn interoperableâ€ using common semantics could bring computational resources to bear on issues that are solely reliant on manual and expert assessment. Here, we introduce the concept of ontologies and present our vision for computationally enabled semantic toxicology.</t>
  </si>
  <si>
    <t>https://www.sciencedirect.com/science/article/pii/S2468202019300051</t>
  </si>
  <si>
    <t>Systems Toxicology</t>
  </si>
  <si>
    <t>67-74</t>
  </si>
  <si>
    <t>Current Opinion in Toxicology</t>
  </si>
  <si>
    <t>Ontology-based data integration for advancing toxicological knowledge</t>
  </si>
  <si>
    <t>Boyles, R. R.; Thessen, A. E.; Waldrop, A.; Haendel, M. A.</t>
  </si>
  <si>
    <t>Boyles2019</t>
  </si>
  <si>
    <t>System architecture, Standardization, Data</t>
  </si>
  <si>
    <t>Managing manufacturing data remains challenging despite the growth of the Industrial Internet of Things (IIoT). While various standards and technologies enable greater access to data, scaling data processing and distribution can be difficult given the increasing variety of data from an increasing variety of sources in global production networks. This paper proposes an architecture for a scalable pipeline to process and distribute data from a mix of shop-floor sources. The feasibility of this approach is explored by implementing the architecture to bring together MTConnect-compliant machine and ad-hoc power data to support analytics applications.</t>
  </si>
  <si>
    <t>https://www.sciencedirect.com/science/article/pii/S0007850620300275</t>
  </si>
  <si>
    <t>385-388</t>
  </si>
  <si>
    <t>CIRP Annals</t>
  </si>
  <si>
    <t>Scalable data pipeline architecture to support the industrial internet of things</t>
  </si>
  <si>
    <t>Helu, Moneer; Sprock, Timothy; Hartenstine, Daniel; Venketesh, Rishabh; Sobel, William</t>
  </si>
  <si>
    <t>Helu2020</t>
  </si>
  <si>
    <t>Computer Physics Communications, CPC Program Library, Collaborative Computational Project, Mendeley Data repository, Platform for Advanced Scientific Computing, Code Ocean</t>
  </si>
  <si>
    <t>To celebrate the leading role Computer Physics Communications (CPC) has played in publishing open-source software in computational physics for over 50 years the editors are delighted to announce this Virtual Special Issue. Since 2018, coinciding with the 50th anniversary of the start of the CPC venture, thirty-two invited articles have been published. Each has been peer reviewed and each bears the header â€˜CPC 50th anniversary articleâ€™. The special issue is in keeping with CPCâ€™s ethos: it is focused on computational physics software and is accompanied by twenty-five software systems. The introduction to the collection also includes a personal reflection on Phil Burke, CPCâ€™s founder, by Alan Hibbert, a lifelong colleague, who joined Queenâ€™s University with Phil in the autumn of 1967. The distinctive feature of CPC is its Program Library which houses and distributes over 3500 open-source programs in computational physics. The introduction concludes with a description of key events in the history of the Program Library, its association with Queenâ€™s University Belfast and its transfer to Elsevierâ€™s Mendeley Data repository.</t>
  </si>
  <si>
    <t>https://www.sciencedirect.com/science/article/pii/S0010465520300886</t>
  </si>
  <si>
    <t>Computer Physics Communications</t>
  </si>
  <si>
    <t>CPCâ€™s 50th Anniversary: Celebrating 50 years of open-source software in computational physics</t>
  </si>
  <si>
    <t>Scott, N. S.; Hibbert, A.; Ballantyne, J.; Fritzsche, S.; Hazel, A. L.; Landau, D. P.; Walker, D. W.; Was, Z.</t>
  </si>
  <si>
    <t>Scott2020</t>
  </si>
  <si>
    <t>Public participation, Geoweb, PPGIS, VGI, Local government</t>
  </si>
  <si>
    <t>Advancements in citizen sensing and geospatial big data have enabled new opportunities for government-citizen interactions and have played important roles in developing smart(er) cities. In addition to city governments and citizens actively using maps to communicate spatial planning issues, the increasing capabilities of citizens generating spatial data either actively or passively allow city governments to collect local spatial knowledge with unprecedented breadth at finer spatiotemporal resolutions. New methods for citizens collaborating with city governments are also emerging to enhance citizen engagement and to spur social innovation. By synthesizing recent advancements in geo-enabled citizen participation, this paper proposed a new typology for classifying and characterizing concepts and practices related to geospatial technology-mediated public participation in local governments (e.g. city and municipal governments). Practical examples are used to illustrate how new dynamics between local governments and citizens are formed, new methods of collecting local spatial knowledge are enabled, and new opportunities for improving the openness and operational efficiency of local governments have emerged. The proposed conceptualization and examples give rise to emerging needs of advancing geo-participation by developing geospatial methods and infrastructure and by investigating the social and spatial implications of geo-participation.</t>
  </si>
  <si>
    <t>https://www.sciencedirect.com/science/article/pii/S0264275118313441</t>
  </si>
  <si>
    <t>38-50</t>
  </si>
  <si>
    <t>Public participation in the Geoweb era: Defining a typology for geo-participation in local governments</t>
  </si>
  <si>
    <t>Zhang, Shanqi</t>
  </si>
  <si>
    <t>Zhang2019</t>
  </si>
  <si>
    <t>electronic health records, meaningful use, artificial intelligence, neoplasms</t>
  </si>
  <si>
    <t>Objectives To describe big data and data science in the context of oncology nursing care. Data Sources Peer-reviewed and lay publications. Conclusion The rapid expansion of real-world evidence from sources such as the electronic health record, genomic sequencing, administrative claims and other data sources has outstripped the ability of clinicians and researchers to manually review and analyze it. To promote high-quality, high-value cancer care, big data platforms must be constructed from standardized data sources to support extraction of meaningful, comparable insights. Implications for Nursing Practice Nurses must advocate for the use of standardized vocabularies and common data elements that represent terms and concepts that are meaningful to patient care.</t>
  </si>
  <si>
    <t>https://www.sciencedirect.com/science/article/pii/S0749208118300214</t>
  </si>
  <si>
    <t>Technology in Cancer Care</t>
  </si>
  <si>
    <t>168-176</t>
  </si>
  <si>
    <t>Seminars in Oncology Nursing</t>
  </si>
  <si>
    <t>The Rise of Big Data in Oncology</t>
  </si>
  <si>
    <t>Fessele, Kristen L.</t>
  </si>
  <si>
    <t>Fessele2018</t>
  </si>
  <si>
    <t>Big data, Fraud detection, Streaming analytics, Machine learning, Scalable software, Kafka, Spark, Cassandra</t>
  </si>
  <si>
    <t>The expansion of the electronic commerce, together with an increasing confidence of customers in electronic payments, makes of fraud detection a critical factor. Detecting frauds in (nearly) real time setting demands the design and the implementation of scalable learning techniques able to ingest and analyse massive amounts of streaming data. Recent advances in analytics and the availability of open source solutions for Big Data storage and processing open new perspectives to the fraud detection field. In this paper we present a Scalable Real-time Fraud Finder (SCARFF) which integrates Big Data tools (Kafka, Spark and Cassandra) with a machine learning approach which deals with imbalance, nonstationarity and feedback latency. Experimental results on a massive dataset of real credit card transactions show that this framework is scalable, efficient and accurate over a big stream of transactions.</t>
  </si>
  <si>
    <t>https://www.sciencedirect.com/science/article/pii/S1566253517305444</t>
  </si>
  <si>
    <t>182-194</t>
  </si>
  <si>
    <t>SCARFF: A scalable framework for streaming credit card fraud detection with spark</t>
  </si>
  <si>
    <t>Carcillo, Fabrizio; Dal Pozzolo, Andrea; Le Borgne, Yann-AÃ«l; Caelen, Olivier; Mazzer, Yannis; Bontempi, Gianluca</t>
  </si>
  <si>
    <t>Carcillo2018</t>
  </si>
  <si>
    <t>Data integration, Experimental data, Distributed systems, Earthquake engineering, Semantic web, Interoperability</t>
  </si>
  <si>
    <t>Data are one of the main assets of earthquake engineering. Laboratory experiments can be extremely expensive and time consuming to replicate and, therefore, long-term preservation of experimental data and sharing the data with users has become one of the disciplinary priorities. There is a growing demand for international partnerships, which creates a need for data sharing, in an attempt to maximise research impact and to tackle experimental set-ups that could not be realised otherwise. However, there is a patent lack of interoperability between the institutions forming the earthquake engineering community, which inhibits efficient collaboration between them. In this paper, we discuss a vision about the directions that experimental data should take in the coming years, focusing on two aspects: enhanced international collaborations and implementation of open data access. We also describe the progress that has been made towards this vision, by establishing an open platform for the integration of earthquake hazard mitigation resources called Celestina. Celestina is supported by Semantic Web technologies, and uses an ontology as its integration data model. A prototype of the platform has been developed and tested between NEES (Purdue University, in the US), the University of Oxford (in UK) and EUCENTRE (in Italy), and a small proof of concept has enabled integrated experimental data from Oxford and EUCENTRE through the NEES cyberenvironment. This demonstration provides an example which has the potential to catalyze a new generation of research progress enabled by international data sharing.</t>
  </si>
  <si>
    <t>https://www.sciencedirect.com/science/article/pii/S0141029616315437</t>
  </si>
  <si>
    <t>535-546</t>
  </si>
  <si>
    <t>Engineering Structures</t>
  </si>
  <si>
    <t>Next directions in experimental data for seismic hazard mitigation</t>
  </si>
  <si>
    <t>Lamata MartÃ­nez, Ignacio; Williams, Martin S.; Dyke, Shirley; KrÃ¶tzsch, Markus; Pegon, Pierre</t>
  </si>
  <si>
    <t>LamataMartinez2017</t>
  </si>
  <si>
    <t>This paper presents the edge intelligence support for smart Internet of Things (IoT) using the service-oriented architecture. We propose an edge intelligence framework for building smart IoT applications. The proposed edge intelligence framework pushes the streaming processing capability from cloud core to edge devices, in order to better support timely and reliable streaming data analytics in smart IoT applications. We have designed annotation based programming primitives for developers to build online learning capabilities on edge devices. We have also implemented a user activity recognition engine, and compared its performances between running on either an edge device or cloud servers. Using our edge intelligence framework can improve the real-time and fault-tolerance performance significantly without degrading the activity recognition accuracy in a smart home.</t>
  </si>
  <si>
    <t>https://www.sciencedirect.com/science/article/pii/S0167739X17306520</t>
  </si>
  <si>
    <t>557-567</t>
  </si>
  <si>
    <t>Building edge intelligence for online activity recognition in service-oriented IoT systems</t>
  </si>
  <si>
    <t>Huang, Zhenqiu; Lin, Kwei-Jay; Tsai, Bo-Lung; Yan, Surong; Shih, Chi-Sheng</t>
  </si>
  <si>
    <t>Huang2018</t>
  </si>
  <si>
    <t>KSTAR, Fusion, Dataflow, Automation, Many-task, Big Data</t>
  </si>
  <si>
    <t>The KSTAR control and data acquisition systems mainly use data storage layer of MDSPlus for diagnostic data and channel archiver for EPICS-based control system data. In addition to these storage systems, KSTAR has various types of data such as user logs from Relational Database (RDB) and various types of logs from the control system. A large scientific machine like KSTAR is needed to implement various types of use cases for scheduling data and data analysis. The goal of a new data integration and process system is to design the KSTAR data scheduling on top of the Pulse Automation and Scheduling System (PASS) according to KSTAR events. The KSTAR Data Integration System (KDIS) is designed by using Big Data software infrastructures and frameworks. The KDIS handles events that are synchronized with the KSTAR EPICS events and other data sources such as the rest API and logs for integrating and processing data from different data sources and for visualizing data. In this paper, we explain the detailed design concept of KDIS and demonstrate a data scheduling use case with this system.</t>
  </si>
  <si>
    <t>https://www.sciencedirect.com/science/article/pii/S0920379618300334</t>
  </si>
  <si>
    <t>330-333</t>
  </si>
  <si>
    <t>Fusion Engineering and Design</t>
  </si>
  <si>
    <t>Conceptual design of new data integration and process system for KSTAR data scheduling</t>
  </si>
  <si>
    <t>Tak, Taehyun; Hong, Jaesic; Park, Kaprai; Lee, Woongryul; Lee, Taegu; Han, Hyunsun; Kwon, Giil; Park, Jinseop</t>
  </si>
  <si>
    <t>Tak2018</t>
  </si>
  <si>
    <t>Ecosystem-based management, Pelagic fisheries, Norwegian Sea, Ensemble Kalman filter, Bioeconomics</t>
  </si>
  <si>
    <t>While economists have discussed ecosystem-based fisheries management and similar concepts, little attention has been devoted to purposeful modeling of food webs. Models of ecosystems or food webs that make economic analysis viable should capture as much as possible of system structure and dynamics while balancing biological and ecological detail against dimensionality and model complexity. Relevant models need strong, empirical content, but data availability may inhibit modeling efforts. Models are bound to be nonlinear, and model and observational uncertainty should be included. To deal with these issues and to improve modeling of ecosystems or food webs for use in ecosystem-based fisheries management analysis, we suggest the data assimilation method ensemble Kalman filtering. To illustrate the method, we model the dynamics of the main, pelagic species in the Norwegian Sea. In order to reduce parameter dimensionality, the species are modeled to rely on a common carrying capacity. We also take further methodological steps to deal with a still high number of parameters. Our best model captures much of the observed dynamics in the fish stocks while the estimated model error is moderate.</t>
  </si>
  <si>
    <t>https://www.sciencedirect.com/science/article/pii/S0921800916301859</t>
  </si>
  <si>
    <t>250-261</t>
  </si>
  <si>
    <t>Ecological Economics</t>
  </si>
  <si>
    <t>Up the ante on bioeconomic submodels of marine food webs: A data assimilation-based approach</t>
  </si>
  <si>
    <t>Ekerhovd, Nils-Arne; Kvamsdal, Sturla F.</t>
  </si>
  <si>
    <t>Ekerhovd2017</t>
  </si>
  <si>
    <t>Call detail record (CDR), Poverty index, Machine learning, Big data, Socioeconomic level, Rwanda</t>
  </si>
  <si>
    <t>Big data offers the potential to calculate timely estimates of the socioeconomic development of a region. Mobile telephone activity provides an enormous wealth of information that can be utilized alongside household surveys. Estimates of poverty and wealth rely on the calculation of features from call detail records (CDRs), however, mobile network operators are reluctant to provide access to CDRs due to commercial and privacy concerns. As a compromise, this study shows that a sparse CDR dataset combined with other publicly available datasets based on satellite imagery can yield competitive results. In particular, a model is built using two CDR-based features, mobile ownership per capita and call volume per phone, combined with normalized satellite nightlight data and population density, to estimate the multi-dimensional poverty index (MPI) at the sector level in Rwanda. This model accurately estimates the MPI for sectors in Rwanda that contain mobile phone cell towers (cross-validated correlation of 0.88).</t>
  </si>
  <si>
    <t>https://www.sciencedirect.com/science/article/pii/S0148296316304921</t>
  </si>
  <si>
    <t>318-327</t>
  </si>
  <si>
    <t>Constructing spatiotemporal poverty indices from big data</t>
  </si>
  <si>
    <t>Njuguna, Christopher; McSharry, Patrick</t>
  </si>
  <si>
    <t>Njuguna2017</t>
  </si>
  <si>
    <t>Open Government Data (OGD), The media, Web portal, Preference modelling, Developing countries, Conjoint analysis</t>
  </si>
  <si>
    <t>Open Government Data (OGD) continues to receive considerable traction around the world. In particular, there have been a growing number of OGD establishments in the developed world, sparking expectations of similar trends in growing democracies. To understand the readiness of OGD stakeholders in Africa especially the media, this paper (1) reviews current infrastructure at OGD web portals in Africa and (2) conducts a preference elicitation analysis among media practitioners in 5 out of the 7 OGD country centers in Africa regarding desired structure of OGD in developing countries. The analysis gives a view of the relative importance media practitioners ascribe to a selected set of OGD attributes in anticipation of a more functional OGD in their respective countries. Using conjoint analysis, the result indicates that media practitioners put premium on â€˜metadataâ€™ and â€˜data formatâ€™ respectively in order of importance. Results from the review also reveal that features of current OGD web portals in Africa are not consistent with the desired preferences of users. Overall, the study provides a general insight into media expectations of OGD in Africa, and also serves as a foundational knowledge for authorities and practitioners to manage expectations of the media in connection with OGD in Africa.</t>
  </si>
  <si>
    <t>https://www.sciencedirect.com/science/article/pii/S0740624X16300727</t>
  </si>
  <si>
    <t>244-255</t>
  </si>
  <si>
    <t>Open Government Data in Africa: A preference elicitation analysis of media practitioners</t>
  </si>
  <si>
    <t>Afful-Dadzie, Eric; Afful-Dadzie, Anthony</t>
  </si>
  <si>
    <t>AffulDadzie2017</t>
  </si>
  <si>
    <t>Guidance, Method, Tool, Decision trees, Biophysical, Monetary, Socio-cultural</t>
  </si>
  <si>
    <t>A range of methods are available for assessing ecosystem services. Methods differ in their aims; from mapping and modelling the supply and demand of ecosystem services to appraising their economic and non-economic importance through valuation techniques. Comprehensive guidance for the selection of appropriate ecosystem service assessment methods that address the requirements of different decision-making contexts is lacking. This paper tackles this gap using the experience from 27 case studies which applied different biophysical, socio-cultural and monetary valuation methods to operationalise the ecosystem service concept towards sustainable land, water and urban management. A survey of the reasons why the case study teams selected particular methods revealed that stakeholder-oriented reasons, such as stakeholder participation, inclusion of local knowledge and ease of communication, and decision-oriented reasons, such as the purpose of the case study and the ecosystem services at stake, were key considerations in selecting a method. Pragmatic reasons such as available data, resources and expertise were also important factors. This information was used to develop a set of linked decision trees, which aim to provide guidance to researchers and practitioners in choosing ecosystem service assessment methods that are suitable for their context.</t>
  </si>
  <si>
    <t>https://www.sciencedirect.com/science/article/pii/S2212041617300487</t>
  </si>
  <si>
    <t>SI: Synthesizing OpenNESS</t>
  </si>
  <si>
    <t>481-498</t>
  </si>
  <si>
    <t>Selecting methods for ecosystem service assessment: A decision tree approach</t>
  </si>
  <si>
    <t>Harrison, Paula A.; Dunford, Rob; Barton, David N.; Kelemen, Eszter; MartÃ­n-LÃ³pez, Berta; Norton, Lisa; Termansen, Mette; Saarikoski, Heli; Hendriks, Kees; GÃ³mez-Baggethun, Erik; CzÃºcz, BÃ¡lint; GarcÃ­a-Llorente, Marina; Howard, David; Jacobs, Sander; Karlsen, Martin; Kopperoinen, Leena; Madsen, Andes; Rusch, Graciela; van Eupen, Michiel; Verweij, Peter; Smith, Ron; Tuomasjukka, Diana; Zulian, Grazia</t>
  </si>
  <si>
    <t>Harrison2018</t>
  </si>
  <si>
    <t>Open data, Smart cities, Urban governance, Strategic planning</t>
  </si>
  <si>
    <t>The proliferation of smart city policies worldwide in recent years has seen digital infrastructure, urban data and software design play increasingly central roles in the contemporary governance of the city. This article addresses the role of urban data platforms in supporting the delivery of smart city initiatives by city governments, with a view to establishing a typology for effective strategic investments in urban data interfaces aligned to governance objectives. Drawing on a range of different interfaces and approaches, the article discusses the proliferation of urban data platforms through a set of distinct functions and typologies. The discussion aims to position urban data platforms as key sites for the development of new governance models for smart cities, and forums in which decision-makers, researchers, urbanists and technologists seek to test the potentials and pitfalls of data-driven methodologies in addressing a range of contemporary urban challenges.</t>
  </si>
  <si>
    <t>https://www.sciencedirect.com/science/article/pii/S1877916617302047</t>
  </si>
  <si>
    <t>Innovation and identity in next generation smart cities</t>
  </si>
  <si>
    <t>City, Culture and Society</t>
  </si>
  <si>
    <t>Smart cities and urban data platforms: Designing interfaces for smart governance</t>
  </si>
  <si>
    <t>Barns, Sarah</t>
  </si>
  <si>
    <t>Barns2018</t>
  </si>
  <si>
    <t>Mapping of urban transit network, crowd-sourcing to overcome data scarcity, finding gaps in transit network, informal transit systems</t>
  </si>
  <si>
    <t>Most public transit agencies in India do a poor job of making even basic route information available to the public. The transit mapping exercise reported here demonstrates that crowd-sourcing can be used to generate useful data at very low cost. Bus routes, including route frequency information, are identified and mapped, and the maps used to identify areas of the city which are not well served by the transit system. Available information about the socio-economic status of the underserved areas is used to fulfill a secondary objective of showing that mapping of public transit and paratransit networks can offer insights into how considerations of equity, access and safety can be integrated into transit planning in urban areas where spatial data is hard to come by, especially in cities of the global south</t>
  </si>
  <si>
    <t>https://www.sciencedirect.com/science/article/pii/S2352146517306762</t>
  </si>
  <si>
    <t>World Conference on Transport Research - WCTR 2016 Shanghai. 10-15 July 2016</t>
  </si>
  <si>
    <t>4196-4206</t>
  </si>
  <si>
    <t>Mapping bus transit services in Hyderabad â€“ an illustrative example of the use of open geospatial data</t>
  </si>
  <si>
    <t>Devulapalli, Harsha; Agrawal, Girish</t>
  </si>
  <si>
    <t>Devulapalli2017</t>
  </si>
  <si>
    <t>Agent-based modelling, Behaviour, Ecosystem services supply and demand, Forestry sector, Scenario analysis</t>
  </si>
  <si>
    <t>The uncertain effects of climatic change and changing demands for ecosystem services on the distribution of forests and their levels of service provision require assessments of future land-use change, ecosystem service provision, and how ecosystem service demands may be met. We present CRAFTY-Sweden, an agent-based, land-use model that incorporates land owner behaviour and decision-making in modelling future ecosystem service provision in the Swedish forestry sector. Future changes were simulated under scenarios of socio-economic and climatic change between 2010 and 2100. The simulations indicate that the influence of climatic change (on land productivities) may be less important than that of socio-economic change or behavioural differences. Simulations further demonstrate that the variability in land owner and societal behaviour has a substantial role in determining the direction and impact of land-use change. The results indicate a sizeable increase in timber harvesting in coming decades, which together with a substantial decoupling between supply and demand for forest ecosystem services highlights the challenge of continuously meeting demands for ecosystem services over long periods of time. There is a clear need for model applications of this kind to better understand the variation in ecosystem service provision in the forestry sector, and other associated land-use changes.</t>
  </si>
  <si>
    <t>https://www.sciencedirect.com/science/article/pii/S2212041616305228</t>
  </si>
  <si>
    <t>174-208</t>
  </si>
  <si>
    <t>The effect of forest owner decision-making, climatic change and societal demands on land-use change and ecosystem service provision in Sweden</t>
  </si>
  <si>
    <t>Blanco, Victor; Holzhauer, Sascha; Brown, Calum; Lagergren, Fredrik; Vulturius, Gregor; Lindeskog, Mats; Rounsevell, Mark D. A.</t>
  </si>
  <si>
    <t>Blanco2017</t>
  </si>
  <si>
    <t>Big Data, Business intelligence, Human resources management, Machine learning, Topic modeling</t>
  </si>
  <si>
    <t>The rapid expansion of Big Data Analytics is forcing companies to rethink their Human Resource (HR) needs. However, at the same time, it is unclear which types of job roles and skills constitute this area. To this end, this study pursues to drive clarity across the heterogeneous nature of skills required in Big Data professions, by analyzing a large amount of real-world job posts published online. More precisely we: 1) identify four Big Data â€˜job familiesâ€™; 2) recognize nine homogeneous groups of Big Data skills (skill sets) that are being demanded by companies; 3) characterize each job family with the appropriate level of competence required within each Big Data skill set. We propose a novel, semi-automated, fully replicable, analytical methodology based on a combination of machine learning algorithms and expert judgement. Our analysis leverages a significant amount of online job posts, obtained through web scraping, to generate an intelligible classification of job roles and skill sets. The results can support business leaders and HR managers in establishing clear strategies for the acquisition and the development of the right skills needed to leverage Big Data at best. Moreover, the structured classification of job families and skill sets will help establish a common dictionary to be used by HR recruiters and education providers, so that supply and demand can more effectively meet in the job marketplace.</t>
  </si>
  <si>
    <t>https://www.sciencedirect.com/science/article/pii/S0306457317300018</t>
  </si>
  <si>
    <t>In (Big) Data we trust: Value creation in knowledge organizations</t>
  </si>
  <si>
    <t>807-817</t>
  </si>
  <si>
    <t>Information Processing &amp; Management</t>
  </si>
  <si>
    <t>Human resources for Big Data professions: A systematic classification of job roles and required skill sets</t>
  </si>
  <si>
    <t>De Mauro, Andrea; Greco, Marco; Grimaldi, Michele; Ritala, Paavo</t>
  </si>
  <si>
    <t>DeMauro2018</t>
  </si>
  <si>
    <t>Abstract The National Cancer Institute Genomic Data Commons (GDC) is an information system for storing, analyzing, and sharing genomic and clinical data from patients with cancer. The recent high-throughput sequencing of cancer genomes and transcriptomes has produced a big data problem that precludes many cancer biologists and oncologists from gleaning knowledge from these data regarding the nature of malignant processes and the relationship between tumor genomic profiles and treatment response. The GDC aims to democratize access to cancer genomic data and to foster the sharing of these data to promote precision medicine approaches to the diagnosis and treatment of cancer.</t>
  </si>
  <si>
    <t>https://www.sciencedirect.com/science/article/pii/S000649712033158X</t>
  </si>
  <si>
    <t>453-459</t>
  </si>
  <si>
    <t>Blood</t>
  </si>
  <si>
    <t>The NCI Genomic Data Commons as an engine for precision medicine</t>
  </si>
  <si>
    <t>Jensen, Mark A.; Ferretti, Vincent; Grossman, Robert L.; Staudt, Louis M.</t>
  </si>
  <si>
    <t>Jensen2017</t>
  </si>
  <si>
    <t>Ecosystem services, Mapping, Accuracy, Validation, Carbon storage, Urban forest</t>
  </si>
  <si>
    <t>Ecosystem service (ES) mapping frequently uses secondary data and value-transfer methods to map services over broad extents at coarse resolutions, possibly causing poor prediction accuracy. Although ES map quality has received some recent attention in the literature, little is known about the accuracy of these maps in urban contexts or about the factors that influence this accuracy. To address this issue, we quantitatively compared and validated ES maps in a heterogeneous urban landscape to generate insight into ES map accuracy in these environments. Using aboveground biomass carbon storage as an example, we examined how input data resolution and assessment method affect the accuracy of urban ES maps. Two mapping methods were employed: (1) maps based on ecosystem components involved in carbon storage (trees and lawns) and (2) maps based on land-cover proxies and data at coarse and fine spatial resolutions. We compared carbon storage predicted by these methods to that estimated by using field-collected data to examine the accuracy of predictions and spatial variation therein. Different methods and data produced similar study area-wide estimates; however, the spatial distribution of estimates varied among methods. Estimates using ecosystem components agreed with the actual observations better than the proxy-based estimates, although map accuracy was improved by using higher resolution land-cover data. Thus, when study area-wide estimates suffice for decision making, proxy-based methods and coarse-resolution data should provide adequate assessments. Detailed ecosystem structure and composition data are needed when fine-resolution, spatially-explicit estimates are required.</t>
  </si>
  <si>
    <t>https://www.sciencedirect.com/science/article/pii/S0169204618300768</t>
  </si>
  <si>
    <t>Landscape and Urban Planning</t>
  </si>
  <si>
    <t>Assessing the sensitivity of urban ecosystem service maps to input spatial data resolution and method choice</t>
  </si>
  <si>
    <t>Zhao, Chang; Sander, Heather A.</t>
  </si>
  <si>
    <t>Zhao2018</t>
  </si>
  <si>
    <t>Asset Management, Big data, Big data analytics, Data mining</t>
  </si>
  <si>
    <t>The paper highlights the characteristics of data and big data analytics in manufacturing, more specifically for the industrial asset management. The authors highlight important aspects of the analytical system architecture for purposes of asset management. The authors cover the data and big data technology aspects of the domain of interest. This is followed by application of the big data analytics and technologies, such as machine learning and data mining for asset management. The paper also presents the aspects of visualisation of the results of data analytics. In conclusion, the architecture provides a holistic view of the aspects and requirements of a big data technology application system for purposes of asset management. The issues addressed in the paper, namely equipment health, reliability, effects of unplanned breakdown, etc., are extremely important for today's manufacturing companies. Moreover, the customer's opinion and preferences of the product/services are crucial as it gives an insight into the ways to improve in order to stay competitive in the market. Finally, a successful asset management function plays an important role in the manufacturing industry, which is dependent on the support of proper ICTs for its further success.</t>
  </si>
  <si>
    <t>https://www.sciencedirect.com/science/article/pii/S2212827117301634</t>
  </si>
  <si>
    <t>9th CIRP IPSS Conference: Circular Perspectives on PSS</t>
  </si>
  <si>
    <t>369-374</t>
  </si>
  <si>
    <t>A Big Data Analytical Architecture for the Asset Management</t>
  </si>
  <si>
    <t>Campos, Jaime; Sharma, Pankaj; Gabiria, Unai Gorostegui; Jantunen, Erkki; Baglee, David</t>
  </si>
  <si>
    <t>Campos2017</t>
  </si>
  <si>
    <t>Knowledge management, Predictive analysis, Inductive data-driven algorithms, Big data, Figural collections, Creativity in Industrial Engineering</t>
  </si>
  <si>
    <t>Computer scientists, as far as they aim at modeling knowledge, are faced with the so-called â€œcurse of dimensionalityâ€, which is nothing but the common name of the â€œcombinatorial explosionâ€ pitfall. This situation is directly linked to the type of knowledge model they are looking after, fitted to traditional computation, namely formal and hierarchical, based on sub-categorization: better modeling quality is supposed to follow better accuracy, indefinitely, leading to costly combinatorial explosions. What if we consider situated and/or embodied knowledge theories, where each piece of knowledge can make different sense depending on its local variations, including its time and space configuration? Is that even worst for computer scientists? Most of current computer science researchers answer positively: because the traditional â€œknowledge modelingâ€ paradigm is not questioned enough. In this paper, we propose a solution to go beyond that difficulty, using Big Data and Data-Driven Intelligent Predictive Algorithms to support creativity in â€œknowledge collection makingâ€, which aims at electing meaningful knowledge spatiotemporal configurations. Thanks to that innovation, accuracy is not anymore the only parameter to play with for targeting knowledge improvement, but also its relative disposition.</t>
  </si>
  <si>
    <t>https://www.sciencedirect.com/science/article/pii/S0360835216304211</t>
  </si>
  <si>
    <t>459-465</t>
  </si>
  <si>
    <t>Computers &amp; Industrial Engineering</t>
  </si>
  <si>
    <t>BIG DATA and Data-Driven Intelligent Predictive Algorithms to support creativity in Industrial Engineering</t>
  </si>
  <si>
    <t>Rousseaux, Francis</t>
  </si>
  <si>
    <t>Rousseaux2017</t>
  </si>
  <si>
    <t>Wireless sensor networks, Internet of Things, Big data analytics, Cloud computing and health car</t>
  </si>
  <si>
    <t>Wearable medical devices with sensor continuously generate enormous data which is often called as big data mixed with structured and unstructured data. Due to the complexity of the data, it is difficult to process and analyze the big data for finding valuable information that can be useful in decision-making. On the other hand, data security is a key requirement in healthcare big data system. In order to overcome this issue, this paper proposes a new architecture for the implementation of IoT to store and process scalable sensor data (big data) for health care applications. The Proposed architecture consists of two main sub architectures, namely, Meta Fog-Redirection (MF-R) and Grouping and Choosing (GC) architecture. MF-R architecture uses big data technologies such as Apache Pig and Apache HBase for collection and storage of the sensor data (big data) generated from different sensor devices. The proposed GC architecture is used for securing integration of fog computing with cloud computing. This architecture also uses key management service and data categorization function (Sensitive, Critical and Normal) for providing security services. The framework also uses MapReduce based prediction model to predict the heart diseases. Performance evaluation parameters such as throughput, sensitivity, accuracy, and f-measure are calculated to prove the efficiency of the proposed architecture as well as the prediction model.</t>
  </si>
  <si>
    <t>https://www.sciencedirect.com/science/article/pii/S0167739X17305149</t>
  </si>
  <si>
    <t>375-387</t>
  </si>
  <si>
    <t>A new architecture of Internet of Things and big data ecosystem for secured smart healthcare monitoring and alerting system</t>
  </si>
  <si>
    <t>Manogaran, Gunasekaran; Varatharajan, R.; Lopez, Daphne; Kumar, Priyan Malarvizhi; Sundarasekar, Revathi; Thota, Chandu</t>
  </si>
  <si>
    <t>Manogaran2018</t>
  </si>
  <si>
    <t>Big data, Management research, Literature review</t>
  </si>
  <si>
    <t>In recent years, big data has emerged as one of the prominent buzzwords in business and management. In spite of the mounting body of research on big data across the social science disciplines, scholars have offered little synthesis on the current state of knowledge. To take stock of academic research that contributes to the big data revolution, this paper tracks scholarly work's perspectives on big data in the management domain over the past decade. We identify key themes emerging in management studies and develop an integrated framework to link the multiple streams of research in fields of organisation, operations, marketing, information management and other relevant areas. Our analysis uncovers a growing awareness of big data's business values and managerial changes led by data-driven approach. Stemming from the review is the suggestion for research that both structured and unstructured big data should be harnessed to advance understanding of big data value in informing organisational decisions and enhancing firm competitiveness. To discover the full value, firms need to formulate and implement a data-driven strategy. In light of these, the study identifies and outlines the implications and directions for future research.</t>
  </si>
  <si>
    <t>https://www.sciencedirect.com/science/article/pii/S092552731730169X</t>
  </si>
  <si>
    <t>97-112</t>
  </si>
  <si>
    <t>International Journal of Production Economics</t>
  </si>
  <si>
    <t>A multidisciplinary perspective of big data in management research</t>
  </si>
  <si>
    <t>Sheng, Jie; Amankwah-Amoah, Joseph; Wang, Xiaojun</t>
  </si>
  <si>
    <t>Sheng2017</t>
  </si>
  <si>
    <t>Integrated patient care unit, Multidisciplinary teams, Tumor board</t>
  </si>
  <si>
    <t>https://www.sciencedirect.com/science/article/pii/S0030666517300531</t>
  </si>
  <si>
    <t>Multidisciplinary Approach to Head and Neck Cancer</t>
  </si>
  <si>
    <t>679-687</t>
  </si>
  <si>
    <t>Otolaryngologic Clinics of North America</t>
  </si>
  <si>
    <t>It Takes a Village: The Importance of Multidisciplinary Care</t>
  </si>
  <si>
    <t>Heineman, Thomas; St. John, Maie A.; Wein, Richard O.; Weber, Randal S.</t>
  </si>
  <si>
    <t>Heineman2017</t>
  </si>
  <si>
    <t>Smart city, Data streaming, Big Data, Distributed systems, Simulator</t>
  </si>
  <si>
    <t>The information systems of smart cities offer project developers, institutions, industry and experts the possibility to handle massive incoming data from diverse information sources in order to produce new information services for citizens. Much of this information has to be processed as it arrives because a real-time response is often needed. Stream processing architectures solve this kind of problems, but sometimes it is not easy to benchmark the load capacity or the efficiency of a proposed architecture. This work presents a real case project in which an infrastructure was needed for gathering information from drivers in a big city, analyzing that information and sending real-time recommendations to improve driving efficiency and safety on roads. The challenge was to support the real-time recommendation service in a city with thousands of simultaneous drivers at the lowest possible cost. In addition, in order to estimate the ability of an infrastructure to handle load, a simulator that emulates the data produced by a given amount of simultaneous drivers was also developed. Experiments with the simulator show how recent stream processing platforms like Apache Kafka could replace custom-made streaming servers in a smart city to achieve a higher scalability and faster responses, together with cost reduction.</t>
  </si>
  <si>
    <t>https://www.sciencedirect.com/science/article/pii/S0306437917301916</t>
  </si>
  <si>
    <t>62-76</t>
  </si>
  <si>
    <t>Information Systems</t>
  </si>
  <si>
    <t>Benchmarking real-time vehicle data streaming models for a smart city</t>
  </si>
  <si>
    <t>FernÃ¡ndez-RodrÃ­guez, Jorge Y.; Ãlvarez-GarcÃ­a, Juan A.; Arias Fisteus, JesÃºs; Luaces, Miguel R.; Corcoba MagaÃ±a, Victor</t>
  </si>
  <si>
    <t>FernandezRodriguez2017</t>
  </si>
  <si>
    <t>Geographic information, Digital markets, European Digital Single Market, Interoperability, Spatial Data Infrastructures, INSPIRE</t>
  </si>
  <si>
    <t>Geographers have recently turned increased attention to the spatial dimensions of markets. However, digital information markets, positioned at the leading edges of capitalism, remain under-examined from this perspective. Contrary to the aspatiality suggested by metaphors of information networks such as â€˜the cloudâ€™, a salient element of these markets is their close linkage with legal regimes bound to territorial jurisdictions. Addressing this linkage through a Polanyian economic geographic approach, the present article examines the recent initiative by the European Commission to build a territorially unified digital market spanning the entire European Union, and its relationship with a previous pan-European project aimed at developing unified standards for geospatial data: INSPIRE, the EUâ€™s spatial data infrastructure. The analysis focuses on interoperability, or the ability of systems to communicate with each other, and centers on the specific mechanisms of legal and technical interoperability in two EU member states: the UK and Germany. These two types of interoperability are considered key factors in the social and institutional embeddedness of markets â€“ and as a consequence, their spatial constitution. Through this examination, the article shows that, while digital information markets ostensibly â€˜flatten spaceâ€™ and allow market actors to overcome geographical barriers, their very constitution is the result of particular sets of policies, institutional features, and political negotiations that require both technical and political agreements to achieve integration across multiple scales of territorial jurisdictions.</t>
  </si>
  <si>
    <t>https://www.sciencedirect.com/science/article/pii/S0016718518300903</t>
  </si>
  <si>
    <t>45-57</t>
  </si>
  <si>
    <t>Geoforum</t>
  </si>
  <si>
    <t>A blueprint for market construction? Spatial data infrastructure(s), interoperability, and the EU Digital Single Market</t>
  </si>
  <si>
    <t>Alvarez LeÃ³n, Luis F.</t>
  </si>
  <si>
    <t>AlvarezLeon2018</t>
  </si>
  <si>
    <t>Big data, Corporate innovation, Big data strategy, Data collection, Business intelligence</t>
  </si>
  <si>
    <t>The phenomenon of big dataâ€”large, diverse, complex, and/or longitudinal data setsâ€”is having a stark influence on organizational strategy making. An increase in levels of data and technological capabilities is redefining innovation, competition, and productivity. This article contributes to both practical strategic application and academic research in the strategic management domain by presenting a framework that identifies how big data improves functional capabilities within organizations, shapes entirely new industries, and is a key component of innovative and disruptive strategies used by learning organizations to diversify and break down barriers of traditionally defined industries. This framework provides an appropriate basis for internal corporate strategy discussions that surround big data investments by explaining how firms create value through various approaches. In addition, we offer guidance for how firms might derive their own big data approach through the merits of aligning data strategy aspirations with data strategy authenticity.</t>
  </si>
  <si>
    <t>https://www.sciencedirect.com/science/article/pii/S0007681317300101</t>
  </si>
  <si>
    <t>405-414</t>
  </si>
  <si>
    <t>Business Horizons</t>
  </si>
  <si>
    <t>Big data dreams: A framework for corporate strategy</t>
  </si>
  <si>
    <t>Mazzei, Matthew J.; Noble, David</t>
  </si>
  <si>
    <t>Mazzei2017</t>
  </si>
  <si>
    <t>Darwin Core Archive, sample event, species occurrence, environmental data, ecosystem data, telemetry data, data standardisation, oceanographic data</t>
  </si>
  <si>
    <t>The Ocean Biogeographic Information System (OBIS) is the worldâ€™s most comprehensive online, open-access database of marine species distributions. OBIS grows with millions of new species observations every year. Contributions come from a network of hundreds of institutions, projects and individuals with common goals: to build a scientific knowledge base that is open to the public for scientific discovery and exploration and to detect trends and changes that inform society as essential elements in conservation management and sustainable development. Until now, OBIS has focused solely on the collection of biogeographic data (the presence of marine species in space and time) and operated with optimized data flows, quality control procedures and data standards specifically targeted to these data. Based on requirements from the growing OBIS community to manage datasets that combine biological, physical and chemical measurements, the OBIS-ENV-DATA pilot project was launched to develop a proposed standard and guidelines to make sure these combined datasets can stay together and are not, as is often the case, split and sent to different repositories. The proposal in this paper allows for the management of sampling methodology, animal tracking and telemetry data, biological measurements (e.g., body length, percent live cover, ...) as well as environmental measurements such as nutrient concentrations, sediment characteristics or other abiotic parameters measured during sampling to characterize the environment from which biogeographic data was collected. The recommended practice builds on the Darwin Core Archive (DwC-A) standard and on practices adopted by the Global Biodiversity Information Facility (GBIF). It consists of a DwC Event Core in combination with a DwC Occurrence Extension and a proposed enhancement to the DwC MeasurementOrFact Extension. This new structure enables the linkage of measurements or facts - quantitative and qualitative properties - to both sampling events and species occurrences, and includes additional fields for property standardization. We also embrace the use of the new parentEventID DwC term, which enables the creation of a sampling event hierarchy. We believe that the adoption of this recommended practice as a new data standard for managing and sharing biological and associated environmental datasets by IODE and the wider international scientific community would be key to improving the effectiveness of the knowledge base, and will enhance integration and management of critical data needed to understand ecological and biological processes in the ocean, and on land.</t>
  </si>
  <si>
    <t>https://www.sciencedirect.com/science/article/pii/S1314283617000653</t>
  </si>
  <si>
    <t>Biodiversity Data Journal</t>
  </si>
  <si>
    <t>Toward a new data standard for combined marine biological and environmental datasets - expanding OBIS beyond species occurrences</t>
  </si>
  <si>
    <t>De Pooter, Daphnis; Appeltans, Ward; Bailly, Nicolas; Bristol, Sky; Deneudt, Klaas; Eliezer, MenashÃ¨; Fujioka, Ei; Giorgetti, Alessandra; Goldstein, Philip; Lewis, Mirtha; Lipizer, Marina; Mackay, Kevin; Marin, Maria; MoncoiffÃ©, GwenaÃ«lle; Nikolopoulou, Stamatina; Provoost, Pieter; Rauch, Shannon; Roubicek, Andres; Torres, Carlos; van de Putte, Anton; Vandepitte, Leen; Vanhoorne, Bart; Vinci, Matteo; Wambiji, Nina; Watts, David; Klein Salas, Eduardo; Hernandez, Francisco</t>
  </si>
  <si>
    <t>DePooter2017</t>
  </si>
  <si>
    <t>Longitudinal cross-sector analysis, Open data portal, Service capability, Open data, Big data, Data analytics, Open innovation, Open data policy intensity, Citizens/portal users</t>
  </si>
  <si>
    <t>While open government partnerships and open government data initiatives around the world have proliferated in practice, empirical research is required to better understand open data policy and open data portal capability which would spur meaningful citizen engagement towards co-production of open services innovation through open data reuse. Specifically, relatively little has been empirically investigated about open data portal as supply-side service capabilities at the local government level. In this longitudinal research on twenty open data portals in Australia's largest cities, cross-sector analysis results find large variation in open data portal service capabilities, which are measured by open data policy intensity, open data provision, data format variety, and entrepreneurial data services, including analytics tools, data modeling, and hackathon idea competitions. Longitudinal cross-sector analysis results also find the important roles played by open data policy and dedicated open data portal investment as predictors of open data portal service capability improvements over time.</t>
  </si>
  <si>
    <t>https://www.sciencedirect.com/science/article/pii/S0740624X16302283</t>
  </si>
  <si>
    <t>231-243</t>
  </si>
  <si>
    <t>A longitudinal cross-sector analysis of open data portal service capability: The case of Australian local governments</t>
  </si>
  <si>
    <t>Chatfield2017</t>
  </si>
  <si>
    <t>Data broker, Data privacy, Data protection, Personal data, Big data, Consumer empowerment</t>
  </si>
  <si>
    <t>Data brokers play a central role in the big data ecosystem, compiling personal data from numerous sources and subsequently selling them to businesses worldwide. Such practices, however, generally occur clandestinely without consumers' knowledge or consent and can harm consumers in a discriminatory manner. In recent years, US policymakers have been urged to regulate data brokers by promoting individual choice but have failed, whereas the European Union has introduced broad data privacy guarantees for consumers and a data protection regime that limits data brokers' activities if consumers' consent has not been obtained for specific purposes. Because of the power imbalance between consumers and data brokers, the author argues that the European Union's coherent data protection framework serves as an effective model for regulating data brokers.</t>
  </si>
  <si>
    <t>https://www.sciencedirect.com/science/article/pii/S0308596117304743</t>
  </si>
  <si>
    <t>SI: Interconnecting</t>
  </si>
  <si>
    <t>282-292</t>
  </si>
  <si>
    <t>Pursuing consumer empowerment in the age of big data: A comprehensive regulatory framework for data brokers</t>
  </si>
  <si>
    <t>Yeh, Chih-Liang</t>
  </si>
  <si>
    <t>Yeh2018</t>
  </si>
  <si>
    <t>health information exchange, India, health APIs</t>
  </si>
  <si>
    <t>In February 2018, the Government of India announced a massive public health insurance scheme extending coverage to 500 million citizens, in effect making it the worldâ€™s largest insurance program. To meet this target, the government will rely on technology to effectively scale services, monitor quality, and ensure accountability. While India has seen great strides in informational technology development and outsourcing, cellular phone penetration, cloud computing, and financial technology, the digital health ecosystem is in its nascent stages and has been waiting for a catalyst to seed the system. This National Health Protection Scheme is expected to provide just this impetus for widespread adoption. However, health data in India are mostly not digitized. In the few instances that they are, the data are not standardized, not interoperable, and not readily accessible to clinicians, researchers, or policymakers. While such barriers to easy health information exchange are hardly unique to India, the greenfield nature of Indiaâ€™s digital health infrastructure presents an excellent opportunity to avoid the pitfalls of complex, restrictive, digital health systems that have evolved elsewhere. We propose here a federated, patient-centric, application programming interface (API)â€“enabled health information ecosystem that leverages Indiaâ€™s near-universal mobile phone penetration, universal availability of unique ID systems, and evolving privacy and data protection laws. It builds on global best practices and promotes the adoption of human-centered design principles, data minimization, and open standard APIs. The recommendations are the result of 18 months of deliberations with multiple stakeholders in India and the United States, including from academia, industry, and government.</t>
  </si>
  <si>
    <t>https://www.sciencedirect.com/science/article/pii/S1438887118002716</t>
  </si>
  <si>
    <t>Reimagining Health Data Exchange: An Application Programming Interfaceâ€“Enabled Roadmap for India</t>
  </si>
  <si>
    <t>Balsari, Satchit; Fortenko, Alexander; Blaya, JoaquÃ­n A.; Gropper, Adrian; Jayaram, Malavika; Matthan, Rahul; Sahasranam, Ram; Shankar, Mark; Sarbadhikari, Suptendra N.; Bierer, Barbara E.; Mandl, Kenneth D.; Mehendale, Sanjay; Khanna, Tarun</t>
  </si>
  <si>
    <t>Balsari2018</t>
  </si>
  <si>
    <t>Big Data, Healthcare, Big data analytics, disease diagnosis, predictive analysis, security, privacy</t>
  </si>
  <si>
    <t>The paper presents a brief introduction to big data and its role in healthcare applications. It is observed that the use of big data architecture and techniques are continuously assisting in managing the expeditious data growth in healthcare industry. Here, initially an empirical study is performed to analyze the role of big data in healthcare industry. It has been observed that significant work has been done using big data in healthcare sector. Nowadays, it is intricate to envision the way the machine learning and big data can influence the healthcare industries. It has been observed that most of the authors who implemented the use of machine learning and big data analytics in disease diagnosis have not given significant weightage to the privacy and security of the data. Here, a novel design of smart and secure healthcare information system using machine learning and advanced security mechanism has been proposed to handle big data of medical industry. The innovation lies in the incorporation of optimal storage and data security layer used to maintain security and privacy. Different techniques like masking encryption, activity monitoring, granular access control, dynamic data encryption and end point validation have been incorporated. The proposed hybrid four layer healthcare model seems to be more effective disease diagnostic big data system.</t>
  </si>
  <si>
    <t>https://www.sciencedirect.com/science/article/pii/S187705091830752X</t>
  </si>
  <si>
    <t>1049-1059</t>
  </si>
  <si>
    <t>Big Data and Machine Learning Based Secure Healthcare Framework</t>
  </si>
  <si>
    <t>Kaur, Prableen; Sharma, Manik; Mittal, Mamta</t>
  </si>
  <si>
    <t>Kaur2018</t>
  </si>
  <si>
    <t>Ontology Design, Semantic Technology, Urban Indicators, Uncertain Knowledge</t>
  </si>
  <si>
    <t>Urban indicators provide a unique multi-disciplinary data framework which social scientists, planners and policy makers employ to understand and analyze the complex dynamics of metropolitan regions. Indicators provide an independent, quantitative measure or benchmark of an aspect of an urban environment, by combining different metrics for a given region. While the current approach to urban indicators involves the systematic accurate collection of the raw data required to produce reliable indicators and the standardization of well-known commonly accepted or widely adopted indicators, the next generation of indicators is expected to support a more dynamic, customizable, fine-grained approach to indicators, via a context of interoperability and linked open data. Within this paper, we address these emerging requirements through an ontological approach aimed at (i) establishing interoperability among heterogeneous data sets, (ii) expressing the high-level semantics of the indicators, (iii) supporting indicator adaptability and dynamic composition for specific applications and (iv) representing properly the uncertainties of the resulting ecosystem.</t>
  </si>
  <si>
    <t>https://www.sciencedirect.com/science/article/pii/S187705091730491X</t>
  </si>
  <si>
    <t>International Conference on Computational Science, ICCS 2017, 12-14 June 2017, Zurich, Switzerland</t>
  </si>
  <si>
    <t>2059-2068</t>
  </si>
  <si>
    <t>An ontological approach to dynamic fine-grained Urban Indicators</t>
  </si>
  <si>
    <t>Pileggi, Salvatore F.; Hunter, Jane</t>
  </si>
  <si>
    <t>Pileggi2017</t>
  </si>
  <si>
    <t>self-tracking, person generated health data, calendar calculation, fertility, menstrual cycle</t>
  </si>
  <si>
    <t>Background There are many mobile phone apps aimed at helping women map their ovulation and menstrual cycles and facilitating successful conception (or avoiding pregnancy). These apps usually ask users to input various biological features and have accumulated the menstrual cycle data of a vast number of women. Objective The purpose of our study was to clarify how the data obtained from a self-tracking health app for female mobile phone users can be used to improve the accuracy of prediction of the date of next ovulation. Methods Using the data of 7043 women who had reliable menstrual and ovulation records out of 8,000,000 users of a mobile phone app of a health care service, we analyzed the relationship between the menstrual cycle length, follicular phase length, and luteal phase length. Then we fitted a linear function to the relationship between the length of the menstrual cycle and timing of ovulation and compared it with the existing calendar-based methods. Results The correlation between the length of the menstrual cycle and the length of the follicular phase was stronger than the correlation between the length of the menstrual cycle and the length of the luteal phase, and there was a positive correlation between the lengths of past and future menstrual cycles. A strong positive correlation was also found between the mean length of past cycles and the length of the follicular phase. The correlation between the mean cycle length and the luteal phase length was also statistically significant. In most of the subjects, our method (ie, the calendar-based method based on the optimized function) outperformed the Ogino method of predicting the next ovulation date. Our method also outperformed the ovulation date prediction method that assumes the middle day of a mean menstrual cycle as the date of the next ovulation. Conclusions The large number of subjects allowed us to capture the relationships between the lengths of the menstrual cycle, follicular phase, and luteal phase in more detail than previous studies. We then demonstrated how the present calendar methods could be improved by the better grouping of women. This study suggested that even without integrating various biological metrics, the dataset collected by a self-tracking app can be used to develop formulas that predict the ovulation day when the data are aggregated. Because the method that we developed requires data only on the first day of menstruation, it would be the best option for couples during the early stages of their attempt to have a baby or for those who want to avoid the cost associated with other methods. Moreover, the result will be the baseline for more advanced methods that integrate other biological metrics.</t>
  </si>
  <si>
    <t>https://www.sciencedirect.com/science/article/pii/S1438887117003776</t>
  </si>
  <si>
    <t>Relationship Between the Menstrual Cycle and Timing of Ovulation Revealed by New Protocols: Analysis of Data from a Self-Tracking Health App</t>
  </si>
  <si>
    <t>Sohda, Satoshi; Suzuki, Kenta; Igari, Ichiro</t>
  </si>
  <si>
    <t>Sohda2017</t>
  </si>
  <si>
    <t>General Data Protection Regulation, Data protection, Environmental law, Risk Society Theory, Normal Accident Theory</t>
  </si>
  <si>
    <t>Several authors have compared the impact of Big Data to the environmental impact of industrialisation (Kuneva, 2009, Schneier, 2013, Hirsch, 2006). This analogy seems useful: like the exhaust and use of chemical compounds, the omnipresent generation and subsequent use of personal data can impact individuals as well as society as a whole. Similarly to the effects of industrialisation, adverse side-effects of datafication on individuals, societies and ecosystems could manifest themselves only years later and in seemingly unrelated contexts. Industrialised societies have enacted laws in response to the adverse environmental effects of industrialisation. Theories from modern sociology and public awareness have played a significant role in this process. Similarly, the European Union has enacted the General Data Protection Regulation to address the risks of processing of personal data. But laws tend to come only after any negative impact has become sufficiently apparent. This has spurred the introduction of precaution- and discourse-based management of unknown risks. The GDPR appears to implement these risk management mechanisms less extensively than current environmental protection laws. As with the effects of industrialisation, the side-effects of datafication cannot be entirely known in advance. Privacy is currently a prime concern, but datafication can also affect entire societies if it results in a â€œdigital panopticonâ€. Considering the influence of Risk Society Theory and Normal Accident Theory, two important social theories concerning industrial hazards, this article proposes a number of areas where future iterations of data protection law can be developed.</t>
  </si>
  <si>
    <t>https://www.sciencedirect.com/science/article/pii/S0267364917301668</t>
  </si>
  <si>
    <t>603-617</t>
  </si>
  <si>
    <t>Rear view mirror, crystal ball: Predictions for the future of data protection law based on the history of environmental protection law</t>
  </si>
  <si>
    <t>Rhoen, Michiel</t>
  </si>
  <si>
    <t>Rhoen2017</t>
  </si>
  <si>
    <t>Access control, Data driven information sensitivity, Privacy, Information value</t>
  </si>
  <si>
    <t>Big data technologies have seen tremendous growth in recent years. They are widely used in both industry and academia. In spite of such exponential growth, these technologies lack adequate measures to protect data from misuse/abuse. Corporations that collect data from multiple sources are at risk of liabilities due to the exposure of sensitive information. In the current implementation of Hadoop, only file-level access control is feasible. Providing users with the ability to access data based on the attributes in a dataset or the userâ€™s role is complicated because of the sheer volume and multiple formats (structured, unstructured and semi-structured) of data. In this paper, we propose an access control framework, which enforces access control policies dynamically based on the sensitivity of the data. This framework enforces access control policies by harnessing the data context, usage patterns and information sensitivity. Information sensitivity changes over time with the addition and removal of datasets, which can lead to modifications in access control decisions. The proposed framework accommodates these changes. The proposed framework is automated to a large extent as the data itself determines the sensitivity with minimal user intervention. Our experimental results show that the proposed framework is capable of enforcing access control policies on non-multimedia datasets with minimal overhead.</t>
  </si>
  <si>
    <t>https://www.sciencedirect.com/science/article/pii/S2352864817300858</t>
  </si>
  <si>
    <t>Big Data Security and Privacy</t>
  </si>
  <si>
    <t>213-225</t>
  </si>
  <si>
    <t>Digital Communications and Networks</t>
  </si>
  <si>
    <t>Content sensitivity based access control framework for Hadoop</t>
  </si>
  <si>
    <t>Ashwin Kumar, T. K.; Liu, Hong; Thomas, Johnson P.; Hou, Xiaofeh</t>
  </si>
  <si>
    <t>AshwinKumar2017</t>
  </si>
  <si>
    <t>fog computing, cloud computing, big data, analytics, edge computing, CABology</t>
  </si>
  <si>
    <t>Cloud computing (CC) though has a great potential in providing on-demand, scalable provisioning of services with reduce management efforts and flexible pricing models has significant constraints. Firstly, CC pose a challenge in connectivity between the cloud and the end devices thereby unable to provide delay-sensitive services. Secondly, CC provider face limitations due to the imposition from the regulatory bodies to process the data at certain locations where they do not have any data centres. Thirdly, quality of CC service is compromised due to added mobility dimensions. Finally, CC is considered not a viable solution for most of the Internet of Things (IoT) solutions. In this paper, author proposes a new discipline â€“ Fogology, as a novel branch of a discipline CABology. The paper attempt to present and discuss elements of Fogology.</t>
  </si>
  <si>
    <t>https://www.sciencedirect.com/science/article/pii/S1877050918319124</t>
  </si>
  <si>
    <t>6th International Conference on Information Technology and Quantitative Management</t>
  </si>
  <si>
    <t>199-203</t>
  </si>
  <si>
    <t>Fogology: What is (not) Fog Computing?</t>
  </si>
  <si>
    <t>Upadhyay, Nitin</t>
  </si>
  <si>
    <t>Upadhyay2018</t>
  </si>
  <si>
    <t>Distributed data management, Big data, Data sharing, Hydrologic information systems, Collaborative environment, iRODS</t>
  </si>
  <si>
    <t>HydroShare (https://www.hydroshare.org) is an online collaborative system to support the open sharing of hydrologic data, analytical tools, and computer models. Hydrologic data and models are often large, extending to multi-gigabyte or terabyte scale, and as a result, the scalability of centralized data management poses challenges for a system such as HydroShare. A distributed data management framework that enables distributed physical data storage and management in multiple locations thus becomes a necessity. We use the iRODS (Integrated Rule-Oriented Data System) data grid middleware as the distributed data storage and management back end in HydroShare. iRODS provides a unified virtual file system for distributed physical storages in multiple locations and enables data federation across geographically dispersed institutions around the world. In this paper, we describe the iRODS-based distributed data management approaches implemented in HydroShare to provide a practical demonstration of a production system for supporting big data in the environmental sciences.</t>
  </si>
  <si>
    <t>https://www.sciencedirect.com/science/article/pii/S1364815217305856</t>
  </si>
  <si>
    <t>233-240</t>
  </si>
  <si>
    <t>Advancing distributed data management for the HydroShare hydrologic information system</t>
  </si>
  <si>
    <t>Yi, Hong; Idaszak, Ray; Stealey, Michael; Calloway, Chris; Couch, Alva L.; Tarboton, David G.</t>
  </si>
  <si>
    <t>Yi2018</t>
  </si>
  <si>
    <t>Smarter cities, Data services, Citizen-centric apps, Open data, Legacy data</t>
  </si>
  <si>
    <t>Smart Cities use Information and Communication Technologies (ICT) to manage more efficiently the resources and services offered by a city and to make them more approachable to all its stakeholders (citizens, companies and public administration). In contrast to the view of big corporations promoting holistic â€œsmart city in a boxâ€ solutions, this work proposes that smarter cities can be achieved by combining already available infrastructure, i.e., Open Government Data and sensor networks deployed in cities, with the citizensâ€™ active contributions towards city knowledge by means of their smartphones and the apps executed in them. In addition, this work introduces the main characteristics of the IES Cities platform, whose goal is to ease the generation of citizen-centric apps that exploit urban data in different domains. The proposed vision is achieved by providing a common access mechanism to the heterogeneous data sources offered by the city, which reduces the complexity of accessing the cityâ€™s data whilst bringing citizens closely to a prosumer (double consumer and producer) role and allowing to integrate legacy data into the citiesâ€™ data ecosystem.</t>
  </si>
  <si>
    <t>https://www.sciencedirect.com/science/article/pii/S0167739X16304770</t>
  </si>
  <si>
    <t>234-247</t>
  </si>
  <si>
    <t>Citizen-centric data services for smarter cities</t>
  </si>
  <si>
    <t>Aguilera, Unai; PeÃ±a, Oscar; Belmonte, Oscar; de-IpiÃ±a, Diego LÃ³pez</t>
  </si>
  <si>
    <t>Aguilera2017</t>
  </si>
  <si>
    <t>Big Data, Building Management Systems, Smart Buildings, Web of Buildings</t>
  </si>
  <si>
    <t>Future buildings will more and more rely on advanced Building Management Systems (BMS) connected to a variety of sensors, actuators and dedicated networks. Their objectives are to observe the state of rooms and apply automated rules to preserve or increase comfort while economizing energy. In this work, we advocate for the inclusion of a dedicated system for sensors data storage and processing, based on Big Data technologies. This choice enables new potentials in terms of data analytics and applications development, the most obvious one being the ability to scale up seamlessly from one smart building to several, in the direction of smart areas and smart cities. We report in this paper on our system architecture and on several challenges we met in its elaboration, attempting to meet requirements of scalability, data processing, flexibility, interoperability and privacy. We also describe current and future end-user services that our platform will support, including historical data retrieval, visualisation, processing and alarms. The platform, called BBData - Big Building Data, is currently in production at the Smart Living Lab of Fribourg and is offered to several research teams to ease their work, to foster the sharing of historical data and to avoid that each project develops its own data gathering and processing pipeline.</t>
  </si>
  <si>
    <t>https://www.sciencedirect.com/science/article/pii/S1876610217329582</t>
  </si>
  <si>
    <t>CISBAT 2017 International ConferenceFuture Buildings &amp; Districts â€“ Energy Efficiency from Nano to Urban Scale</t>
  </si>
  <si>
    <t>589-594</t>
  </si>
  <si>
    <t>Energy Procedia</t>
  </si>
  <si>
    <t>Big Building Data - a Big Data Platform for Smart Buildings</t>
  </si>
  <si>
    <t>Linder, Lucy; Vionnet, Damien; Bacher, Jean-Philippe; Hennebert, Jean</t>
  </si>
  <si>
    <t>Linder2017</t>
  </si>
  <si>
    <t>Master data, Data quality, ISO 8000, Big data</t>
  </si>
  <si>
    <t>During the execution of business processes involving various organizations, Master Data is usually shared and exchanged. It is necessary to keep appropriate levels of quality in these Master Data in order to prevent problems in the business processes. Organizations can be benefitted from having information about the level of quality of master data along with the master data to support decision about the usage of data in business processes is to include information about the level of quality alongside the Master Data. ISO 8000-1x0 specifies how to add this information to the master data messages. From the clauses stated in the various part of standard we developed a reference architecture, enhanced with big data technologies to better support the management of large datasets The main contribution of this paper is a service architecture for Master Data Exchange supporting the requirements stated by the different parts of the standard like the development of a data dictionary with master data terms; a communication protocol; an API to manage the master data messages; and the algorithms in MapReduce to measure the data quality.</t>
  </si>
  <si>
    <t>https://www.sciencedirect.com/science/article/pii/S0920548916301192</t>
  </si>
  <si>
    <t>SI: New modeling in Big Data</t>
  </si>
  <si>
    <t>94-104</t>
  </si>
  <si>
    <t>Computer Standards &amp; Interfaces</t>
  </si>
  <si>
    <t>Towards a service architecture for master data exchange based on ISO 8000 with support to process large datasets</t>
  </si>
  <si>
    <t>Rivas, Bibiano; Merino, Jorge; Caballero, Ismael; Serrano, Manuel; Piattini, Mario</t>
  </si>
  <si>
    <t>Rivas2017</t>
  </si>
  <si>
    <t>Scientific workflows, Big data, Cloud computing, Apache spark, Hydrology</t>
  </si>
  <si>
    <t>The increasing amounts of data related to the execution of scientific workflows has raised awareness of their shift towards parallel data-intensive problems. In this paper, we deliver our experience combining the traditional high-performance computing and grid-based approaches with Big Data analytics paradigms, in the context of scientific ensemble workflows. Our goal was to assess and discuss the suitability of such data-oriented mechanisms for production-ready workflows, especially in terms of scalability. We focused on two key elements in the Big Data ecosystem: the data-centric programming model, and the underlying infrastructure that integrates storage and computation in each node. We experimented with a representative MPI-based iterative workflow from the hydrology domain, EnKF-HGS, which we re-implemented using the Spark data analysis framework. We conducted experiments on a local cluster, a private cloud running OpenNebula, and the Amazon Elastic Compute Cloud (AmazonEC2). The results we obtained were analysed to synthesize the lessons we learned from this experience, while discussing promising directions for further research.</t>
  </si>
  <si>
    <t>https://www.sciencedirect.com/science/article/pii/S0167739X16308214</t>
  </si>
  <si>
    <t>440-452</t>
  </si>
  <si>
    <t>Applying big data paradigms to a large scale scientific workflow: Lessons learned and future directions</t>
  </si>
  <si>
    <t>CaÃ­no-Lores, S.; Lapin, A.; Carretero, J.; Kropf, P.</t>
  </si>
  <si>
    <t>CainoLores2020</t>
  </si>
  <si>
    <t>Big-data, Distributed stream processing, Predictable infrastructure, Apache storm, Time-critical big-data, Efficient big-data</t>
  </si>
  <si>
    <t>Typical infrastructure for big-data includes multiple machines with data accessed remotely with requestâ€“response patterns from different remote locations. Currently, most of the state-of-the-art remote invocation techniques are focused on models for distributed interactions, which have not explored the advantages given by parallel computing, such as those offered to run on distributed stream processors. In this context, the article is focused on the definition of a predictable remote procedure call (RPC) able to take advantage from the distributed stream processing technology. Potentially, this type of infrastructure enables efficient parallel computations, reducing the effective response-time of end-to-end invocations linearly with the number of resources assigned to the system, as the data increases. The article describes a predictable model which defines maximum response-times for different types of applications described in the context of Apache Storm. Evaluation also offers clues on the performance one may expect from this type of infrastructure.</t>
  </si>
  <si>
    <t>https://www.sciencedirect.com/science/article/pii/S0167739X17318368</t>
  </si>
  <si>
    <t>716-729</t>
  </si>
  <si>
    <t>Predictable remote invocations for distributed stream processing</t>
  </si>
  <si>
    <t>Basanta-Val, P.; FernÃ¡ndez-GarcÃ­a, N.; SÃ¡nchez-FernÃ¡ndez, L.</t>
  </si>
  <si>
    <t>BasantaVal2020</t>
  </si>
  <si>
    <t>Smart sustainable cities, The IoT, Big data analytics, Sensor technology, Data processing platforms, Environmental sustainability, Big data applications, Cloud computing, Fog/edge computing</t>
  </si>
  <si>
    <t>The Internet of Things (IoT) is one of the key components of the ICT infrastructure of smart sustainable cities as an emerging urban development approach due to its great potential to advance environmental sustainability. As one of the prevalent ICT visions or computing paradigms, the IoT is associated with big data analytics, which is clearly on a penetrative path across many urban domains for optimizing energy efficiency and mitigating environmental effects. This pertains mainly to the effective utilization of natural resources, the intelligent management of infrastructures and facilities, and the enhanced delivery of services in support of the environment. As such, the IoT and related big data applications can play a key role in catalyzing and improving the process of environmentally sustainable development. However, topical studies tend to deal largely with the IoT and related big data applications in connection with economic growth and the quality of life in the realm of smart cities, and largely ignore their role in improving environmental sustainability in the context of smart sustainable cities of the future. In addition, several advanced technologies are being used in smart cities without making any contribution to environmental sustainability, and the strategies through which sustainable cities can be achieved fall short in considering advanced technologies. Therefore, the aim of this paper is to review and synthesize the relevant literature with the objective of identifying and discussing the state-of-the-art sensor-based big data applications enabled by the IoT for environmental sustainability and related data processing platforms and computing models in the context of smart sustainable cities of the future. Also, this paper identifies the key challenges pertaining to the IoT and big data analytics, as well as discusses some of the associated open issues. Furthermore, it explores the opportunity of augmenting the informational landscape of smart sustainable cities with big data applications to achieve the required level of environmental sustainability. In doing so, it proposes a framework which brings together a large number of previous studies on smart cities and sustainable cities, including research directed at a more conceptual, analytical, and overarching level, as well as research on specific technologies and their novel applications. The goal of this study suits a mix of two research approaches: topical literature review and thematic analysis. In terms of originality, no study has been conducted on the IoT and related big data applications in the context of smart sustainable cities, and this paper provides a basis for urban researchers to draw on this analytical framework in future research. The proposed framework, which can be replicated, tested, and evaluated in empirical research, will add additional depth to studies in the field of smart sustainable cities. This paper serves to inform urban planners, scholars, ICT experts, and other city stakeholders about the environmental benefits that can be gained from implementing smart sustainable city initiatives and projects on the basis of the IoT and related big data applications.</t>
  </si>
  <si>
    <t>https://www.sciencedirect.com/science/article/pii/S2210670717313677</t>
  </si>
  <si>
    <t>230-253</t>
  </si>
  <si>
    <t>The IoT for smart sustainable cities of the future: An analytical framework for sensor-based big data applications for environmental sustainability</t>
  </si>
  <si>
    <t>Bibri2018</t>
  </si>
  <si>
    <t>European Space Agency, BIOMASS mission, Space Objects Tracking Radar (SOTR), Forest coverage, Forest above ground biomass, Global carbon cycle modelling</t>
  </si>
  <si>
    <t>The magnitude of the global terrestrial carbon pool and related fluxes to and from the atmosphere are still poorly known. The European Space Agency P-band radar BIOMASS mission will help to reduce this uncertainty by providing unprecedented information on the distribution of forest above-ground biomass (AGB), particularly in the tropics where the gaps are greatest and knowledge is most needed. Mission selection was made in full knowledge of coverage restrictions over Europe, North and Central America imposed by the US Department of Defense Space Objects Tracking Radar (SOTR) stations. Under these restrictions, only 3% of AGB carbon stock coverage is lost in the tropical forest biome, with this biome representing 66% of global AGB carbon stocks in 2005. The loss is more significant in the temperate (72%), boreal (37%) and subtropical (29%) biomes, with these accounting for approximately 12%, 15% and 7%, respectively, of the global forest AGB carbon stocks. In terms of global carbon cycle modelling, there is minimal impact in areas of high AGB density, since mainly lower biomass forests in cooler climates are affected. In addition, most areas affected by the SOTR stations are located in industrialized countries with well-developed national forest inventories, so that extensive information on AGB is already available. Hence the main scientific objectives of the BIOMASS mission are not seriously compromised. Furthermore, several space sensors that can estimate AGB in lower biomass forests are in orbit or planned for launch between now and the launch of BIOMASS in 2021, which will help to fill the gaps in mission coverage.</t>
  </si>
  <si>
    <t>https://www.sciencedirect.com/science/article/pii/S0034425717301943</t>
  </si>
  <si>
    <t>154-162</t>
  </si>
  <si>
    <t>Coverage of high biomass forests by the ESA BIOMASS mission under defense restrictions</t>
  </si>
  <si>
    <t>Carreiras, JoÃ£o M. B.; Quegan, Shaun; Le Toan, Thuy; Ho Tong Minh, Dinh; Saatchi, Sassan S.; Carvalhais, Nuno; Reichstein, Markus; Scipal, Klaus</t>
  </si>
  <si>
    <t>Carreiras2017</t>
  </si>
  <si>
    <t>Data integration, Evolution, Semantic web</t>
  </si>
  <si>
    <t>Big Data architectures allow to flexibly store and process heterogeneous data, from multiple sources, in their original format. The structure of those data, commonly supplied by means of REST APIs, is continuously evolving. Thus data analysts need to adapt their analytical processes after each API release. This gets more challenging when performing an integrated or historical analysis. To cope with such complexity, in this paper, we present the Big Data Integration ontology, the core construct to govern the data integration process under schema evolution by systematically annotating it with information regarding the schema of the sources. We present a query rewriting algorithm that, using the annotated ontology, converts queries posed over the ontology to queries over the sources. To cope with syntactic evolution in the sources, we present an algorithm that semi-automatically adapts the ontology upon new releases. This guarantees ontology-mediated queries to correctly retrieve data from the most recent schema version as well as correctness in historical queries. A functional and performance evaluation on real-world APIs is performed to validate our approach.</t>
  </si>
  <si>
    <t>https://www.sciencedirect.com/science/article/pii/S0306437917304660</t>
  </si>
  <si>
    <t>Special issue on DOLAP 2017: Design, Optimization, Languages and Analytical Processing of Big Data</t>
  </si>
  <si>
    <t>An integration-oriented ontology to govern evolution in Big Data ecosystems</t>
  </si>
  <si>
    <t>Nadal, Sergi; Romero, Oscar; AbellÃ³, Alberto; Vassiliadis, Panos; Vansummeren, Stijn</t>
  </si>
  <si>
    <t>Nadal2019</t>
  </si>
  <si>
    <t>Disaster management, Data fusion, Big data analytics, Decision making, Natural disaster, Information requirements, Humanitarian response, Data preparedness, Integer linear programming, Decision making</t>
  </si>
  <si>
    <t>Natural disasters are chaotic and disruptive events, with compressed timelines and high levels of uncertainty. Comprehensive data on the impact becomes only available well into the response phase and data is scattered across organizations. Data heterogeneity issues are common. Consequently, responding organizations have difficulties finding data that match their information needs. We investigated the information needs of and the disaster management data available to both national and local decision makers during the 2014 floods in Bangladesh. We conducted 13 semi-structured interviews and three focus group discussions, collecting in this way input from 51 people, transcribed and coded them so that themes of information needs emerged. We mapped the information needs on the available data sets and determined which needs were not, partially or completely covered. We identified seven themes of in total 71 information needs and 15 data sets. The mapping revealed a significant information gap of timely and location-based data. Only 40% of the information needs are covered in time and 75% if no time constraints are considered. Instead of using all data sets, we optimized for coverage -with Integer Linear Programming-combinations of data sets against the costs of extracting data from structured versus unstructured data and against the quality in terms of timeliness, source and content rating and granularity. Without time constraints, three data sets yield already a coverage of 68%, whereas adding five extra data sets only gives an improvement of 7%. We recommend executing identification and mapping of available data sets on the information needs as part of Data Preparedness. Determination of the optimal combination of data sets can be used to extract data on information needs more efficiently. Currently, we did this manually, but future research will investigate automatic matching of information needs on data sets, by applying intelligent querying and semantic data matching.</t>
  </si>
  <si>
    <t>https://www.sciencedirect.com/science/article/pii/S009830041730571X</t>
  </si>
  <si>
    <t>60-72</t>
  </si>
  <si>
    <t>Bridging the information gap of disaster responders by optimizing data selection using cost and quality</t>
  </si>
  <si>
    <t>van den Homberg, Marc; MonnÃ©, Robert; Spruit, Marco</t>
  </si>
  <si>
    <t>vandenHomberg2018</t>
  </si>
  <si>
    <t>ecosystem services mapping and valuation, ecosystem services dysergy, sustainable governance, mountain regions, Bulgaria</t>
  </si>
  <si>
    <t>This study aims to apply approaches, methods, and indicators from the conceptual framework of ecosystem services valuation to a real world, local level case study. It tests a GIS-based mapping and valuation of ecosystem services model in a typical mountain municipality in Bulgaria. Investigation results address opportunities, challenges and limitations in the practical application of the ecosystem services concept. They include an integrated assessment of the ecosystem services in a specific administrative territorial unit and suggest its Total Economic Value. The introduction of the term â€œecosystem services dysergyâ€ should contribute to valuation theory and practice. The study upgrades the currently available knowledge base that supports geospatial planning and sustainable development of the Karlovo Municipality and offers recommendations for improvement of the municipal ecosystem services utilization, which include identification, analysis, and visualization of hotspots and dysergy areas.</t>
  </si>
  <si>
    <t>https://www.sciencedirect.com/science/article/pii/S2367819417000107</t>
  </si>
  <si>
    <t>One Ecosystem</t>
  </si>
  <si>
    <t>GIS-based Valuation of Ecosystem Services in Mountain Regions: A Case Study of the Karlovo Municipality in Bulgaria</t>
  </si>
  <si>
    <t>Koulov, Boian; Ivanova, Ekaterina; Borisova, Bilyana; Assenov, Assen; Ravnachka, Aleksandra</t>
  </si>
  <si>
    <t>Koulov2017</t>
  </si>
  <si>
    <t>Big data analysis, Agriculture, Survey, Smart Farming</t>
  </si>
  <si>
    <t>To tackle the increasing challenges of agricultural production, the complex agricultural ecosystems need to be better understood. This can happen by means of modern digital technologies that monitor continuously the physical environment, producing large quantities of data in an unprecedented pace. The analysis of this (big) data would enable farmers and companies to extract value from it, improving their productivity. Although big data analysis is leading to advances in various industries, it has not yet been widely applied in agriculture. The objective of this paper is to perform a review on current studies and research works in agriculture which employ the recent practice of big data analysis, in order to solve various relevant problems. Thirty-four different studies are presented, examining the problem they address, the proposed solution, tools, algorithms and data used, nature and dimensions of big data employed, scale of use as well as overall impact. Concluding, our review highlights the large opportunities of big data analysis in agriculture towards smarter farming, showing that the availability of hardware and software, techniques and methods for big data analysis, as well as the increasing openness of big data sources, shall encourage more academic research, public sector initiatives and business ventures in the agricultural sector. This practice is still at an early development stage and many barriers need to be overcome.</t>
  </si>
  <si>
    <t>https://www.sciencedirect.com/science/article/pii/S0168169917301230</t>
  </si>
  <si>
    <t>23-37</t>
  </si>
  <si>
    <t>A review on the practice of big data analysis in agriculture</t>
  </si>
  <si>
    <t>Kamilaris, Andreas; Kartakoullis, Andreas; Prenafeta-BoldÃº, Francesc X.</t>
  </si>
  <si>
    <t>Kamilaris2017</t>
  </si>
  <si>
    <t>The era of big data has resulted in the development and applications of technologies and methods aimed at effectively using massive amounts of data to support decision-making and knowledge discovery activities. In this paper, the five Vs of big data, volume, velocity, variety, veracity, and value, are reviewed, as well as new technologies, including NoSQL databases that have emerged to accommodate the needs of big data initiatives. The role of conceptual modeling for big data is then analyzed and suggestions made for effective conceptual modeling efforts with respect to big data.</t>
  </si>
  <si>
    <t>https://www.sciencedirect.com/science/article/pii/S0169023X17300277</t>
  </si>
  <si>
    <t>50-67</t>
  </si>
  <si>
    <t>Data &amp; Knowledge Engineering</t>
  </si>
  <si>
    <t>Big data technologies and Management: What conceptual modeling can do</t>
  </si>
  <si>
    <t>Storey, Veda C.; Song, Il-Yeol</t>
  </si>
  <si>
    <t>Storey2017</t>
  </si>
  <si>
    <t>Singapore Strait, Strait capacity, Ship traffic, Speed-density fundamental diagram, Big AIS data, Weighted least square approach</t>
  </si>
  <si>
    <t>The Singapore Strait plays a vital role for the international freight transportation, including containers, bulk cargo and crude oil. In view of the importance of Singapore Strait, it is of practical significance to investigate the ship traffic's speed-density relationship called the fundamental diagram in the Strait, which can be used to estimate the theoretical strait capacity. Despite the availability of large empirical ship traffic data and the long history of traffic flow modeling, the analysis of ship traffic fundamental diagram for the Singapore Strait is still highly deficient. To fill in the gap, we first develop a research framework to address the big AIS (automatic identification system) data for the ship traffic fundamental diagram building. To ensure the correctness of AIS data, a tangible error elimination method is presented. Moreover, a novel weighted least square approach is applied to develop the ship traffic speed-density formulations accurately. Meanwhile, we also show the applicability of the weighted least square approach by a theoretical investigation into the difference between the weighted and non-weighted least square approaches. Finally, we study all the fifteen legs in the Singapore Strait and propose 75 fundamental diagrams based on four classic traffic flow models through mining more than 43 million pieces of AIS data. These fundamental diagrams also indicate the theoretical capacity of each leg in the Singapore Strait.</t>
  </si>
  <si>
    <t>https://www.sciencedirect.com/science/article/pii/S0029801817306625</t>
  </si>
  <si>
    <t>340-354</t>
  </si>
  <si>
    <t>Ocean Engineering</t>
  </si>
  <si>
    <t>Fundamental diagram of ship traffic in the Singapore Strait</t>
  </si>
  <si>
    <t>Kang, Liujiang; Meng, Qiang; Liu, Qiang</t>
  </si>
  <si>
    <t>Kang2018</t>
  </si>
  <si>
    <t>Google Fiber, Digital divide, Spatial equity, Broadband, Urban governance, Kansas City</t>
  </si>
  <si>
    <t>In February 2010, Google challenged US cities to compete for being the site of its first attempt at building ultra-high-speed fiber-to-the-premises (FTTP) network, promising speeds up to one hundred times faster than pre-existing broadband services. More than 1100 cities applied. Kansas City, however, was announced as the winner of the competition. This paper explores the rollout of Google Fiber in Kansas City from three different perspectives. First, we provide a close examination of urban governance and the Fiber project â€“ highlighting numerous regulatory concessions and incentives provided to Fiber during the construction phase. Second, we explore the ways in which pre-existing digital divides and socio-economic inequalities impacted the Fiber plan for Kansas City. Finally, in an effort to better understand the geographic intricacies of Fiber service, this paper uses a novel data mining technique and exploratory spatial data analysis to highlight the provision footprints for two counties in the Kansas City metropolitan area. We conclude with a discussion of the salient policy implications of projects like Fiber for urban governance, highlighting both the promises and stark realities of such ventures.</t>
  </si>
  <si>
    <t>https://www.sciencedirect.com/science/article/pii/S073658531730182X</t>
  </si>
  <si>
    <t>973-986</t>
  </si>
  <si>
    <t>Urban governance and big corporations in the digital economy: An investigation of socio-spatial implications of Google Fiber in Kansas City</t>
  </si>
  <si>
    <t>Alizadeh, Tooran; Grubesic, Tony H.; Helderop, Edward</t>
  </si>
  <si>
    <t>Alizadeh2017</t>
  </si>
  <si>
    <t>Big Data, Software reference architecture, Semantic-aware, Data management, Data analysis</t>
  </si>
  <si>
    <t>Context: Big Data systems are a class of software systems that ingest, store, process and serve massive amounts of heterogeneous data, from multiple sources. Despite their undisputed impact in current society, their engineering is still in its infancy and companies find it difficult to adopt them due to their inherent complexity. Existing attempts to provide architectural guidelines for their engineering fail to take into account important Big Data characteristics, such as the management, evolution and quality of the data. Objective: In this paper, we follow software engineering principles to refine the Î»-architecture, a reference model for Big Data systems, and use it as seed to create Bolster, a software reference architecture (SRA) for semantic-aware Big Data systems. Method: By including a new layer into the Î»-architecture, the Semantic Layer, BolsterÂ is capable of handling the most representative Big Data characteristics (i.e., Volume, Velocity, Variety, Variability and Veracity). Results: We present the successful implementation of BolsterÂ in three industrial projects, involving five organizations. The validation results show high level of agreement among practitioners from all organizations with respect to standard quality factors. Conclusion: As an SRA, BolsterÂ allows organizations to design concrete architectures tailored to their specific needs. A distinguishing feature is that it provides semantic-awareness in Big Data Systems. These are Big Data system implementations that have components to simplify data definition and exploitation. In particular, they leverage metadata (i.e., data describing data) to enable (partial) automation of data exploitation and to aid the user in their decision making processes. This simplification supports the differentiation of responsibilities into cohesive roles enhancing data governance.</t>
  </si>
  <si>
    <t>https://www.sciencedirect.com/science/article/pii/S0950584917304287</t>
  </si>
  <si>
    <t>75-92</t>
  </si>
  <si>
    <t>A software reference architecture for semantic-aware Big Data systems</t>
  </si>
  <si>
    <t>Nadal, Sergi; Herrero, Victor; Romero, Oscar; AbellÃ³, Alberto; Franch, Xavier; Vansummeren, Stijn; Valerio, Danilo</t>
  </si>
  <si>
    <t>Nadal2017</t>
  </si>
  <si>
    <t>Open government data, Private sector, Business models</t>
  </si>
  <si>
    <t>The release of government data in an open format is broadly expected to generate innovation and economic value. However, despite the emerging public notoriety of this issue, literature is still scarce regarding the commercial application of open government data. The main goal of this study is to understand how firms use open government data to create value. More specifically, we aim to identify what types of use are currently in place and which industries are more prominent in exploiting open government data. Building on the analysis of a dataset of 178 firms that use open government data across various industries in the U.S. we find twelve different atomic models. Additionally, our findings suggest that the way in which open government is used to create value is contingent to the firms' activities. Supported by robust empirical data, we anticipate that our research produces practical insights to entrepreneurs as well as firm managers in deriving value from public datasets, and equip government officials with relevant evidence for advocacy and policy-making.</t>
  </si>
  <si>
    <t>https://www.sciencedirect.com/science/article/pii/S0740624X17302629</t>
  </si>
  <si>
    <t>Open government data and the private sector: An empirical view on business models and value creation</t>
  </si>
  <si>
    <t>Magalhaes, Gustavo; Roseira, Catarina</t>
  </si>
  <si>
    <t>Magalhaes2020</t>
  </si>
  <si>
    <t>Summary We are in the midst of a technological revolution that is providing new insights into human biology and cancer. In this era of big data, we are amassing large amounts of information that is transforming how we approach cancer treatment and prevention. Enactment of the Cancer Moonshot within the 21st Century Cures Act in the USA arrived at a propitious moment in the advancement of knowledge, providing nearly US$2 billion of funding for cancer research and precision medicine. In 2016, the Blue Ribbon Panel (BRP) set out a roadmap of recommendations designed to exploit new advances in cancer diagnosis, prevention, and treatment. Those recommendations provided a high-level view of how to accelerate the conversion of new scientific discoveries into effective treatments and prevention for cancer. The US National Cancer Institute is already implementing some of those recommendations. As experts in the priority areas identified by the BRP, we bolster those recommendations to implement this important scientific roadmap. In this Commission, we examine the BRP recommendations in greater detail and expand the discussion to include additional priority areas, including surgical oncology, radiation oncology, imaging, health systems and health disparities, regulation and financing, population science, and oncopolicy. We prioritise areas of research in the USA that we believe would accelerate efforts to benefit patients with cancer. Finally, we hope the recommendations in this report will facilitate new international collaborations to further enhance global efforts in cancer control.</t>
  </si>
  <si>
    <t>https://www.sciencedirect.com/science/article/pii/S1470204517306988</t>
  </si>
  <si>
    <t>e653-e706</t>
  </si>
  <si>
    <t>The Lancet Oncology</t>
  </si>
  <si>
    <t>Future cancer research priorities in the USA: a Lancet Oncology Commission</t>
  </si>
  <si>
    <t>Jaffee, Elizabeth M.; Dang, Chi Van; Agus, David B.; Alexander, Brian M.; Anderson, Kenneth C.; Ashworth, Alan; Barker, Anna D.; Bastani, Roshan; Bhatia, Sangeeta; Bluestone, Jeffrey A.; Brawley, Otis; Butte, Atul J.; Coit, Daniel G.; Davidson, Nancy E.; Davis, Mark; DePinho, Ronald A.; Diasio, Robert B.; Draetta, Giulio; Frazier, A. Lindsay; Futreal, Andrew; Gambhir, Sam S.; Ganz, Patricia A.; Garraway, Levi; Gerson, Stanton; Gupta, Sumit; Heath, James; Hoffman, Ruth I.; Hudis, Cliff; Hughes-Halbert, Chanita; Ibrahim, Ramy; Jadvar, Hossein; Kavanagh, Brian; Kittles, Rick; Le, Quynh-Thu; Lippman, Scott M.; Mankoff, David; Mardis, Elaine R.; Mayer, Deborah K.; McMasters, Kelly; Meropol, Neal J.; Mitchell, Beverly; Naredi, Peter; Ornish, Dean; Pawlik, Timothy M.; Peppercorn, Jeffrey; Pomper, Martin G.; Raghavan, Derek; Ritchie, Christine; Schwarz, Sally W.; Sullivan, Richard; Wahl, Richard; Wolchok, Jedd D.; Wong, Sandra L.; Yung, Alfred</t>
  </si>
  <si>
    <t>Jaffee2017</t>
  </si>
  <si>
    <t>Precision medicine, pharmacogenomics, cancer, research collaboration, substance abuse disorder, opioid abuse, opioid misuse epidemic, curriculum</t>
  </si>
  <si>
    <t>EXECUTIVE SUMMARY The Argus Commission identified three major federal priorities related to health care, including the precision medicine initiative, the Cancer Moonshot and the opioid abuse epidemic. Current activities at the federal level were summarized and an analysis of activities within the profession, and academic pharmacy specifically, was prepared. The implications for pharmacy education, research and practice are compelling in all three areas. Recommendations, suggestions and two policy statements aim to optimize the attention to these priorities by the academy. Further, aligning the AACP Strategic Engagement agenda with the opportunities and threats acknowledged in the analysis is essential.</t>
  </si>
  <si>
    <t>https://www.sciencedirect.com/science/article/pii/S0002945923025019</t>
  </si>
  <si>
    <t>S15</t>
  </si>
  <si>
    <t>American Journal of Pharmaceutical Education</t>
  </si>
  <si>
    <t>Aligning the AACP Strategic Engagement Agenda with Key Federal Priorities in Health: Report of the 2016-17 Argus Commission</t>
  </si>
  <si>
    <t>Crabtree, Brian; Bootman, J. Lyle; Boyle, Cynthia J.; Chase, Patricia; Piascik, Peggy; Maine, Lucinda L.</t>
  </si>
  <si>
    <t>Crabtree2017</t>
  </si>
  <si>
    <t>Adaptation index, Benchmarks, Autonomic systems, Stream processing</t>
  </si>
  <si>
    <t>Data streaming belongs to the Big Data ecosystem, which generates high-frequency data streams featuring time-varying characteristics that challenge the traditional stream processing systems capacities. To deal with this problem, many self-adaptive stream processing systems have been proposed. Despite the evolution of self-adaptive systems, there is still a lack of standardized benchmarking systems to enable scientists to evaluate the autonomic capacities of their solutions. In this work, we propose an index called AI-SPS inspired by the human cerebral auto-regulation process. The index quantifies the capacity of an adaptive stream processing systems to self-adapt in the presence of highly dynamic workloads. An index of this nature will help the scientific community generate fair comparisons among literature with the aim of creating better solutions. We validate our proposal by evaluating the adaptive behavior of two state of the art self-adaptive stream processing systems. Tests were performed using real traffic datasets adapted specifically to stress the processing system. Results show that the proposed index quantifies the adaptation capacity of self-adaptive stream processing systems effectively.</t>
  </si>
  <si>
    <t>https://www.sciencedirect.com/science/article/pii/S0167739X17326304</t>
  </si>
  <si>
    <t>413-423</t>
  </si>
  <si>
    <t>Measuring stream processing systems adaptability under dynamic workloads</t>
  </si>
  <si>
    <t>Hidalgo, Nicolas; Rosas, Erika; Vasquez, Cristobal; Wladdimiro, Daniel</t>
  </si>
  <si>
    <t>Hidalgo2018</t>
  </si>
  <si>
    <t>Innovation ecosystems, Ecology theory, Digital ecosystems, business models, Value creation systems, Complementary umwelts</t>
  </si>
  <si>
    <t>This paper proposes a set of perspectives for studying innovation ecosystems that are based on ecological research. Our perspectives are based on fundamental similarities between natural and business systems. We suggest that innovation ecosystems can be defined as pathways of interlinked business models. Pathways are characterised by the flows they convey not the types of business model that support the flows. These pathways convey material and informational resources, as well as value. Like the nutrient and energy pathways in natural ecosystems. Pathways help to recycle scarce resources such as customer attention and customer-derived information. Business model descriptions are similar to an organism's genome in that they describe limitations on sensing, acting and understanding. We conceptualise this as the â€˜umweltâ€™; the self-world. These limitations have implications for how firms and customers interact with customers. They have other implications for how firms interact with each other in business model communities and how they accommodate each other. We illustrate and test these ecological perspectives using a case study of a healthcare smartphone app's ecosystem. We find that our perspectives can be used as novel methods of studying interactions between business models; or to study ecosystem building.</t>
  </si>
  <si>
    <t>https://www.sciencedirect.com/science/article/pii/S0040162516307880</t>
  </si>
  <si>
    <t>88-102</t>
  </si>
  <si>
    <t>Studying innovation ecosystems using ecology theory</t>
  </si>
  <si>
    <t>Shaw, Duncan R.; Allen, Tim</t>
  </si>
  <si>
    <t>Shaw2018</t>
  </si>
  <si>
    <t>Chlorophyll fluorescence, L., Heat stress, Net ecosystem exchange, Photosynthetic pigments, Proximal sensing</t>
  </si>
  <si>
    <t>This study investigates the functionality of a Mediterranean-mountain beech forest in Central Italy using simultaneous determinations of optical measurements, carbon (C) fluxes, leaf eco-physiological and biochemical traits during two growing seasons (2014â€“2015). Meteorological variables showed significant differences between the two growing seasons, highlighting a heat stress coupled with a reduced water availability in mid-summer 2015. As a result, a different C sink capacity of the forest was observed between the two years of study, due to the differences in stressful conditions and the related plant physiological status. Spectral indices related to vegetation (VIs, classified in structural, chlorophyll and carotenoid indices) were computed at top canopy level and used to track CO2 fluxes and physiological changes. Optical indices related to structure (EVI 2, RDVI, DVI and MCARI 1) were found to better track Net Ecosystem Exchange (NEE) variations for 2014, while indices related to chlorophylls (SR red edge, CL red edge, MTCI and DR) provided better results for 2015. This suggests that when environmental conditions are not limiting for forest sink capacity, structural parameters are more strictly connected to C uptake, while under stress conditions indices related to functional features (e.g., chlorophyll content) become more relevant. Chlorophyll indices calculated with red edge bands (SR red edge, NDVI red edge, DR, CL red edge) resulted to be highly correlated with leaf nitrogen content (R2&gt;0.70), while weaker, although significant, correlations were found with chlorophyll content. Carotenoid indices (PRI and PSRI) were strongly correlated with both chlorophylls and carotenoids content, suggesting that these indices are good proxies of the shifting pigment composition related to changes in soil moisture, heat stress and senescence. Our work suggests the importance of integrating different methods as a successful approach to understand how changing climatic conditions in the Mediterranean mountain region will impact on forest conditions and functionality.</t>
  </si>
  <si>
    <t>https://www.sciencedirect.com/science/article/pii/S0048969717321629</t>
  </si>
  <si>
    <t>1030-1041</t>
  </si>
  <si>
    <t>Are optical indices good proxies of seasonal changes in carbon fluxes and stress-related physiological status in a beech forest?</t>
  </si>
  <si>
    <t>Nestola, E.; Scartazza, A.; Di Baccio, D.; Castagna, A.; Ranieri, A.; Cammarano, M.; Mazzenga, F.; Matteucci, G.; Calfapietra, C.</t>
  </si>
  <si>
    <t>Nestola2018</t>
  </si>
  <si>
    <t>3cixty, Smart city, Parallel faceted browser interface, Exploratory search engine, Knowledge base, Instance matching</t>
  </si>
  <si>
    <t>Planning a visit to Expo Milano 2015 or simply touring in Milan are activities that require a certain amount of a priori knowledge of the city. In this paper, we present the process of building such comprehensive knowledge bases that contain descriptions of events and activities, places and sights, transportation facilities as well as social activities, collected from numerous static, near- and real-time local and global data providers, including hyper local sources such as the Expo Milano 2015 official services and several social media platforms. Entities in the 3cixty KB are deduplicated, interlinked and enriched using semantic technologies. The 3cixty KB is empowering the ExplorMI 360 multi-device application, which has been officially endorsed by the E015 Technical Management Board and has gained the patronage of Expo Milano in 2015, thus has offered a unique testing scenario for the 20 million visitors along the 6 months of the exhibit. In 2016â€“2017, new knowledge bases have been created for the cities of London, Madeira and Singapore, as well as for the entire French Cote dâ€™Azur area. The 3cixty KB is accessible at https://kb.3cixty.com/sparql while ExplorMI 360 at https://www.3cixty.com and in the Google Play Store and Apple App Store.</t>
  </si>
  <si>
    <t>https://www.sciencedirect.com/science/article/pii/S1570826817300318</t>
  </si>
  <si>
    <t>46-47</t>
  </si>
  <si>
    <t>3cixty: Building comprehensive knowledge bases for city exploration</t>
  </si>
  <si>
    <t>Troncy, RaphaÃ«l; Rizzo, Giuseppe; Jameson, Anthony; Corcho, Oscar; Plu, Julien; Palumbo, Enrico; Ballesteros Hermida, Juan Carlos; Spirescu, Adrian; Kuhn, Kai-Dominik; Barbu, Catalin; Rossi, Matteo; Celino, Irene; Agarwal, Rachit; Scanu, Christian; Valla, Massimo; Haaker, Timber</t>
  </si>
  <si>
    <t>Troncy2017</t>
  </si>
  <si>
    <t>We propose how ecosystem-based monitoring of climate impacts can be made efficient for both science and management drawing on our experience from Climate-ecological Observatory for Arctic Tundra (COAT). Conceptual food web models are used to derive expected direct and indirect impact-pathways from climate change and human interventions on key species and ecosystem functions. We stress that models should serve the same fundamental role in ecological monitoring as in any other scientific activity; that is, both for a priori guiding monitoring designs, and a posteriori guiding data analyses. Essential elements of the monitoring design are management actions, replicated spatial climatic gradients and temporal resolution and extents that target both fast and slow processes. Ecosystem-based monitoring should be dynamic/adaptive in the sense that models and monitoring designs are iteratively improved by new empirical results, new technologies and the evolving needs of stakeholders.</t>
  </si>
  <si>
    <t>https://www.sciencedirect.com/science/article/pii/S1877343517301549</t>
  </si>
  <si>
    <t>170-176</t>
  </si>
  <si>
    <t>Current Opinion in Environmental Sustainability</t>
  </si>
  <si>
    <t>Ecosystem-based monitoring in the age of rapid climate change and new technologies</t>
  </si>
  <si>
    <t>Ims, Rolf A.; Yoccoz, Nigel G.</t>
  </si>
  <si>
    <t>Ims2017</t>
  </si>
  <si>
    <t>IoT, QoD, IoT-Cloud, Signaling game, Multi-attribute decision-making, Entropy</t>
  </si>
  <si>
    <t>The impressive progress in sensing technology over the last few years has contributed to the proliferation and popularity of the Internet of Things (IoT) paradigm and to the adoption of Sensor Clouds for provisioning smart ubiquitous services. Also, the massive amount of data generated by sensors and smart objects led to a new kind of services known as Data-as-a-Service (DaaS). The quality of these services is highly dependent on the quality of sensed data (QoD), which is characterized by a number of quality attributes. DaaS provisioning is typically governed by a Service Level Agreement (SLA) between data consumers and DaaS providers. In this work, we propose a game-based approach for DaaS Provisioning, which relies on signaling based model for the negotiation of several QoD attributes between DaaS providers and data consumers. We consider that these entities are adaptive, rational, and able to negotiate the QoD offering even in the case of incomplete information about the other party. We use in the negotiation between the two parties a Q-learning algorithm for the signaling model and a Multi Attributes Decision Making (MADM) model to select the best signal. Moreover, we empirically validate the MADM model using Shannonâ€™s entropy. The results obtained in the case of a multi-stages negotiation scenario show the convergence towards the pooling equilibrium.</t>
  </si>
  <si>
    <t>https://www.sciencedirect.com/science/article/pii/S0167739X17306891</t>
  </si>
  <si>
    <t>1040-1050</t>
  </si>
  <si>
    <t>A signaling game-based approach for Data-as-a-Service provisioning in IoT-Cloud</t>
  </si>
  <si>
    <t>Hayat, Routaib; Sabir, Essaid; Badidi, Elarbi; ElKoutbi, Mohammed</t>
  </si>
  <si>
    <t>Hayat2019</t>
  </si>
  <si>
    <t>clinical trials, open science, research</t>
  </si>
  <si>
    <t>Sharing deidentified patient-level research data presents immense opportunities to all stakeholders involved in cardiology research and practice. Sharing data encourages the use of existing data for knowledge generation to improve practice, while also allowing for validation of disseminated research. In this review, we discuss key initiatives and platforms that have helped to accelerate progress toward greater sharing of data. These efforts are being prompted by government, universities, philanthropic sponsors of research, major industry players, and collaborations among some of these entities. As data sharing becomes a more common expectation, policy changes will be required to encourage and assist data generators with the process of sharing the data they create. Patients also will need access to their own data and to be empowered to share those data with researchers. Although medicine still lags behind other fields in achieving data sharingâ€™s full potential, cardiology research has the potential to lead the way.</t>
  </si>
  <si>
    <t>https://www.sciencedirect.com/science/article/pii/S0735109717412800</t>
  </si>
  <si>
    <t>3018-3025</t>
  </si>
  <si>
    <t>Journal of the American College of Cardiology</t>
  </si>
  <si>
    <t>Data Sharing and Cardiology: Platforms and Possibilities</t>
  </si>
  <si>
    <t>Dey, Pranammya; Ross, Joseph S.; Ritchie, Jessica D.; Desai, Nihar R.; Bhavnani, Sanjeev P.; Krumholz, Harlan M.</t>
  </si>
  <si>
    <t>Dey2017</t>
  </si>
  <si>
    <t>School leadership, Educational data analytics, School analytics, Data-driven educational decision making, Fuzzy-set qualitative comparative analysis</t>
  </si>
  <si>
    <t>School leaders around the world are increasingly required to orchestrate their school's strategic planning in order to both meet external accountability requirements and create fostering learning environments for all students. To meet these objectives in the complex school ecosystem, leaders need to make decisions based on holistic collection and analysis of diverse educational data, coming from different school actors (such as students, teachers, infrastructure, curricula, legislations etc.). However, this task can be very cumbersome, especially since contemporary â€˜School Analyticsâ€™ methods aiming to support decision making have mainly accommodated the aspect of collecting and visualizing data or utilized variance-based analyses, but have yet to explicitly address the aspect of deriving insights to inform strategic school planning. In this context, the contribution of this work is to present and evaluate a novel School Analytics approach that employs fuzzy-set qualitative comparative analysis (fsQCA) as the means to bridge the qualitative-quantitative divide in learning technology research methods and provide leaders with actionable insights on how to create school conditions for fostering students' outcomes, focusing on digital skills as a case study. By employing fsQCA on data from almost 3000 schools across Europe, the paper outlines eight distinct configurations of school factors, which describe how school leaders can potentially generate nurturing environments for enhancing students' digital skills. Finally, the quantitative results from a layered evaluation protocol argue for the promising potential of the fsQCA method as a tool to unravel the complex knot of processing school-wide educational data and generating insights to inform school leaders' decision making.</t>
  </si>
  <si>
    <t>https://www.sciencedirect.com/science/article/pii/S0747563218302930</t>
  </si>
  <si>
    <t>355-366</t>
  </si>
  <si>
    <t>Supporting school leadership decision making with holistic school analytics: Bridging the qualitative-quantitative divide using fuzzy-set qualitative comparative analysis</t>
  </si>
  <si>
    <t>Sergis, Stylianos; Sampson, Demetrios G.; Giannakos, Michail N.</t>
  </si>
  <si>
    <t>Sergis2018</t>
  </si>
  <si>
    <t>Internet of Things, Systemic and cognitive approach, Security, Privacy, Trust, Identification, Access control</t>
  </si>
  <si>
    <t>Unquestionably, communicating entities (object, or things) in the Internet of Things (IoT) context are playing an active role in human activities, systems and processes. The high connectivity of intelligent objects and their severe constraints lead to many security challenges, which are not included in the classical formulation of security problems and solutions.Â The Security Shield for IoT has been identified by DARPA (Defense Advanced Research Projects Agency) as one of the four projects with a potentialÂ impact broader than the Internet itself. To help interested researchersÂ contribute to this research area, an overview of the IoT security roadmap overview is presented in this paper based on a novel cognitive and systemic approach. The role of each component of the approach is explained, we also study its interactions with the other main components,Â and their impact on the overall. A case study is presented to highlight the components and interactions of the systemic and cognitive approach. Then, security questions about privacy, trust, identification, and access control are discussed. According to the novel taxonomy of the IoT framework, different research challenges are highlighted, important solutions and research activities are revealed, and interesting research directions are proposed. In addition, current standardization activitiesÂ are surveyed and discussed to the ensure the security of IoT components and applications.</t>
  </si>
  <si>
    <t>https://www.sciencedirect.com/science/article/pii/S2352864817300214</t>
  </si>
  <si>
    <t>118-137</t>
  </si>
  <si>
    <t>A roadmap for security challenges in the Internet of Things</t>
  </si>
  <si>
    <t>Riahi Sfar, Arbia; Natalizio, Enrico; Challal, Yacine; Chtourou, Zied</t>
  </si>
  <si>
    <t>RiahiSfar2018</t>
  </si>
  <si>
    <t>Big Data, Stream processing, Resource elasticity, Cloud computing</t>
  </si>
  <si>
    <t>Under several emerging application scenarios, such as in smart cities, operational monitoring of large infrastructure, wearable assistance, and Internet of Things, continuous data streams must be processed under very short delays. Several solutions, including multiple software engines, have been developed for processing unbounded data streams in a scalable and efficient manner. More recently, architecture has been proposed to use edge computing for data stream processing. This paper surveys state of the art on stream processing engines and mechanisms for exploiting resource elasticity features of cloud computing in stream processing. Resource elasticity allows for an application or service to scale out/in according to fluctuating demands. Although such features have been extensively investigated for enterprise applications, stream processing poses challenges on achieving elastic systems that can make efficient resource management decisions based on current load. Elasticity becomes even more challenging in highly distributed environments comprising edge and cloud computing resources. This work examines some of these challenges and discusses solutions proposed in the literature to address them.</t>
  </si>
  <si>
    <t>https://www.sciencedirect.com/science/article/pii/S1084804517303971</t>
  </si>
  <si>
    <t>Journal of Network and Computer Applications</t>
  </si>
  <si>
    <t>Distributed data stream processing and edge computing: A survey on resource elasticity and future directions</t>
  </si>
  <si>
    <t>Dias de AssunÃ§Ã£o, Marcos; da Silva Veith, Alexandre; Buyya, Rajkumar</t>
  </si>
  <si>
    <t>DiasdeAssuncao2018</t>
  </si>
  <si>
    <t>Analytic ecosystem, Big data, Data science, Diverse data sets, Precision health, Precision medicine, Precision nursing care, Precision supportive care</t>
  </si>
  <si>
    <t>ABSTRACT Objectives The authorsâ€™ objective is to present an overarching framework of an analytic ecosystem using diverse data domains and data science approaches that can be used and implemented across the cancer continuum. Analytic ecosystems can improve quality practices and offer enhanced anticipatory guidance in the era of precision oncology nursing. Data Sources Published scientific articles supporting the development of a novel framework with a case exemplar to provide applied examples of current barriers in data integration and use. Conclusion The combination of diverse data sets and data science analytic approaches has the potential to extend precision oncology nursing research and practice. Integration of this framework can be implemented within a learning health system where models can update as new data become available across the continuum of the cancer care trajectory. To date, data science approaches have been underused in extending personalized toxicity assessments, precision supportive care, and enhancing end-of-life care practices. Implications for Nursing Practice Nurses and nurse scientists have a unique role in the convergence of data science applications to support precision oncology across the trajectory of illness. Nurses also have specific expertise in supportive care needs that have been dramatically underrepresented in existing data science approaches thus far. They also have a role in centering the patient and family perspectives and needs as these frameworks and analytic capabilities evolve.</t>
  </si>
  <si>
    <t>https://www.sciencedirect.com/science/article/pii/S0749208123000694</t>
  </si>
  <si>
    <t>Special issue: Big Data in Cancer Care</t>
  </si>
  <si>
    <t>Data Science and Precision Oncology Nursing: Creating an Analytic Ecosystem to Support Personalized Supportive Care across the Trajectory of Illness</t>
  </si>
  <si>
    <t>Keim-Malpass, Jessica; Kausch, Sherry L.</t>
  </si>
  <si>
    <t>KeimMalpass2023</t>
  </si>
  <si>
    <t>Supply chain risks, Lead time uncertainty, Safety stock, Data mining, Big data</t>
  </si>
  <si>
    <t>Supply lead time constitutes a core parameter in inventory management and plays a critical role in supply chain performance. Yet, how to promote better supply lead time estimations that account for multivariate effects of historical supplier dynamics remains poorly understood. This paper proposes a decision support system that uses a supervised regression strategy with multivariate information for estimating supply lead times. We combine ideas from big data analytics and data mining to explore the effects of different supply-related variables on the dynamics of supply lead time. We design a robust rolling window evaluation scheme to compare both the statistical and inventory performance of different well-known data mining models. Numerical tests with empirical data from a large automotive manufacturer demonstrate that the Random Forest model consistently outperforms other competing models, leading to median decreases of 18%â€“24% in the mean absolute errors of supply lead time estimations. As a consequence of our results, we also provide insights on how these estimations contribute to the proactive management of safety stocks.</t>
  </si>
  <si>
    <t>https://www.sciencedirect.com/science/article/pii/S0952197623008552</t>
  </si>
  <si>
    <t>A decision support system based on a multivariate supervised regression strategy for estimating supply lead times</t>
  </si>
  <si>
    <t>Barros, JÃºlio; GonÃ§alves, JoÃ£o N. C.; Cortez, Paulo; Carvalho, M. Sameiro</t>
  </si>
  <si>
    <t>Barros2023</t>
  </si>
  <si>
    <t>Sharing economy, Access economy, Digital ecosystem, Born sharing</t>
  </si>
  <si>
    <t>Recent years have seen the prosperity of the sharing economy and the emergence of new sharing models. Our study aims to examine how the sharing economy evolves with digitalization and how digital ecosystems enable the emergence and evolution of the sharing economy. By conducting an inductive case study of the sharing economy in China from 2014 to 2022, we identify that the sharing economy is expanding from adapted sharing via digital sharing platforms to born sharing via product-service systems, and from downstream consumption field to upstream production field. This evolution is enabled by digital ecosystems composed of the digital infrastructure pool and the digital enablement pool. Digital technologies and infrastructure reduce transaction and access costs, and enable new organizing models of the sharing economy through digital enablement mechanisms of integration and value appropriation, renewal and moderation, and updating and upgrading. By exploring the evolution of the sharing economy, we contribute to sharing economy literature by identifying the born sharing model and highlighting the on-demand access economy supported by digital technologies as the locus of the sharing economy. We also provide a dynamic framework of digital ecosystems for future research to advance the understanding of the digital economy.</t>
  </si>
  <si>
    <t>https://www.sciencedirect.com/science/article/pii/S0040162523004614</t>
  </si>
  <si>
    <t>Toward born sharing: The sharing economy evolution enabled by the digital ecosystems</t>
  </si>
  <si>
    <t>Rong, Ke; Luo, Yining</t>
  </si>
  <si>
    <t>Rong2023</t>
  </si>
  <si>
    <t>Data protection, Cumulative disclosure, Post-mortem privacy, Data legacy, Privacy</t>
  </si>
  <si>
    <t>The paper argues that protecting post-mortem privacy is not solely beneficial for the deceased and their relatives but enables intergenerational data-sharing. However, legal approaches alone are unlikely to generate the trust required and need to be supplemented with tools that assist data subjects in controlling what data they risk sharing more efficiently and, which they prefer to delete. Using the example of Dickens' â€œBonfire of lettersâ€ as an example, we argue that the main challenge for law and digital technology is the cumulative risk of data breadcrumbs, which are likely to be individually harmless. Based on research within the EPSRC project â€œCumulative Revelations of Personal Dataâ€, we discuss how our findings indicate possible avenues to assist in more efficient intergenerational data sharing.</t>
  </si>
  <si>
    <t>https://www.sciencedirect.com/science/article/pii/S0267364923000109</t>
  </si>
  <si>
    <t>What the Dickens: Post-mortem privacy and intergenerational trust</t>
  </si>
  <si>
    <t>Schafer, Burkhard; Briggs, Jo; Moncur, Wendy; Nicol, Emma; Azzopardi, Leif</t>
  </si>
  <si>
    <t>Schafer2023</t>
  </si>
  <si>
    <t>Ethics, Law, Artificial intelligence, Data protection, Impact assessment</t>
  </si>
  <si>
    <t>In recent years, academics and professionals witness the rise of the â€œethificationâ€ of law, specifically in the area of ICT law. Ethification shall be understood as a proliferation of moral principles and moral values in the legal discourse within the areas of research, innovation governance, or directly enforceable rules in the industry. Although the ethical considerations may seem distant from mere regulatory compliance, the opposite is true. The article focuses on the positive side of the â€œethificationâ€ of digital laws through the lens of legal requirements for impact assessments pursuant to General Data Protection Regulation and conformity assessments in the proposal for the Artificial Intelligence Act. Authors argue that ethical considerations are often absent in the context of using new technologies including artificial intelligence, yet they may provide additional value for organizations and society as a whole. Additionally, carrying out ethics-based assessments is already in line with existing regulatory requirements in the fields of data protection law and proposed EU AI regulation. These arguments are reflected in the context of facial recognition technology, where both data protection impact assessment under the EU General Data Protection Regulation and conformity assessment under the proposal of the EU Artificial Intelligence Act will be mandatory. Facial recognition technology is analyzed through the ethics-based assessment involving stakeholder analysis, data flows map, and identification of risks and respective countermeasures to show additional insights that ethics provides beyond regulatory requirements.</t>
  </si>
  <si>
    <t>https://www.sciencedirect.com/science/article/pii/S0267364923000626</t>
  </si>
  <si>
    <t>On defense of â€œethificationâ€ of law: How ethics may improve compliance with the EU digital laws</t>
  </si>
  <si>
    <t>MesarÄÃ­k, MatÃºÅ¡; PodrouÅ¾ek, Juraj; GavornÃ­k, AdriÃ¡n</t>
  </si>
  <si>
    <t>Mesarcik2023</t>
  </si>
  <si>
    <t>Island tourism, Power struggles, Network governance, Normalised beta centrality, Bonacich power, Social network analysis</t>
  </si>
  <si>
    <t>This paper examines formal power and its influence on the policy roles of tourism actors in four Caribbean countries. The power of policy actors was calculated with a beta centrality measure, and hypotheses of power, policy roles, and policy actor types were tested using the Quadratic Assignment Procedure and Multiple Regression Quadratic Assignment Procedure features of Social Network Analysis software. Power differentials of the tourism policy actors were statistically significant in the Barbados policy network, while policy roles were statistically significant in the Jamaica policy network. Power struggles are a concern as these affect the rate and pace of tourism development and change tourism development outcomes.</t>
  </si>
  <si>
    <t>https://www.sciencedirect.com/science/article/pii/S2666957923000289</t>
  </si>
  <si>
    <t>Annals of Tourism Research Empirical Insights</t>
  </si>
  <si>
    <t>Tourism policy networks in four Caribbean countries</t>
  </si>
  <si>
    <t>McLeod, Michelle</t>
  </si>
  <si>
    <t>McLeod2023</t>
  </si>
  <si>
    <t>Both public policy and business management are increasingly interested in how to manage trade secrets. One of the driving forces is the growing significance of data as an asset, as â€˜oil of the 21st century'. Trade secrets are often seen as the major Intellectual Property (IP) tool for protecting data. There is also the understanding that the need to share data is increasing to allow for new types of innovation. This paper seeks to understand how data sharing practices and the use of trade secrets are evolving in the agricultural industries. Using explorative empirical data from four in-depth case studies, the paper develops a framework for data sharing practices, value sharing, and trade secrets use. We find that current data sharing practices pool around two scenarios, where data is not shared or shared only with limited partners (hence closed) and there are differences whether value created from the data is shared. We conclude that a nuanced view on the use of trade secrets in data sharing is mandated for both IP/data managers and scholars analysing the topic.</t>
  </si>
  <si>
    <t>https://www.sciencedirect.com/science/article/pii/S0172219023000133</t>
  </si>
  <si>
    <t>World Patent Information</t>
  </si>
  <si>
    <t>The possibilities and limits of trade secrets to protect data shared between firms in agricultural and food sectors</t>
  </si>
  <si>
    <t>Radauer, Alfred; Searle, Nicola; Bader, Martin A.</t>
  </si>
  <si>
    <t>Radauer2023</t>
  </si>
  <si>
    <t>Data phishing, M-commerce, Machine learning, Nonparametric test, Random forest model</t>
  </si>
  <si>
    <t>The outbreak of covid-19 has helped M-commerce to strengthen its roots and helped to increase the number of customers in different industries. Likewise, Electronics product companies also developed M-commerce platforms such as mobile applications (Apps) regardless of their website to sell their products based on customersâ€™ interests and likes. In order to create personalized and targeted marketing strategies, companies collect data from users of M-commerce platforms. For this, they have taken the data from the Handheld device users who installed the companiesâ€™ applications with or without the consent of the users which raises ethical concerns related to privacy and security. Unlike other studies this research explores the reason of increased data phishing cases in Kuwait from 2020 and the findings are supported by statistics using machine learning and python language. This paper examines the ethical implications-data phishing chances from users if M-commerce platforms of electronics Apps which are data unencrypted installed in the smartphones. The study employs a mixed-methods approach that includes semi-structured interviews with industry experts and customers, Checking the M-commerce Data privacy details, and analysis of relevant literature. Using the study's survey findings, the hypothesis was tested and a machine learning model was developed that predicts the likelihood of data theft when two specific apps are installed on a smartphone. The research pointed out that the null hypothesis is true and there is approximately 82% of chance if the smart phone users installs data unencrypted apps in the device.</t>
  </si>
  <si>
    <t>https://www.sciencedirect.com/science/article/pii/S2307187723002249</t>
  </si>
  <si>
    <t>761-767</t>
  </si>
  <si>
    <t>Journal of Engineering Research</t>
  </si>
  <si>
    <t>Assessing data phishing risks associated with unencrypted apps on smartphones with non-parametric test and random forest model: Insights from Kuwait phishing scam calls</t>
  </si>
  <si>
    <t>Paulson, Gishma</t>
  </si>
  <si>
    <t>Paulson2024</t>
  </si>
  <si>
    <t>Arid and semi-arid regions, Farmer decision-making, Sustainable agriculture, Cooperation, Adaptation</t>
  </si>
  <si>
    <t>Farmers face the challenge of increasing production to feed a growing population and support livelihoods, whilst also improving the sustainability and resilience of cropping systems. Understanding the key factors that influence farming management practices is crucial for determining farmers' adaptive capacity and willingness to engage in cooperative strategies. To that end, we investigated management practices that farmers adopt and the factors underlying farmers' decision-making. We also aimed to identify the constraints that impede the adoption of strategies perceived to increase farming resilience and to explore how the acceleration of technology adoption through cooperation could ensure the long-term sustainability of farming. Surveys were distributed to farming stakeholders and professionals who worked across the contrasting environments of Morocco. We used descriptive statistics and analysis by log-linear modelling to predict the importance of factors influencing farmersâ€™ decision-making. The results show that influencing factors tended to cluster around environmental pressures, crop characteristics and water availability with social drivers playing a lesser role. Subsidies were also found to be an important factor in decision-making. Farming stakeholders generally believed that collaborative networks are likely to facilitate the adoption of sustainable agricultural practices. We conclude that farmers need both economic incentives and technical support to enhance their adaptive capacity as this can lessen the socioeconomic vulnerability inherent in arid and semi-arid regions.</t>
  </si>
  <si>
    <t>https://www.sciencedirect.com/science/article/pii/S0959652623003281</t>
  </si>
  <si>
    <t>Evidence of collaborative opportunities to ensure long-term sustainability in African farming</t>
  </si>
  <si>
    <t>El Fartassi, Imane; Milne, Alice E.; El Alami, Rafiq; Rafiqi, Maryam; Hassall, Kirsty L.; Waine, Toby W.; Zawadzka, Joanna; Diarra, Alhousseine; Corstanje, Ron</t>
  </si>
  <si>
    <t>ElFartassi2023</t>
  </si>
  <si>
    <t>Transformations, Sustainability, Floods, Urban data, Climate adaptation, Resilience, Critical pedagogy, Disaster risk, Participatory urban analytics</t>
  </si>
  <si>
    <t>Extreme weather events are becoming more frequent and have increasing impacts, which disproportionately affect marginalised and impoverished communities. This article proposes and assesses a new methodological approach for developing innovative solutions based on urban data analytics to address sustainability challenges in light of changing climate conditions. The approach draws inspiration from Paulo Freire's dialogic pedagogy and has been implemented in the international transdisciplinary project â€œWaterproofing Dataâ€, with multiple study sites in Brazil. The project has introduced three methodological interventions: making data practices visible, engaging citizens and communities with data, and sharing data stories. Our study demonstrates that these methods have expanded the types of data used in flood risk management and have engaged a wider range of social groups in the generation, circulation, and utilization of data. We present a framework that provides guidance about the ways in which data innovations can contribute to transformative change, aiming to ensure that future development trajectories are just, inclusive, and equitable. The findings provide evidence that our approach not only helps fill existing data gaps and promote more equitable flood risk governance but also democratises decision-making in climate adaptation. Citizens were empowered to take proactive measures to improve resilience to disaster risks, thereby saving lives and safeguarding livelihoods.</t>
  </si>
  <si>
    <t>https://www.sciencedirect.com/science/article/pii/S0959378023000961</t>
  </si>
  <si>
    <t>Global Environmental Change</t>
  </si>
  <si>
    <t>Dialogic data innovations for sustainability transformations and flood resilience: The case for waterproofing data</t>
  </si>
  <si>
    <t>Porto de Albuquerque, JoÃ£o; Anderson, Liana; Calvillo, Nerea; Cattino, Massimo; Clarke, Andrew; Cunha, Maria Alexandra; Degrossi, LÃ­via Castro; Garde-Hansen, Joanne; Klonner, Carolin; Lima-Silva, Fernanda; Marchezini, Victor; da Mata Martins, Mario Henrique; Pajarito Grajales, Diego; Pitidis, Vangelis; Rizwan, Mohammed; Tkacz, Nathaniel; Trajber, Rachel</t>
  </si>
  <si>
    <t>PortodeAlbuquerque2023</t>
  </si>
  <si>
    <t>Tokenization, Blockchain, Circularity, Agri-food systems</t>
  </si>
  <si>
    <t>This paper presents a conceptual framework that reflects the current state of thinking on tokenizing circularity in agri-food systems. The framework is built upon classifications of tokens and the key principles of circular economy and shows how tokenization can support circularity in agri-food systems through the flows of information and flows of value. Based on an integrative review of literature on tokenization, blockchain and the circular economy and multiple case studies in the agri-food domain, we show the relevance of tokenization to the circular economy in three ways: 1) enhancing traceability of physical and digital objects in supply chains; 2) improving transparency and credibility of circularity claims; 3) facilitating collaborative business ecosystems with incentives for more circular production and distribution. Based on the framework, we derive important research questions for future research agenda on tokenizing circularity in agri-food systems.</t>
  </si>
  <si>
    <t>https://www.sciencedirect.com/science/article/pii/S0959652623016852</t>
  </si>
  <si>
    <t>Tokenizing circularity in agri-food systems: A conceptual framework and exploratory study</t>
  </si>
  <si>
    <t>van Wassenaer, Lan; Verdouw, Cor; Kassahun, Ayalew; van Hilten, Mireille; van der Meij, Koos; Tekinerdogan, Bedir</t>
  </si>
  <si>
    <t>vanWassenaer2023</t>
  </si>
  <si>
    <t>Sustainable Operation, Open Data, Digital Economy, Evolutionary Game Model</t>
  </si>
  <si>
    <t>As the development of smart cities, driven by emerging technologies, enters a new phase, the focus shifts towards sustaining operations rather than building new infrastructures. In the era of big data, one crucial factor for the sustainability of smart cities is the innovation and economic value generated through open government data (OGD). Local governments often adopt incentive policies to encourage participation, recognizing that most emerging technologies are driven by innovation and promotion from enterprises. This raises a fundamental question: how do the strategies of local governments and enterprises interact in the context of open government data development? In this study, we have developed an approach based on evolutionary game theory to examine the interactions of OGD participants, such as local governments and enterprises, in shaping their long-term decisions. Specifically, we have explored the effectiveness and efficiency of combinations involving hybrid subsidies and data access fees by simulating Evolutionarily Stable Strategies (ESS) based on empirical cases from enterprises. Our findings indicate that dual dynamic measures are more effective and efficient in encouraging stakeholder participation in open government data initiatives over the long term. The results underscore the preference for flexible policies over rigid ones and highlight the critical role of positive interactions between enterprises and local governments in fostering the sustainable operation of OGD.</t>
  </si>
  <si>
    <t>https://www.sciencedirect.com/science/article/pii/S0957417423028506</t>
  </si>
  <si>
    <t>How to promote the participation of enterprises using open government data? Evolutionary game analysis by applying dynamic measures</t>
  </si>
  <si>
    <t>Feng, Lijie; Zhang, Lehu; Wang, Jinfeng; Feng, Jian</t>
  </si>
  <si>
    <t>Feng2024</t>
  </si>
  <si>
    <t>Materials design, CALPHAD, Materials genome, First-principles, ESPEI</t>
  </si>
  <si>
    <t>The CALPHAD system of fundamental phase-level databases, now known as the Materials Genome, has enabled a mature technology of computational materials design and qualification that has already met the acceleration goals of the national Materials Genome Initiative. As first commercialized by QuesTek Innovations, the methodology combines efficient genomic-level parametric design of new material composition and process specifications with multidisciplinary simulation-based forecasting of manufacturing variation, integrating efficient uncertainty management. Recent projects demonstrated under the multi-institutional CHiMaD Design Center notably include novel alloys designed specifically for additive manufacturing. With the proven success of the CALPHAD-based Materials Genome technology, current university research emphasizes new methodologies for affordable accelerated expansion of more accurate CALPHAD databases. Rapid adoption of these new capabilities by US apex corporations has compressed the materials design and development cycle to under 2 years, enabling a new â€œmaterials concurrencyâ€ integrated into a new level of concurrent engineering supporting an unprecedented level of manufacturing innovation.</t>
  </si>
  <si>
    <t>https://www.sciencedirect.com/science/article/pii/S0364591623000627</t>
  </si>
  <si>
    <t>Calphad</t>
  </si>
  <si>
    <t>Genomic materials design: CALculation of PHAse Dynamics</t>
  </si>
  <si>
    <t>Olson, G. B.; Liu, Z. K.</t>
  </si>
  <si>
    <t>Olson2023</t>
  </si>
  <si>
    <t>The electronic health record (EHR) represents a rich source of patient information, increasingly being leveraged for cardiovascular research. Although its primary use remains the seamless delivery of health care, the various longitudinally aggregated structured and unstructured data elements for each patient within the EHR can define the computational phenotypes of disease and care signatures and their association with outcomes. Although structured data elements, such as demographic characteristics, laboratory measurements, problem lists, and medications, are easily extracted, unstructured data are underused. The latter include free text in clinical narratives, documentation of procedures, and reports of imaging and pathology. Rapid scaling up of data storage and rapid innovation in natural language processing and computer vision can power insights from unstructured data streams. However, despite an array of opportunities for research using the EHR, specific expertise is necessary to adequately address confidentiality, accuracy, completeness, and heterogeneity challenges in EHR-based research. These often require methodological innovation and best practices to design and conduct successful research studies. Our review discusses these challenges and their proposed solutions. In addition, we highlight the ongoing innovations in federated learning in the EHR through a greater focus on common data models and discuss ongoing work that defines such an approach to large-scale, multicenter, federated studies. Such parallel improvements in technology and research methods enable innovative care and optimization of patient outcomes.</t>
  </si>
  <si>
    <t>https://www.sciencedirect.com/science/article/pii/S0002914923005131</t>
  </si>
  <si>
    <t>136-148</t>
  </si>
  <si>
    <t>The American Journal of Cardiology</t>
  </si>
  <si>
    <t>Cardiovascular Care Innovation through Data-Driven Discoveries in the Electronic Health Record</t>
  </si>
  <si>
    <t>Dhingra, Lovedeep Singh; Shen, Miles; Mangla, Anjali; Khera, Rohan</t>
  </si>
  <si>
    <t>Dhingra2023</t>
  </si>
  <si>
    <t>International education, Development, Educational technology, Covid-19 pandemic, Research synthesis</t>
  </si>
  <si>
    <t>During school closures prompted by the Covid-19 pandemic, educational technology (EdTech) was often used to continue educational provision. In this article, we consider EdTech effectiveness using a holistic framework, and synthesise findings from 10 primary research studies of EdTech interventions conducted in low- and middle-income countries during the pandemic. The framework includes five main lenses: learning outcomes, enhancing equity, implementation context, cost and affordability, and alignment and scale. While in-person schooling has largely resumed, there continues to be further integration of EdTech into education systems globally. This analysis provides evidence-based insights and highlights knowledge gaps to shape holistic analysis of both EdTech mainstreaming and future research into the effective use of EdTech to strengthen learning.</t>
  </si>
  <si>
    <t>https://www.sciencedirect.com/science/article/pii/S0738059323001177</t>
  </si>
  <si>
    <t>International Journal of Educational Development</t>
  </si>
  <si>
    <t>Toward a holistic approach to EdTech effectiveness: Lessons from Covid-19 research in Bangladesh, Ghana, Kenya, Pakistan, and Sierra Leone</t>
  </si>
  <si>
    <t>Nicolai, Susan; Jordan, Katy; Adam, Taskeen; Kaye, Tom; Myers, Christina</t>
  </si>
  <si>
    <t>Nicolai2023</t>
  </si>
  <si>
    <t>Metagenome, Metatranscriptome, Metabolome, Tri-omics, Cetyltrimethylammonium bromide</t>
  </si>
  <si>
    <t>Traditional research on biodegradation of emerging organic pollutants involves slow and labor-intensive experimentation. Currently, fast-developing metagenome, metatranscriptome, and metabolome technologies promise to expedite mechanistic research on biodegradation of emerging organic pollutants. Integrating the metagenome, metatranscriptome, and metabolome (i.e., tri-omics) makes it possible to link gene abundance and expression with the biotransformation of the contaminant and the formation of metabolites from this biotransformation. In this study, we used this tri-omics approach to study the biotransformation pathways for cetyltrimethylammonium bromide (CTAB) under aerobic conditions. The tri-omics analysis showed that CTAB undergoes three parallel first-step mono-/di-oxygenations (to the Î±, Î², and Ï‰-carbons); intermediate metabolites and expressed enzymes were identified for all three pathways, and the Î²-carbon mono-/di-oxygenation is a novel pathway; and the genes related to CTAB biodegradation were associated with Pseudomonas spp. Four metabolites â€“ palmitic acid, trimethylamine N-oxide (TMAO), myristic acid, and betaine â€“ were the key identified biodegradation intermediates of CTAB, and they were associated with first-step mono-/di-oxygenations at the Î±/Î²-C. This tri-omics approach with CTAB demonstrates its power for identifying promising paths for future research on the biodegradation of complex organics by microbial communities.</t>
  </si>
  <si>
    <t>https://www.sciencedirect.com/science/article/pii/S0043135423011788</t>
  </si>
  <si>
    <t>Water Research</t>
  </si>
  <si>
    <t>Identifying biodegradation pathways of cetrimonium bromide (CTAB) using metagenome, metatranscriptome, and metabolome tri-omics integration</t>
  </si>
  <si>
    <t>Zheng, Chen-Wei; Luo, Yi-Hao; Lai, Yen-Jung Sean; Ilhan, Zehra Esra; Ontiveros-Valencia, Aura; Krajmalnik-Brown, Rosa; Jin, Yan; Gu, Haiwei; Long, Xiangxing; Zhou, Dandan; Rittmann, Bruce E.</t>
  </si>
  <si>
    <t>Zheng2023</t>
  </si>
  <si>
    <t>Semantic Web, Blockchain, Trust, Knowledge management, Ontology</t>
  </si>
  <si>
    <t>In recent years, on the one hand, we have witnessed the rise of blockchain technology, which has led to better transparency, traceability, and therefore, trustworthy exchange of digital assets among different actors. On the other hand, achieving trustworthy content exchange has been one of the primary objectives of the Semantic Web, part of the World Wide Web Consortium. Semantic Web and blockchain technologies are the fundamental building blocks of Web3 (the third version of the Internet), which aims to link data through a decentralized approach. Blockchain provides a decentralized and secure framework for users to safeguard their data and take control over their data and Web3 experiences. However, developing trustworthy decentralized applications (Dapps) is a challenge because many blockchain-based functionalities must be developed from scratch, and combined with data semantics to open new innovative opportunities. In this survey paper, we explore the cross-cutting domain of the Semantic Web and blockchain and identify the critical building blocks required to achieve trust in the Next-Generation Internet. The application domains that could benefit from these technologies are also investigated. We developed a deep analysis of the published literature between 2015 and 2023. We performed our analysis in different digital libraries (e.g., Elsevier, IEEE, ACM), and as a result of our research, we retrieved 137 papers, of which 97 were retrieved as relevant to include in the paper. Furthermore, we studied several aspects (e.g., network type, transactions per second) of existing blockchain platforms. Semantic Web and blockchain technologies can be used to realize a verification and certification process for data quality. Examples of mechanisms to achieve this are the Decentralized Identities of the Semantic Web or the various blockchain consensus protocols that help achieve decentralization and realize democratic principles. Therefore, Semantic Web and blockchain technologies should be combined to achieve trust in the highly decentralized, semantically complex, and dynamic environments needed to build smart applications of the future.</t>
  </si>
  <si>
    <t>https://www.sciencedirect.com/science/article/pii/S1570826823000380</t>
  </si>
  <si>
    <t>Semantic Web and blockchain technologies: Convergence, challenges and research trends</t>
  </si>
  <si>
    <t>Shkembi, Klevis; Kochovski, Petar; Papaioannou, Thanasis G.; Barelle, Caroline; Stankovski, Vlado</t>
  </si>
  <si>
    <t>Shkembi2023</t>
  </si>
  <si>
    <t>Academic library, Open science, Open access, Research data management, Open educational resources, Systematic review</t>
  </si>
  <si>
    <t>Open science is reshaping the environment of scholarly communication. In this context, academic libraries are beginning to redefine or expand their functions and role. Using a systematic review and meta-synthesis approach, this study analyses 65 literature related to the engagement of academic libraries in open science. The results show that the existing research mainly focuses on four aspects of open science: open access, research data management, open educational resources, and citizen science. Based on these themes, academic libraries have implemented a range of practical activities, playing the roles of open science service providers, advocates or educators, policy makers, publishers or knowledge producers, etc. At the same time, however, academic libraries are facing a number of challenges caused by inadequate security of internal resources and insufficient support from the external environment.</t>
  </si>
  <si>
    <t>https://www.sciencedirect.com/science/article/pii/S0099133323000502</t>
  </si>
  <si>
    <t>The Journal of Academic Librarianship</t>
  </si>
  <si>
    <t>The engagement of academic libraries in open science: A systematic review</t>
  </si>
  <si>
    <t>Liu, Li; Liu, Wenyun</t>
  </si>
  <si>
    <t>Liu2023a</t>
  </si>
  <si>
    <t>Energy industry, Digitization, Differential game</t>
  </si>
  <si>
    <t>Digital transformation of the energy industry is at the vanguard of promoting green and low-carbon development of energy, and the transformation and upgrading of the energy industry is a critical path to achieve the goal of â€œdual carbon.â€ The study takes energy enterprises, digital technology providers, and local governments in China as the research objects, then by constructing a three-party dynamic differential game model, four scenarios are considered respectively. The optimal digitization effort, digitization level, carbon emission reduction expectations, and optimal benefits of each subject are studied. The results show that: (1) Government subsidies function as an effective regulating mechanism, helping regulate the profit distribution of energy enterprises. With government subsidies, cost-sharing contracts can improve the profits of energy enterprises and digital service providers and enhance industry digitization and carbon emission reduction to some extent. (2) When there are government subsidies, the optimal digitalization efforts of energy enterprises and the optimal subsidy coefficient of government under the three decisions are independent of time. The extent to which subsidies improve system members' income is correlated to its game structure and status. (3) In the centralized decision-making state, digitalization level, product emission reduction, and total system profit are higher than in the decentralized decision-making state, which can better help the overall revenue system composed of energy enterprises, digital service providers, and local governments to achieve economic and environmental optimization at the same time and reach the Pareto optimal state. (4) With government subsidies and after the introduction of contracts, when certain conditions are met, the followers' optimal digital effort level, product emission reduction, digitization level, demand and profits of each member are all improved except for the leader's optimal effort level, Pareto improvement of profits of all participating members in the system is realized.</t>
  </si>
  <si>
    <t>https://www.sciencedirect.com/science/article/pii/S0048969723059247</t>
  </si>
  <si>
    <t>Research on digital transformation strategy of the energy industry based on differential game under the dual-carbon background in China</t>
  </si>
  <si>
    <t>Zhang, Wei; Shu, Chengyou; Chen, Boyuan; Liu, Hongli</t>
  </si>
  <si>
    <t>Zhang2024a</t>
  </si>
  <si>
    <t>Data science, Artificial intelligence, Data rights, Data pricing, Privacy computing</t>
  </si>
  <si>
    <t>In recent years, data has become one of the most important resources in the digital economy. Unlike traditional resources, the digital nature of data makes it difficult to value and contract. Therefore, establishing an efficient and standard data-transaction market system would be beneficial for lowering cost and improving productivity among the parties in this industry. Although numerous studies have been dedicated to the issue of complying with data regulations and other data-transaction issues such as privacy and pricing, little work has been done to provide a comprehensive review of these studies in the fields of machine learning and data science. To provide a complete and up-to-date understanding of this topic, this review covers the three key issues of data transaction: data rights, data pricing, and privacy computing. By connecting these topics, this paper provides a big picture of a data ecosystem in which data is generated by data subjects such as individuals, research agencies, and governments, while data processors acquire data for innovational or operational purposes, and benefits are allocated according to the dataâ€™s respective ownership via an appropriate price. With the long-term goal of making artificial intelligence (AI) beneficial to human society, AI algorithms will then be assessed by data protection regulations (i.e., privacy protection regulations) to help build trustworthy AI systems for daily life.</t>
  </si>
  <si>
    <t>https://www.sciencedirect.com/science/article/pii/S2095809923000486</t>
  </si>
  <si>
    <t>66-76</t>
  </si>
  <si>
    <t>Engineering</t>
  </si>
  <si>
    <t>Data-Driven Learning for Data Rights, Data Pricing, and Privacy Computing</t>
  </si>
  <si>
    <t>Xu, Jimin; Hong, Nuanxin; Xu, Zhening; Zhao, Zhou; Wu, Chao; Kuang, Kun; Wang, Jiaping; Zhu, Mingjie; Zhou, Jingren; Ren, Kui; Yang, Xiaohu; Lu, Cewu; Pei, Jian; Shum, Harry</t>
  </si>
  <si>
    <t>Xu2023</t>
  </si>
  <si>
    <t>COVID-19, Cancer care, Healthcare, Ireland</t>
  </si>
  <si>
    <t>Upon the COVID-19 pandemic onset in Ireland, cancer service disruptions occurred due to prioritisation of COVID-19 related care, redeployment of staff, initial pausing of screening, diagnostic, medical and surgical oncology procedures, staff shortages due to COVID-19 infection and impacts on the physical and mental health of cancer healthcare workers. This was coupled with reluctance among people with symptoms suspicious for cancer to attend for clinical evaluation, due to concerns of contracting the virus. This was further compounded by a cyber-attack on national health service IT systems on May 14th 2021. The Irish Cancer Society, a national cancer charity with a role in advocacy, research and patient supports, convened a multi-disciplinary stakeholder group (COVID-19 and Cancer Working Group) to reflect on and understand the impact of the pandemic on cancer patients and services in Ireland, and discuss potential mitigation strategies. Perspectives on experiences were gathered across domains including timeliness of data acquisition and its conversion into intelligence, and the resourcing of cancer care to address cancer service impacts. The group highlighted aspects for future research to understand the long-term pandemic impact on cancer outcomes, while also highlighting potential strategies to support cancer services, build resilience and address delayed diagnosis. Additional measures include the need for cancer workforce recruitment and retention, increased mental health supports for both patients and oncology professionals, improvements to public health messaging, a near real-time multimodal national cancer database, and robust digital and physical infrastructure to mitigate impacts of the current pandemic and future challenges to cancer care systems.</t>
  </si>
  <si>
    <t>https://www.sciencedirect.com/science/article/pii/S2213538323000310</t>
  </si>
  <si>
    <t>Journal of Cancer Policy</t>
  </si>
  <si>
    <t>Impact of the COVID-19 pandemic on cancer care in Ireland â€“ Perspectives from a COVID-19 and Cancer Working Group</t>
  </si>
  <si>
    <t>O'Reilly, Seamus; Kathryn Carroll, Hailey; Murray, Deirdre; Burke, Louise; McCarthy, Triona; Oâ€™Connor, Robert; Kilty, Claire; Lynch, Sonya; Feighan, Jennifer; Cloherty, Maeve; Fitzpatrick, Patricia; Falvey, Katrina; Murphy, Verena; Jane O'Leary, Mary; Gregg, Sophie; Young, Leonie; McAuliffe, Eilish; Hegarty, Josephine; Gavin, Anna; Lawler, Mark; Kavanagh, Paul; Spillane, Susan; McWade, Terry; Heffron, Mairead; Ryan, Karen; Kelly, Paul J.; Murphy, Aileen; Corrigan, Mark; Redmond, H. Paul; Redmond, Patrick; Walsh, Paul M.; Tierney, Paula; Zhang, Mengyang; Bennett, Kathleen; Mullooly, Maeve</t>
  </si>
  <si>
    <t>OReilly2023</t>
  </si>
  <si>
    <t>In ophthalmology, extensive use of ancillary imaging has enabled the development of artificial intelligence models, for which data are crucial. A data-sharing environment promotes external validation, collaborative research, and bias assessment before implementation in the real world; however, legal and ethical concerns need to be addressed in this process. The proposed solutions for improving the security of ophthalmic data sharing are patient consent and data-sharing agreements with third parties. Federated learning enables decentralized algorithm development, however, with limited results and unknown risks. Deidentification techniques through image manipulations and synthetically generated images are possible alternatives to improve security. Still, there is no single solution available. The challenge is to determine the appropriate level of risk and ensure accountability for the use of data. Sharing data, including retinal scans, can and should be performed within a trusted research environment, where there are data use agreements and credentialing of researchers, including requirements for training in responsible conduct of data use. In this review, we discuss the challenges and consequences surrounding limited sharing of ophthalmic datasets in the development of digital innovations and explore potential solutions that will enable safer sharing of retinal scan data.</t>
  </si>
  <si>
    <t>https://www.sciencedirect.com/science/article/pii/S2949761223000093</t>
  </si>
  <si>
    <t>Mayo Clinic Proceedings: Digital Health</t>
  </si>
  <si>
    <t>Retinal Scans and Data Sharing: The Privacy and Scientific Development Equilibrium</t>
  </si>
  <si>
    <t>Nakayama, Luis Filipe; de Matos, JoÃ£o Carlos Ramos GonÃ§alves; Stewart, Isabelle Ursula; Mitchell, William Greig; Martinez-Martin, Nicole; Regatieri, Caio Vinicius Saito; Celi, Leo Anthony</t>
  </si>
  <si>
    <t>Nakayama2023</t>
  </si>
  <si>
    <t>Open data, Transformational entrepreneurship, Platforms, Digital innovation</t>
  </si>
  <si>
    <t>Open data is considered an important resource to stimulate innovation and create economic and social value. Open data researchers have examined the importance of data publication by public bodies, but in contrast, much less attention has focused on how open data is exploited. In this paper, we aim to provide insight into the actions of platforms to assist open data exploitation by transformational entrepreneurs, which systemically facilitate transformation in socio-economic development. Our findings investigate two types of mechanism, reflecting the openness of the data movement and the competitive commercial need for closure. First, inclusion mechanisms are social mechanisms of the open data ecosystem which seek to attract a broad range of potential collaborators through supporting entrepreneurs to innovate with open data. Second, exclusion mechanisms are deployed to filter collaborators, to identify those who are seen by platforms to be more likely to successfully exploit their data, or develop revenue sharing relationships. We reveal how these mechanisms are used at different stages of the innovation process, to initially attract a wide pool of collaborators, before seeking to reduce them to better target limited resources. Despite â€˜opennessâ€™ being a key requirement of open data publication, for successful transformational entrepreneur exploitation, it requires dimensions of closure.</t>
  </si>
  <si>
    <t>https://www.sciencedirect.com/science/article/pii/S0268401223000452</t>
  </si>
  <si>
    <t>Open data platforms for transformational entrepreneurship: Inclusion and exclusion mechanisms</t>
  </si>
  <si>
    <t>Wainwright, Thomas; Huber, Franz; StÃ¶ckmann, Christoph; Kraus, Sascha</t>
  </si>
  <si>
    <t>Wainwright2023</t>
  </si>
  <si>
    <t>Machine learning, Data mining, Six Sigma, Industry 4.0, Intelligent manufacturing, Electronics production</t>
  </si>
  <si>
    <t>In the rapidly advancing fields of Artificial Intelligence (AI) and Big Data, creating a robust and high-quality data foundation is a critical requirement for data-driven projects. However, the lack of a standard procedure for ensuring the existence of a sufficient and high-quality data basis often leads to misunderstandings, inefficiencies, and resource waste, resulting in a high risk of project failure. Existing methodologies often presuppose the availability of a data basis, which is a significant challenge, particularly in the manufacturing sector with its diverse and complex data sources. This challenge is further compounded by the interdisciplinary nature of these projects, where domain experts and data scientists with different expertise and vocabularies must collaborate. Addressing this gap, this paper introduces ML-SIPOC, a novel methodology for creating a standardized and high-quality data basis for data-driven projects. ML-SIPOC builds upon the traditional SIPOC analysis from the Six Sigma management system for operational excellence, adapted to meet the unique challenges of data-intensive projects. It provides a structured framework for systematically building a data foundation, facilitating effective communication between domain experts and data scientists. When applied in electronics manufacturing, ML-SIPOC proved efficient in creating a robust data basis, reducing time and cost overheads. This approach minimizes reliance on prior knowledge for data collection, opening up possibilities for broader AI and Big Data applications across various manufacturing sectors. The key innovation of this paper is the introduction of a first-of-its-kind methodology that provides a structured approach to building a data foundation for data-driven decision making in manufacturing.</t>
  </si>
  <si>
    <t>https://www.sciencedirect.com/science/article/pii/S0278612523001747</t>
  </si>
  <si>
    <t>Journal of Manufacturing Systems</t>
  </si>
  <si>
    <t>A process model for systematically setting up the data basis for data-driven projects in manufacturing</t>
  </si>
  <si>
    <t>Meier, Sven; Klarmann, Steffen; Thielen, Nils; Pfefferer, Christian; Kuhn, Marlene; Franke, JÃ¶rg</t>
  </si>
  <si>
    <t>Meier2023</t>
  </si>
  <si>
    <t>Hyperconnected diasporas, Blockchain, DAOs, Data cooperatives, Metaverse, ChatGPT</t>
  </si>
  <si>
    <t>E-diasporas are networks driven by human agency, connecting digital citizens to their home countries and diasporic fellows through digital tools. In contrast, Hyperconnected Diasporas (HD) are data-driven networks engaged in extractive activities, often employed for government (para)diplomacy, heavily relying on social media extractivist data-opolies or Big Tech platforms. This article examines the impact of disruptive technologies on e-diasporas in the context of data extractivism, particularly stemming from HD. The article pursues a dual objective: (i) reviewing existing literature and comparing five disruptive technologiesâ€”Blockchain, Decentralized Autonomous Organizations (DAOs), Data Cooperatives, Metaverse, and ChatGPTâ€”in sustaining e-diasporas as networks driven by human agency, and (ii) scrutinizing associated opportunities and risks, including challenges to institutional trust and data privacy arising from HD. The study seeks to elucidate how these technologies may either hinder or exacerbate the impacts of HD on e-diasporas, characterized by their human-driven nature. The article begins with an introduction to HD, followed by a literature review on e-diasporas. Methodologically, it presents a comparative analysis of the five disruptive technologies concerning the research question and discusses their implications for e-diasporic communities, concluding with final remarks.</t>
  </si>
  <si>
    <t>https://www.sciencedirect.com/science/article/pii/S0016328723001623</t>
  </si>
  <si>
    <t>Futures</t>
  </si>
  <si>
    <t>Disruptive Technologies for e-Diasporas: Blockchain, DAOs, Data Cooperatives, Metaverse, and ChatGPT</t>
  </si>
  <si>
    <t>Calzada, Igor</t>
  </si>
  <si>
    <t>Calzada2023</t>
  </si>
  <si>
    <t>Alternative data, Social media, Online Stock Message boards, Keyword extraction, Stock market forecasting, Stock price momentum</t>
  </si>
  <si>
    <t>Alternative data has rapidly gained popularity as a means of observing investor reactions to current stock market events, analyzing sector movements, and developing investment strategies. Signals observed from alternative data may add valuable information to conventional market analysis, especially when there exists some information asymmetry in the market, to which small-cap stocks are particularly sensitive. Our research uses alternative textual data obtained from social media to predict the price momentum of small-cap stocks, which are known to be sensitive to market events and retail investorsâ€™ reactions. We directly address the challenges in the analysis of texts, especially in the Korean language, such as the use of jargon, acronyms, and typos, by taking a two-fold approach to preprocessing. Then, we extract the social keywords and label them by two standards: word momentum and correlation with stock price movement. Using these social keywords as social indicators derived from the retail investors trading small-cap stocks, in addition to the conventional technical indicators, we propose a price momentum forecast model which classifies whether the closing price of a given small-cap stock will increase by more than 10% in the next 5 business days. Experimental results show that our approach successfully extracts social keywords that play a significant role in determining the price momentum in the market, and our selected social indicators are intuitive to human understanding. Furthermore, we consider example investment scenarios and run tests by training various classifiers with the social indicators and computing cumulative returns. Our results are very promising and show that the investment scenarios with social indicators outperform the benchmark considerably. We anticipate that our work will expand the scope of using alternative data for stock market analysis and price momentum forecasts by incorporating social indicators extracted from social media.</t>
  </si>
  <si>
    <t>https://www.sciencedirect.com/science/article/pii/S0957417423020912</t>
  </si>
  <si>
    <t>Stock price momentum modeling using social media data</t>
  </si>
  <si>
    <t>Choi, Min; Lee, Hye Jin; Park, Soh Hyung; Jeon, Sung Whan; Cho, Sungzoon</t>
  </si>
  <si>
    <t>Choi2024</t>
  </si>
  <si>
    <t>Concept network, Maximal clique, Conceptual ring, Concept labeling, Singleton score, Weighted vote, Lexicon, SLCA</t>
  </si>
  <si>
    <t>The human era is evolved and dominated through the ultimate intention to know about the Universe and its assets more and more. This in turn persuaded him to gather the immense information of need in the form of theory, tools, intuitions, visuals, and ultimately as the form of abstract objects. In modern Information practice, the art of Conceptualization and the induction of the data driven paradigm identifies the user query intention over a Conceptual network to mold a confident search segment of user choice. The proposed Conceptualization with Typed Terms of Query (CTTQ) approach derives a confident segment of the user query which is contextually measured by means of novel randomized Machine learning algorithms and its surrogates. The Normalized Discounted Cumulative Gain (nDCG) measures of the CTTQ show the usefulness of the query suggestions. It's efficiency improvements are represented with varying impact lexical feature indicator (Î¸) values.</t>
  </si>
  <si>
    <t>https://www.sciencedirect.com/science/article/pii/S2667096823000435</t>
  </si>
  <si>
    <t>International Journal of Information Management Data Insights</t>
  </si>
  <si>
    <t>Context based diversification on keyword search by conceptualization of typed terms of the query</t>
  </si>
  <si>
    <t>Sijin, P.; H N, Champa</t>
  </si>
  <si>
    <t>Sijin2023</t>
  </si>
  <si>
    <t>Energy cloud, Smart Energy, Internet of Energy, Transactive Energy, Energy hub</t>
  </si>
  <si>
    <t>The evolution of energy systems has placed end users in a central role in dynamic, flexible and decentralised cloud-based energy management models. Different terms have been used to represent these new energy systems, with different conceptualisations and systemic scopes. Hence, this article aims to identify the terms used to refer to new models of cloud-based energy systems, temporally and geographically map their use, bringing the definitions that underlie these terms and their similarities and differences. We conducted a systematic literature review to identify relevant terms and concepts to achieve this goal. Subsequently, a meta-analysis was performed to map these terms, allowing us to analyse their interrelationships and identify trends in their usage across scientific literature. The article's results demonstrate the existence of five groups of terminologies: Energy Cloud, Smart Energy, Internet of Energy, Transactive Energy, and Energy Hub, with the other terms appearing as derivations of these. In this sequence is the amplitude of the conceptual scope, from the one that addresses all the physical and virtual infrastructures of the electric power systems to the one that contemplates physical infrastructures with connections to the Internet in local electric systems. These results can help to consolidate these terminologies, facilitating the understanding of the concepts and their applications, in addition to demonstrating that there is a need for actions to develop policies and legal support that support this greater autonomy and freedom given to users of these energy systems.</t>
  </si>
  <si>
    <t>https://www.sciencedirect.com/science/article/pii/S2214629623003730</t>
  </si>
  <si>
    <t>Energy Research &amp; Social Science</t>
  </si>
  <si>
    <t>Cloud-based energy management systems: Terminologies, concepts and definitions</t>
  </si>
  <si>
    <t>Siluk, J. C. M.; de Carvalho, P. S.; Thomasi, V.; de O. Pappis, C. A.; Schaefer, J. L.</t>
  </si>
  <si>
    <t>Siluk2023</t>
  </si>
  <si>
    <t>Middle-aged forests in the Eastern U.S. are broadly defined to consist of forests between the regeneration phase following harvest or disturbance, and an older phase with forests composed of large trees, complex structure, and increasing natural mortality. Study objectives were to develop new carbon accumulation curves based on recent inventory data that represent the actual growth rates of forests as they advance beyond middle age; quantify the projected carbon sink from reducing or increasing harvest of middle-aged forests; and disseminate credible estimates of future carbon stocks in ecosystems and harvested wood products to support policies designed to enhance the role of forests in removing carbon dioxide from the atmosphere and storing it securely. We found that middle-aged Eastern U.S. forests could continue to accumulate carbon for many decades or several centuries in the absence of harvesting, with relatively low risk of natural disturbances. Compared with a recent study that estimated a potential increase in biomass of only 22%, and some analyses that anticipate significant increases in risks from natural disturbances, our results indicate a potential increase of about 100% over current biomass stocks by 2100. Temperate Continental forests have greater potential to increase carbon stock over longer time periods than Subtropical Humid forests. Results from scenario analyses showed that in the near term of 20â€“40Â years, reducing harvest will yield the greatest reduction in net greenhouse gas emissions compared with business as usual. Under an extreme â€œno-harvestâ€ scenario, C sequestration could increase by about 20Â TgC yrâˆ’1 in Temperate Continental forests by 2050, and by about 30Â TgC yrâˆ’1 in Subtropical Humid forests over the same time period. In contrast, a scenario of tripling harvest would increase C emissions by 30 and 60Â TgC yrâˆ’1 in the Temperate Continental and Subtropical Humid ecozones by 2050, respectively. In the longer term of 80 or so years, all scenarios and â€œbusiness as usualâ€ converge toward similar impacts on greenhouse gas emissions, nearing neutrality in the Subtropical Humid ecozone but separated by about 30Â TgC yrâˆ’1 in the Temperate Continental ecozone. Our estimated annual emission reduction from stopping harvest over the 73 million ha of middle-aged forests amounts to 117Â Mg CO2 per year in 2050, equivalent to about 7% of the emissions from using fossil energy in the two ecozones. Increasing harvest would have the opposite effect of increasing emissions by a similar magnitude in 2050. How middle-aged forests in the Eastern U.S. are managed can clearly affect their contribution to achieving net-zero GHG emissions by 2050 and beyond.</t>
  </si>
  <si>
    <t>https://www.sciencedirect.com/science/article/pii/S0378112723006072</t>
  </si>
  <si>
    <t>Forest Ecology and Management</t>
  </si>
  <si>
    <t>Middle-aged forests in the Eastern U.S. have significant climate mitigation potential</t>
  </si>
  <si>
    <t>Birdsey, Richard; Castanho, Andrea; Houghton, Richard; Savage, Kathleen</t>
  </si>
  <si>
    <t>Birdsey2023</t>
  </si>
  <si>
    <t>Cadastral data, Ecosystem services, Remote sensing, Urban classification, Vegetation, VHR imagery</t>
  </si>
  <si>
    <t>The growing emphasis on integrating natural elements into urban environments to counteract adverse impacts has increased research into the role of vegetation within cities. Nonetheless, the inclusion of vegetation in urban classifications remains limited due to the associated challenges, such as time and cost constraints related to its measurement. This study introduces a classification framework that integrates spatio-temporal vegetation characteristics and built-up density variables at the neighbourhood scale using open-access datasets and remote sensing for data retrieval. Through a combination of statistical and spatial autocorrelation analyses and the application of two distinct classification methods to the 15 assessed variables, we identified four primary urban clusters. These clusters are further refined considering vegetation categories, which encompass general vegetation cover, vegetation cover levels, and vegetation cover changes tracked across two different seasons, corresponding to winter and summer. This comprehensive classification not only characterizes the built-up elements but also elucidates the distribution of vegetation showing the nuances in vegetation within similar urban clusters. The resulting classifications aim to bridge the existing gap in urban studies by incorporating the spatio-temporal scale and cover changes of vegetation. This framework serves as a precedent for creating context-specific classifications, which can be subsequently used for conducting further assessments on various urban issues. The outcomes of this study offer an overview of a study area, encompassing urban density and seasonal variations in vegetation. This information facilitates the identification of specific areas where additional attention may be warranted, particularly concerning the provision of ecosystem services and the development of strategies to enhance urban microclimates and thermal comfort, among other aspects.</t>
  </si>
  <si>
    <t>https://www.sciencedirect.com/science/article/pii/S1618866723002856</t>
  </si>
  <si>
    <t>Urban Forestry &amp; Urban Greening</t>
  </si>
  <si>
    <t>Urban classification of the built-up and seasonal variations in vegetation: A framework integrating multisource datasets</t>
  </si>
  <si>
    <t>GarcÃ­a-Pardo, Karina AngÃ©lica; Moreno-Rangel, David; DomÃ­nguez-Amarillo, Samuel; GarcÃ­a-ChÃ¡vez, JosÃ© Roberto</t>
  </si>
  <si>
    <t>GarciaPardo2023</t>
  </si>
  <si>
    <t>Anglers, Canadian waters, Climate velocity, Fish adaptation, Marine fish, Sustainability</t>
  </si>
  <si>
    <t>Communities along Canada's three coastlines heavily rely on the $3,500 million marine aquaculture and fishery sectors, but the changing climate threatens their viability, making adaptation to climate change in fisheries increasingly critical in the international setup. As ocean conditions are expected to undergo dramatic shifts, including significant changes in sea surface temperatures, ocean acidification levels, ocean currents, weather patterns, and overall ecosystem dynamics, proactive measures are essential to address the impacts on fish populations, marine resource sustainability, and the livelihoods of coastal communities. This study aims to investigate the relationship between fishing and climate velocity, specifically focusing on its effects on marine fish abundance and distribution. Simultaneously, it seeks to understand how fishers and fishing communities adapt to variations in species ranges while identifying incentives that promote the sustainability of marine life and economic stability in the context of climate change. To address these questions, we conducted a systematic review of existing research published between 2012 and 2022, spanning multiple databases, including the ACM Digital Library, PubMed, Google Scholar, Scopus, IEEE Xplore, and Web of Science. Out of a total of 4956 studies identified, 23 studies meeting predetermined inclusion criteria were selected. Our analysis uncovered a strong correlation between climate change and habitat modification, significantly impacting multiple fish species. Furthermore, our findings revealed that these risks have direct consequences on fish distribution, as well as on the angling industry and the communities that rely on it. By examining this extensive literature, we aimed to gain valuable insights, identify trends, and uncover any knowledge gaps related to fish distribution and abundance in Canada's waters, with the hope of informing policies and strategies that can help safeguard the future of these vital industries and the communities they support in the face of ongoing climate change.</t>
  </si>
  <si>
    <t>https://www.sciencedirect.com/science/article/pii/S2666765723001102</t>
  </si>
  <si>
    <t>Environmental Advances</t>
  </si>
  <si>
    <t>Predicting adaptations of fish and fishing communities to rapid climate velocities in Canadian waters: A systematic review</t>
  </si>
  <si>
    <t>Fatima, Noor; Shuaib, Sherif Eneye; Kong, Jude Dzevela</t>
  </si>
  <si>
    <t>Fatima2023</t>
  </si>
  <si>
    <t>Data governance, Grand challenges, Open data, Digital innovation, Multi-level research, Academic-practitioner relationships</t>
  </si>
  <si>
    <t>This introduction to the special issue on Data Governance, Digital Innovation, and Grand Challenges highlights the importance of data governance when seeking to address grand challenges through the innovative use of digital technologies. The benefits, risks, and consequences of data, ubiquitous in today's data-rich world, can be harnessed for innovation and societal good. However, there are no guarantees that (only) desirable outcomes will develop. The creation and exploitation of vast data stockpiles raise substantial concerns about privacy, data security, equity, and the potential for harm from data misuse. Meaningful approaches to data governance within and across organizations are critically important to facilitate digital innovation and to balance social, economic and technical benefits and risks for individuals, organizations, and societies. In this introductory paper, we reflect on foundations established to date in information systems (IS) research and highlight possible future directions for scholarship on data governance across multiple levels to enhance digital innovations for transformation and societal good.</t>
  </si>
  <si>
    <t>https://www.sciencedirect.com/science/article/pii/S1471772723000088</t>
  </si>
  <si>
    <t>Information and Organization</t>
  </si>
  <si>
    <t>Future directions for scholarship on data governance, digital innovation, and grand challenges</t>
  </si>
  <si>
    <t>Davidson, Elizabeth; Wessel, Lauri; Winter, Jenifer Sunrise; Winter, Susan</t>
  </si>
  <si>
    <t>Davidson2023</t>
  </si>
  <si>
    <t>Agriculture, Data sharing, FAIR principles</t>
  </si>
  <si>
    <t>For the agricultural scientific community, data sharing is crucial both for the advancement of the discipline and ability to meet global challenges, such as the target no. 2, i.e., â€œZero Hunger,â€ of the Sustainable Development Goals (SDG 2030). In this context, FAIR (Findable, Accessible, Interoperable and Reusable) principles play an important role, as they guarantee the findability, accessibility, interoperability, and reusability of shared data. To improve the practice of data sharing, institutions, funders, and publishers are increasingly demanding data be shared as well as be of an acceptable level of quality, including compliance with FAIR principles. Therefore, the objective of this work is twofold: first, this research aims to determine the degree of compliance with the FAIR principles exhibited by a number of datasets; and second, it aims to explore useful and valid methodologies and procedures that can be used to perform this evaluation quickly, automatically, and effectively. For this purpose, the Data Citation Index (DCI) was used to obtain many datasets in the field of agriculture, which were further grouped by repositories and evaluated using the automated assessment tool F-UJI provided by the FAIRsFAIR project. The results indicated that the principle that exhibited the highest scores was â€œFindableâ€, while â€œReusableâ€ received the lowest scores, as none of the analysed repositories achieved a 50% compliance score in this respect. The datasets published in the Zenodo and Dryad repositories exhibited better overall results in terms of the FAIR principles, and the AG Commons repository was the third best rated repository, representing only one of the first three repositories belonging to the agricultural sector. Regarding the use of F-UJI as an automated assessment tool and DCI as a source for obtaining datasets, we conclude that this methodology is useful, and that although it can be improved, it is easy to use and implement by other scientific groups and agents of interest.</t>
  </si>
  <si>
    <t>https://www.sciencedirect.com/science/article/pii/S1574954123001553</t>
  </si>
  <si>
    <t>FAIR degree assessment in agriculture datasets using the F-UJI tool</t>
  </si>
  <si>
    <t>Petrosyan, Luiza; Aleixandre-Benavent, Rafael; Peset, Fernanda; Valderrama-ZuriÃ¡n, Juan Carlos; Ferrer-Sapena, Antonia; Sixto-Costoya, Andrea</t>
  </si>
  <si>
    <t>Petrosyan2023</t>
  </si>
  <si>
    <t>Greenhouse gases, GreenFeed, Livestock, North Wyke Farm Platform, Ruminants</t>
  </si>
  <si>
    <t>Methane (CH4) produced by ruminants is a significant source of greenhouse gases from agriculture in the United Kingdom (UK), accounting for approximately 50% of the emissions in this sector. Ration modification is linked to changes in rumen fermentation and can be an effective means of CH4 abatement. In temperate climate countries, forage silage represents a major feed component for cattle during the housing period. The objective of this study was, therefore, to compare enteric CH4 emission from cattle offered silage produced from different types of grassland. Beef cattle, steers (nÂ =Â 89) and heifers (nÂ =Â 88) with average liveweight (LW) of 328Â Â±Â 57.1Â kg were evaluated during two housing seasons (2016â€“2017 and 2017â€“2018) from November to April, at the Rothamsted Research North Wyke Farm Platform (UK). The treatments corresponded to three diet types, comprising silage harvested from three different pastures: MRG, monoculture of perennial ryegrass (PRG, Lolium perenne L.cv. AberMagic), bred to express the high-sugar phenotype; RG-WC, a mixed sward comprised of the same perennial ryegrass cultivar with white clover (Trifolium repens L.) with a target clover proportion of 30% as land cover; and permanent pasture (PP) dominated by PRG and a small number of non-introduced species. MRG and PP received 160â€“200Â kgÂ N/ha/year. Cattle were weighed every 30Â days, and the enteric CH4 emission was determined using GreenFeed automated systems. No significant differences in enteric CH4 emission per head or per kg LW were observed between treatments. However, emission expressed per average daily gain (ADG) in LW was greater (PÂ &lt;Â 0.001) for MRG compared with RG-WC and PP, at 270, 248 and 235Â g CH4/kg ADG, respectively. This related to a lower ADG (PÂ =Â 0.041) for the animals fed MRG silage compared with RG-WC and PP which were similar, with respective values of 0.67, 0.71 and 0.74Â kg/day. The forages compared in this study showed little or no potential to reduce enteric CH4 emission when fed as silage to growing beef cattle during the winter housing period.</t>
  </si>
  <si>
    <t>https://www.sciencedirect.com/science/article/pii/S1751731123000228</t>
  </si>
  <si>
    <t>animal</t>
  </si>
  <si>
    <t>Performance and enteric methane emissions from housed beef cattle fed silage produced on pastures with different forage profiles</t>
  </si>
  <si>
    <t>Meo-Filho, P.; Hood, J.; Lee, M. R. F.; Fleming, H.; Meethal, M. E.; Misselbrook, T.</t>
  </si>
  <si>
    <t>MeoFilho2023</t>
  </si>
  <si>
    <t>Smart city, Complete life cycle, Urban security, Artificial intelligence, Effect on business</t>
  </si>
  <si>
    <t>With the increasing use of artificial intelligence (AI) and the Internet of Things (IoTs), it is crucial to acknowledge the potential security and privacy issues that arise from these advanced technologies in smart cities. This article provides overview of these concerns, highlighting the various ways in which smart city technologies can be vulnerable to cyber-attacks and other security threats. Additionally, the paper examines the privacy risks associated with the collection and use of personal data in smart cities. Effective security measures and privacy protection policies are crucial in ensuring the safety and security of smart cities. Cooperation between governments, private companies and citizens is essential to implement such measures and policies, allowing smart cities to continue developing while guaranteeing the security and privacy of their citizens. Likewise, smart city public safety systems that utilize AI-powered surveillance technologies may be predisposed to hacking, leading to privacy breaches and data misuse. Moreover, smart city energy systems, which rely on IoT devices to regulate power grids, are susceptible to cyber-attacks that can result in power outages or significant damage to vital infrastructure. The adoption of information and communication technology for smart city development has increased the risk of cyber threats, emphasizing the need for a review cybersecurity governance model. In addition, smart city water systems that rely on AI-powered sensors to monitor water quality may also be at risk of hacking, which could result in the contamination of the water supply. Further research is required to better understand the potential risks associated with smart city technologies and develop new solutions to address them. This article shows as a valuable resource for city administrators, policymakers and researchers interested in the security and privacy concerns of smart cities.</t>
  </si>
  <si>
    <t>https://www.sciencedirect.com/science/article/pii/S2210670723003827</t>
  </si>
  <si>
    <t>A thorough examination of smart city applications: Exploring challenges and solutions throughout the life cycle with emphasis on safeguarding citizen privacy</t>
  </si>
  <si>
    <t>Xia, L.; Semirumi, D. T.; Rezaei, R.</t>
  </si>
  <si>
    <t>Xia2023</t>
  </si>
  <si>
    <t>Star rating, Distracted driving, Protective systems, Safety science, Safety management, Risk assessment</t>
  </si>
  <si>
    <t>Driver behavior is a key determinant of road safety. Risky behaviors can be measured and quantified using traditional and modern methods, which enables the assessment of the driverâ€™s behavior. Following lessons from safety science, it is important to analyse and manage risks factors to optimize interventions in the transport context at the territory. The main objective of the paper is to explore the star rating of the driverâ€™s behavior to provide credible road safety monitoring and identification of the factors that most contribute to risky driving behaviors. The Data Envelopment Analysis method for selection of most significant factors is used for star rating of driverâ€™s behavior. The subject of the analysis encompasses 18 factors for 27 police administration units (PAUs) in the Republic of Serbia. The results are analysed regarding the following aspects: 1) star rating of driverâ€™s behavior and 2) defining the stages of the periodic factors monitoring for each PAU analysed. Using a mobile phone while driving, not using child restraints system, alcohol drunk driving during the night and seat belt use at rear seats of passenger vehicles were identified as the most significant factors associated with risky driving behaviors. Monitoring a broader set of factors helps to identify the strengths and weaknesses of a territoryâ€™s road safety system. Star rating of driverâ€™s behavior as a tool intended for decision-makers ensures monitoring, management, the exchange of evidence-based and customized best practices and defining earlier goal-oriented actions to manage driverâ€™s behavior and to prevent risky driving.</t>
  </si>
  <si>
    <t>https://www.sciencedirect.com/science/article/pii/S1369847823001572</t>
  </si>
  <si>
    <t>214-230</t>
  </si>
  <si>
    <t>Transportation Research Part F: Traffic Psychology and Behaviour</t>
  </si>
  <si>
    <t>Star rating of driverâ€™s behavior as a tool to prevent risky behavior</t>
  </si>
  <si>
    <t>TeÅ¡iÄ‡, Milan; MiladiÄ‡-TeÅ¡iÄ‡, Suzana; Folla, Katerina; Yannis, George; Oviedo-Trespalacios, Oscar</t>
  </si>
  <si>
    <t>Tesic2023</t>
  </si>
  <si>
    <t>Environmental challenges, Sensitive ecosystems, Wetland, Structural equation modeling, Spatial analysis</t>
  </si>
  <si>
    <t>The majority of the planet's natural systems, especially sensitive ecosystems, are undergoing rapid change as a result of environmental problems. This issue has been made worse by settlements and their activities. Which has led to environmental issues in the sensitive ecosystem. As a result, the goal of this article is to assess how settlers play a part in the environmental problems sensitive ecosystems face. Zrebar Lake, one of Iran's most significant wetlands, will function as the case study for this analysis. The Required data were collected through a survey conducted from 2020 to 2021, among 360 responses in 15 villages and Marivan city in Iran. The statistical analysis was performed using the SPSS and Structural Equation Modeling (SEM) designed with AMOS software. In addition, the probability level (P: 0.0001) is optimum, and Then the spatial analysis was performed in ArcGIS by spatial interpolation with Inverse distance weighted (IDW). The results indicate that in all dimensions examined, settlements have significantly contributed to the occurrence of environmental challenges in the Zrebar wetland ecosystem. And Settlements in close proximity to sensitive ecosystems have a significant impact on these challenges. Finally, the findings of this study demonstrate the problems that a sensitive ecosystem faces, using statistical and spatial analysis to aid in the practical implementation of sustainable management in the settlements surrounding the wetland ecosystem, as well as new approaches to launching related policies. Provide long-term ecosystem management in urban and rural areas.</t>
  </si>
  <si>
    <t>https://www.sciencedirect.com/science/article/pii/S1574954123000468</t>
  </si>
  <si>
    <t>Assessing the role of settlement in the environmental challenges of sensitive ecosystems. A case study in Zrebar wetland (Iran)</t>
  </si>
  <si>
    <t>Saadi, Sima; Antoni, Jean-Philippe</t>
  </si>
  <si>
    <t>Saadi2023</t>
  </si>
  <si>
    <t>Data management, Data governance, Big Data, Databases</t>
  </si>
  <si>
    <t>https://www.sciencedirect.com/science/article/pii/S0039610922001645</t>
  </si>
  <si>
    <t>Surgical Decision Making, Evidence, and Artificial Intelligence</t>
  </si>
  <si>
    <t>335-346</t>
  </si>
  <si>
    <t>Surgical Clinics of North America</t>
  </si>
  <si>
    <t>Beyond the Spreadsheet: Data Management for Physicians in the Era of Big Data</t>
  </si>
  <si>
    <t>Eckert, Carly</t>
  </si>
  <si>
    <t>Eckert2023</t>
  </si>
  <si>
    <t>Blockchain, Consensus algorithms, Cryptocurrency, Distributed ledger, Healthcare data, Security &amp; privacy</t>
  </si>
  <si>
    <t>Blockchain has become popular in recent times through its data integrity and wide scope of applications. It has laid the foundation for cryptocurrencies such as Ripple, Bitcoin, Ethereum, and so on. Blockchain provides a platform for decentralization and trust in various applications such as finance, commerce, IoT, reputation systems, and healthcare. However, prevailing challenges like scalability, resilience, security and privacy are yet to be overcome. Due to rigorous regulatory constraints such as HIPAA, blockchain applications in the healthcare industry usually require more stringent authentication, interoperability, and record sharing requirements. This article presents an extensive study to showcase the significance of blockchain technology from both application and technical perspectives for healthcare domain. The article discusses the features and use-cases of blockchain in different applications along with the healthcare domain interoperability. The detailed working operation of the blockchain and the consensus algorithms are presented in the context of healthcare. An outline of the blockchain architecture, platforms, and classifications are discussed to choose the right platform for healthcare applications. The current state-of-the-art research in healthcare blockchain and available blockchain based healthcare applications are summarized. Furthermore, the challenges and future research opportunities along with the performance evaluation metrics in realizing the blockchain technology for healthcare are presented to provide insight for future research. We also layout the various security attacks on the blockchain protocol with the classifications of threat models and presented a comparative analysis of the detection and protection techniques. Techniques to enhance the security and privacy of the blockchain network is also discussed.</t>
  </si>
  <si>
    <t>https://www.sciencedirect.com/science/article/pii/S1084804523000528</t>
  </si>
  <si>
    <t>Blockchain for healthcare systems: Architecture, security challenges, trends and future directions</t>
  </si>
  <si>
    <t>Andrew, J.; Isravel, Deva Priya; Sagayam, K. Martin; Bhushan, Bharat; Sei, Yuichi; Eunice, Jennifer</t>
  </si>
  <si>
    <t>Andrew2023</t>
  </si>
  <si>
    <t>Haematology, Registry (-ies), Statistical approaches, Study design</t>
  </si>
  <si>
    <t>The field of haematology has benefitted greatly from registry-based observational research. Medical and technical advances, changes in regulations and events such as the global pandemic is changing the landscape for registries. This review describes features of high-quality registries, statistical approaches and study design needed, an overview of worldwide hematologic registries, and how registries are evolving and expanding. The importance of collaborations between biostatisticians and haematologists in designing and conducting registry-related research is highlighted.</t>
  </si>
  <si>
    <t>https://www.sciencedirect.com/science/article/pii/S1521692623000117</t>
  </si>
  <si>
    <t>Best Practice &amp; Research Clinical Haematology</t>
  </si>
  <si>
    <t>Worldwide sources of data in haematology: Importance of clinician-biostatistician collaboration</t>
  </si>
  <si>
    <t>Page, Kristin M.; Spellman, Stephen R.; Logan, Brent R.</t>
  </si>
  <si>
    <t>Page2023</t>
  </si>
  <si>
    <t>Non-functional assurance, Big Data transparency, Trustworthiness, Security, Distributed systems, Monitoring</t>
  </si>
  <si>
    <t>Modern (industrial) domains are based on large digital ecosystems where huge amounts of data and information need to be collected, shared, and analyzed by multiple actors working within and across organizational boundaries. This data-driven ecosystem poses strong requirements on data management and data analysis, as well as on data protection and system trustworthiness. However, although Big Data has reached its functional maturity and represents a key enabler for enterprises to compete in the global market, the assurance and trustworthiness of Big Data computations (e.g., security, privacy) are still in their infancy. While functionally appealing, Big Data does not provide a transparent environment with clear non-functional properties, impairing the usersâ€™ ability to evaluate its behavior and clashing with modern data-privacy regulations. In this paper, we present a novel assurance process for Big Data, which evaluates the Big Data pipelines, and the Big Data ecosystem underneath, to provide a comprehensive measure of their trustworthiness. To the best of our knowledge, this approach is the first attempt to address the general problem of Big Data trustworthiness in an holistic way. We experimentally evaluate our solution in a real Big Data Analytics-as-a-Service environment, first presenting a detailed walkthrough evaluation, and then showing its feasibility and negligible performance overhead (i.e., approx 1Â min).</t>
  </si>
  <si>
    <t>https://www.sciencedirect.com/science/article/pii/S0167739X23001371</t>
  </si>
  <si>
    <t>34-46</t>
  </si>
  <si>
    <t>An assurance process for Big Data trustworthiness</t>
  </si>
  <si>
    <t>Anisetti, Marco; Ardagna, Claudio A.; Berto, Filippo</t>
  </si>
  <si>
    <t>Anisetti2023</t>
  </si>
  <si>
    <t>Intercropping, Functional traits, Productivity, Competition, Complementarity, Facilitation</t>
  </si>
  <si>
    <t>Context Recent meta-analyses demonstrate that intercropping can increase the land use efficiency of crop production by 20â€“30 % on average, indicating a strong potential contribution to sustainable intensification. However, there is substantial variability around this average: individual studies range from half to double the land productivity of monocrops. Legume-cereal intercrops and intercrops with high temporal niche separation tend to be more productive than the average, but these two combination types are not always suitable. There is a need to explore other possibilities to achieve productive intercrops. Research question We explored whether two simple functional traits involved in radiation use, plant vegetative height and specific leaf area (SLA), could be used to predict intercrop productivity. Height and SLA together are associated with key plant life-history and resource economy strategies determining competitiveness and tolerance of competition, especially with regard to light, and could therefore be expected to underpin overyielding in intercrops. Methods In the first year of our study, we grew crops as monocrops at one site in Kenya and measured their height and SLA. In the second year, we grew crops in monocrop, intercrop, and single plant treatments at two sites in Kenya and one site in Nigeria. Together, these treatments allowed us to identify whether each intercrop combination overyielded or underyielded, and whether any overyielding was driven by facilitation and/or differences in inter- vs intraspecific competition. We then related the strength of these interactions to the two traits. Results We found that intercrop grain yields varied in relation to the height and SLA of each species in the intercrop, but together these traits explained less than a third of variation in intercrop land equivalence ratios (LER). More variation could be explained by allowing for the effect of site, suggesting that the two traits interact with site conditions to determine yield. Biomass LERs responded differently to grain LERs, suggesting that plasticity in resource allocation in response to intercropping conditions may further influence yields. Conclusions Our study found some evidence that combining species with traits indicating contrasting responses to competition (an avoidant species with a tolerant species) could increase resource use complementarity and thus intercrop overyielding. However, it was clear that other factors (such as additional traits, or the trait by site interaction) are needed to refine our understanding of intercrop productivity. Implications A trait-based framework has potential to predict intercrop productivity, but simple measures of height and SLA alone are insufficient.</t>
  </si>
  <si>
    <t>https://www.sciencedirect.com/science/article/pii/S0378429023001193</t>
  </si>
  <si>
    <t>Field Crops Research</t>
  </si>
  <si>
    <t>Predicting intercrop competition, facilitation, and productivity from simple functional traits</t>
  </si>
  <si>
    <t>MacLaren, Chloe; Waswa, Wycliffe; Aliyu, Kamaluddin Tijjani; Claessens, Lieven; Mead, Andrew; SchÃ¶b, Christian; Vanlauwe, Bernard; Storkey, Jonathan</t>
  </si>
  <si>
    <t>MacLaren2023</t>
  </si>
  <si>
    <t>Cloud computing, Satellite, Data centre, Carbon intensity, Environmental impacts</t>
  </si>
  <si>
    <t>Numbers of Earth Observation (EO) satellites have increased exponentially over the past decade reaching the current population of 1193 (January 2023). Consequently, EO data volumes have mushroomed and data storage and processing have migrated to the cloud. Whilst attention has been given to the launch and in-orbit environmental impacts of satellites, EO data environmental footprints have been overlooked. These issues require urgent attention given data centre water and energy consumption, high carbon emissions for computer component manufacture, and difficulty of recycling computer components. Doing so is essential if the environmental good of EO is to withstand scrutiny. We provide the first assessment of the EO data life-cycle and estimate that the current size of the global EO data collection is ~807Â PB, increasing by ~100Â PB/year. Storage of this data volume generates annual CO2 equivalent emissions of 4101Â t. Major state-funded EO providers use 57 of their own data centres globally, and a further 178 private cloud services, with considerable duplication of datasets across repositories. We explore scenarios for the environmental cost of performing EO functions on the cloud compared to desktop machines. A simple band arithmetic function applied to a Landsat 9 scene using Google Earth Engine (GEE) generated CO2 equivalent (e) emissions of 0.042â€“0.69Â g CO2e (locally) and 0.13â€“0.45Â g CO2e (European data centre; values multiply by nine for Australian data centre). Computation-based emissions scale rapidly for more intense processes and when testing code. When using cloud services such as GEE, users have no choice about the data centre used and we push for EO providers to be more transparent about the location-specific impacts of EO work, and to provide tools for measuring the environmental cost of cloud computation. The EO community as a whole needs to critically consider the broad suite of EO data life-cycle impacts.</t>
  </si>
  <si>
    <t>https://www.sciencedirect.com/science/article/pii/S0048969723072121</t>
  </si>
  <si>
    <t>Environmental impacts of earth observation data in the constellation and cloud computing era</t>
  </si>
  <si>
    <t>Wilkinson, R.; Mleczko, M. M.; Brewin, R. J. W.; Gaston, K. J.; Mueller, M.; Shutler, J. D.; Yan, X.; Anderson, K.</t>
  </si>
  <si>
    <t>Wilkinson2024</t>
  </si>
  <si>
    <t>data sharing, cloud platforms, data governance, genomic databases</t>
  </si>
  <si>
    <t>Summary The storage, sharing, and analysis of genomic data poses technical and logistical challenges that have precipitated the development of cloud-based computing platforms designed to facilitate collaboration and maximize the scientific utility of data. To understand cloud platformsâ€™ policies and procedures and the implications for different stakeholder groups, in summer 2021, we reviewed publicly available documents (NÂ = 94) sourced from platform websites, scientific literature, and lay media for five NIH-funded cloud platforms (the All of Us Research Hub, NHGRI AnVIL, NHLBI BioData Catalyst, NCI Genomic Data Commons, and the Kids First Data Resource Center) and a pre-existing data sharing mechanism, dbGaP. Platform policies were compared across seven categories of data governance: data submission, data ingestion, user authentication and authorization, data security, data access, auditing, and sanctions. Our analysis finds similarities across the platforms, including reliance on a formal data ingestion process, multiple tiers of data access with varying user authentication and/or authorization requirements, platform and user data security measures, and auditing for inappropriate data use. Platforms differ in how data tiers are organized, as well as the specifics of user authentication and authorization across access tiers. Our analysis maps elements of data governance across emerging NIH-funded cloud platforms and as such provides a key resource for stakeholders seeking to understand and utilize data access and analysis options across platforms and to surface aspects of governance that may require harmonization to achieve the desired interoperability.</t>
  </si>
  <si>
    <t>https://www.sciencedirect.com/science/article/pii/S2666247723000283</t>
  </si>
  <si>
    <t>Human Genetics and Genomics Advances</t>
  </si>
  <si>
    <t>Cloud-based biomedical data storage and analysis for genomic research: Landscape analysis of data governance in emerging NIH-supported platforms</t>
  </si>
  <si>
    <t>Dahlquist, Jacklyn M.; Nelson, Sarah C.; Fullerton, Stephanie M.</t>
  </si>
  <si>
    <t>Dahlquist2023</t>
  </si>
  <si>
    <t>Blockchain, Healthcare tokens, Healthcare stocks, Extreme spillovers</t>
  </si>
  <si>
    <t>We investigate the interdependence between healthcare stocks and healthcare tokens, an emerging asset class associated with the integration of blockchain technology in the healthcare sector. Employing the quantile connectedness approach on the daily returns of the largest healthcare stocks and tokens, our results show that healthcare stocks and tokens are largely unrelated at the median quantile. In contrast, there is an increase in the connectedness between these markets at the extreme quantiles. We also find evidence of time-varying spillovers in the markets across the quantiles. Specifically, there is an increase in the sensitivity in the spillover patterns between healthcare stocks and tokens during extreme market conditions such as the first year of the COVID-19 pandemic. Finally, we document the asymmetric, time-varying tail dependence between healthcare stocks and healthcare tokens.</t>
  </si>
  <si>
    <t>https://www.sciencedirect.com/science/article/pii/S1059056023000825</t>
  </si>
  <si>
    <t>271-283</t>
  </si>
  <si>
    <t>International Review of Economics &amp; Finance</t>
  </si>
  <si>
    <t>Interconnectedness between healthcare tokens and healthcare stocks: Evidence from a quantile VAR approach</t>
  </si>
  <si>
    <t>Yousaf, Imran; Pham, Linh; Goodell, John W.</t>
  </si>
  <si>
    <t>Yousaf2023</t>
  </si>
  <si>
    <t>Polar, Data, Federation, Semantics, Research infrastructure</t>
  </si>
  <si>
    <t>This paper reports how the World Data System International Technology Office (WDS-ITO) has contributed resources in the Polar Research Data Management community. The office has focused on federated search and data enhancement practices that bridge the gap between data holdings in the Arctic and Antarctic polar research communities and has built a shared catalog characterized by harmonized â€œdialects'' of metadata standards. The portal, referred to as the Polar Federated Search (PFS) site, is part of a larger set of WDS-ITO polar support activities and allows researchers to find data that has been published in multiple repositories serving both Arctic and Antarctic data (World Data System â€“ International Technology Office, 2022). The portal provides federated search capability through a single interface. The PFS indexes repository landing pages that have been enriched with the addition of semantic markup marrying the best practices from the web publishing world with domain specific metadata. This technique leads to broader discovery, notably by Google Dataset Search, and better reuse of data repository holdings. Increasingly, the base ontology that has been adopted for use in these markup activities is Schema.org (SDO) a simple ontology developed in the commercial sector. This article outlines the steps and progressions made throughout the first year of PFS development, its highlights, and describes how these infrastructures move far beyond metadata discovery to include data integration, analysis, visualization and advanced, reproducible workflows.</t>
  </si>
  <si>
    <t>https://www.sciencedirect.com/science/article/pii/S187396522300035X</t>
  </si>
  <si>
    <t>Polar federated search: New infrastructure to support the polar community</t>
  </si>
  <si>
    <t>Verhey, Chantelle; Minch, Melinda; Payne, Karen</t>
  </si>
  <si>
    <t>Verhey2023</t>
  </si>
  <si>
    <t>precision dairy farming, calf pneumonia, automatic milk feeding machines, variance components, heritability</t>
  </si>
  <si>
    <t>ABSTRACT Precision livestock farming technologies, such as automatic milk feeding machines, have increased the availability of on-farm data collected from dairy operations. We analyzed feeding records from automatic milk feeding machines to evaluate the genetic background of milk feeding traits and bovine respiratory disease (BRD) in North American Holstein calves. Data from 10,076 preweaning female Holstein calves were collected daily over a period of 6 yr (3 yr included per-visit data), and daily milk consumption (DMC), per-visit milk consumption (PVMC), daily sum of drinking duration (DSDD), drinking duration per-visit, daily number of rewarded visits (DNRV), and total number of visits per day were recorded over a 60-d preweaning period. Additional traits were derived from these variables, including total consumption and duration variance (TCV and TDV), feeding interval, drinking speed (DS), and preweaning stayability. A single BRD-related trait was evaluated, which was the number of times a calf was treated for BRD (NTT). The NTT was determined by counting the number of BRD incidences before 60 d of age. All traits were analyzed using single-step genomic BLUP mixed-model equations and fitting either repeatability or random regression models in the BLUPF90+ suite of programs. A total of 10,076 calves with phenotypic records and genotypic information for 57,019 SNP after the quality control were included in the analyses. Feeding traits had low heritability estimates based on repeatability models (0.006 Â± 0.0009 to 0.08 Â± 0.004). However, total variance traits using an animal model had greater heritabilities of 0.21 Â± 0.023 and 0.23 Â± 0.024, for TCV and TDV, respectively. The heritability estimates increased with the repeatability model when using only the first 32 d preweaning (e.g., PVMC = 0.040 Â± 0.003, DMC = 0.090 Â± 0.009, DSDD = 0.100 Â± 0.005, DS = 0.150 Â± 0.007, DNRV = 0.020 Â± 0.002). When fitting random regression models (RRM) using the full dataset (60-d period), greater heritability estimates were obtained (e.g., PVMC = 0.070 [range: 0.020, 0.110], DMC = 0.460 [range: 0.050, 0.680], DSDD = 0.180 [range: 0.010, 0.340], DS = 0.19 [range: 0.070, 0.430], DNRV = 0.120 [range: 0.030, 0.450]) for the majority of the traits, suggesting that RRM capture more genetic variability than the repeatability model with better fit being found for RRM. Moderate negative genetic correlations of âˆ’0.59 between DMC and NTT were observed, suggesting that automatic milk feeding machines records have the potential to be used for genetically improving disease resilience in Holstein calves. The results from this study provide key insights of the genetic background of early in-life traits in dairy cattle, which can be used for selecting animals with improved health outcomes and performance.</t>
  </si>
  <si>
    <t>https://www.sciencedirect.com/science/article/pii/S0022030223007683</t>
  </si>
  <si>
    <t>2175-2193</t>
  </si>
  <si>
    <t>Genetic parameters for calf feeding traits derived from automated milk feeding machines and number of bovine respiratory disease treatments in North American Holstein calves</t>
  </si>
  <si>
    <t>Graham, Jason R.; Montes, Maria E.; Pedrosa, Victor B.; Doucette, Jarrod; Taghipoor, Masoomeh; Araujo, AndrÃ© C.; Gloria, Leonardo S.; Boerman, Jacquelyn P.; Brito, Luiz F.</t>
  </si>
  <si>
    <t>Graham2024</t>
  </si>
  <si>
    <t>3D digital cadastre, Australia, New Zealand, 3D parcels, Legal boundaries</t>
  </si>
  <si>
    <t>Recent studies in Australia and New Zealand have explored various technological, legal, and institutional aspects of 3D cadastre modernisation. The majority of these studies concentrate on a single jurisdiction. The reason is that each jurisdiction is in charge of its own cadastral system. As a result, each jurisdiction's standards, rules, and processes for implementing 3D digital cadastre are unique. In Australia and New Zealand, however, the Intergovernmental Committee on Surveying and Mapping (ICSM) has established national frameworks for cadastral systems. To implement 3D digital cadastre at a national level, it is vital to identify the variations and commonalities across existing cadastral systems. Comparisons of 3D cadastre for several civil law countries as well as international standards have been undertaken in the present literature. However, common law jurisdictions such as Australian states and New Zealand have not been compared in terms of 3D cadastre. Therefore, the main goal of this study is to propose a multi-jurisdictional framework that includes variations and commonalities in the current methods adopted for subdividing ownership of vertically placed properties in order to support 3D digital cadastre in all Australian and New Zealand jurisdictions. The proposed framework comprises four layers: definition, core, interoperability and jurisdictional. This framework would potentially serve as a starting point for building a nationally integrated digital data ecosystem for 3D cadastre in Australia and New Zealand.</t>
  </si>
  <si>
    <t>https://www.sciencedirect.com/science/article/pii/S0264837723001801</t>
  </si>
  <si>
    <t>Proposing a multi-jurisdictional framework for 3D digital cadastre in Australia and New Zealand</t>
  </si>
  <si>
    <t>Atazadeh, Behnam; Rajabifard, Abbas; Olfat, Hamed</t>
  </si>
  <si>
    <t>Atazadeh2023</t>
  </si>
  <si>
    <t>Sustainable development goals, Multidimensional poverty, Odisha, Public social sector expenditure</t>
  </si>
  <si>
    <t>The United Nations Sustainable Development Goals (SDGs) form the edifice of sustainable future and an inclusive growth. Indian state of Odisha has made significant progress in human development in the recent years, however, in comparison to several other Indian states it still lags behind. This study aims to discern the future prospects and challenges for achieving the SDGs in the state of Odisha and the policy support that currently exists or is needed in this context. To achieve this objective, an econometric analysis was conducted to determine the relationship between public social sector spending and the Multidimensional Poverty Index (MPI) in order to assess the investment requirements for achieving the SDGs. The results of this study suggest that an increase in public spending on the social sector has a statistically significant effect on reducing the MPI and therefore could facilitate the achievement of the SDGs in the state. Given the substantial financial requirements and the current economic uncertainty the state might have to explore alternative means of financing. Better governance and higher efficiency in the implementation of policies/programs assume more importance in the current setting.</t>
  </si>
  <si>
    <t>https://www.sciencedirect.com/science/article/pii/S2772655X23000368</t>
  </si>
  <si>
    <t>World Development Sustainability</t>
  </si>
  <si>
    <t>Achieving the Sustainable Development Goals (SDGs) in the Indian State of Odisha: Challenges and Opportunities</t>
  </si>
  <si>
    <t>Pradhan, Basanta K.; Yadav, Sangeeta; Ghosh, Joydeep; Prashad, Anjali</t>
  </si>
  <si>
    <t>Pradhan2023</t>
  </si>
  <si>
    <t>Collaboration, Databases, Education, Pandemic, Technology</t>
  </si>
  <si>
    <t>Public health emergencies, especially pandemics, need to be managed globally, and on several levels, emphasizing the importance of leadership, communication, and synchronization of measures, data, and management plans in contrast to the management of the Coronavirus-19 pandemic, which illustrated diverse strategies employed by various nations. This paper aims to review and discuss whether globalized diseases in a globalized world should be managed by globalized public health. Using a systematic literature search, followed by a non-systematic literature review, selected studies were grouped into topics, and analyzed, using content analysis to enhance the conclusive results. The results present a roadmap towards a re-envisioned framework highlighting key areas of focus: data-driven decision-making, robust technology infrastructure, global cooperation, and ongoing public health education, as part of a coordinated global response. This article reveals the weaknesses of current pandemic management systems and recommends new steps to further strengthen the management of future pandemics.</t>
  </si>
  <si>
    <t>https://www.sciencedirect.com/science/article/pii/S1876034123003751</t>
  </si>
  <si>
    <t>82-95</t>
  </si>
  <si>
    <t>Journal of Infection and Public Health</t>
  </si>
  <si>
    <t>Unleashing the global potential of public health: A framework for future pandemic response</t>
  </si>
  <si>
    <t>Khorram-Manesh, Amir; Goniewicz, Krzysztof; Burkle, Frederick M.</t>
  </si>
  <si>
    <t>KhorramManesh2024</t>
  </si>
  <si>
    <t>Digital Shadow, Internet of Production (IoP), Database views, World Wide Lab (WWL), Cooperative information systems, Digital twin, Informed machine learning, Knowledge pipeline</t>
  </si>
  <si>
    <t>Entering the second decade of the Industrie 4.0 vision, the production sector is facing challenges in taking full advantage of global digitalization. Production research has focused on sophisticated mathematical models ranging from molecular materials modeling to production control to supply chain logistics. These models help simulate and control the related physical system but the variety of individual situations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todayâ€™s production systems precludes Digital Twins covering more than just a few system perspectives, especially if realtime performance is required. To achieve better performance and more precise context adaptation, the interdisciplinary research cluster â€œInternet of Productionâ€ at RWTH Aachen University is exploring the concept of Digital Shadows. We conceptualize Digital Shadows as a generalization of compact views on dynamic processes, whose defining â€œqueryâ€ combines condensed measurement data with efficient simplified mathematical models. Their small size makes Digital Shadows amenable to dynamic function allocation in hybrid cloudâ€“edge settings. In addition to showing the similarities and differences to the traditional view concept, we also present a conceptual embedding of Digital Shadows in the context of large distributed system architectures, and sovereign data exchange in international Data Space communities. Two production use case experiences demonstrate that Digital Shadows can be valuable carriers of deep and reusable engineering knowledge for technical and ecological progress.</t>
  </si>
  <si>
    <t>https://www.sciencedirect.com/science/article/pii/S0306437923000182</t>
  </si>
  <si>
    <t>Information systems engineering with Digital Shadows: Concept and use cases in the Internet of Production</t>
  </si>
  <si>
    <t>Liebenberg, Martin; Jarke, Matthias</t>
  </si>
  <si>
    <t>Liebenberg2023</t>
  </si>
  <si>
    <t>Surgery, outcomes research, Quality, Registries, Big data, Natural language processing, Machine learning, Artificial intelligence</t>
  </si>
  <si>
    <t>https://www.sciencedirect.com/science/article/pii/S0039610922001670</t>
  </si>
  <si>
    <t>219-232</t>
  </si>
  <si>
    <t>Big Data in Surgery</t>
  </si>
  <si>
    <t>Prien, Christopher; Lincango, Eddy P.; Holubar, Stefan D.</t>
  </si>
  <si>
    <t>Prien2023</t>
  </si>
  <si>
    <t>Desert ecosystems, Bacteria diversity, Biogeography, Community structure, Function</t>
  </si>
  <si>
    <t>Deserts are extremely arid environments where life is exposed to multiple environmental stresses, including low water availability, high temperatures, intense radiation environments and soil carbon and nitrogen limitation. Microorganisms have enormous potential applications due to their unique physiological adaptation mechanisms, extensive involvement in geochemical cycles and production of new antibiotics, among many other characteristics. With the increasing amount of open data provides unprecedented opportunities to further reveal bacterial biodiversity and its global role in ecosystem function. Through the collection of published high-quality sequencing data supplemented with experimental findings, we investigated the distribution characteristics and functional properties of bacteria in desert ecosystems in northern China. We show that there are significant differences in bacterial diversity among different sandy areas, and that soil properties and climatic factors are the main factors affecting bacterial diversity in desert ecosystems. The mean annual precipitation in growing season, soil organic carbon, total nitrogen and total phosphorus had significant effects on the diversity of desert bacteria and main bacteria. Desert bacteria primarily participate in the macromolecular decomposition, phototrophy, and geochemical cycling of nitrogen. These findings deepen our understanding of the regional-scale soil microbial diversity patterns in Chinese desert ecosystems and broaden our understanding of the ecological functions carried out by bacteria in these environments.</t>
  </si>
  <si>
    <t>https://www.sciencedirect.com/science/article/pii/S004896972305708X</t>
  </si>
  <si>
    <t>Distribution patterns and functional characteristics of soil bacterial communities in desert ecosystems of northern China</t>
  </si>
  <si>
    <t>Wen, Ying; Zhang, Gaosen; Zhang, Wei; Liu, Guangxiu</t>
  </si>
  <si>
    <t>Wen2023</t>
  </si>
  <si>
    <t>Chinaâ€™s rural energy reform, Evolutionary game model, Clean power supply</t>
  </si>
  <si>
    <t>In the process of promoting Chinaâ€™s rural energy reform, there will be a power gap problem, and the power companies will reduce the policy effect in disguise from their interests. To promote clean power supply in rural areas, this paper constructs an evolutionary game model between electric power companies and solar investment companies under the background of energy reform in rural areas, systematically deduces the possible different strategy combinations of both parties, and uses real data to conduct simulation and parameter sensitivity analysis. The results show that: (1) Under the current market mechanism, the system will evolve into (0,0), and there may be four different strategy combinations when government regulation is introduced. (2) Under the condition that the system evolves into the optimal state in the initial state, the local governmentâ€™s subsidy to the investment company is no less than Â¥0.11/kWÂ h, and the penalty to the power company is Â¥0.18/ kWÂ h. (3) Compared with power companies, investment companies are more sensitive to government subsidies, so it is suggested that the government pay more attention to subsidies to investment companies. This study can provide theoretical support and policy references for promoting rural energy reform.</t>
  </si>
  <si>
    <t>https://www.sciencedirect.com/science/article/pii/S2352484723001051</t>
  </si>
  <si>
    <t>2592-2603</t>
  </si>
  <si>
    <t>Energy Reports</t>
  </si>
  <si>
    <t>Research on the evolution mechanism of promoting clean power supply under the background of rural energy reform in China</t>
  </si>
  <si>
    <t>Liu, Wenlong; Li, Yunfeng</t>
  </si>
  <si>
    <t>Liu2023</t>
  </si>
  <si>
    <t>Industry 4.0, Digitalization, Ontology, Mechanical testing, FAIR data</t>
  </si>
  <si>
    <t>To accelerate the growth of Industry 4.0 technologies, the digitalization of mechanical testing laboratories as one of the main data-driven units of materials processing industries is introduced in this paper. The digital lab infrastructure consists of highly detailed and standard-compliant materials testing knowledge graphs for a wide range of mechanical testing processes, as well as some tools that enable the efficient ontology development and conversion of heterogeneous materialsâ€™ mechanical testing data to the machine-readable data of uniform and standardized structures. As a basis for designing such a digital lab, the mechanical testing ontology (MTO) was developed based on the ISO 23718 and ISO/IEC 21838-2 standards for the semantic representation of the mechanical testing experiments, quantities, artifacts, and report data. The trial digitalization of materials mechanical testing lab was successfully performed by utilizing the developed tools and knowledge graph of processes for converting the various experimental test data of heterogeneous structures, languages, and formats to standardized Resource Description Framework (RDF) data formats. The concepts of data storage and data sharing in data spaces were also introduced and SPARQL queries were utilized to evaluate how the introduced approach can result in the data retrieval and response to the competency questions. The proposed digital materials mechanical testing lab approach allows the industries to access lots of trustworthy and traceable mechanical testing data of other academic and industrial organizations, and subsequently organize various data-driven research for their faster and cheaper product development leading to a higher performance of products in engineering and ecological aspects.</t>
  </si>
  <si>
    <t>https://www.sciencedirect.com/science/article/pii/S0166361523001665</t>
  </si>
  <si>
    <t>Computers in Industry</t>
  </si>
  <si>
    <t>Toward a digital materials mechanical testing lab</t>
  </si>
  <si>
    <t>Nasrabadi, Hossein Beygi; Hanke, Thomas; Weber, Matthias; Eisenbart, Miriam; Bauer, Felix; Meissner, Roy; Dziwis, Gordian; Tikana, Ladji; Chen, Yue; Skrotzki, Birgit</t>
  </si>
  <si>
    <t>Nasrabadi2023</t>
  </si>
  <si>
    <t>Informatics, Hematopoietic cell transplantation, Immune effector cell therapy, Electronic health/medical record, Data, Interoperability, Patient safety</t>
  </si>
  <si>
    <t>ABSTRACT The use of electronic health/medical record (EMR) systems has streamlined medical practice and improved efficiency of clinical care in recent years. However, EMR systems are not generally well designed to support research and tracking of longitudinal outcomes across populations, which are particularly important in hematopoietic stem cell transplantation (HCT) and immune effector cell therapy (IEC), where data reporting to registries and regulatory agencies are often required. Since its formation in 2014, the HCT EMR user group has worked with a large EMR vendor (Epic) to develop many functionalities within the EMR to improve the care of HCT/IEC patients and facilitate the capture of HCT/IEC data in an easily interoperable format. Awareness and the widespread adoption of these new tools among transplant centers remains a challenge, however. In this report, we aim to increase awareness and adoption of these new features in the Epic EMR across the transplantation community, advocate for the use of data standards, and promote future collaboration with other commercial EMRs to develop standardized HCT/IEC content to improve patient care and facilitate interoperable data exchange.</t>
  </si>
  <si>
    <t>https://www.sciencedirect.com/science/article/pii/S266663672301360X</t>
  </si>
  <si>
    <t>539-547</t>
  </si>
  <si>
    <t>Transplantation and Cellular Therapy</t>
  </si>
  <si>
    <t>Cell Therapy Informatics: Updates on the Integration of HCT/IEC Functionalities into an Electronic Medical Record System in the US to Promote Efficiency, Patient Safety, Research, and Data Interoperability</t>
  </si>
  <si>
    <t>Ho, Vincent T.; Klumpp, Thomas R.; Liang, Wayne H.; Prestegaard, Matt; Horwitz, Mitchell; Hamilton, Betty K.; Page, Kristin; Jaglowski, Samantha; Huber, John; Martinez, Charles; Shenoy, Vinaya; Chen, Allen; Rizzo, Douglas</t>
  </si>
  <si>
    <t>Ho2023</t>
  </si>
  <si>
    <t>Digital, primary care, healthcare, general practice</t>
  </si>
  <si>
    <t>ABSTRACT Navigating the digital journey in healthcare is marked by both challenges and opportunities. Hall Green Health (HGH), a large family practice in Birmingham, UK, represents an innovative model for digital transformation in general practice. This paper explores HGH's journey towards becoming a digitally advanced healthcare provider, focusing on its strategies, interventions, patient engagement, and reputation management. Through an analysis of the practice's initiatives and outcomes, the paper highlights the potential of digital tools and approaches to enhance healthcare delivery and patient experience. Insights from this study may serve as valuable guidance for other practices aiming to embrace the future of digital healthcare.</t>
  </si>
  <si>
    <t>https://www.sciencedirect.com/science/article/pii/S2514664524003382</t>
  </si>
  <si>
    <t>244-252</t>
  </si>
  <si>
    <t>Future Healthcare Journal</t>
  </si>
  <si>
    <t>Digital transformation at Hall Green Health â€“ A model for modern general practice</t>
  </si>
  <si>
    <t>Nazir, Masood; Syed, Jamal; McDermott, Alan</t>
  </si>
  <si>
    <t>Nazir2023</t>
  </si>
  <si>
    <t>Or phrases: AI implementation, AI use Cases, Design principles</t>
  </si>
  <si>
    <t>The use of artificial intelligence (AI) in purchasing and supply management (PSM) has great potential, e.g. for automating processes and supporting PSM employees. Nevertheless, the number of realized AI use cases in PSM is still limited, and mostly in large companies. This paper examines first requirements for the implementation of AI in PSM. Second, design principles are developed on the basis of the identified requirements. Third, exemplary AI use cases in PSM are presented. For this purpose, a literature analysis is first conducted and followed by interviews with 17 PSM and technology experts. Finally, 40 requirements for the implementation of AI in PSM are developed from the conducted expert interviews. Based on these 40 requirements, ten design principles are developed in the sense of the design science research (DSR) approach to describe the relevant activities for the implementation of AI in PSM. The artifacts developed in this paper will contribute to the implementation of AI in PSM. The applicable research results should facilitate the transfer of knowledge into practice and contribute to the establishment of the DSR method in PSM research.</t>
  </si>
  <si>
    <t>https://www.sciencedirect.com/science/article/pii/S1478409223000341</t>
  </si>
  <si>
    <t>Journal of Purchasing and Supply Management</t>
  </si>
  <si>
    <t>Developing design principles for the implementation of AI in PSM: An investigation with expert interviews</t>
  </si>
  <si>
    <t>Meyer, Dennis; Henke, Michael</t>
  </si>
  <si>
    <t>Meyer2023</t>
  </si>
  <si>
    <t>Ecosystem service, Flickr, Machine learning, Restoration, Image content analysis, Google Cloud Vision</t>
  </si>
  <si>
    <t>Crowdsourced geotagged social media data and machine learning approaches have emerged as promising tools for mapping ecosystem services, especially cultural ecosystem services that are difficult to assess. Here, we use recreation to show how social media data, machine learning, and spatial analysis techniques can improve our understanding of human-nature interactions and the mapping of recreational ecosystem services. We extracted 80,500 photographs taken in non-urban areas of the Tahoe Central Sierra Initiative project area in California between 2005 and 2019 that were posted to the photo sharing application Flickr and used these as a proxy for recreational visits to the area. Automated image content analysis was used to identify the objects and concepts in the photographs and uncover the types of nature experiences that are important to visitors. Additionally, variable importance, a Random Forest machine learning technique, was used to examine the environmental and landscape variables that drive recreation in the area and to create a classification model that predicts the recreation potential of the entire area based on important variables. The automated image content analysis identified 1,239 unique labels linked to recreation, with mountains, hills, and rocks being the most prominent features (22%). Our Random Forest model indicates that vegetation cover, land cover, elevation, smoke days, and landscape features are major drivers of recreation in the area and are of interest to visitors in the area. The model predicted that 25.9% of the area has the potential to support recreational visits. Most of these recreation potential areas are in protected areas (77.8%), predominantly in conifer forests (66%) and within national forest boundaries, especially the Tahoe National Forest area (37.6%). These results show that recreational ecosystem services vary across landscapes and illustrate the need for improved mapping approaches to determine the provision of ecosystem services in different places. The analysis provides novel insights into the various ways social media data and machine learning techniques can be powerful components of ecosystem service research and how they hold great potential for monitoring and informing management interventions on ecosystem service provision, especially in places with limited traditional onsite visitation data.</t>
  </si>
  <si>
    <t>https://www.sciencedirect.com/science/article/pii/S1470160X23007483</t>
  </si>
  <si>
    <t>Using social media data and machine learning to map recreational ecosystem services</t>
  </si>
  <si>
    <t>Nyelele, Charity; Keske, Catherine; Chung, Min Gon; Guo, Han; Egoh, Benis N.</t>
  </si>
  <si>
    <t>Nyelele2023</t>
  </si>
  <si>
    <t>Early design, Surrogate modeling, Performance-based earthquake engineering, Physics-based models, Data-driven models, Knowledge-based models</t>
  </si>
  <si>
    <t>A performance-based early design must assess the life cycle performance of a sizable design space at low computational cost and limited data. This paper evaluates the relative capabilities of three surrogate modeling approaches to estimate seismic loss under complete and incomplete design information scenarios. Three surrogate models of knowledge-based (i.e., from prior published assessments), data-driven (i.e., support vector machine trained on a simulation-based building inventory), and physics-based (i.e., equivalent single-degree-of-freedom systems) are systematically used to estimate bounds on direct seismic loss for four hypothetical concrete office construction projects in Charleston, South Carolina. Subsequently, a framework is presented that implements these surrogate models as a sequence to explore design alternatives consistent with divergence-convergence cycles of early design exploration. The results show that all different surrogate models provide reasonable accuracy for the complete design information case, whereas data-driven models provided higher accuracy than the other models. For incomplete design information, the data-driven models demarcated the performance space and estimated the same median loss values as detailed loss analysis. In contrast, physics-based surrogate models were more accurate in capturing the relationship between loss and design parameters for smaller sets of design alternatives. Nevertheless, all different surrogate modeling techniques were inadequate to capture loss variability between different designs of the same geometry.</t>
  </si>
  <si>
    <t>https://www.sciencedirect.com/science/article/pii/S0141029623005126</t>
  </si>
  <si>
    <t>Do all roads lead to Rome? A comparison of knowledge-based, data-driven, and physics-based surrogate models for performance-based early design</t>
  </si>
  <si>
    <t>Zaker Esteghamati, Mohsen; Flint, Madeleine M.</t>
  </si>
  <si>
    <t>ZakerEsteghamati2023</t>
  </si>
  <si>
    <t>Consent, Data-protection, IoT, Privacy-awareness, Privacy preservation, User-centric</t>
  </si>
  <si>
    <t>New concepts based on the Internet of Things propose the integration of the human factor as a key component of novel interconnected ecosystems, to offer them new services and features. However, the data acquisition process, carried out by the devices that allow the deployment of these new paradigms, leads to concerns about what kind of information these entities are able to collect and/or infer. In fact, in most cases, users are not aware that their information is being gathered, nor can they properly control these data flows. Nowadays, the European Unionâ€™s General Data Protection Regulation calls for the adoption of transparent practices comprising, inter alia, adequate notification mechanisms, proper consent management schemes, and the development of models to empower the user as an active participant, with full control over the data flows, along with privacy preservation techniques. In this specific context, the aim of this manuscript is to present a review of existing user-centric privacy preservation models. This is, as far as we know, one of the few papers that addresses this particular privacy preserving dimension within an IoT context. Finally, the paper identifies and summarizes open issues, including a discussion of research opportunities in this area.</t>
  </si>
  <si>
    <t>https://www.sciencedirect.com/science/article/pii/S1084804523001145</t>
  </si>
  <si>
    <t>User-centric privacy preserving models for a new era of the Internet of Things</t>
  </si>
  <si>
    <t>Rivadeneira, Jorge Eduardo; SÃ¡ Silva, Jorge; Colomo-Palacios, Ricardo; Rodrigues, AndrÃ©; Boavida, Fernando</t>
  </si>
  <si>
    <t>Rivadeneira2023</t>
  </si>
  <si>
    <t>Research process automation, Globus, High-performance computing, Distributed computing, Scientific computing, Cloud computing</t>
  </si>
  <si>
    <t>Research process automationâ€“the reliable, efficient, and reproducible execution of linked sets of actions on scientific instruments, computers, data stores, and other resourcesâ€“has emerged as an essential element of modern science. We report here on new services within the Globus research data management platform that enable the specification of diverse research processes as reusable sets of actions, flows, and the execution of such flows in heterogeneous research environments. To support flows with broad spatial extent (e.g., from scientific instrument to remote data center) and temporal extent (from seconds to weeks), these Globus automation services feature: (1) cloud hosting for reliable execution of even long-lived flows despite sporadic failures; (2) a simple specification and extensible asynchronous action provider API, for defining and executing a wide variety of actions and flows involving heterogeneous resources; (3) an event-driven execution model for automating execution of flows in response to arbitrary events; and (4) a rich security model enabling authorization delegation mechanisms for secure execution of long-running actions across distributed resources. These services permit researchers to outsource and automate the management of a broad range of research tasks to a reliable, scalable, and secure cloud platform. We present use cases for Globus automation services, describe their design and implementation, present microbenchmark studies, and review experiences applying the services in a range of applications.</t>
  </si>
  <si>
    <t>https://www.sciencedirect.com/science/article/pii/S0167739X23000183</t>
  </si>
  <si>
    <t>393-409</t>
  </si>
  <si>
    <t>Globus automation services: Research process automation across the spaceâ€“time continuum</t>
  </si>
  <si>
    <t>Chard, Ryan; Pruyne, Jim; McKee, Kurt; Bryan, Josh; Raumann, Brigitte; Ananthakrishnan, Rachana; Chard, Kyle; Foster, Ian T.</t>
  </si>
  <si>
    <t>Chard2023</t>
  </si>
  <si>
    <t>Data protection, Privacy, GDPR, Blockchain, PET, Data protection-by-design</t>
  </si>
  <si>
    <t>The architecture of cloud-based services is typically opaque and intricate. As a result, data subjects cannot exercise adequate control over their personal data, and overwhelmed data protection authorities must spend their limited resources in costly forensic efforts to ascertain instances of non-compliance. To address these data protection challenges, a group of computer scientists and socio-legal scholars joined forces in the Privacy-Aware Cloud Ecosystems (PACE) project to design a blockchain-based privacy-enhancing technology (PET). This article presents the fruits of this collaboration, highlighting the capabilities and limits of our PET, as well as the challenges we encountered during our interdisciplinary endeavour. In particular, we explore the barriers to interdisciplinary collaboration between law and computer science that we faced, and how these two fieldsâ€™ different expectations as to what technology can do for data protection law compliance had an impact on the project's development and outcome. We also explore the overstated promises of techno-regulation, and the practical and legal challenges that militate against the implementation of our PET: most industry players have no incentive to deploy it, the transaction costs of running it make it prohibitively expensive, and there are significant clashes between the blockchain's decentralised architecture and GDPR's requirements that hinder its deployability. We share the insights and lessons we learned from our efforts to overcome these challenges, hoping to inform other interdisciplinary projects that are increasingly important to shape a data ecosystem that promotes the protection of our personal data.</t>
  </si>
  <si>
    <t>https://www.sciencedirect.com/science/article/pii/S0267364923000833</t>
  </si>
  <si>
    <t>Using the blockchain to enable transparent and auditable processing of personal data in cloud- based services: Lessons from the Privacy-Aware Cloud Ecosystems (PACE) project</t>
  </si>
  <si>
    <t>Llanos, Jose Tomas; Carr, Madeline; Rana, Omer</t>
  </si>
  <si>
    <t>Llanos2023</t>
  </si>
  <si>
    <t>Ecological carrying capacity, Ecological footprint model, Minimum cumulative resistance model, Ecological security pattern, Ecological security optimization planning, Guangxi</t>
  </si>
  <si>
    <t>The construction of ecological security pattern and ecological security network and reasonable ecological security planning are of great significance for ecosystem protection and restoration and optimal regulation. This study takes the Southwest Guangxi Karst - Beibu Gulf as the study area. Based on the improved ecological footprint model and the Patch-generating Land Use Simulation (PLUS) model, the ecological carrying capacity changes and driving mechanisms from 1990 to 2040 were analysed. The study proposed the idea of "history-present-future" to construct an ecological security pattern, We have constructed an integrated "points, lines and surfaces" ecological security network and carried out ecological security optimization planning. The results show that (1) The overall 1990â€“2040 belongs to the medium-high carrying capacity grade, showing a trend of rising and then falling, and the spatial changes are dominated by the type of unchanging ecological carrying capacity. Nanning is the most severely damaged. Slope and temperature are the main driving factors. (2) A total of 17 ecological source patches were identified in this study. The ecological source patches account for the overall area in general, and their distribution is relatively concentrated, so the ecological security of the central city needs to be focused on. (3) This study extracts 17 ecological corridors and 11 karst ecological corridors, generating an integrated ecological security network structure of "points, lines and surfaces". The ecological optimization planning proposal of "two belts, three screens, four zones and multiple centers" is proposed.</t>
  </si>
  <si>
    <t>https://www.sciencedirect.com/science/article/pii/S0304380023000509</t>
  </si>
  <si>
    <t>Construction of ecological security pattern based on ecological carrying capacity assessment 1990â€“2040: A case study of the Southwest Guangxi Karst - Beibu Gulf</t>
  </si>
  <si>
    <t>Zhang, Ze; Hu, Baoqing; Jiang, Weiguo; Qiu, Haihong</t>
  </si>
  <si>
    <t>Zhang2023a</t>
  </si>
  <si>
    <t>Urban digital twins, Digital twins, Sustainable smart cities, City management, City planning</t>
  </si>
  <si>
    <t>Recent scientific and technological advancements have transformed the knowledge frontiers, giving rise to the next wave of disruptive technologies with deep impacts on urban society. An Urban Digital Twin (UDT) is a technology with great potential to transform the management and planning of the infrastructures and systems of sustainable smart cities towards environmental sustainability. However, despite the recent increase of research on UDTs due to its widespread diffusion much more recently, there is a lack of studies examining the existing bottlenecks to its implementation. To fill this gap, this study provides a systematic literature review on the key challenges and open issues pertaining to the implementation of an UDT. Results indicate 8 important categories of challenges related to (1) interoperability and semantics; (2) infrastructure, including storage, computation, network; (3) data acquisition and actuation; (4) data quality and harmonization; (5) modeling, simulation and decision-support; (6) data visualization and information display; (7) human and capital resources; and finally (8) governance, organizational and social issues. All topics are significantly raised in the literature, with most emphasis on issues pertaining to data and model semantics, missing data, data quality and modeling. The findings serve to inform practitioners about the bottlenecks delaying the implementation of UDTs.</t>
  </si>
  <si>
    <t>https://www.sciencedirect.com/science/article/pii/S2210670723004730</t>
  </si>
  <si>
    <t>Urban Digital Twin Challenges: A Systematic Review and Perspectives for Sustainable Smart Cities</t>
  </si>
  <si>
    <t>Weil, Charlotte; Bibri, Simon Elias; Longchamp, RÃ©gis; Golay, FranÃ§ois; Alahi, Alexandre</t>
  </si>
  <si>
    <t>Weil2023</t>
  </si>
  <si>
    <t>Orthogonal Procrustes, Bill of Materials, -means clustering, Isolati on forest, Multi-output model, Multi Layer Perceptron</t>
  </si>
  <si>
    <t>In an industrial product development process, the Bill of Materials (BOM) is a hierarchical, multi-level representation of all components, parts and quantities of a product. With increasing complexity of industrial products, also BOMs become more complex and thus prone to errors, for example when the individual parts of a product are changed during the product development process. Frequently, these Bill of Materials errors have to be identified manually or by using simple, rule-based schemes. In this paper, we provide a technical background of BOMs, showing the intricacy of temporal BOMs errors in an industrial product development process. The work of other authors, which focused on association mining and tree reconciliation to detect Bill of Materials errors, is analysed. We found that there is currently no system being able to prescribe where in a Bill of Materials and when in the product development process, errors are probable to occur. Also, Machine Learning (ML) methods have not been applied yet. Based on these findings, we formalize the notions Bill of Materials and Bill of Materials errors. Furthermore, we present a deterministic distance measure for BOMS. We provide an answer to the main question of how to represent a Bill of Materials for Machine Learning tasks by solving the orthogonal Procrustes problem for dynamic, hierarchical datasets. Then, we describe an isolation forest based approach to temporal anomaly detection, which points at potential errors in a Bill of Materials at a specific timestamp. Furthermore, we apply Machine Learning and present a multi-output Multi Layer Perceptron for the prediction of temporal Bill of Materials errors. The model predicts where and at which point of time Bill of Materials errors are probable to occur, which renders it a prescriptive system. Eventually, we optimize the performance of our model using contextualization via k-means clustering. Finally, we apply our prescriptive pipeline to a real world dataset and show its superiority to existing methods using a qualitative comparison.</t>
  </si>
  <si>
    <t>https://www.sciencedirect.com/science/article/pii/S0360835223006307</t>
  </si>
  <si>
    <t>Orthogonal Procrustes and Machine Learning: Predicting Bill of Materials errors on time</t>
  </si>
  <si>
    <t>Schramm, Simon; Pieper, Matthias; Vogl, Stefanie</t>
  </si>
  <si>
    <t>Schramm2023</t>
  </si>
  <si>
    <t>Artificial intelligence, Machine Learning, Academic libraries, University libraries, Librarians, Strategy</t>
  </si>
  <si>
    <t>There is growing recognition of the value of applying Artificial Intelligence (AI) in libraries. This study explores how academic libraries have responded to this opportunity at the level of strategy, what is the status of the application of AI, if any, and what are the different emphases of development comparing the UK and China. The data for the study was strategy documentation from high-ranking universities and their libraries. The sample consisted of the top 25 universities from the United Kingdom and top 25 from the Mainland of China according to the QS world university rankings. Explicit mention of Artificial Intelligence and related technologies is rarely found in strategic plans of universities in the UK but most Chinese universities mention them in their vision statements which focus on the development of new majors and research of the technology. Though several libraries have already implemented applications based on AI or claim to be â€œsmartâ€ or â€œintelligentâ€ most academic library strategic plans or agendas do not emphasize AI. This is one of the first studies to explore the current status of AI applied in academic libraries as a sector and to compare experiences internationally.</t>
  </si>
  <si>
    <t>https://www.sciencedirect.com/science/article/pii/S0099133323001118</t>
  </si>
  <si>
    <t>Artificial Intelligence in academic library strategy in the United Kingdom and the Mainland of China</t>
  </si>
  <si>
    <t>Huang, Yingshen; Cox, Andrew M.; Cox, John</t>
  </si>
  <si>
    <t>Huang2023a</t>
  </si>
  <si>
    <t>Education, School, COVID, Learning, Brazil, India, EMIS, Inequality</t>
  </si>
  <si>
    <t>The COVID-19 pandemic has led governments worldwide to impose extensive restrictions on citizens, some of which may have long-term impact after their removal. Education is arguably the policy domain where closure policies are anticipated to lead to greatest lasting loss, in this case learning loss. Currently, limited data exists from which researchers and practitioners can draw insightful conclusions about how to remedy the problem. In this paper, we outline the global pattern in pandemic school-closure periods and illustrate data needs through the examples drawn from Brazil and India, two large countries which experienced prolonged periods of school closures during the pandemic. We conclude with a series of recommendations for building an improved data environment at government, school and household levels, to serve the building back agenda in education, and to provide better opportunities for evidence-based policymaking thereafter.</t>
  </si>
  <si>
    <t>https://www.sciencedirect.com/science/article/pii/S1755436523000099</t>
  </si>
  <si>
    <t>Epidemics</t>
  </si>
  <si>
    <t>Education data needs and challenges for building back from COVID-19</t>
  </si>
  <si>
    <t>Recch, Filipe; Petherick, Anna; Hinton, Rachel; Nagesh, Radhika; Furst, Rodrigo; Goldszmidt, Rafael</t>
  </si>
  <si>
    <t>Recch2023</t>
  </si>
  <si>
    <t>Acoustic scene classification, Accuracy, Audio sound, CNN, Data curation, DCASE, DNN, Feature extraction, ML, MFCC, Pre-processing, Receptive field, Sound event detection</t>
  </si>
  <si>
    <t>There are lots of research papers for ASC, and in recent years it is rapidly increasing. DCASE also provides different types of competition for the submission of several papers to solve the various tasks of ASC and it is the opportunity for the research scholars either to participate in those competitions or to provide the enhanced model for ASC. This paper provides details about the various recent approaches along with the block diagram used for pre-processing required before model development for ASC. It also includes a description of different recent techniques used for the classification of different sounds for ASC tasks. The comparative analysis for different recent available techniques both for pre-processing and classification has been done and summarized in this paper. It also describes the contributions towards the survey on ASC by comparing this paper with some existing survey papers based on several parameters like functionality described separately, results from description with quantifiable value, a dataset with proper quantifiable analysis, and pictorial representation of model discussed, etc. Finally, considering the benefits for eminent research scholars, this paper has also focused on the details for future directions for both pre-processing and classification for ASC.</t>
  </si>
  <si>
    <t>https://www.sciencedirect.com/science/article/pii/S0957417423010229</t>
  </si>
  <si>
    <t>A survey on preprocessing and classification techniques for acoustic scene</t>
  </si>
  <si>
    <t>Singh, Vikash Kumar; Sharma, Kalpana; Sur, Samarendra Nath</t>
  </si>
  <si>
    <t>Singh2023</t>
  </si>
  <si>
    <t>Sustainable management, Transboundary, Research needs, Climate change, Capacity building</t>
  </si>
  <si>
    <t>Over 42 million people rely on Lake Victoria as their primary source of food, employment, and clean drinking water. The lake's fisheries have produced around one million tonnes in recent years, but the lake's growing population has resulted in a lower catch rate per capita. And the lake and its catchment have been negatively impacted by a wide variety of human activities, such as overfishing, oil spills, discharge of untreated waste, spread of invasive species, over-abstraction of water from the lake basin, and climate change, among other drivers of change. This paper presents existing research gaps, existing capacity, and presents a way forward for priority research on issues ranging from fish and fisheries, biodiversity, pollution, invasive species, aquaculture, human population growth and socio-economics, land use changes, habitat degradation, climate change and skills and knowledge. The purpose of this paper is to document: information that is currently available from previous research; the existing scientific capacity; and the resources required to guarantee that Lake Victoria becomes a heathy and biologically diverse resource for the millions of people who are dependent on it. It is clear from this synthesis that the biological, social, and economic benefits that can be derived from Lake Victoria can only be accomplished through the utilization of multi-disciplinary approaches in the research and monitoring of both basin-wide and lake-wide biophysical processes, as well as the modeling of all potential interactions between the ecology of the basin and the lake.</t>
  </si>
  <si>
    <t>https://www.sciencedirect.com/science/article/pii/S0380133023001648</t>
  </si>
  <si>
    <t>Journal of Great Lakes Research</t>
  </si>
  <si>
    <t>Lake Victoria: Overview of research needs and the way forward</t>
  </si>
  <si>
    <t>Nyamweya, Chrispine; Lawrence, Ted J.; Ajode, Migeni Z.; Smith, Stephanie; Achieng, Alfred O.; Barasa, James E.; Masese, Frank O.; Taabu-Munyaho, Anthony; Mahongo, Shigalla; Kayanda, Robert; Rukunya, Edward; Kisaka, Lilian; Manyala, Julius; Medard, Modesta; Otoung, Simon; Mrosso, Hillary; Sekadende, Baraka; Walakira, John; Mbabazi, Stella; Kishe, Mary; Shoko, Amon; Dadi, Tallent; Gemmell, Andrew; Nkalubo, Winnie</t>
  </si>
  <si>
    <t>Nyamweya2023</t>
  </si>
  <si>
    <t>ecosystem restoration, microbiome, microbiomics, metagenomics, restoration ecology, innovation</t>
  </si>
  <si>
    <t>Microbiomics is the science of characterizing microbial community structure, function, and dynamics. It has great potential to advance our understanding of plantâ€“soilâ€“microbe processes and interaction networks which can be applied to improve ecosystem restoration. However, microbiomics may be perceived as complex and the technology is not accessible to all. The opportunities of microbiomics in restoration ecology are considerable, but so are the practical challenges. Applying microbiomics in restoration must move beyond compositional assessments to incorporate tools to study the complexity of ecosystem recovery. Advances in metaomic tools provide unprecedented possibilities to aid restoration interventions. Moreover, complementary non-omic applications, such as microbial inoculants and biopriming, have the potential to improve restoration objectives by enhancing the establishment and health of vegetation communities.</t>
  </si>
  <si>
    <t>https://www.sciencedirect.com/science/article/pii/S0169534723002112</t>
  </si>
  <si>
    <t>1189-1202</t>
  </si>
  <si>
    <t>Opportunities and challenges for microbiomics in ecosystem restoration</t>
  </si>
  <si>
    <t>Robinson, Jake M.; Hodgson, Riley; Krauss, Siegfried L.; Liddicoat, Craig; Malik, Ashish A.; Martin, Belinda C.; Mohr, Jakki J.; Moreno-Mateos, David; MuÃ±oz-Rojas, Miriam; Peddle, Shawn D.; Breed, Martin F.</t>
  </si>
  <si>
    <t>Robinson2023a</t>
  </si>
  <si>
    <t>Automated phenotyping, Infrastructures, Technology adoption, Coupled infrastructure framework, Crop genetic diversity</t>
  </si>
  <si>
    <t>Automated phenotyping is hailed to transform modern agricultural systems and relieve many sustainability challenges, like maintaining food security, halting biodiversity loss, and adapting to climate change. Yet, these issues can be traced from farming back to plant breeding and highly depend on the crop genetic diversity in use. Engineering and plant science usually take a look at automated phenotyping from a technical perspective and value its merits for research in plant breeding. In contrast, we lay out a more holistic view and ask what the social-ecological-technical repercussions to the robustness of on-site crop genetic diversity are from laboratory to breeding nursery where varieties for farming are being produced. We argue that automated phenotyping has a twofold impact on systemic robustness. On the one hand, it improves adaptive capacity by accelerating the breeding process. On the other hand, it's implementation can destabilize the system and have unforeseen negative impacts on on-site crop genetic diversity. Therefore, we call for explicit monitoring of the possible side effects by the system's governance.</t>
  </si>
  <si>
    <t>https://www.sciencedirect.com/science/article/pii/S2772375523000552</t>
  </si>
  <si>
    <t>Smart Agricultural Technology</t>
  </si>
  <si>
    <t>Robustness of plant breeding systems under automated phenotyping</t>
  </si>
  <si>
    <t>Gerullis, Maria Katharina; Schulz, Wiebke</t>
  </si>
  <si>
    <t>Gerullis2023</t>
  </si>
  <si>
    <t>Nitrogen fertiliser, Urease, Greenhouse gas, Ammonia mitigation</t>
  </si>
  <si>
    <t>Global warming is expected to cause hotter, drier summers and more extreme weather events including heat waves and droughts. A little understood aspect of this is its effects on the efficacy of fertilisers and related nutrient losses into the environment. We explored the effects of high soil temperature (&gt;25Â Â°C) and low soil moisture (&lt;40% water filled pore space; WFPS) on emissions of ammonia (NH3) and nitrous oxide (N2O) following application of urea to soil and the efficacy of urease inhibitors (UI) in slowing N losses. We incubated soil columns at three temperatures (15, 25, 35Â Â°C) and three soil moisture contents (20, 40, 60% WFPS) with urea applied on the soil surface with and without UIs, and measured NH3 and N2O emissions using chambers placed over the columns. Four fertiliser treatments were applied in triplicate in a randomised complete block design: (1) urea; (2) urea with a single UI (N-(n-butyl) thiophosphoric triamide (NBPT); (3) urea with two UI (NBPT and N-(n-propyl) thiophosphoric triamide; NPPT); and (4) a zero N control. Inclusion of UI with urea, relative to urea alone, delayed and reduced peak NH3 emissions. However, the efficacy of UI was reduced with increasing temperature and decreasing soil moisture. Cumulative NH3 emission did not differ between the two UI treatments for a given set of conditions and was reduced by 22â€“87% compared with urea alone. Maximum cumulative NH3 emission occurred at 35Â Â°C and 20% WFPS, accounting for 31% of the applied N for the urea treatment and 25%, on average for the UI treatments. Urease inhibitors did not influence N2O emissions; however, there were interactive impacts of temperature and moisture, with higher cumulative emissions at 40% WFPS and 15 and 25Â Â°C accounting for 1.85â€“2.62% of the applied N, whereas at 35Â Â°C there was greater N2O emission at 60% WFPS. Our results suggest that inclusion of UI with urea effectively reduces NH3 losses at temperatures reaching 35Â Â°C, although overall effectiveness decreases with increasing temperature, particularly under low soil moisture conditions.</t>
  </si>
  <si>
    <t>https://www.sciencedirect.com/science/article/pii/S0301479723014597</t>
  </si>
  <si>
    <t>Journal of Environmental Management</t>
  </si>
  <si>
    <t>Effects of hotter, drier conditions on gaseous losses from nitrogen fertilisers</t>
  </si>
  <si>
    <t>Drame, Marieme; Carswell, Alison; Roberts, William; Hood, Jess; Jemo, Martin; Heuer, Sigrid; Kirk, Guy; Pawlett, Mark; Misselbrook, Tom</t>
  </si>
  <si>
    <t>Drame2023</t>
  </si>
  <si>
    <t>Platform urbanism, State-led platformisation, Financial services, Smart cities, Singapore</t>
  </si>
  <si>
    <t>This article explores the role of the state in driving the platformisation of industry, and in doing so offers a counterpoint to scholarship that focusses on the exploitative effects of private sector-led platformisation. That scholarship views platformisation as the latest incarnation of neoliberal urbanism, with the profit-maximising tendencies of the private sector driving the proliferation of platforms throughout everyday life. Notwithstanding, there remains a need to consider alternative models of platformisation. Drawing on 31 interviews with architects of Singaporeâ€™s Smart Nation initiative, we consider the state-led platformisation of financial services. We argue that state-led platformisation can open up marketplaces to new forms of innovation, customer value creation, and competition through the creation of data ecosystems that are built on openness, trust and transparency. This flattens the distinctions between regulator and regulated, and between competitor and collaborator, and foregrounds the role of platforms in driving the transformation of industry.</t>
  </si>
  <si>
    <t>https://www.sciencedirect.com/science/article/pii/S0016718523001756</t>
  </si>
  <si>
    <t>The state-led platformisation of financial services: Frictionless ecosystems and an expansive logic of â€œsmartnessâ€ in Singapore</t>
  </si>
  <si>
    <t>Woods, Orlando; Bunnell, Tim; Kong, Lily</t>
  </si>
  <si>
    <t>Woods2023</t>
  </si>
  <si>
    <t>Legal information portals, Multicentric quality framework, Open data, Data quality, Usability</t>
  </si>
  <si>
    <t>Legal Information Portals (LIPs) are central information offerings that give various user groups digital access to the law, including legislation, legal acts, or even court decisions. LIPs could provide access to complex legal content in a user-friendly yet accurate way, while exploiting the benefits of open data to enable easy access to legal content for other applications. However, the development of LIPs traditionally adheres to formal legal criteria, leaving users out in the cold. As a result, even the most modern LIPs fall short of providing a user-centric offering. To address this issue, we present a multicentric quality framework to help providers develop and evaluate LIPs by assessing their data quality, data portability, and usability. We apply the framework to the LIPs of Germany, Austria, and Switzerland (the DACH region: D: Deutschland [Germany], A: Austria, CH: Confoederatio Helvetica [Switzerland]) to illustrate its use and identify quality differences between their current systems. Our quality framework for LIPs helps decision-makers better understand and exploit the possibilities for the dissemination of legal information as part of their open justice initiatives. We contribute to the literature by complementing previous conceptual works with a concrete, comprehensive measurement schema that also serves as a basis for assessing user requirements and data portability configurations in other domains with high content complexity.</t>
  </si>
  <si>
    <t>https://www.sciencedirect.com/science/article/pii/S0740624X23000400</t>
  </si>
  <si>
    <t>Towards a multicentric quality framework for legal information portals: An application to the DACH region</t>
  </si>
  <si>
    <t>Matt, Christian; Eichel, Florian; Bieri, Manuel; PfÃ¤ffli, Daniel</t>
  </si>
  <si>
    <t>Matt2023</t>
  </si>
  <si>
    <t>Algorithmic management, Artificial intelligence, Blockchain, Corporate governance, Digital governance, Digital transformation, Interorganizational governance</t>
  </si>
  <si>
    <t>The rapid expansion of digital technologies has paved the way for new forms of organizing, facilitated by increased data and knowledge exchange between individuals and organizations. However, this poses major new challenges for designing effective governance mechanisms. This paper highlights the critical role of digital governance in facilitating digitally enabled exchange relationships. To this end, we propose a typology of analog, augmented, and automated governance modes, each associated with specific control, coordination, incentive, and trust mechanisms. Additionally, we provide a heuristic for determining the optimal governance choice via the interplay of transactivity (i.e.,the contributors, connections, and consistency in an exchange network) and corresponding governance costs. Our study advances the governance literature by defining digital governance as a distinct form and outlining key governance mechanisms and choices in the digital era. Finally, we identify avenues for future research in this field.</t>
  </si>
  <si>
    <t>https://www.sciencedirect.com/science/article/pii/S0148296323001352</t>
  </si>
  <si>
    <t>Digital governance: A conceptual framework and research agenda</t>
  </si>
  <si>
    <t>Hanisch, Marvin; Goldsby, Curtis M.; Fabian, Nicolai E.; Oehmichen, Jana</t>
  </si>
  <si>
    <t>Hanisch2023</t>
  </si>
  <si>
    <t>Heritage science, Digital platform, Collaborative studies, Computational modelling, Digitisation, Information systems</t>
  </si>
  <si>
    <t>This article explores the design, development and deployment of a digital platform for scholarly work at Notre Dame Cathedral and demonstrates the transformative impact of digital technology on heritage disciplines. By merging technology and human expertise, the platform facilitates the creation, integration, sharing, and analysis of extensive scientific data on the multidisciplinary post-fire study of the cathedral. This multi-layered approach includes community building for collaborative efforts, digital tools tailored to different stakeholders, data structuring approaches for managing multidimensional features, and experience-based workflows for documenting, categorising and semantically enriching scientific and restoration data. The overall goal is to introduce an integrated solution for collaborative studies and to promote a digital memory of the collective initiative in accordance with the principles of FAIR for scientific heritage data. This initiative not only supports the research and restoration of Notre Dame, but also serves as a paradigm for future conservation and documentation efforts in the field of cultural heritage.</t>
  </si>
  <si>
    <t>https://www.sciencedirect.com/science/article/pii/S1296207423001929</t>
  </si>
  <si>
    <t>Notre-Dame de Paris : a multidisciplinary scientific site</t>
  </si>
  <si>
    <t>210-220</t>
  </si>
  <si>
    <t>Journal of Cultural Heritage</t>
  </si>
  <si>
    <t>A digital platform for the centralization and long-term preservation of multidisciplinary scientific data belonging to the Notre Dame de Paris scientific action</t>
  </si>
  <si>
    <t>NÃ©roulidis, Ariane; Pouyet, Thomas; Tournon, Sarah; Rousset, Miled; Callieri, Marco; Manuel, Adeline; Abergel, Violette; Malavergne, Olivier; Cao, Isabelle; Roussel, Roxane; Granier, Xavier; Rodier, Xavier; De Luca, Livio</t>
  </si>
  <si>
    <t>Neroulidis2024</t>
  </si>
  <si>
    <t>Sustainable, Smart, Resilient, Urban, City, Development, Management</t>
  </si>
  <si>
    <t>Managing a dynamic and complex urban system according to the single concept of city development is insufficient. The study's aim is to present the main concepts of cities development, formulate a new hybrid concept of city, and propose a related index to support strategy implementation and monitoring. The research methods include literature scoping, literature content analysis, and linear ordering as a multivariate method of analysis. The research conclusion identifies a new hybrid concept of a â€œresilient smart sustainable cityâ€ and explains a distinction between weak and strong perception of the concept. The practical part of the research develops synthetic measure â€œFundamental Power of the City Indexâ€ which allows to select variables representing individual cities' priorities and apply them in every city analysis, development strategy building, and monitoring. The Index is tested for 18 voivodship cities in Poland for the period 2014â€“2020. The results of this study can support city stakeholders in their efforts in developing â€œresilient smart sustainable cityâ€.</t>
  </si>
  <si>
    <t>https://www.sciencedirect.com/science/article/pii/S0264275123004420</t>
  </si>
  <si>
    <t>Fundamental power of the city â€“ A proposition of a new paradigm and index for city development</t>
  </si>
  <si>
    <t>Wojewnik-Filipkowska, Anna; Gierusz-Matkowska, Anna; Krauze-MaÅ›lankowska, Patrycja</t>
  </si>
  <si>
    <t>WojewnikFilipkowska2024</t>
  </si>
  <si>
    <t>Interoperability, Interpersonal communications services, Regulation, Ecosystems competition</t>
  </si>
  <si>
    <t>With the adoption of Article 7 of the Digital Markets Act, the EU has taken a progressive approach to mandating horizontal interoperability of number-independent interpersonal communications services. This legislative measure addresses the structural competition challenge posed by direct network effects, which tend to lock users into established messaging platforms. However, it is not entirely clear how, if at all, the Commission should implement this interoperability mandate. To shed light on this matter, we present an ecosystems competition context where these messaging services transition into digital ecosystems to create value from user-generated data and attention. Within this context, we find interoperability mandates like Article 7 a plausible solution to the structural competition problem, although much is yet to be done to sharpen these mandates against the intricate inter-ecosystem dynamics and to empower multi-homing users in a post-interoperability world. Achieving this goal requires collaborative efforts not only from sector regulators responsible for overseeing these mandates but also from antitrust and data protection authorities.</t>
  </si>
  <si>
    <t>https://www.sciencedirect.com/science/article/pii/S0267364923000602</t>
  </si>
  <si>
    <t>Mandating interoperability of interpersonal communications services in an ecosystems competition context</t>
  </si>
  <si>
    <t>Yan, Xingyu; Feng, Yang</t>
  </si>
  <si>
    <t>Yan2023</t>
  </si>
  <si>
    <t>Artificial intelligence, AI-capability, Digital government transformation, Public sector innovation, Digital government, Emerging technologies</t>
  </si>
  <si>
    <t>Artificial Intelligence (AI) technologies in public administration are gaining increasing attention due to the potential benefits they can provide in improving governmental operations. However, translating technological opportunities into concrete public value for public administrations is still limited. One of the factors hindering this progress is the lack of AI capability within public organisations. The research found that various components of AI capability are essential for successfully developing and using AI technologies, including tangible, intangible, and human-related factors. There is a distinction between the AI capability to develop and the AI capability to implement AI technologies, with more administrations capable of the former but finding difficulties in the latter. A lack of in-house technical expertise to maintain and update the AI systems, legal challenges in deploying developed AI systems, and the capability to introduce changes in the organisation to ensure the system remains operational and used by relevant end-users are among the most critical limiting factors for long-term use of AI by public administrations. The research underlines the strong complementarity between historical eGovernment developments and the capability to deploy AI technologies. The study suggests that funding alone may not be enough to acquire AI capability, and public administrations need to focus on both the capability to develop and implement AI technologies. The research emphasizes that human skillsets, both technical and non-technical, are essential for the successful implementation of AI in public administration.</t>
  </si>
  <si>
    <t>https://www.sciencedirect.com/science/article/pii/S0740624X23000606</t>
  </si>
  <si>
    <t>The dynamics of AI capability and its influence on public value creation of AI within public administration</t>
  </si>
  <si>
    <t>van Noordt, Colin; Tangi, Luca</t>
  </si>
  <si>
    <t>vanNoordt2023</t>
  </si>
  <si>
    <t>Smart city, Stakeholder analysis, Pollution management, Big data, Artificial intelligence, Urban computing</t>
  </si>
  <si>
    <t>Cities, the world over, are fuelling economic growth. At the same time, rapid urbanization is a root cause of serious environmental damage. Recent WHO global air pollution guidelines highlight air pollution as a critical environmental threat along with climate change. To address these threats, smart cities and clean air programs are on a rise. In smart cities, data and Information and Communication Technologies (ICT) are major drivers of city transformations. The 4th Industrial Revolution (4IR) technologies such as the Internet of Things (IoT), big data, artificial intelligence (AI), and cloud computing have the potential to accelerate these transformations toward urban resilience. However, the success of smart cities and clean air programs depends on cohesive multi-sector stakeholder contributions. This study conducted interdisciplinary participative stakeholder analysis to understand the data, and sectorial challenges, to outline the technological opportunities to facilitate clean air programs in Indian smart cities. The research highlights gaps due to siloed stakeholder operations, lack of data calibration, non-alignment of smart city and air quality management services, non-availability of health exposure data, and difficulty in translating scientific data into implementable actions. Stakeholders expressed potential â€˜fit for the purposeâ€™ use of IoT devices, satellites, smartphones, and mobility data augmented by AI methods in bridging these gaps. The analysis points toward a need to develop an easily accessible and ubiquitous urban data governance ecosystem enabling seamless cross-sector data exchanges to build trusting relationships among the stakeholders across the air quality management value chain</t>
  </si>
  <si>
    <t>https://www.sciencedirect.com/science/article/pii/S2212095522003212</t>
  </si>
  <si>
    <t>Urban Climate</t>
  </si>
  <si>
    <t>Stakeholder analysis for designing an urban air quality data governance ecosystem in smart cities</t>
  </si>
  <si>
    <t>Kaginalkar, Akshara; Kumar, Shamita; Gargava, Prashant; Niyogi, Dev</t>
  </si>
  <si>
    <t>Kaginalkar2023</t>
  </si>
  <si>
    <t>Building information modeling, Internet of Things, Data fusion, Information fusion, Digital twin</t>
  </si>
  <si>
    <t>Digitalization in the architecture, engineering, and construction (AEC) industry has highlighted the process of gathering and combining data from numerous sources. This paper uses data fusion from information science to investigate how data from information systems like Building Information Modeling (BIM) and the Internet of Things (IoT) could be coupled to enable a data-driven AEC. However, given the large amount of data, the technological diversity, the heterogeneous data schema, and hierarchical data abstraction, BIM and IoT data fusion are not addressed systematically. This study aims to develop a BIM and IoT data fusion framework to facilitate the appropriate data process flow for various applications. To investigate the research topic, an integrative review was conducted. Specifically, a general and tailored four-step data fusion process model was proposed as the reviewâ€™s guiding framework. Critical evaluations were incorporated into a road map to provide a comprehensive perspective of BIM and IoT data fusion. In addition, based on the findings, a two-level and interconnected data fusion framework was proposed, which illustrates the data process flow and differentiates the data abstraction level, data processing technologies and purpose of the fusion. Furthermore, the fusion challenges and future trends are also highlighted.</t>
  </si>
  <si>
    <t>https://www.sciencedirect.com/science/article/pii/S0926580523000523</t>
  </si>
  <si>
    <t>Automation in Construction</t>
  </si>
  <si>
    <t>BIM and IoT data fusion: The data process model perspective</t>
  </si>
  <si>
    <t>Huang, Xiongwei; Liu, Yongping; Huang, Lizhen; Onstein, Erling; Merschbrock, Christoph</t>
  </si>
  <si>
    <t>Huang2023</t>
  </si>
  <si>
    <t>Ontology, GIS components, Semantic GIS development, System comprehensibility, WebGIS, Online thematic mapping</t>
  </si>
  <si>
    <t>Geographic information systems (GIS) are a widely used approach for geodata manipulation, analysis, and geoinformation visualization. Although the issue of semantic heterogeneity for GIS applications has been widely addressed, the development of flexible semantic GIS systems can still be improved, and GIS interfaces can be further unified to enhance system understanding among users of various GIS systems. This study proposes an ontology-based semantic GIS conceptual framework that can seamlessly combine ontology models, GIS elements and user actions for semantic GIS application development. In addition, a GIS components ontology that encompasses the five fundamental components of GIS is proposed to integrate GIS elements that can perceive GIS operations and processes semantically and to support customized GIS system designs. Moreover, a semantic WebGIS implementation framework is designed on the basis of the proposed conceptual framework to facilitate semantic WebGIS development. The implementation uses two common application scenarios regarding urban change analysis and user interaction. The former performs semantic retrieval for urban change analysis with system understanding, whereas the latter conducts online thematic mapping with semantic interpretation. The study contributes in terms of innovation in the design of a unified GIS components ontology and successful implementation of a semantic GIS system using the ontology-driven approach, thereby providing a convincing demonstration of the latter and showing the potential for semantic GIS application paradigms.</t>
  </si>
  <si>
    <t>https://www.sciencedirect.com/science/article/pii/S0098300423001668</t>
  </si>
  <si>
    <t>An ontology-based framework for semantic geographic information systems development and understanding</t>
  </si>
  <si>
    <t>Kuo, Chiao-Ling; Chou, Han-Chuan</t>
  </si>
  <si>
    <t>Kuo2023</t>
  </si>
  <si>
    <t>Critical care, Precision medicine, Acute respiratory distress syndrome, Sepsis, Machine learning, Electronic health records, Biomarkers</t>
  </si>
  <si>
    <t>https://www.sciencedirect.com/science/article/pii/S0749070423000155</t>
  </si>
  <si>
    <t>Data Science in Critical Care</t>
  </si>
  <si>
    <t>627-646</t>
  </si>
  <si>
    <t>Critical Care Clinics</t>
  </si>
  <si>
    <t>Leveraging Data Science and Novel Technologies to Develop and Implement Precision Medicine Strategies in Critical Care</t>
  </si>
  <si>
    <t>Sanchez-Pinto, Lazaro N.; Bhavani, Sivasubramanium V.; Atreya, Mihir R.; Sinha, Pratik</t>
  </si>
  <si>
    <t>SanchezPinto2023</t>
  </si>
  <si>
    <t>AI-Powered service innovation, Innovation capability, AI market Capability, AI infrastructure Capability, AI management Capability, AI ethics, Organizational agility, Sustainable competitive advantage</t>
  </si>
  <si>
    <t>Artificial intelligence (AI)-powered service innovation (e.g., OpenAI's ChatGPT, Google's Bard and Microsoft's Sydney) has become one of the most significant determinants of firms' success in the Fourth Industrial Revolution. However, extant studies on this topic show that research studies hitherto have been ad-hoc, lacking a conceptual framework for the strategic management of AI-powered service innovation capability in dynamic markets. Thus, this study synthesises the current body of knowledge, proposes a framework, and develops an agenda to advance our knowledge. The findings reveal: (1) AI-market capability relates to customer orientation, industry orientation, and cross-functional orientation; (2) AI-infrastructure capability relates to data, business models, and ecosystem; and (3) AI-management capability relates to AI-orientation, organisational learning, and AI ethics which are crucial determinants of forming AI-powered service innovation capability. These capabilities for the strategic management of AI-powered service innovations play an essential role in achieving organizational agility and competitive advantage.</t>
  </si>
  <si>
    <t>https://www.sciencedirect.com/science/article/pii/S0166497223000792</t>
  </si>
  <si>
    <t>Technovation</t>
  </si>
  <si>
    <t>A framework for AI-powered service innovation capability: Review and agenda for future research</t>
  </si>
  <si>
    <t>Akter, Shahriar; Hossain, Md Afnan; Sajib, Shahriar; Sultana, Saida; Rahman, Mahfuzur; Vrontis, Demetris; McCarthy, Grace</t>
  </si>
  <si>
    <t>Akter2023</t>
  </si>
  <si>
    <t>Typology, Clustering, Anosim, RShiny app, Farms, Agriculture</t>
  </si>
  <si>
    <t>Farm typologies are often used to reduce the complexity in categorising diverse farming systems, particularly in sub-Saharan Africa. The resulting typologies can then be used in multiple ways including designing efficient sampling schemes that capture the diversity in smallholder farms, prescribing the selection of certain farm types to which interventions can be targeted or upscaled, or to give context into derived relationships. However, the construction of farm typologies consists of many subjective decisions that are not always obvious or evident to the end-user. By developing a generalized framework for constructing farm typologies, we clarify where these subjective decisions are and quantify the impact they have on the resulting typologies. Further, this framework has been encapsulated in the open source RShiny App: TypologyGenerator to enable users to focus on the decisions and not the underlying implementation.</t>
  </si>
  <si>
    <t>https://www.sciencedirect.com/science/article/pii/S0168169923004623</t>
  </si>
  <si>
    <t>Construction of a generalised farm typology to aid selection, targeting and scaling of onfarm research</t>
  </si>
  <si>
    <t>Hassall, Kirsty L.; Baudron, FrÃ©dÃ©ric; MacLaren, Chloe; Cairns, Jill E.; Ndhlela, Thokozile; McGrath, Steve P.; Nyagumbo, Isaiah; Haefele, Stephan M.</t>
  </si>
  <si>
    <t>Hassall2023</t>
  </si>
  <si>
    <t>Summary Substantial opportunities for global health intelligence and research arise from the combined and optimised use of secondary data within data ecosystems. Secondary data are information being used for purposes other than those intended when they were collected. These data can be gathered from sources on the verge of widespread use such as the internet, wearables, mobile phone apps, electronic health records, or genome sequencing. To utilise their full potential, we offer guidance by outlining available sources and approaches for the processing of secondary data. Furthermore, in addition to indicators for the regulatory and ethical evaluation of strategies for the best use of secondary data, we also propose criteria for assessing reusability. This overview supports more precise and effective policy decision making leading to earlier detection and better prevention of emerging health threats than is currently the case.</t>
  </si>
  <si>
    <t>https://www.sciencedirect.com/science/article/pii/S2589750022001959</t>
  </si>
  <si>
    <t>e93-e101</t>
  </si>
  <si>
    <t>Secondary data for global health digitalisation</t>
  </si>
  <si>
    <t>NÃ¤her, Anatol-Fiete; Vorisek, Carina N.; Klopfenstein, Sophie A. I.; Lehne, Moritz; Thun, Sylvia; Alsalamah, Shada; Pujari, Sameer; Heider, Dominik; Ahrens, Wolfgang; Pigeot, Iris; Marckmann, Georg; Jenny, Mirjam A.; Renard, Bernhard Y.; von Kleist, Max; Wieler, Lothar H.; Balzer, Felix; Grabenhenrich, Linus</t>
  </si>
  <si>
    <t>Naeher2023</t>
  </si>
  <si>
    <t>Urban vitality, Spatial nonlinear effect, Intensity of activity, Development intensity, Functional diversity, Xiamen Island</t>
  </si>
  <si>
    <t>Urban vitality is the comprehensive characterization of the activities and processes in the city, which is influenced not only by environmental factors but also by the vitality of surrounding areas. Thus, the spatial effect of urban vitality can be understood under the constraint of the built environment. Taking Xiamen Island as a case, multisource big data are used to measure urban vitality, development intensity, and functional diversity. Spatial weight matrices with different distances are constructed. Through the spatial autoregressive threshold model, the threshold values of development intensity and functional diversity are estimated, and the spatial nonlinear effects of urban vitality based on different spatial weight matrices are analyzed. Results show that: (1) There is a significant spatial spillover effect of urban vitality. The spatial spillover effect is influenced by the built environment conditions and shows the characteristics of nonlinear growth with the change in development intensity and functional diversity; (2) the spatial spillover effect of urban vitality is significantly enhanced with the expansion of influence distance; (3) The development intensity has double thresholds. With the improvement of development intensity, the spatial spillover effect of urban vitality becomes stronger and more significant. The functional diversity has a significant single threshold value. The discussion of functional diversity should be carried out on the premise of density. The conclusion provides a theoretical basis for the optimization of urban vitality and built environment.</t>
  </si>
  <si>
    <t>https://www.sciencedirect.com/science/article/pii/S1110016823005896</t>
  </si>
  <si>
    <t>645-656</t>
  </si>
  <si>
    <t>Alexandria Engineering Journal</t>
  </si>
  <si>
    <t>Spatial nonlinear effects of urban vitality under the constraints of development intensity and functional diversity</t>
  </si>
  <si>
    <t>Wu, Wanshu; Dang, Yuting; Zhao, Kai; Chen, Zeping; Niu, Xinyi</t>
  </si>
  <si>
    <t>Wu2023</t>
  </si>
  <si>
    <t>Mobility, data, social justice, smart mobility, transport, mobility justice, digital society</t>
  </si>
  <si>
    <t>Mobility experiences are becoming intrinsically linked with digital and data experiences. Being mobile increasingly involves the production, storage, processing and sharing of data (consciously or not), from car sensor data for diagnostics and insurance apps for driving, to ticketing apps for public transport, urban micromobility share schemes, Google maps, fitness and wellbeing apps, Internet of Things sensors, AI in migration â€œmanagementâ€œ, or air pollution data. The â€˜dataficationâ€™ of mobility raises new questions with regards to justice. What kinds of inequalities emerge at the intersection of mobilities and datafication? Whose mobility gets included and excluded through data collection and sharing, why and how? How are mobilities enabled and restricted through data? How are access and ownership to mobility and data changing? What about the mobility of data in relation to justice? This article links scholarship on mobility justice and data justice to develop a mobility data justice framework. It closes with a discussion of critical issues for mobility data justice and develops an agenda for future research in this area. The lens of social justice helps to understand the multiple ways power and (in) equalities are transformed or amplified at the intersection of mobility and data.</t>
  </si>
  <si>
    <t>https://www.sciencedirect.com/science/article/pii/S1745010123000954</t>
  </si>
  <si>
    <t>151-169</t>
  </si>
  <si>
    <t>Mobilities</t>
  </si>
  <si>
    <t>Mobility data justice</t>
  </si>
  <si>
    <t>Behrendt, Frauke; Sheller, Mimi</t>
  </si>
  <si>
    <t>Behrendt2024</t>
  </si>
  <si>
    <t>Data sharing, AutomationML, B2MML, International Data Spaces, ISA-95</t>
  </si>
  <si>
    <t>The concept of a data ecosystem and Industry 4.0 requires high-level vertical and horizontal interconnectivity across the entire value chain. Its successful realization demands standardized data models to ensure transparent, secure and widely integrable data sharing within and between enterprises. This paper provides a PRISMA method-based systematic review about data sharing in Industry 4.0 via AutomationML, B2MML and International Data Spaces-based solutions. The interconnection of these data models and the ISA-95 standard is emphasized. This review describes the major application areas of these standards and their extension as well as supporting technologies and their contribution towards horizontal integration and data ecosystems. This review highlights how much value interconnected, exchanged and shared data gained in recent years. Standardized data sharing mechanisms enable real-time, flexible and transparent communication, which features became top requirements to gain a competitive advantage. However, to foster the shift from within company data communication towards the data ecosystem, IT- and people-oriented cultures must be well-established to ensure data protection and digital trust. We believe that this review of these standardized data exchange and sharing solutions can contribute to the development and design of Industry 4.0-related systems as well as support related scientific research.</t>
  </si>
  <si>
    <t>https://www.sciencedirect.com/science/article/pii/S2452414X23000110</t>
  </si>
  <si>
    <t>Journal of Industrial Information Integration</t>
  </si>
  <si>
    <t>Data sharing in Industry 4.0 - AutomationML, B2MML and International Data Spaces-based solutions</t>
  </si>
  <si>
    <t>CzvetkÃ³, TÃ­mea; Abonyi, JÃ¡nos</t>
  </si>
  <si>
    <t>Czvetko2023</t>
  </si>
  <si>
    <t>Data Ecosystem, Scientific data, Data management, Data sharing, Data quality, Data transparency</t>
  </si>
  <si>
    <t>Data Ecosystems (DE) are used across various fields and applications. They facilitate collaboration between organizations, such as companies or research institutions, enabling them to share data and services. A DE can boost research outcomes by managing and extracting value from the increasing volume of generated and shared data in the last decades. However, the adoption of DE solutions for scientific data by R&amp;D departments and scientific communities is still difficult. Scientific data are challenging to manage, and, as a result, a considerable part of this information still needs to be annotated and organized in order to be shared. This work discusses the challenges of employing DE in scientific domains and the corresponding potential mitigations. First, scientific data and their typologies are contextualized, then their unique characteristics are discussed. Typical properties regarding their high heterogeneity and uncertainty make assessing their consistency and accuracy problematic. In addition, this work discusses the specific requirements expressed by the scientific communities when it comes to integrating a DE solution into their workflow. The unique properties of scientific data and domain-specific requirements create a challenging setting for adopting DEs. The challenges are expressed as general research questions, and this work explores the corresponding solutions in terms of data management aspects. Finally, the paper presents a real-world scenario with more technical details.</t>
  </si>
  <si>
    <t>https://www.sciencedirect.com/science/article/pii/S0169023X23000964</t>
  </si>
  <si>
    <t>Challenges of a Data Ecosystem for scientific data</t>
  </si>
  <si>
    <t>Ramalli, Edoardo; Pernici, Barbara</t>
  </si>
  <si>
    <t>Ramalli2023a</t>
  </si>
  <si>
    <t>Industry 4.0, Industrial internet of things (IIoT), Artificial intelligence (AI), Predictive maintenance (PdM), Condition monitoring (CM), Federated learning (FL), Privacy preservinig machine learning (PPML), Edge computing, Fog computing, Cloud computing</t>
  </si>
  <si>
    <t>Industry 4.0 has become a reality by fusing the Industrial Internet of Things (IIoT) and Artificial Intelligence (AI), providing huge opportunities in the way manufacturing companies operate. However, the adoption of this paradigm shift, particularly in the field of smart factories and production, is still in its infancy, suffering from various issues, such as the lack of high-quality data, data with high-class imbalance, or poor diversity leading to inaccurate AI models. However, data is severely fragmented across different silos owned by several parties for a range of reasons, such as compliance and legal concerns, preventing discovery and insight-driven IIoT innovation. Notably, valuable and even vital information often remains unutilized as the rise and adoption of AI and IoT in parallel with the concerns and challenges associated with privacy and security. This adversely influences inter- and intra-organization collaborative use of IIoT data. To tackle these challenges, this article leverages emerging multi-party technologies, privacy-enhancing techniques (e.g., Federated Learning), and AI approaches to present a holistic, decentralized architecture to form a foundation and cradle for a cross-company collaboration platform and a federated data space to tackle the creeping fragmented data landscape. Moreover, to evaluate the efficiency of the proposed reference model, a collaborative predictive diagnostics and maintenance case study is mapped to an edge-enabled IIoT architecture. Experimental results show the potential advantages of using the proposed approach for multi-party applications accelerating sovereign data sharing through Findable, Accessible, Interoperable, and Reusable (FAIR) principles.</t>
  </si>
  <si>
    <t>https://www.sciencedirect.com/science/article/pii/S2352864823000354</t>
  </si>
  <si>
    <t>436-447</t>
  </si>
  <si>
    <t>Smart and collaborative industrial IoT: A federated learning and data space approach</t>
  </si>
  <si>
    <t>Farahani, Bahar; Monsefi, Amin Karimi</t>
  </si>
  <si>
    <t>Farahani2023</t>
  </si>
  <si>
    <t>Scientific software ecosystem, Experimental and observational science EOS, Computational science and engineering CSE, Sustainability, Survey</t>
  </si>
  <si>
    <t>In the search for a sustainable approach for software ecosystems that supports experimental and observational science (EOS) across Oak Ridge National Laboratory (ORNL), we conducted a survey to understand the current and future landscape of EOS software and data. This paper describes the survey design we used to identify significant areas of interest, gaps, and potential opportunities, followed by a discussion on the obtained responses. The survey formulates questions about project demographics, technical approach, and skills required for the present and the next five years. The study was conducted among 38 ORNL participants between June and July of 2021 and followed the required guidelines for human subjects training. We plan to use the collected information to help guide a vision for sustainable, community-based, and reusable scientific software ecosystems that need to adapt effectively to: (i) the evolving landscape of heterogeneous hardware in the next generation of instruments and computing (e.g. edge, distributed, accelerators), and (ii) data management requirements for data-driven science using artificial intelligence.</t>
  </si>
  <si>
    <t>https://www.sciencedirect.com/science/article/pii/S1877750323000935</t>
  </si>
  <si>
    <t>Experiential findings for sustainable software ecosystems to support experimental and observational science</t>
  </si>
  <si>
    <t>Bernholdt, David E.; Doucet, Mathieu; Godoy, William F.; Malviya-Thakur, Addi; Watson, Gregory R.</t>
  </si>
  <si>
    <t>Bernholdt2023</t>
  </si>
  <si>
    <t>Big data, Collaboration, Indigenous knowledge, Community participation</t>
  </si>
  <si>
    <t>The impact of improved big data collection and analytical tools used to assess and monitor the state of the planet's biodiversity is profound. Yet there is growing concern that the growth of digital approaches in conservation research practice may fail to reflect or support the Indigenous and local knowledge systems that support local stewardship practices. Methods of supporting Indigenous, citizen science, and multiple evidence-based approaches are also growing in scope and impact, introducing opportunities and challenges for equitable and effective conservation science collaborations. However, less attention has been given to what this means for conservation science data practices. Here we present insights from a review of 223 published reports and papers to build on the growing critique of data practices in conservation science and to showcase published insights and experiences that identify the opportunities and challenges of implementing data justice principles in conservation science. We showcase new approaches and areas of research expertise that have been used and required when considering if and how data and data analytics can work with, rather than assimilate, diverse and situated Indigenous and local knowledge governance systems and practices throughout each stage of data planning, collection, management, processing, analysis and translation. Findings from this review also highlight that while there has been progress in highlighting an overarching data justice agenda in conservation literature, there remain significant gaps in understanding if and how data justice is or can be applied in research practice to minimise risk and enhance the likelihood of equitable and effective outcomes for local communities and for conservation.</t>
  </si>
  <si>
    <t>https://www.sciencedirect.com/science/article/pii/S0006320723004470</t>
  </si>
  <si>
    <t>Biological Conservation</t>
  </si>
  <si>
    <t>Place-based data justice practices for collaborative conservation research: A critical review</t>
  </si>
  <si>
    <t>Robinson, Cathy J.; Urzedo, Danilo; Macdonald, Jennifer Mairi; Ligtermoet, Emma; Penton, Cara E.; Lourie, Holly; Hoskins, Andrew</t>
  </si>
  <si>
    <t>Robinson2023</t>
  </si>
  <si>
    <t>essential hypertension, Mendelian randomization, causal inferences, saturated fatty acids</t>
  </si>
  <si>
    <t>ABSTRACT Observational associations between milk consumption and essential hypertension have been reported. However, their causal inferences have not been proven, and the effects of different types of milk consumption on hypertension risk remain poorly characterized. The Mendelian randomization (MR) analysis was performed using public summary-level statistics from genome-wide association studies to determine whether the different types of milk consumption affect essential hypertension differently. Six different milk consumption types were defined as exposure conditions, whereas essential hypertension identified by the ninth and tenth revisions of the International Classification of Diseases was considered the outcome of interest. Genetic variants, which were genome-wide associated with the types of milk consumed, were used as an instrumental variable for MR analysis. In primary MR analysis, the inverse-variance weighted method was adopted followed by several sensitivity analyses. Our findings suggested that of the 6 common types of milk consumed, semi-skimmed and soya milk products were protective against essential hypertension, whereas skim milk had the opposite effect. Consistent results were also observed in sensitivity analyses that followed. The present study provided genetic evidence that a causal link between milk consumption and the risk of essential hypertension and a new reference for the diet antihypertensive treatment plan for patients with hypertension.</t>
  </si>
  <si>
    <t>https://www.sciencedirect.com/science/article/pii/S0022030223002631</t>
  </si>
  <si>
    <t>4516-4523</t>
  </si>
  <si>
    <t>Types of milk consumed and risk of essential hypertension: A 2-sample Mendelian randomization analysis</t>
  </si>
  <si>
    <t>Shi, Zhangyan; Zhao, Ze; Zhu, Puyan; An, Caiyan; Zhang, Kejin</t>
  </si>
  <si>
    <t>Shi2023</t>
  </si>
  <si>
    <t>Digital innovations, Agricultural markets, Market information, Digital divide, Technology scaling</t>
  </si>
  <si>
    <t>Despite enthusiasm for the potential of digital innovations to transform agricultural markets in Africa, progress made thus far has been limited to small-scale experiments that often fail to scale up. Realizing the full potential of digital innovations â€“ tools, technologies, applications, and services â€“ in Africa requires not just further development of these solutions at meaningful scales, but also more nuanced evidence from both successful and unsuccessful scaling efforts. This paper reviews the conceptual and empirical evidence on the transformative potential of digital innovations for African agricultural markets with an in-depth examination of solutions that have been rolled out to date in the continent. Specifically, the review addresses the following questions: (i) how can digital innovations improve the functioning of agricultural markets in Africa? (ii) what explains the apparent disconnect of most pilots to scale-ups? (iii) what is required to realize their full potential? and (iv) what are the emerging risks and opportunities associated with digital innovations for agricultural marketing? Although our review of the landscape and literature on market-focused digital innovations in Africa identifies several reasons to remain optimistic, the prevailing disconnect between pilots and scale-ups merits further evaluation. In particular, there is a need for more systematic assessments of both successes and failures at both the piloting and scaling stages.</t>
  </si>
  <si>
    <t>https://www.sciencedirect.com/science/article/pii/S0306919223000374</t>
  </si>
  <si>
    <t>Food Policy</t>
  </si>
  <si>
    <t>Digital tools and agricultural market transformation in Africa: Why are they not at scale yet, and what will it take to get there?</t>
  </si>
  <si>
    <t>Abate, Gashaw T.; Abay, Kibrom A.; Chamberlin, Jordan; Kassim, Yumna; Spielman, David J.; Paul Jr Tabe-Ojong, Martin</t>
  </si>
  <si>
    <t>Abate2023</t>
  </si>
  <si>
    <t>Decentralized autonomous manufacturing, Blockchain 3.0, Mass individualization, Industry 5.0, Resilient manufacturing systems</t>
  </si>
  <si>
    <t>Manufacturers are increasingly aware of the importance of system resilience against unexpected disruptive occurrences, such as the recent global Covid-19 pandemic and geopolitical wars in Europe. Meanwhile, Decentralized Autonomous Organization (DAO) is recently envisioned as the Blockchain 3.0 stage, in which enabling DAO in the manufacturing domain could be a promising attempt and will lead to decentralized autonomous manufacturing. Blockchain-enabled smart contracts and decentralized applications have the characteristics of verifiability, decentralization, transparency, autonomy, and tamper-proofing, which can enable a mass individualization paradigm to realize the promising Industry 5.0 vision of resilience. DAO provides a probable manner to regulate cross-prosumer activities under the Industry 5.0 context. Inspired by this vision, our paper reviews the literature on Decentralized Manufacturing (DM) and Autonomous Manufacturing (AM). Then, these two streams of efforts are unified, and a manufacturing paradigm, named Decentralized Autonomous Manufacturing (DAM), is defined towards resilience in Industry 5.0. In this paper, a reference architecture of the DAM is given. Followed by a comprehensive investigation of the key enablers, challenges, and barriers in the implementation of DAM, based on the insights from this analysis, future research directions of DAM are highlighted. We believe that our effort can lay a foundation for positioning DAM in futuristic Industry 5.0 research and engineering practice.</t>
  </si>
  <si>
    <t>https://www.sciencedirect.com/science/article/pii/S0278612523001723</t>
  </si>
  <si>
    <t>95-114</t>
  </si>
  <si>
    <t>Towards resilience in Industry 5.0: A decentralized autonomous manufacturing paradigm</t>
  </si>
  <si>
    <t>Leng, Jiewu; Zhong, Yuanwei; Lin, Zisheng; Xu, Kailin; Mourtzis, Dimitris; Zhou, Xueliang; Zheng, Pai; Liu, Qiang; Zhao, J. Leon; Shen, Weiming</t>
  </si>
  <si>
    <t>Leng2023</t>
  </si>
  <si>
    <t>Energy efficiency, Smart houses, Visual analytics, Energy performance certificates, Energy visualization</t>
  </si>
  <si>
    <t>Residential sector need quick and creative solutions since rising energy consumption poses serious risks to the economy and the environment. Information about residential houses is useful for promoting community well-being, protecting the environment, and fostering economic growth. By digging into the residential houses, we can accurately identify sudden spikes in energy consumption. Energy Performance Certificates (EPCs) play a critical role in reducing wasteful energy consumption by providing precise information about a home's energy efficiency. Unfortunately, inadequate EPC evaluations and suggestions contribute to the growing demand for energy. This research presents the creation of a smart web-based visual analytics platform that utilises data from cross-sectoral data to examine the effect of various variables on current house energy performance certificates (EPCs). In addition, our study illustrates a technique for mapping stakeholder assessments before offering substantial recommendations for refurbishments. To determine which smart home criteria are most important, we apply the Criterion Importance Through Intercriterion Correlation (CRITIC) method and weight the criteria based on their correlations. Finally, we sort smart house by their Energy Performance Certificate (EPC) ratings using the COmplex PRoportional ASsessment (COPRAS) technique.</t>
  </si>
  <si>
    <t>https://www.sciencedirect.com/science/article/pii/S0378778823005728</t>
  </si>
  <si>
    <t>Energy and Buildings</t>
  </si>
  <si>
    <t>A web-based visual analytics platform to explore smart houses energy data for stakeholders: A case study of houses in the area of Manchester</t>
  </si>
  <si>
    <t>Iram, S.; Shakeel, H. M.; Farid, H. M. A.; Hill, R.; Fernando, T.</t>
  </si>
  <si>
    <t>Iram2023</t>
  </si>
  <si>
    <t>Data governance, Data sustainability, Temporality, Time, Distant futures, Infrastructure, Interoperability, Environmental sustainability, Social sustainability</t>
  </si>
  <si>
    <t>The paper highlights the importance of data sustainability in the data infrastructures aimed at long-term knowledge discoveries. Data sustainability refers to data's capacity to endure across technological and human generations, and it problematizes the data governance literature from a temporal perspective. Existing work has already moved the literature from the organizational setting to more complex interorganizational settings, highlighting discrepancies between normative data governance models and organizational practices. We broaden this literature temporally by examining and outlining research directions for data sustainability from different meta-theoretical perspectives â€“ evolutionary, relational, and durational. Data sustainability across technological and human generations navigates complementary and competing temporal demands: Data need to transition across socio-technical regimes over time, yet be embedded in social and material networks to be meaningful; historical and present data also must remain available and accessible in near and distant futures, for going back in time and seeing new data linkages and combinations. We argue that data sustainability is critical in ensuring progression in social and environmental sustainability. The paper contributes both to data governance and sustainability literatures.</t>
  </si>
  <si>
    <t>https://www.sciencedirect.com/science/article/pii/S1471772723000039</t>
  </si>
  <si>
    <t>Data sustainability: Data governance in data infrastructures across technological and human generations</t>
  </si>
  <si>
    <t>Jarvenpaa, Sirkka L.; EssÃ©n, Anna</t>
  </si>
  <si>
    <t>Jarvenpaa2023</t>
  </si>
  <si>
    <t>Biodata, Data protection, Innovation, Legal framework, Ownership</t>
  </si>
  <si>
    <t>In the area of human biodata governance, one of the most pressing questions is how to address the tension between fostering innovation and protecting the fundamental rights and freedoms that arise from the development, deployment, and use of AI and data processing. On the one hand, data collected and stored in biobanks hold great promise, particularly for improving health care. However, the improper handling of these vast amounts of biodata also raises unresolved legal and ethical issues. This article aims to contribute to the debate on the protection of human biodata by examining the EU acquis on data ownership and questioning whether there is any role for data ownership. On the basis of de lege lata, this paper argues that there is no such ownership protection for human biodata, but there are some indications. On the basis of de lege feranda, through a doctrinal legal analysis, it argues that biodata should not be subject to general ownership rights without a specific justification demonstrating the need for ownership of data from an economic and social perspective.</t>
  </si>
  <si>
    <t>https://www.sciencedirect.com/science/article/pii/S0267364923001152</t>
  </si>
  <si>
    <t>The protection of human biodata: Is there any role for data ownership?</t>
  </si>
  <si>
    <t>Demir, Esra</t>
  </si>
  <si>
    <t>Demir2023</t>
  </si>
  <si>
    <t>health data, governance, Botswana, digital health, decision-making, health care stakeholders, perceptions, health policy, data governance, data policy, implementation</t>
  </si>
  <si>
    <t>Background The use of information and communication technologies for healthâ€”eHealthâ€”is described as having potential to improve the quality of health care service delivery. Consequently, there is an increased global trend towardÂ adoption of eHealth interventions by health care systems worldwide. Despite the proliferation of eHealth solutions, many health care institutions especially in transitioning countries are struggling to attain effective data governance approaches.Â The Ministry of Health inÂ Botswana is an exemplar institution continually seeking better approaches to strengthen health data governance (HDG) approaches following the adoption of eHealth solutions. Recognizing the need for a global HDG framework, the Transform Health coalition conceptualized HDG principles that are structured around 3 interconnected objectives: protecting people, promoting the value of health, and prioritizing equity. Objective The aim of the study is to solicit and evaluate perceptions and attitudes of health sector workers in Botswana toward the HDG principles by Transform Health and derive any future guidance. Methods Purposive sampling was used to select participants. A total of 23 participants from various health care organizations in Botswana completed a web-based survey and 10 participated in a follow-up remote round-table discussion. The aim of the round-table discussion was to gain further insight into participantsâ€™ responses from the web-based survey. Participants were from the following health care cadres: nurses, doctors, information technology professionals, and health informaticians. Both validity and reliability testing were performed for the survey tool before sharing it with study participants. An analysis of participantsâ€™ close-ended responses from the surveyÂ was performed using descriptive statistics. Thematic analysis of open-ended responses from the questionnaireÂ and theÂ round-table discussion was achieved using the Delve software and the widely accepted principles of thematic analysis. Results Although some participants highlighted having measures in place similar to the HDG principles, there were some who either did not know or disagreed that their organizations already had in place mechanisms similar to the proposed HDG principles. Participants further expressed relevance and importance of the HDG principles in the context of Botswana.Â However, some modifications to the principles were also suggested. Conclusions This study highlights the necessity of data governance in health care particularly toward meeting the requirements for Universal Health Coverage. The existence of other health data governance frameworks calls for a critical analysis to assess the most appropriate and applicable framework in the context of Botswana and similar transitioning countries. An organization-centered approach may be most appropriate, as well as strengthening of existing organizationsâ€™ HDG practices with the Transform Health principles.</t>
  </si>
  <si>
    <t>https://www.sciencedirect.com/science/article/pii/S2561326X23000367</t>
  </si>
  <si>
    <t>JMIR Formative Research</t>
  </si>
  <si>
    <t>Assessment of Stakeholder Perceptions and Attitudes Toward Health Data Governance Principles in Botswana: Web-Based Survey</t>
  </si>
  <si>
    <t>Ndlovu, Kagiso; Mauco, Kabelo Leonard; Chibemba, Star; Wanyee, Steven; Oluoch, Tom</t>
  </si>
  <si>
    <t>Ndlovu2023</t>
  </si>
  <si>
    <t>Knowledge graphs, COVID-19, Drugâ€“drug interactions</t>
  </si>
  <si>
    <t>In this paper, we present Knowledge4COVID-19, a framework that aims to showcase the power of integrating disparate sources of knowledge to discover adverse drug effects caused by drugâ€“drug interactions among COVID-19 treatments and pre-existing condition drugs. Initially, we focus on constructing the Knowledge4COVID-19 knowledge graph (KG) from the declarative definition of mapping rules using the RDF Mapping Language. Since valuable information about drug treatments, drugâ€“drug interactions, and side effects is present in textual descriptions in scientific databases (e.g., DrugBank) or in scientific literature (e.g., the CORD-19, the Covid-19 Open Research Dataset), the Knowledge4COVID-19 framework implements Natural Language Processing. The Knowledge4COVID-19 framework extracts relevant entities and predicates that enable the fine-grained description of COVID-19 treatments and the potential adverse events that may occur when these treatments are combined with treatments of common comorbidities, e.g., hypertension, diabetes, or asthma. Moreover, on top of the KG, several techniques for the discovery and prediction of interactions and potential adverse effects of drugs have been developed with the aim of suggesting more accurate treatments for treating the virus. We provide services to traverse the KG and visualize the effects that a group of drugs may have on a treatment outcome. Knowledge4COVID-19 was part of the Pan-European hackathon#EUvsVirus in April 2020 and is publicly available as a resource through a GitHub repository and a DOI.</t>
  </si>
  <si>
    <t>https://www.sciencedirect.com/science/article/pii/S1570826822000440</t>
  </si>
  <si>
    <t>Knowledge4COVID-19: A semantic-based approach for constructing a COVID-19 related knowledge graph from various sources and analyzing treatmentsâ€™ toxicities</t>
  </si>
  <si>
    <t>Sakor, Ahmad; Jozashoori, Samaneh; Niazmand, Emetis; Rivas, Ariam; Bougiatiotis, Konstantinos; Aisopos, Fotis; Iglesias, Enrique; Rohde, Philipp D.; Padiya, Trupti; Krithara, Anastasia; Paliouras, Georgios; Vidal, Maria-Esther</t>
  </si>
  <si>
    <t>Sakor2023</t>
  </si>
  <si>
    <t>Personal data, Privacy indicator, Risk evaluation, Privacy policy analysis</t>
  </si>
  <si>
    <t>Personal data have become the key to data-driven services and applications whereas privacy requirements are now strongly imposed by regulations. Meanwhile, people find it difficult to understand whether the services and applications handle personal data to comply with their agreements and regulations. Therefore, the need for privacy indicators, which summarize privacy contents as forms of privacy scoring, labels, etc., has increased to empower the usersâ€™ rights by providing understandable information about privacy. For firm privacy indicators, proper criteria and methods for evaluating the level of privacy risks and compliance are required. Accordingly, this paper proposes a privacy scoring framework for services in the context of handling personal data, inspired by six standardized indicators. This paper introduces detailed information on standardized indicators and proposes privacy indicators to quantify privacy scores. Also, this paper proposes methods for evaluating privacy policy based on a set of machine learning-based hierarchical binary classifiers and processes for quantifying the level of privacy risks and compliance from privacy-related information. Through analyzing privacy policies and data access lists of more than 10,000 mobile applications on Google Play Store and investigating case studies on privacy scoring of some mobile applications, this paper shows the feasibility of the proposed framework.</t>
  </si>
  <si>
    <t>https://www.sciencedirect.com/science/article/pii/S1319157822004372</t>
  </si>
  <si>
    <t>514-525</t>
  </si>
  <si>
    <t>A privacy scoring framework: Automation of privacy compliance and risk evaluation with standard indicators</t>
  </si>
  <si>
    <t>Kim, Nakyoung; Oh, Hyeontaek; Choi, Jun Kyun</t>
  </si>
  <si>
    <t>Kim2023</t>
  </si>
  <si>
    <t>Data validation, Test automation, Data science, Software engineering best practice</t>
  </si>
  <si>
    <t>There has been a massive explosion of data generated by customers and retained by companies in the last decade. However, there is a significant mismatch between the increasing volume of data and the lack of automation methods and tools. The lack of best practices in data science programming may lead to software quality degradation, release schedule slippage, and budget overruns. To mitigate these concerns, we would like to bring software engineering best practices into data science. Specifically, we focus on automated data validation in the data preparation phase of the software development life cycle. This paper studies a real-world industrial case and applies software engineering best practices to develop an automated test harness called RESTORE. We release RESTORE as an open-source R package. Our experience report, done on the geodemographic data, shows that RESTORE enables efficient and effective detection of errors injected during the data preparation phase. RESTORE also significantly reduced the cost of testing. We hope that the community benefits from the open-source project and the practical advice based on our experience.</t>
  </si>
  <si>
    <t>https://www.sciencedirect.com/science/article/pii/S0164121222002497</t>
  </si>
  <si>
    <t>Journal of Systems and Software</t>
  </si>
  <si>
    <t>Automated data validation: An industrial experience report</t>
  </si>
  <si>
    <t>Zhang, Lei; Howard, Sean; Montpool, Tom; Moore, Jessica; Mahajan, Krittika; Miranskyy, Andriy</t>
  </si>
  <si>
    <t>Zhang2023</t>
  </si>
  <si>
    <t>Earth observation, Smart cities, Essential variables, Science-policy interface, Polar regions, Key enabling technologies</t>
  </si>
  <si>
    <t>This paper reports on major outcomes of the ERA-PLANET (The European network for observing our changing planet) project, which was funded under Horizon 2020 ERA-net co-funding scheme. ERA-PLANET strengthened the European Research Area in the domain of Earth Observation (EO) in coherence with the European participation to Group on Earth Observation and the Copernicus European Unionâ€™s Earth Observation programme. ERA-PLANET was implemented through four projects focused on smart cities and resilient societies (SMURBS), resource efficiency and environmental management (GEOEssential), global changes and environmental treaties (iGOSP) and polar areas and natural resources (iCUPE). These projects developed specific science-policy workflows and interfaces to address selected environmental policy issues and design cost-effective strategies aiming to achieve targeted objectives. Key Enabling Technologies were implemented to enhancing â€˜data to knowledgeâ€™ transition for supporting environmental policy making. Data cube technologies, the Virtual Earth Laboratory, Earth Observation ontologies and Knowledge Platforms were developed and used for such applications. SMURBS brought a substantial contribution to resilient cities and human settlements topics that were adopted by GEO as its 4th engagement priority, bringing the urban resilience topic in the GEO agenda on par with climate change, sustainable development and disaster risk reduction linked to environmental policies. GEOEssential is contributing to the development of Essential Variables (EVs) concept, which is encouraging and should allow the EO community to complete the description of the Earth System with EVs in a close future. This will clearly improve our capacity to address intertwined environmental and development policies as a Nexus. iGOSP supports the implementation of the GEO Flagship on Mercury (GOS4M) and the GEO Initiative on POPs (GOS4POPs) by developing a new integrated approach for global real-time monitoring of environmental quality with respect to air, water and human matrices contamination by toxic substances, like mercury and persistent organic pollutants. iGOSP developed end-user-oriented Knowledge Hubs that provide data repository systems integrated with data management consoles and knowledge information systems. The main outcomes from iCUPE are the novel and comprehensive data sets and a modelling activity that contributed to delivering science-based insights for the Arctic region. Applications enable defining and monitoring of Arctic Essential Variables and sets up processes towards UN2030 SDGs that include health (SDG 3), clean water resources and sanitation (SDGs 6 and 14).</t>
  </si>
  <si>
    <t>https://www.sciencedirect.com/science/article/pii/S1462901122002842</t>
  </si>
  <si>
    <t>359-372</t>
  </si>
  <si>
    <t>Environmental Science &amp; Policy</t>
  </si>
  <si>
    <t>The science-policy interfaces of the European network for observing our changing planet: From Earth Observation data to policy-oriented decisions</t>
  </si>
  <si>
    <t>Pirrone, Nicola; Mazzetti, Paolo; Cinnirella, Sergio; Athanasopoulou, Eleni; Gerasopoulos, Evangelos; KlÃ¡novÃ¡, Jana; Lehmann, Anthony; Pau, Joan MasÃ³; PetÃ¤jÃ¤, Tuukka; PokornÃ½, LukÃ¡Å¡; Å ebkovÃ¡, KateÅ™ina</t>
  </si>
  <si>
    <t>Pirrone2022</t>
  </si>
  <si>
    <t>Ontology, Clinical Study, SNOMED CT, Data Visualization, Categorization</t>
  </si>
  <si>
    <t>Objective The free-text Condition data field in the ClinicalTrials.gov is not amenable to computational processes for retrieving, aggregating and visualizing clinical studies by condition categories. This paper contributes a method for automated ontology-based categorization of clinical studies by their conditions. Materials and Methods Our method first maps text entries in ClinicalTrials.govâ€™s Condition field to standard condition concepts in the OMOP Common Data Model by using SNOMED CT as a reference ontology and using Usagi for concept normalization, followed by hierarchical traversal of the SNOMED ontology for concept expansion, ontology-driven condition categorization, and visualization. We compared the accuracy of this method to that of the MeSH-based method. Results We reviewed the 4,506 studies on Vivli.org categorized by our method. Condition terms of 4,501 (99.89%) studies were successfully mapped to SNOMED CT concepts, and with a minimum concept mapping score threshold, 4,428 (98.27%) studies were categorized into 31 predefined categories. When validating with manual categorization results on a random sample of 300 studies, our method achieved an estimated categorization accuracy of 95.7%, while the MeSH-based method had an accuracy of 85.0%. Conclusion We showed that categorizing clinical studies using their Condition terms with referencing to SNOMED CT achieved a better accuracy and coverage than using MeSH terms. The proposed ontology-driven condition categorization was useful to create accurate clinical study categorization that enables clinical researchers to aggregate evidence from a large number of clinical studies.</t>
  </si>
  <si>
    <t>https://www.sciencedirect.com/science/article/pii/S1532046422002404</t>
  </si>
  <si>
    <t>Journal of Biomedical Informatics</t>
  </si>
  <si>
    <t>Ontology-based categorization of clinical studies by their conditions</t>
  </si>
  <si>
    <t>Liu, Hao; Carini, Simona; Chen, Zhehuan; Phillips Hey, Spencer; Sim, Ida; Weng, Chunhua</t>
  </si>
  <si>
    <t>Liu2022a</t>
  </si>
  <si>
    <t>Belief propagation, factor graphs, gas leak testing, industry 4.0</t>
  </si>
  <si>
    <t>Leak testing provides nondestructive quality measurements and is a vital stage in the manufacturing of components that require leak-tight properties. Yet, leak tests are notorious for their sensitivity towards external and environmental factors, hampering accuracy and reliability of test results, leading to a more costly and less efficient production cycle. The classical approach to this issue is through the use of mathematical or physical models of leakage behaviour, which are of difficult creation and low generalisation. Yet, resulting calibrations made to compensate for small deviations in testing conditions seldom consider each test-jig's unique set-up, and may still lead to unsatisfactory results. Alternatively, data-driven methods, such as the novel approach presented in this work, allow for failure analysis based solely on historical data. To achieve that, we employ a set of Variable Influence Analysis (VIA) models based on the application of the Belief Propagation algorithm to factor graphs where different events are related through correlation relationships. What differentiates our approach from other data-driven methods, such as the ones based on machine learning or deep learning methods, is the interpretability of the results and more efficient and swift implementation. We then apply VIA models to a real-world use case at Bosch Thermotechnology, centred around a differential pressure leak tester where testing frequently resulted in false rejections. Our approach is able to formally determine in a data-driven manner that, unlike initial suspicion, environmental factors show negligible impact on false rejections, and issues likely stem from equipment fault.</t>
  </si>
  <si>
    <t>https://www.sciencedirect.com/science/article/pii/S1877050922023961</t>
  </si>
  <si>
    <t>4th International Conference on Industry 4.0 and Smart Manufacturing</t>
  </si>
  <si>
    <t>1127-1136</t>
  </si>
  <si>
    <t>Variables influence analysis of gas leak testing using belief propagation over factor graphs</t>
  </si>
  <si>
    <t>Martins, Joana; Costa, Diogo; Rocha, EugÃ©nio M.</t>
  </si>
  <si>
    <t>Martins2023</t>
  </si>
  <si>
    <t>Ecosystem, European health data space, Future health data, Questionnaire study, Scenario-building</t>
  </si>
  <si>
    <t>Objective The European Health Data Space (EHDS) aims to provide better exchange and expand access to health data across Europe. In this way, the EHDS will support healthcare delivery (known as the â€œprimary use of dataâ€) and facilitate access to health data for research and policy-making purposes (known as the â€œsecondary use of dataâ€). To achieve this goal, we need to build the required ecosystem of the EHDS with all healthcare stakeholders. Materials and methods We conducted a survey research study to explore the health informaticiansâ€™ recommendations on future health data scenarios shaping the EHDS ecosystem. We created an anonymous- online questionnaire and disseminated it through wide international networks of health informaticians. In addition, we conducted a workshop during the Medical Informatics Europe Conference (MIE2022) and invited the attendees to complete the questionnaire during the workshop. Results We received 43 responses to our questionnaire from 15 European Union (EU) countries and 7 non-EU countries. Most respondents described the current health data scenario in their countries as a traditional healthcare system with moderate growth (25.6Â %, nÂ =Â 11). The second selected scenario was the reinventing healthcare scenario in a data-driven one-world framework (23.3Â %, nÂ =Â 10). Discussion The results of this work are matched with the findings of the recently published study on digital health implementation in the EU (conducted by the French government in April 2022). This also reflects the current ongoing efforts in the EU countries to deploy national infrastructure for health data management, exchange, and sharing. Conclusions Upon the respondentsâ€™ recommendations, there is a strong need to support the health democratization scenarios in Europe, as the main driver for building the EHDS ecosystem.</t>
  </si>
  <si>
    <t>https://www.sciencedirect.com/science/article/pii/S1386505622002635</t>
  </si>
  <si>
    <t>International Journal of Medical Informatics</t>
  </si>
  <si>
    <t>Towards the European Health Data Space (EHDS) ecosystem: A survey research on future health data scenarios</t>
  </si>
  <si>
    <t>Hussein, Rada; Scherdel, Lucas; Nicolet, Frederic; Martin-Sanchez, Fernando</t>
  </si>
  <si>
    <t>Hussein2023</t>
  </si>
  <si>
    <t>Collaborative international research infrastructure, Pediatric brain tumors, Multi-omic data, Longitudinal clinical data, Biospecimens, Molecular clinical trials</t>
  </si>
  <si>
    <t>Pediatric brain tumors are the leading cause of cancer-related death in children in the United States and contribute a disproportionate number of potential years of life lost compared to adult cancers. Moreover, survivors frequently suffer long-term side effects, including secondary cancers. The Children's Brain Tumor Network (CBTN) is a multi-institutional international clinical research consortium created to advance therapeutic development through the collection and rapid distribution of biospecimens and data via open-science research platforms for real-time access and use by the global research community. The CBTN's 32 member institutions utilize a shared regulatory governance architecture at the Children's Hospital of Philadelphia to accelerate and maximize the use of biospecimens and data. As of August 2022, CBTN has enrolled over 4700 subjects, over 1500 parents,Â and collected over 65,000 biospecimen aliquots for research. Additionally, over 80 preclinical models have been developed from collected tumors. Multi-omic data for over 1000 tumors and germline material are currently available with data generation for &gt; 5000 samples underway. To our knowledge, CBTN provides the largest open-access pediatric brain tumor multi-omic dataset annotated with longitudinal clinical and outcome data, imaging, associated biospecimens, child-parent genomic pedigrees, and in vivo and in vitro preclinical models. Empowered by NIH-supported platforms such as the Kids First Data Resource and the Childhood Cancer Data Initiative, the CBTN continues to expand the resources needed for scientists to accelerate translational impact for improved outcomes and quality of life for children with brain and spinal cord tumors.</t>
  </si>
  <si>
    <t>https://www.sciencedirect.com/science/article/pii/S1476558622000720</t>
  </si>
  <si>
    <t>Neoplasia</t>
  </si>
  <si>
    <t>The children's brain tumor network (CBTN) - Accelerating research in pediatric central nervous system tumors through collaboration and open science</t>
  </si>
  <si>
    <t>Lilly, Jena V.; Rokita, Jo Lynne; Mason, Jennifer L.; Patton, Tatiana; Stefankiewiz, Stephanie; Higgins, David; Trooskin, Gerri; Larouci, Carina A.; Arya, Kamnaa; Appert, Elizabeth; Heath, Allison P.; Zhu, Yuankun; Brown, Miguel A.; Zhang, Bo; Farrow, Bailey K.; Robins, Shannon; Morgan, Allison M.; Nguyen, Thinh Q.; Frenkel, Elizabeth; Lehmann, Kaitlin; Drake, Emily; Sullivan, Catherine; Plisiewicz, Alexa; Coleman, Noel; Patterson, Luke; Koptyra, Mateusz; Helili, Zeinab; Van Kuren, Nicholas; Young, Nathan; Kim, Meen Chul; Friedman, Christopher; Lubneuski, Alex; Blackden, Christopher; Williams, Marti; Baubet, Valerie; Tauhid, Lamiya; Galanaugh, Jamie; Boucher, Katie; Ijaz, Heba; Cole, Kristina A.; Choudhari, Namrata; Santi, Mariarita; Moulder, Robert W.; Waller, Jonathan; Rife, Whitney; Diskin, Sharon J.; Mateos, Marion; Parsons, Donald W.; Pollack, Ian F.; Goldman, Stewart; Leary, Sarah; Caporalini, Chiara; Buccoliero, Anna Maria; Scagnet, Mirko; Haussler, David; Hanson, Derek; Firestein, Ron; Cain, Jason; Phillips, Joanna J.; Gupta, Nalin; Mueller, Sabine; Grant, Gerald; Monje-Deisseroth, Michelle; Partap, Sonia; Greenfield, Jeffrey P.; Hashizume, Rintaro; Smith, Amy; Zhu, Shida; Johnston, James M.; Fangusaro, Jason R.; Miller, Matthew; Wood, Matthew D.; Gardner, Sharon; Carter, Claire L.; Prolo, Laura M.; Pisapia, Jared; Pehlivan, Katherine; Franson, Andrea; Niazi, Toba; Rubin, Josh; Abdelbaki, Mohamed; Ziegler, David S.; Lindsay, Holly B.; Stucklin, Ana Guerreiro; Gerber, Nicolas; Vaske, Olena M.; Quinsey, Carolyn; Rood, Brian R.; Nazarian, Javad; Raabe, Eric; Jackson, Eric M.; Stapleton, Stacie; Lober, Robert M.; Kram, David E.; Koschmann, Carl; Storm, Phillip B.; Lulla, Rishi R.; Prados, Michael; Resnick, Adam C.; Waanders, Angela J.</t>
  </si>
  <si>
    <t>Lilly2023</t>
  </si>
  <si>
    <t>digital transformation, health care, Healthcare 4.0, digital health, eHealth, conceptual model, literature review, grounded theory, integrative review</t>
  </si>
  <si>
    <t>Background Digital transformation is currently one of the most influential developments. It is fundamentally changing consumersâ€™ expectations and behaviors, challenging traditional firms, and disrupting numerous markets. Recent discussions in the health care sector tend to assess the influence of technological implications but neglect other factors needed for a holistic view on the digital transformation. This calls for a reevaluation of the current state of digital transformation in health care. Consequently, there is a need for a holistic view on the complex interdependencies of digital transformation in the health care sector. Objective This study aimed to examine the effects of digital transformation on the health care sector. This is accomplished by providing a conceptual model of the health care sector under digital transformation. Methods First, the most essential stakeholders in the health care sector were identified by a scoping review and grounded theory approach. Second, the effects on these stakeholders were assessed. PubMed, Web of Science, and Dimensions were searched for relevant studies. On the basis of an integrative review and grounded theory methodology, the relevant academic literature was systematized and quantitatively and qualitatively analyzed to evaluate the impact on the value creation of, and the relationships among, the stakeholders. Third, the findings were synthesized into a conceptual model of the health care sector under digital transformation. Results A total of 2505 records were identified from the database search; of these, 140 (5.59%) were included and analyzed. The results revealed that providers of medical treatments, patients, governing institutions, and payers are the most essential stakeholders in the health care sector. As for the individual stakeholders, patients are experiencing a technology-enabled growth of influence in the sector. Providers are becoming increasingly dependent on intermediaries for essential parts of the value creation and patient interaction. Payers are expected to try to increase their influence on intermediaries to exploit the enormous amounts of data while seeing their business models be challenged by emerging technologies. Governing institutions regulating the health care sector are increasingly facing challenges from new entrants in the sector. Intermediaries increasingly interconnect all these stakeholders, which in turn drives new ways of value creation. These collaborative efforts have led to the establishment of a virtually integrated health care ecosystem. Conclusions The conceptual model provides a novel and evidence-based perspective on the interrelations among actors in the health care sector, indicating that individual stakeholders need to recognize their role in the system. The model can be the basis of further evaluations of strategic actions of actors and their effects on other actors or the health care ecosystem itself.</t>
  </si>
  <si>
    <t>https://www.sciencedirect.com/science/article/pii/S1438887123004272</t>
  </si>
  <si>
    <t>Development of an Evidence-Based Conceptual Model of the Health Care Sector Under Digital Transformation: Integrative Review</t>
  </si>
  <si>
    <t>Konopik, Jens; Blunck, Dominik</t>
  </si>
  <si>
    <t>Konopik2023</t>
  </si>
  <si>
    <t>Digital Business Ecosystem, Digital Platforms, Governance, Organizational Model</t>
  </si>
  <si>
    <t>Digital Business Ecosystems (DBE) enable digital platforms to support companiesâ€™ collaboration in shared markets. This novel organization form facilitates and accelerates exchanges, which modifies B2B relationships. The main question is how to enable flexibility of these relationships when data sharing needs to expand the traditional supply chain roles of â€œsupplierâ€ and â€œcustomerâ€? To answer this question, we conducted several interviews to collect data from the French banking industry to build a future organizational model of DBE detailing the extended roles and rules of cooperation. These roles imply reciprocal data sharing from customers to suppliers in exchange for incentives or remuneration. Firstly, we propose a high-level organizational model of DBE, including the list of functions, actors, and requirements. Secondly, we conceptualize the DBE participant as an actor being both a customer and supplier simultaneously. Third, we propose a matrix to enable governance for digital business ecosystems. We contribute to flexible systems management by building a high-level organizational model detailing the roles and governance rules. We believe this model will support the fair distribution of resources, respect common and individual goals, and attain more sustainability with a concentration on the core processes of actors.</t>
  </si>
  <si>
    <t>https://www.sciencedirect.com/science/article/pii/S1877050923016186</t>
  </si>
  <si>
    <t>27th International Conference on Knowledge Based and Intelligent Information and Engineering Sytems (KES 2023)</t>
  </si>
  <si>
    <t>4621-4630</t>
  </si>
  <si>
    <t>Digital Business Ecosystems: Organizational Model, Roles, and Governance Towards Flexibility</t>
  </si>
  <si>
    <t>Kornyshova, Elena; Boutal, Laurent; Benramdane, Mustapha Kamal</t>
  </si>
  <si>
    <t>Kornyshova2023</t>
  </si>
  <si>
    <t>Digital heritage platform, FAIR data, Digital humanities, Cultural heritage, Rural digital strategies, Digital toolsâ€™ integration</t>
  </si>
  <si>
    <t>This paper presents a digital resources ecosystem prototype of integrated tools and resources to support heritage-led regeneration of rural regions, thanks to a deeper understanding of the complexity of cultural natural landscapes throughout their historical and current development. The ecosystem is conceived as a distributed software platform establishing data ecosystem and open standards for the management of information, aimed at providing different services and applications to address the needs of the various end-users identified. The platform has been conceived and realised in the framework of a Horizon 2020 research project, with a view to building a set of holistic knowledge about rural regions and their cultural and natural heritage and making it available for long-lasting heritage-led territorial processes of change. It is the product of a multidisciplinary collaboration amongst heritage, digital humanities and ICTs experts, and combines data and methodologies from a range of approaches to humanities together with the customisation of effective digital tools. It has been designed for deployment also in cloud systems compliant with the Infrastructure-as-a-Service paradigm. All data is Findable, Accessible, Interoperable, Reusable (FAIR data). It hosts and integrates different tools, making the data gathered with/for local stakeholders usable and making the same data re-usable within the toolsâ€™ functions, generating integrated heritage knowledge. It comprises data on 19 rural pilot territories, where the tools and their integration have been developed and tested, while 62 more are partially included as additional territories which participate in certain activities within the project. The main testers for this platform and its functions are the local stakeholders of these territories. The paper describes and analyses the platform and its impact, discussing the integration of tools as an innovative approach that goes beyond the use of individual tools in shaping a multidimensional vision. It also offers an analysis of the potential of an integrated digital ecosystem in evidence-based and place-based regeneration strategies. Some reflections for developments and cooperation during the pandemic are also presented.</t>
  </si>
  <si>
    <t>https://www.sciencedirect.com/science/article/pii/S1296207422001510</t>
  </si>
  <si>
    <t>265-275</t>
  </si>
  <si>
    <t>A resources ecosystem for digital and heritage-led holistic knowledge in rural regeneration</t>
  </si>
  <si>
    <t>Tamborrino, Rosa; Patti, Edoardo; Aliberti, Alessandro; Dinler, Mesut; Orlando, Matteo; de Luca, Claudia; Tondelli, Simona; Barrientos, Francisco; Martin, John; Cunha, LuÃ­s F. M.; Stam, Andries; Nales, Aad; Egusquiza, Aitziber; Amirzada, Zahra; Pavlova, Irina</t>
  </si>
  <si>
    <t>Tamborrino2022</t>
  </si>
  <si>
    <t>Summary Autonomous experimental systems offer a compelling glimpse into a future where closed-loop, iterative cyclesâ€”performed by machines and guided by artificial intelligence (AI) and machine learning (ML)â€”play a foundational role in materials research and development. This perspective draws attention to the roles of networks and interfacesâ€”of and between humans and machinesâ€”for the purpose of generating knowledge and accelerating innovation. Polymers, a class of materials with massive global impact, present a unique opportunity for the application of informatics and automation to pressing societal challenges. To develop these networks and interfaces in polymer science, the Community Resource for Innovation in Polymer Technology (CRIPT)â€”a polymer data ecosystem based on novel polymer data model, representation, search, and visualization technologiesâ€”is introduced. The ongoing co-design efforts engage stakeholders in industry, academia, and government to uncover rapidly actionable, high-impact opportunities to build networks, bridge interfaces, and catalyze innovation in polymer technology.</t>
  </si>
  <si>
    <t>https://www.sciencedirect.com/science/article/pii/S2666386422004283</t>
  </si>
  <si>
    <t>Cell Reports Physical Science</t>
  </si>
  <si>
    <t>Networks and interfaces as catalysts for polymer materials innovation</t>
  </si>
  <si>
    <t>Deagen, Michael E.; Walsh, Dylan J.; Audus, Debra J.; Kroenlein, Kenneth; de Pablo, Juan J.; Aou, Kaoru; Chard, Kyle; Jensen, Klavs F.; Olsen, Bradley D.</t>
  </si>
  <si>
    <t>Deagen2022</t>
  </si>
  <si>
    <t>Big data system, Empirical study, Stack Overflow</t>
  </si>
  <si>
    <t>Apache Spark is one of the most popular big data frameworks that abstract the underlying distributed computation details. However, even though Spark provides various abstractions, developers may still encounter challenges related to the peculiarity of distributed computation and environment. To understand the challenges that developers encounter, and provide insight for future studies, in this paper, we conduct an empirical study on the questions that developers encounter. We manually analyze 1,000 randomly selected questions that we collected from Stack Overflow. We find that: 1) questions related to data processing (e.g., transforming data format) are the most common among the 11 types of questions that we uncovered. 2) Even though data processing questions are the most common ones, they require the least amount of time to receive an answer. Questions related to configuration and performance require the most time to receive an answer. 3) Most of the issues are caused by developersâ€™ insufficient knowledge in API usages, data conversation across frameworks, and environment-related configurations. We also discuss the implication of our findings for researchers and practitioners. In summary, our work provides insights for future research directions and highlight the need for more software engineering research in this area.</t>
  </si>
  <si>
    <t>https://www.sciencedirect.com/science/article/pii/S0164121222001674</t>
  </si>
  <si>
    <t>An empirical study on the challenges that developers encounter when developing Apache Spark applications</t>
  </si>
  <si>
    <t>Wang, Zehao; Chen, Tse-Hsun (Peter); Zhang, Haoxiang; Wang, Shaowei</t>
  </si>
  <si>
    <t>Wang2022</t>
  </si>
  <si>
    <t>diabetes, digital health, insulin, self-care, technology, telehealth</t>
  </si>
  <si>
    <t>Objectives Diabetes management presents a substantial burden to individuals living with the condition and their families, health care professionals, and health care systems. Although an increasing number of digital tools are available to assist with tasks such as blood glucose monitoring and insulin dose calculation, multiple persistent barriers continue to prevent their optimal use. Methods As a guide to creating an equitable connected digital diabetes ecosystem, we propose a roadmap with key milestones that need to be achieved along the way. Results During the Coronavirus 2019 pandemic, there was an increased use of digital tools to support diabetes care, but at the same time, the pandemic also highlighted problems of inequities in access to and use of these same technologies. Based on these observations, a connected diabetes ecosystem should incorporate and optimize the use of existing treatments and technologies, integrate tasks such as glucose monitoring, data analysis, and insulin dose calculations, and lead to improved and equitable health outcomes. Conclusions Development of this ecosystem will require overcoming multiple obstacles, including interoperability and data security concerns. However, an integrated system would optimize existing devices, technologies, and treatments to improve outcomes.</t>
  </si>
  <si>
    <t>https://www.sciencedirect.com/science/article/pii/S1530891X22009089</t>
  </si>
  <si>
    <t>179-184</t>
  </si>
  <si>
    <t>Endocrine Practice</t>
  </si>
  <si>
    <t>A Roadmap to an Equitable Digital Diabetes Ecosystem</t>
  </si>
  <si>
    <t>Kerr, David; Klonoff, David C.; Bergenstal, Richard M.; Choudhary, Pratik; Ji, Linong</t>
  </si>
  <si>
    <t>Kerr2023</t>
  </si>
  <si>
    <t>business model, open innovation, bibliometric analysis, network analysis</t>
  </si>
  <si>
    <t>ABSTRACT In recent years increasing attention has been paid to theory building and empirical research that explore the links between the business model and open innovation (BM&amp;OI). Nevertheless, studies presenting the results of bibliometric analyses merging these two terms are still scarce. Therefore, the main aim of this paper was to present the results of a comprehensive bibliometric analysis focused on the determination and mapping of the evolving cognitive and social structures in the BM&amp;OI literature to set proposals for directions of future research. Our research was based on the dataset obtained from the Scopus database and made use of the Biblioshiny and the VOSviewer software. Descriptive and network analyses were conducted to demonstrate an overview of the scientific field under consideration. We identified the leading authors, sources, countries and institutions in the BM&amp;OI literature. The most influential publications on the BM&amp;OI and the most cited references by documents covering the BM&amp;OI research were indicated. Based on the thematic evolution and thematic maps, the evolving structures of key sub-fields of the BM&amp;OI research were determined and discussed. Moreover, the major clusters and the specificity of scientific collaboration in the analyzed research domain were identified and described. Our intention was to demonstrate to both scholars and practitioners the wide-ranging landscape of multifaceted research on the BM&amp;OI.</t>
  </si>
  <si>
    <t>https://www.sciencedirect.com/science/article/pii/S219985312200751X</t>
  </si>
  <si>
    <t>Mapping the Landscape of the Business Model and Open Innovation Scientific Field to Set Proposals for Directions of Future Research</t>
  </si>
  <si>
    <t>Ryszko, Adam; Szafraniec, Marek</t>
  </si>
  <si>
    <t>Ryszko2022</t>
  </si>
  <si>
    <t>Agriculture, Food supply chain, Data sharing, FAIR principles, Ontology, Controlled vocabulary</t>
  </si>
  <si>
    <t>Data generated by the global food system is crucial in the transformation towards sustainable, resilient, and high-quality food production. Although the amount of potentially useful data is growing rapidly, its (re)use is still limited. The FAIR-principles have been developed for making data findable, accessible, interoperable, and reusable both by humans and machines. This paper explores the further operationalization of the FAIR principles in agriculture and food. Experience shows that several conditions must be fulfilled before data can be effectively shared and reused. First, automated tools must be available for data providers and users. Secondly, we need a community-based approach in developing tools and vocabularies. Thirdly, data cannot be shared by an open-by-default policy only. Finally, scientific insight is needed in how data is actually (re)used in scientific communities. We conclude that bringing the FAIR-principles to full maturity requires a fair balance of efforts within the agri-food communities, supported by a proper infrastructure.</t>
  </si>
  <si>
    <t>https://www.sciencedirect.com/science/article/pii/S0168169922002265</t>
  </si>
  <si>
    <t>Cultivating FAIR principles for agri-food data</t>
  </si>
  <si>
    <t>Top, Jan; Janssen, Sander; Boogaard, Hendrik; Knapen, Rob; ÅžimÅŸek-Åženel, GÃ¶rkem</t>
  </si>
  <si>
    <t>Top2022</t>
  </si>
  <si>
    <t>Consortium blockchain, Smart contract, Open banking, Identity management, Access control, Privacy preservation, Data sharing</t>
  </si>
  <si>
    <t>Financial institutions are following an open banking (OB) trend for service innovation and integration. OB allows third-party service providers (TSPs) to access user financial data for purposes of finding the best deals and improving user experiences. The trust in third parties required for OB ecosystem success raises questions about digital identity integration, data sharing, and privacy preservation. Decentralized applications (DApps) for classifying and protecting data privacy, recording user consent, tracking TSP access actions, managing application programming interfaces (APIs), and preserving self-sovereign identities already exist, but in some countries such as Taiwan they have yet to be integrated into an operable three-phase OB approach. After identifying all major requirements of primary OB participants, we develop a blockchain-based identity management and access control (BIMAC) framework that shares some advantages of both traditional banking and blockchain technology. The BIMAC infrastructure applies smart contracts and a stateless authentication mechanism to form a reliable personal information transaction security control (PITSC) platform that offers such functionalities as decentralized third-party login (TPL), the ability to open bank accounts online, data authorization/revocation, integrated payouts, and TSP access monitoring. System performance evaluation results indicate that the frequent execution functions of the proposed framework have lower computation costs than the average transaction cost of public Ethereum.</t>
  </si>
  <si>
    <t>https://www.sciencedirect.com/science/article/pii/S0167739X22001868</t>
  </si>
  <si>
    <t>450-466</t>
  </si>
  <si>
    <t>Blockchain-based identity management and access control framework for open banking ecosystem</t>
  </si>
  <si>
    <t>Liao, Chia-Hung; Guan, Xue-Qin; Cheng, Jen-Hao; Yuan, Shyan-Ming</t>
  </si>
  <si>
    <t>Liao2022</t>
  </si>
  <si>
    <t>Wikipedia, references, information sources, DBpedia, Wikidata, WikiProject, topic classification</t>
  </si>
  <si>
    <t>To maintain information quality, Wikipedia articles are required to be based on reliable sources that readers can verify. However, assessing the reliability of sources is subjective and can vary depending on the language and topic. As a result, different language versions of Wikipedia may have their own criteria for determining the credibility of sources. Some Wikipedia references point to scientific sources that are generally considered more reliable than websites because they are subject to a rigorous peer review process and are published by reputable academic publishers. This means that the information presented in scientific sources has been thoroughly evaluated by experts in the relevant field, ensuring a higher degree of accuracy and credibility. In this study, we analyzed 325 million references from 60 million Wikipedia articles in 310 language versions to find scientific sources of information. Additionally, we divided the articles into different topics using three approaches: Wikipedia Projects, Wikidata and DBpedia. This allowed us to find and compare Sci score of each language version of Wikipedia and the topic.</t>
  </si>
  <si>
    <t>https://www.sciencedirect.com/science/article/pii/S187705092301551X</t>
  </si>
  <si>
    <t>3977-3986</t>
  </si>
  <si>
    <t>Understanding the Use of Scientific References in Multilingual Wikipedia across Various Topics</t>
  </si>
  <si>
    <t>Lewoniewski, WÅ‚odzimierz; WÄ™cel, Krzysztof; Abramowicz, Witold</t>
  </si>
  <si>
    <t>Lewoniewski2023</t>
  </si>
  <si>
    <t>FAIR, Tools, Assessment, Nano-informatics, Decision support, FAIR data</t>
  </si>
  <si>
    <t>Publishing research data using a findable, accessible, interoperable, and reusable (FAIR) approach is paramount to further innovation in many areas of research. In particular in developing innovative approaches to predict (eco)toxicological risks in (nano or advanced) material design where efficient use of existing data is essential. The use of tools assessing the FAIRness of data helps the future improvement of data FAIRness and therefore their re-use. This paper reviews ten FAIR assessment tools that have been evaluated and characterized using two datasets from the nanomaterials and microplastics risk assessment domain. The tools were grouped into four categories: online and offline self-assessment survey based, online (semi-) automated and other tools. We found that the online self-assessment tools can be used for a quick scan of a user's dataset due to their ease of use, little need for experience and short time investment. When a user is looking to assess full databases, and not just datasets, for their FAIRness, (semi-)automated tools are more practical. The offline assessment tools were found to be limited and unreliable due to a lack of guidance and an under-developed state. To further characterize the usability, two datasets were run through all tools to check the similarity in the toolsâ€™ results. As most of the tools differ in their implementation of the FAIR principles, a large variety in outcomes was obtained. Furthermore, it was observed that only one tool gives recommendations to the user on how to improve the FAIRness of the evaluated dataset. This paper gives clear recommendations for both the user and the developer of FAIR assessment tools.</t>
  </si>
  <si>
    <t>https://www.sciencedirect.com/science/article/pii/S2452074822000246</t>
  </si>
  <si>
    <t>NanoImpact</t>
  </si>
  <si>
    <t>FAIR assessment tools: evaluating use and performance</t>
  </si>
  <si>
    <t>Krans, N. A.; Ammar, A.; Nymark, P.; Willighagen, E. L.; Bakker, M. I.; Quik, J. T. K.</t>
  </si>
  <si>
    <t>Krans2022</t>
  </si>
  <si>
    <t>Big Data, Life Cycle, Volume, Velocity, Variety, Veracity, State Space Model, Big Data Theory Development, Life Cycle of Big Data, Wave theory</t>
  </si>
  <si>
    <t>This paper examines the â€œV-Matrixâ€ and provides a wave theory life cycle model of organizationsâ€™ adoption of big data. The V-Matrix is based on the big data five â€œVâ€™sâ€: Volume, Velocity, Variety, Veracity, and Value and captures and enumerates the different potential states that an organization can go through as part of its adoption and evolution towards big data. We extend the V-Matrix to a state space approach in order to provide a characterization of the adoption of big data technologies in an organization. We develop and use a wave theory of implementation to accommodate a firmâ€™s movement through the V-Matrix. Accordingly, the V-Matrix provides a life cycle model of organizational use of the different aspects of big data. In addition, the model can help organizationsâ€™ plan for decision-making use of big data as they anticipate movement from one state to another, as they add big data capabilities. As part of this analysis, the paper examines some of the issues that occur in the different states, including synergies and other issues associated with co-occurrence of different Vâ€™s with each other. Finally, this paper integrates the V-Matrix with other data analytic life cycles and examines some of the implications of those models.</t>
  </si>
  <si>
    <t>https://www.sciencedirect.com/science/article/pii/S1467089522000276</t>
  </si>
  <si>
    <t>V-Matrix: A wave theory of value creation for big data</t>
  </si>
  <si>
    <t>Geerts, Guido L.; O'Leary, Daniel E.</t>
  </si>
  <si>
    <t>Geerts2022</t>
  </si>
  <si>
    <t>Model validation, Model analysis, Data science, Data mining, Big data, Knowledge extraction</t>
  </si>
  <si>
    <t>Validation is an essential procedure in the development of a predictive model in several engineering fields. In addition, recent data analysis techniques and the increasing availability of data have the potential to provide a deeper understanding of experimental data and simulation models. This work proposes a systematic, objective, and automatic methodology to validate and analyze experiments and models from a high-level perspective. The proposed methodology exploits the opportunities offered by the â€˜data ecosystemâ€™ concept, combining data and model evaluation and providing an integrated set of techniques to produce synthetic but comprehensive insights about the experiment and the predictive model. The methodology focuses on data assessment of the experiments used in the process, the use of a trend similarity comparison index to measure the model performance, and data science techniques to systematically extract modelsâ€™ behavior insight by analyzing a large number of validation results and linking them to the experiment characteristics. The automated proposed approach follows the generality principle and can be extended to different application domains in which predictive models are validated against big data in the chemical engineering domain. As a case study, the proposed methodology is applied with hundreds of experimental datasets to evaluate a kinetic model that describes the pyrolysis and combustion of hydrocarbons.</t>
  </si>
  <si>
    <t>https://www.sciencedirect.com/science/article/pii/S1385894722056297</t>
  </si>
  <si>
    <t>Automatic validation and analysis of predictive models by means of big data and data science</t>
  </si>
  <si>
    <t>Ramalli, Edoardo; Dinelli, Timoteo; Nobili, Andrea; Stagni, Alessandro; Pernici, Barbara; Faravelli, Tiziano</t>
  </si>
  <si>
    <t>Ramalli2023</t>
  </si>
  <si>
    <t>digital health, innovation, oncology, cancer care, cancer, patient journey, digital transformation, digital divide, health care delivery, service delivery, equity, patient-reported outcome, PROM, biomarker, digital innovation</t>
  </si>
  <si>
    <t>Although health care delivery is becoming increasingly digitized, driven by the pursuit of improved access, equity, efficiency, and effectiveness, progress does not appear to be equally distributed across therapeutic areas. Oncology is renowned for leading innovation in research and in care; digital pathology, digital radiology, real-world data, next-generation sequencing, patient-reported outcomes, and precision approaches driven by complex data and biomarkers are hallmarks of the field. However, remote patient monitoring, decentralized approaches to care and research, â€œhospital at home,â€ and machine learning techniques have yet to be broadly deployed to improve cancer care. In response, the Digital Medicine Society and Moffitt Cancer Center convened a multistakeholder roundtable discussion to bring together leading experts in cancer care and digital innovation. This viewpoint highlights the findings from these discussions, in which experts agreed that digital innovation is lagging in oncology relative to other therapeutic areas. It reports that this lag is most likely attributed to poor articulation of the challenges in cancer care and research best suited to digital solutions, lack of incentives and support, and missing standardized infrastructure to implement digital innovations. It concludes with suggestions for actions needed to bring the promise of digitization to cancer care to improve lives.</t>
  </si>
  <si>
    <t>https://www.sciencedirect.com/science/article/pii/S1438887123000080</t>
  </si>
  <si>
    <t>Advancing Digital Health Innovation in Oncology: Priorities for High-Value Digital Transformation in Cancer Care</t>
  </si>
  <si>
    <t>Patel, Smit; Goldsack, Jennifer C.; Cordovano, Grace; Downing, Andrea; Fields, Karen K.; Geoghegan, Cindy; Grewal, Upinder; Nieva, Jorge; Patel, Nikunj; Rollison, Dana E.; Sah, Archana; Said, Maya; Van De Keere, Isabel; Way, Amanda; Wolff-Hughes, Dana L.; Wood, William A.; Robinson, Edmondo J.</t>
  </si>
  <si>
    <t>Patel2023</t>
  </si>
  <si>
    <t>Adaptive, Artificial intelligence, Cognitive fit, Equivocality, Information facet, Information processing, Machine learning, Augmentation, Optimal performance, Information</t>
  </si>
  <si>
    <t>Explosive growth in big data technologies and artificial intelligence (AI) applications have led to increasing pervasiveness of information facets and a rapidly growing array of information representations. Information facets, such as equivocality and veracity, can dominate and significantly influence human perceptions of information and consequently affect human performance. Extant research in cognitive fit, which preceded the big data and AI era, focused on the effects of aligning information representation and task on performance, without sufficient consideration to information facets and attendant cognitive challenges. Therefore, there is a compelling need to understand the interplay of these dominant information facets with information representations and tasks, and their influence on human performance. We suggest that artificially intelligent technologies that can adapt information representations to overcome cognitive limitations are necessary for these complex information environments. To this end, we propose and test a novel â€œAdaptive Cognitive Fitâ€ (ACF) framework that explains the influence of information facets and AI-augmented information representations on human performance. We draw on information processing theory and cognitive dissonance theory to advance the ACF framework and a set of propositions. We empirically validate the ACF propositions with an economic experiment that demonstrates the influence of information facets, and a machine learning simulation that establishes the viability of using AI to improve human performance.</t>
  </si>
  <si>
    <t>https://www.sciencedirect.com/science/article/pii/S0268401222000366</t>
  </si>
  <si>
    <t>Adaptive cognitive fit: Artificial intelligence augmented management of information facets and representations</t>
  </si>
  <si>
    <t>Samuel, Jim; Kashyap, Rajiv; Samuel, Yana; Pelaez, Alexander</t>
  </si>
  <si>
    <t>Samuel2022</t>
  </si>
  <si>
    <t>The Internet of Things (IoT), Role-based access control (RBAC), Advanced Encryption Standard (AES)</t>
  </si>
  <si>
    <t>The Internet of Things (IoT) has fundamentally transformed our interaction with technology by connecting a diverse array of devices and objects through the internet, presenting boundless possibilities in various domains such as healthcare, agriculture, transportation, and industrial automation. However, this interconnected network of smart devices also brings forth complex security and privacy challenges, encompassing the potential for infringements on privacy, data breaches, and unauthorized access. To address these concerns and ensure successful adoption, this paper proposes a novel mechanism that involves an Audit Manager for transparency and accountability. This comprehensive approach aims to safeguard user data, promote trust, and strengthen the security of IoT environments, facilitating their seamless integration into various aspects of our lives. The security analysis of the proposed mechanism has proved it to be secure and reliable.</t>
  </si>
  <si>
    <t>https://www.sciencedirect.com/science/article/pii/S1877050923021087</t>
  </si>
  <si>
    <t>3rd International Conference on Evolutionary Computing and Mobile Sustainable Networks (ICECMSN 2023)</t>
  </si>
  <si>
    <t>475-485</t>
  </si>
  <si>
    <t>Enhanced Generic Framework for Privacy Preservation in Internet of Things Networks</t>
  </si>
  <si>
    <t>Kumar, Vikash; Kumar, Kundan; Hussain, Dr. Muzzammil</t>
  </si>
  <si>
    <t>Kumar2023</t>
  </si>
  <si>
    <t>service innovation, digital services, open innovation, hackathon, ecosystem</t>
  </si>
  <si>
    <t>ABSTRACT Despite the fact that hackathons and digital innovation contests have emerged as substantial intermediaries in open innovation and entrepreneurship, knowledge about how hackathons and digital innovation contests impact innovation in cities is restricted. There is also a scarcity of models that aid in the organization of digital innovation contests. Based on the existing frameworks for contest organizations, the aim of this article is to present a case study which develops a framework for hosting and evaluating open data hackathons. The hackathon framework is developed from the organizerâ€™s viewpoint, and it has been executed in three digital innovation competitions in Thessaloniki. The suggested scheme adds new knowledge to the field of open data and digital innovation competitions while also providing practitioners with opportunities to host digital contests. Moreover, this framework offers hackathon organizers with regulations and resources to help them plan innovation contests that contribute to the betterment of an open data ecosystem.</t>
  </si>
  <si>
    <t>https://www.sciencedirect.com/science/article/pii/S2199853122007120</t>
  </si>
  <si>
    <t>Hackathons for Driving Service Innovation Strategies: The Evolution of a Digital Platform-Based Ecosystem</t>
  </si>
  <si>
    <t>Kamariotou, Maria; Kitsios, Fotis</t>
  </si>
  <si>
    <t>Kamariotou2022</t>
  </si>
  <si>
    <t>big data, data sharing, open science, model-sharing strategy, artificial intelligence, federated learning</t>
  </si>
  <si>
    <t>Summary In the big data era, vast volumes of data are generated daily as the foundation of data-driven scientific discovery. Thanks to the recent open data movement, much of these data are being made available to the public, significantly advancing scientific research and accelerating socio-technical development. However, not all data are suitable for opening or sharing because of concerns over privacy, ownership, trust, and incentive. Therefore, data sharing remains a challenge for specific data types and holders, making a bottleneck for further unleashing the potential of these â€œclosed data.â€ To address this challenge, in this perspective, we conceptualize the current practices and technologies in data collaboration in a data-sharing-free manner and propose a concept of the model-sharing strategy for using closed data without sharing them. Supported by emerging advances in artificial intelligence, this strategy will unleash the large potential in closed data. Moreover, we show the advantages of the model-sharing strategy and explain how it will lead to a new paradigm of big data governance and collaboration.</t>
  </si>
  <si>
    <t>https://www.sciencedirect.com/science/article/pii/S2666389922002288</t>
  </si>
  <si>
    <t>Can we share models if sharing data is not an option?</t>
  </si>
  <si>
    <t>Li, Zexi; Mao, Feng; Wu, Chao</t>
  </si>
  <si>
    <t>Li2022a</t>
  </si>
  <si>
    <t>Heterogeneous data, Household energy systems, Linked Data, Ontology, Semantics web, Decentralized energy data</t>
  </si>
  <si>
    <t>In a decentralized household energy system comprised of various devices such as home appliances, electric vehicles, and solar panels, end-users are able to dig deeper into the systemâ€™s details and further achieve energy sustainability if they are presented with data on the electric energy consumption and production at the granularity of the device. However, many databases in this field are siloed from other domains, including solely information pertaining to energy. This may result in the loss of information (e.g. weather) on each deviceâ€™s energy use. Meanwhile, a large number of these datasets have been extensively used in computational modeling techniques such as machine learning models. While such computational approaches achieve great accuracy and performance by concentrating only on a local view of datasets, model reliability cannot be guaranteed since such models are very vulnerable to data input fluctuations when information omission is taken into account. This article tackles the data isolation issue in the field of smart energy systems by examining Semantic Web methods on top of a household energy system. We offer an ontology-based approach for managing decentralized data at the device-level resolution in a system. As a consequence, the scope of the data associated with each device may easily be expanded in an interoperable manner throughout the Web, and additional information, such as weather, can be obtained from the Web, provided that the data is organized according to W3C standards.</t>
  </si>
  <si>
    <t>https://www.sciencedirect.com/science/article/pii/S2352467722001497</t>
  </si>
  <si>
    <t>Sustainable Energy, Grids and Networks</t>
  </si>
  <si>
    <t>A semantic web approach to uplift decentralized household energy data</t>
  </si>
  <si>
    <t>Wu, Jiantao; Orlandi, Fabrizio; AlSkaif, Tarek; Oâ€™Sullivan, Declan; Dev, Soumyabrata</t>
  </si>
  <si>
    <t>Wu2022</t>
  </si>
  <si>
    <t>Industry 4.0, Data Platform, Integration, Data Lake, Big Data, Lessons learnt</t>
  </si>
  <si>
    <t>In a paradigm of value creation from data collection and analysis, using Big Data, and particularly mining techniques, industrial actors are confronted to a series of issue regarding data collection, storage, distribution, and management. In this paper, we worked with several French industrials to provide them a data platform, able to centralise and distribute data coming from the shop-floor and from business related information systems. Our experience with both green field and brown field approach, as well as an historic activity in big data platforms for telecommunication industries have been used to compile a series of definition, working concepts and recommendations regarding the integration of a data platform to support manufacturing, data-based applications. These lessons learnt are presented in this paper, as well as on-going experiments to further improve key components and functions of industrial data platforms.</t>
  </si>
  <si>
    <t>https://www.sciencedirect.com/science/article/pii/S1877050922024516</t>
  </si>
  <si>
    <t>1660-1669</t>
  </si>
  <si>
    <t>Lessons learnt in industrial data platform integration</t>
  </si>
  <si>
    <t>Lacroix, Sylvain; Ostermeyer, Emeric; Duigou, Julien Le; Bornard, Florent; Rival, Sylvain; Mary, Marie-France; Eynard, Benoit</t>
  </si>
  <si>
    <t>Lacroix2023</t>
  </si>
  <si>
    <t>Data and models, Data ecosystem, Data lifecycles, FAIR data, Pandemic preparedness, COVID-19</t>
  </si>
  <si>
    <t>The use of data has been essential throughout the unfolding COVID-19 pandemic. We have needed it to populate our models, inform our understanding, and shape our responses to the disease. However, data has not always been easy to find and access, it has varied in quality and coverage, been difficult to reuse or repurpose. This paper reviews these and other challenges and recommends steps to develop a data ecosystem better able to deal with future pandemics by better supporting preparedness, prevention, detection and response.</t>
  </si>
  <si>
    <t>https://www.sciencedirect.com/science/article/pii/S1755436522000548</t>
  </si>
  <si>
    <t>The challenges of data in future pandemics</t>
  </si>
  <si>
    <t>Shadbolt, Nigel; Brett, Alys; Chen, Min; Marion, Glenn; McKendrick, Iain J.; Panovska-Griffiths, Jasmina; Pellis, Lorenzo; Reeve, Richard; Swallow, Ben</t>
  </si>
  <si>
    <t>Shadbolt2022</t>
  </si>
  <si>
    <t>Chaos, complexity and computation are especially important concepts with respect to both the Evolution of biological systems and the evolution of the Universe. We consider each of these five entities separately, and then view their combination in an overall consideration of both evolution and Evolution. The concept of computation can be directly derived from processes characteristic of the Evolution of biology or the evolution of the Universe, rather than presumed from our own mathematical ideas. We advocate the inclusion of meaning in science's deliberations, and support this by insisting that physically embodied abstractions should be considered part concrete in character. Combination of our initial five conceptual entities indicates that biological Evolution follows the same developmental criteria as the evolution of the Universe, albeit with an intermediate change in strategy. We conclude that evolutionarily derived computation is the prime driver of evolution/Evolutions' implications.</t>
  </si>
  <si>
    <t>https://www.sciencedirect.com/science/article/pii/S0303264722000612</t>
  </si>
  <si>
    <t>Biosystems</t>
  </si>
  <si>
    <t>Chaos, complexity and computation in the evolution of biological systems</t>
  </si>
  <si>
    <t>Cottam, Ron; Vounckx, Roger</t>
  </si>
  <si>
    <t>Cottam2022</t>
  </si>
  <si>
    <t>Smart farming, Current Trends in smart farming, Precision agriculture, Agriculture 4.0, Machine Learning</t>
  </si>
  <si>
    <t>With increasing population, the demand for agricultural productivity is rising to meet the goal of â€œZero Hungerâ€. Consequently, farmers have optimized the agricultural activities in a sustainable way with the modern technologies. This integration has boosted the agriculture production due to high potentiality in assisting the farmers. The impulse towards the technological advancement has revived the traditional agriculture methods and resulted in eco-friendly, sustainable, and efficient farming. This has revolutionized the era of smart farming which primarily alliance with modern technologies like, big data, machine learning, deep learning, swarm intelligence, internet-of-things, block chain, robotics and autonomous system, cloud-fog-edge computing, cyber physical systems, and generative adversarial networks (GAN). To cater the same, a detailed survey on ten hot-spots of smart farming is presented in this paper. The survey covers the technology-wise state-of-the-art methods along with their application domains. Moreover, the publicly available data sets with existing research challenges are investigated. Lastly, the paper concludes with suggestions to the identified problems and possible future research directions.</t>
  </si>
  <si>
    <t>https://www.sciencedirect.com/science/article/pii/S0168169922005324</t>
  </si>
  <si>
    <t>Technological revolutions in smart farming: Current trends, challenges &amp; future directions</t>
  </si>
  <si>
    <t>Sharma, Vivek; Tripathi, Ashish Kumar; Mittal, Himanshu</t>
  </si>
  <si>
    <t>Sharma2022a</t>
  </si>
  <si>
    <t>Building energy flexibility, Semantic interoperability, Ontology, Grid-interactive efficient buildings, Demand side management</t>
  </si>
  <si>
    <t>Energy flexibility of buildings can be an essential resource for a sustainable and reliable power grid with the growing variable renewable energy shares and the trend to electrify and decarbonize buildings. Traditional demand-side management technologies, advanced building controls, and emerging distributed energy resources (including electric vehicle, energy storage, and on-site power generation) enable the transition of the building stock to grid-interactive efficient buildings (GEBs) that operate efficiently to meet service needs and are responsive to grid pricing or carbon signals to achieve energy and carbon neutrality. Although energy flexibility has received growing attention from industry and the research community, there remains a lack of common ground for energy flexibility terminologies, characterization, and quantification methods. This paper presents a semantic ontologyâ€”EFOnt (Energy Flexibility Ontology)â€”that extends existing terminologies, ontologies, and schemas for building energy flexibility applications. EFOnt aims to serve as a standardized tool for knowledge co-development and streamlining energy flexibility related applications. We demonstrate potential use cases of EFOnt via two examples: (1) energy flexibility analytics with measured data from a residential smart thermostat dataset and a commercial building, and (2) modeling and simulation to evaluate energy flexibility of buildings. The compatibility of EFOnt with existing ontologies and the outlook of EFOnt's role in the building energy data tool ecosystem are discussed.</t>
  </si>
  <si>
    <t>https://www.sciencedirect.com/science/article/pii/S2666792422000312</t>
  </si>
  <si>
    <t>Advances in Applied Energy</t>
  </si>
  <si>
    <t>A semantic ontology for representing and quantifying energy flexibility of buildings</t>
  </si>
  <si>
    <t>Li, Han; Hong, Tianzhen</t>
  </si>
  <si>
    <t>Li2022</t>
  </si>
  <si>
    <t>Industrial Product-Service Systems, Decentralized Data Architecture, Data Ecosystem, Data-Enabled Design</t>
  </si>
  <si>
    <t>Industrial Product-Service Systems (IPS2) confront design organizations with new challenges. One of those is the need for co-designing products with services, and their underlying service provider and supplier networks including the business models driving their cooperation for value delivery to the end users. In this context, data collected about all the organizations involved in IPS2 design and delivery are becoming increasingly valuable assets for both, the design as well as the continuous improvement, adaptation, and optimization of IPS2. In today's company IT infrastructures, data is typically managed in centralized data warehouses or data lakes. In order to cope with the dynamic nature of IPS2 design and operation, agile de-centralized data organizations would be appropriate. Qualitative statements about the feasibility of some decentralized architectures realized with data mesh principles are given from practical use cases. This work focuses on a decentralized data architecture to enabling IPS2 design and operation. Therefore, this work investigates the related challenges from centralized databases and proposes a decentralized concept solution tackling the requirements data privacy, data traceability, data accountability and data usability for the use case of a Mobility as a Service (MaaS) data ecosystem. For this purpose, compared to existing use cases, modern technology solutions such as blockchain technology and smart contracts are integrated in the concept.</t>
  </si>
  <si>
    <t>https://www.sciencedirect.com/science/article/pii/S2212827123006339</t>
  </si>
  <si>
    <t>The 33rd CIRP Design Conference</t>
  </si>
  <si>
    <t>1228-1233</t>
  </si>
  <si>
    <t>Data Ecosystem for Industrial Product- Service Systems (IPS2) Based on a Decentralized Data Architecture</t>
  </si>
  <si>
    <t>PÃ¶rtner, Lara; MÃ¶ske, Robert; Riel, Andreas</t>
  </si>
  <si>
    <t>Poertner2023</t>
  </si>
  <si>
    <t>Artificial intelligence, Data, Healthcare, Collective data management</t>
  </si>
  <si>
    <t>This article contributes to the policy dialogue about how to govern healthcare data in the AI era and how to incentivize patients to share their data. Existing approaches to data-sharing restrict the flow of data. Yet, as healthcare AI technologies rely on data in enhancing their scope, such lack of data hinders the creation of future applications and diminishes the need for data to furnish them. We shift attention to a GDPR based policy that does not restrict data flows and argue that the existing experience in monetizing digitalized copyright material such as music can offer a practical and well tested solution.</t>
  </si>
  <si>
    <t>https://www.sciencedirect.com/science/article/pii/S0267364922000188</t>
  </si>
  <si>
    <t>Incentivizing the sharing of healthcare data in the AI Era</t>
  </si>
  <si>
    <t>Panagopoulos, Andreas; Minssen, Timo; Sideri, Katerina; Yu, Helen; Compagnucci, Marcelo Corrales</t>
  </si>
  <si>
    <t>Panagopoulos2022</t>
  </si>
  <si>
    <t>APIs, API economy, Digital platforms, Digital strategy, Case study</t>
  </si>
  <si>
    <t>Digital transformation compels companies to seek new strategies and business models, allowing firms to find new ways to create and capture value. APIs have been widely used in improving internal processes and have been opened up recently to third-party developers to enable innovations in digital ecosystems. However, few studies have documented success stories of value generation through employing public APIs and thus enabling new, API-driven business models. This single case study examined the digital transformation in one of the leading organizations of the travel industry, Amadeus Corporation. Publicly available documents and other gray literature were used as data for content analysis. The results show how Amadeus has transformed its business model into an API-driven business model. This study contributes to the literature on API-driven business models by demonstrating the implication of APIs as a strategic tool in value co-creation. We identified six different values that were generated by exposing digital assets to API consumers through the API-driven business models of self-service platforms: commercialization, ecosystem, big data, market and marketplace, entrepreneurship, and R&amp;D.</t>
  </si>
  <si>
    <t>https://www.sciencedirect.com/science/article/pii/S2666954423000030</t>
  </si>
  <si>
    <t>Digital Business</t>
  </si>
  <si>
    <t>Exploring API-driven business models: Lessons learned from Amadeus's digital transformation</t>
  </si>
  <si>
    <t>Heshmatisafa, Saeid; SeppÃ¤nen, Marko</t>
  </si>
  <si>
    <t>Heshmatisafa2023</t>
  </si>
  <si>
    <t>Circular economy, Industry sectors, R strategies, Sustainability, LinkedIn, Text mining, Web-based data</t>
  </si>
  <si>
    <t>In the Internet age, companies utilize social media platforms to increase their network, visibility, and profits. LinkedIn is one of the most popular such platforms, offering profile hosting and several basic services for free that both companies and customers make good use of. In this study, data-driven and qualitative approaches of assessing the topic of circular economy as a LinkedIn activity in the EU and UK are performed. Data were collected by LinkedIn registered companies with the keyword â€œcircular economyâ€, extracting variables such as number of employees, date of foundation, company's activities, etc. Results indicate that 3727 EU company profiles are involved in circular economy activities. The majority of these companies operate in the UK, followed by the Netherlands and Italy. In total, there are &gt;120 k employees in companies with circular economy activities in the EU, with Finland having the highest representation per half million population. With the extracted data, we provide a primary descriptive and statistical analysis for each country's engagement in circular economy, based on the business' sector activity. In addition, a presentation of circular economy companies per industrial sector and country is provided. The findings indicate that the examined companies give collective information regarding differentiations among the countries they operate in, but also shed light to the penetration of circular economy entrepreneurship in the EU. Monitoring the characteristics of the examined LinkedIn companies, as well as their descriptions and hashtags, essential insights on the progress and penetration of this ongoing economic transformation is provided. This approach offers significant perspectives for future country-specific in depth-analyses on this trending topic.</t>
  </si>
  <si>
    <t>https://www.sciencedirect.com/science/article/pii/S2352550922001518</t>
  </si>
  <si>
    <t>802-816</t>
  </si>
  <si>
    <t>Sustainable Production and Consumption</t>
  </si>
  <si>
    <t>Social media and EU companies' engagement in circular economy: A LinkedIn approach</t>
  </si>
  <si>
    <t>Tsironis, Georgios; Daglis, Theodoros; Tsagarakis, Konstantinos P.</t>
  </si>
  <si>
    <t>Tsironis2022</t>
  </si>
  <si>
    <t>Territorial spatial planning, Potential conflicts, Planning pattern, High-quality development, Yellow River Delta</t>
  </si>
  <si>
    <t>Territorial spatial planning mediation of potential land utilization conflicts is a scientific choice to achieve regional high-quality development. It is of great significance to guide the national space utilization mode, space form and development direction with the value orientation of high-quality development. Taking the Yellow River Delta with equal emphasis on protection and development as an example, we established the conceptual framework and mathematical model of land utilization multifunctional potential conflicts based on social ecosystem theory and revealed the multifunctional potential conflict type, intensity and spatial pattern of land utilization based on ecological conservation, agricultural production and urban construction suitability evaluation. Next, the planning mechanism of "rigid constraint" and "flexible guidance" was used to mediate the potential conflicts of land utilization multifunctions, form the micropattern of Territorial spatial planning, and construct the Territorial spatial planning system for high-quality development according to the transmission path of multilevel spatial patterns. The results show that (1) the Yellow River Delta is characterized by the importance of ecological conservation, the suitability of agricultural production and urban construction, and it also presents the premise of the potential conflicts of multifunctional land utilization. (2) The multifunctional and potential conflict mediation process of land utilization in the Yellow River Delta presents obvious features of land-river-sea gradient differentiation, which reflects the optimal path of coordinated development trends of social ecosystems. (3) The multilayer transmission of the Territorial spatial planning pattern forms the grid-based constraint bottom line, the administrative main function area and the global national space protection and development strategic pattern, in turn, supporting the high-quality development of the region from the aspects of factor allocation, zoning control and strategic direction. (4) The Yellow River Delta as a whole is dominated by ecological conservation and agricultural production patterns and has significant spatial agglomeration. The pattern of urban construction and elastic transition is relatively discrete. and multilevel Territorial spatial planning patterns for high-quality development have been developed. The Territorial spatial planning pattern of multilevel linkage constructs institutional control and spatial guarantees for high-quality development, and it is a scientific guide to regulate the harmonious coexistence of humans and nature in the Yellow River Delta.</t>
  </si>
  <si>
    <t>https://www.sciencedirect.com/science/article/pii/S0264837722004896</t>
  </si>
  <si>
    <t>Territorial spatial planning for regional high-quality development â€“ An analytical framework for the identification, mediation and transmission of potential land utilization conflicts in the Yellow River Delta</t>
  </si>
  <si>
    <t>Yanbo, Qu; Shilei, Wang; Yaya, Tian; Guanghui, Jiang; Tao, Zhou; Liang, Meng</t>
  </si>
  <si>
    <t>Yanbo2023</t>
  </si>
  <si>
    <t>Beef supply chain, Supply chain governance, Digital transformation, Blockchain, Multisignature, Multi-signing mechanism</t>
  </si>
  <si>
    <t>This paper designed and implemented a blockchain-based multisignature approach to digitally transform supply chain governance in multi-tier food supply chains, particularly in a geographically dispersed beef supply chain. An exploratory case study was utilised to demonstrate the design, implementation, and evaluation of a blockchain-based multisignature approach that was deployed on the Smart Trade Networks (STN) Proof of Authority (PoA) blockchain system for data collection and validation in a beef supply chain context. The multisignature approach was implemented with a use case to track a shipment of 92 cattle and meat products through key events from farm to food service. The use-case deployment records approximately 6000 data points registered on the STN PoA blockchain system. The real-case deployment illustrates the capability of the blockchain-based multisignature approach to digitally improve beef supply chain governance by enabling whole-of-chain transparency and trustworthy information sharing and supports supply chain professionals to have a better understanding of how to unlock blockchain potential for supply chain transformation.</t>
  </si>
  <si>
    <t>https://www.sciencedirect.com/science/article/pii/S209672092200032X</t>
  </si>
  <si>
    <t>Blockchain: Research and Applications</t>
  </si>
  <si>
    <t>A blockchain-based multisignature approach for supply chain governance: A use case from the Australian beef industry</t>
  </si>
  <si>
    <t>Cao, Shoufeng; Foth, Marcus; Powell, Warwick; Miller, Thomas; Li, Ming</t>
  </si>
  <si>
    <t>Cao2022</t>
  </si>
  <si>
    <t>Supply chains informatics, Data Integration, Interoperability, Supply chain data standards, Circular economy, SSCM, Optimization, Industry 5.0</t>
  </si>
  <si>
    <t>In order to realize the goals of Industry 5.0 (I5.0), which has data interoperability as one of its core principles, the future research in the Supply Chain (SC) visibility has to be aligned with socially, economically and environmentally sustainable objectives. Within the purview of circular economy, this paper indicates various aspects and implications of data sharing in the SCs in light of the published research. Taking into consideration the heterogeneity of data sources and standards, this article also catalogs all the major data-sharing technologies being employed in sharing data digitally across the SCs. Drawing on the published research from 2015 to 2021, following the PRISMA framework, this paper presents the state of research in the field of data sharing in SCs in terms of their standardization, optimization, simulation, automation, security and more notably sustainability. Using the co-occurrence metric, bibliometric analysis has been conducted such that the collected research is categorized under various keyword clusters and regional themes. This article brings together two major themes in reviewing the research in the field. Firstly, the bibliometric analysis of the published articles demonstrates the contours of the current state of research and the future possibilities in the field. Secondly, in synthesizing the research on the foundations of sustainability within the CRoss Industry Standard Process for Data Mining (CRISP-DM) framework, this article deals with various aspects and implications of information sharing in the SCs. By bringing these two themes together, this paper affords a prospective researcher with the research vis-Ã -vis the information sharing in SC, starting from the actual data standards in use to the modality and consequence of their application within the perspective of the circular economy. This article, in essence, indicates how all the aspects of data sharing in SCs may be brought together in service of the paradigm of I5.0.</t>
  </si>
  <si>
    <t>https://www.sciencedirect.com/science/article/pii/S2772390922000476</t>
  </si>
  <si>
    <t>Cleaner Logistics and Supply Chain</t>
  </si>
  <si>
    <t>Information sharing in supply chains â€“ Interoperability in an era of circular economy</t>
  </si>
  <si>
    <t>Khan, Athar Ajaz; Abonyi, JÃ¡nos</t>
  </si>
  <si>
    <t>Khan2022</t>
  </si>
  <si>
    <t>Edge computing, Analytical pipelines, Machine learning operationalization, AIOps, MLOps</t>
  </si>
  <si>
    <t>The use of Artificial Intelligence solutions keeps raising in the business domain. However, this adoption has not brought the expected results to companies so far. There are several reasons that make Artificial Intelligence solutions particularly complicated to adopt by businesses, such as the knowledge gap between the data science and operations teams. In this paper, we tackle the operationalization of distributed analytical pipelines in heterogeneous production environments, which span across different computational layers. In particular, we present a system called Orfeon, which can leverage different objectives and yields an optimized deployment for these pipelines. In addition, we offer the mathematical formulation of the problem alongside the objectives in hand (i.e. resilience, performance, and cost). Next, we propose a scenario utilizing cloud and edge infrastructural devices, in which we demonstrate how the system can optimize these objectives, without incurring scalability issues in terms of time nor memory. Finally, we compare the usefulness of Orfeon with a variety of tools in the field of machine learning operationalization and conclude that it is able to outperform these tools under the analyzed criteria, making it an appropriate system for the operationalization of machine learning pipelines.</t>
  </si>
  <si>
    <t>https://www.sciencedirect.com/science/article/pii/S0167739X22003223</t>
  </si>
  <si>
    <t>18-35</t>
  </si>
  <si>
    <t>Orfeon: An AIOps framework for the goal-driven operationalization of distributed analytical pipelines</t>
  </si>
  <si>
    <t>de-Arcaya, Josu DÃ­az; Torre-Bastida, Ana I.; MiÃ±Ã³n, RaÃºl; Almeida, Aitor</t>
  </si>
  <si>
    <t>deArcaya2023</t>
  </si>
  <si>
    <t>Cystic fibrosis, Telehealth, CFTR modulators</t>
  </si>
  <si>
    <t>Better health and longer survival for many peopleÂ with cystic fibrosis (PwCF) compels the continued evolution of the CF care model. Designed to deliver specialized care for a complex chronic condition, the model is organized around interdisciplinary healthcare teams at dedicated care centers. Introduction of CFTR modulators and the COVID-19Â pandemic have catalyzed the model's evolution. Many PwCF on modulator therapies are experiencing better health andÂ considering changes in their daily care routines. Some of the growing number of adults with CF are experiencing age-associated co-morbidities, requiring coordination withÂ new specialists. The pandemic accelerated the use of telehealth, revealing tradeoffs from new configurations of care delivery. Herein we review the implications of these recent shifts and offer recommendations to improve the quality of care coordinated across the interdisciplinary teams and an expanding field of subspecialists, while supporting the ability of the patientÂ to take on greater responsibility in disease management.</t>
  </si>
  <si>
    <t>https://www.sciencedirect.com/science/article/pii/S1569199322006002</t>
  </si>
  <si>
    <t>Journal of Cystic Fibrosis</t>
  </si>
  <si>
    <t>Telehealth and CFTR modulators: Accelerating innovative models of cystic fibrosis care</t>
  </si>
  <si>
    <t>Prickett, Michelle H.; Flume, Patrick A.; Sabadosa, Kathryn A.; Tran, Quynh T.; Marshall, Bruce C.</t>
  </si>
  <si>
    <t>Prickett2023</t>
  </si>
  <si>
    <t>Load forecasting, System level, Secondary substations, Ensemble model, Generalized additive models, Interpretable models</t>
  </si>
  <si>
    <t>Energy forecasting covers a wide range of prediction problems in the utility industry, such as forecasting demand, generation, price, and power load over time horizons and different power levels. Short-term load forecasting allows the system operator to make important decisions during network management and planning, which represents an economic improvement in the global electrical system, as well as acts as a fundamental component to address challenges imposed by the energy transition. Despite the urgent need, research into the current state-of-the-art in low voltage forecasting, other than at the smart meters level, has not yet been carried out in an in-depth way. We propose a systematic approach from system level to low voltage considering not only the performance of the models but also the applicability, interpretability, and reproducibility of the method/model. An initial benchmark model was compared against improved regression models enhanced by introducing new synthetic explanatory variables and a different regression technique, generalized additive models. The error was reduced by 42%â€“47% compared to the benchmark model, preserving the interpretability. Additionally, a simple ensemble method was evaluated to determine how it improves accuracy for specific periods, such as weekends, summer vacation, or public holidays, in which modeling is particularly difficult using standalone generalized additive models. The method was applied to the national power load and, for the first time, to all 100,000 secondary substations that integrate the Portugal power grid, rather than to tackle the few open datasets in this area. The approach was used to build a daily forecasting system live called PREDIS (Portuguese acronym for Distributed Prediction) whose outcomes are used to anticipate load peaks and network constraints in the context of the Portugal distribution system operator.</t>
  </si>
  <si>
    <t>https://www.sciencedirect.com/science/article/pii/S0306261922017500</t>
  </si>
  <si>
    <t>Applied Energy</t>
  </si>
  <si>
    <t>Short-term electricity load forecastingâ€”A systematic approach from system level to secondary substations</t>
  </si>
  <si>
    <t>Pinheiro, Marco G.; Madeira, Sara C.; Francisco, Alexandre P.</t>
  </si>
  <si>
    <t>Pinheiro2023</t>
  </si>
  <si>
    <t>Data-driven healthcare, Under-five mortality, Maternal mortality, Emerging technologies, Pervasive healthcare, Sub-Saharan Africa</t>
  </si>
  <si>
    <t>Sub-Saharan Africa (SSA) has the highest maternal and under-five mortality rates in the world. The advent of the coronavirus disease 2019 exacerbated the region's problems by overwhelming the health systems and affecting access to healthcare through travel restrictions and rechanelling of resources towards the containment of the pandemic. The region failed to achieve the Millenium Development Goals on maternal and child mortalities, and is poised to fail to achieve the same goals in the Sustainable Development Goals. To improve on the maternal and child health outcomes, many SSA countries introduced digital technologies for educating pregnant and nursing women, making doctorsâ€™ appointments and sending reminders to mothers and expectant mothers, as well as capturing information about patients and their illnesses. However, the collected epidemiological data are not being utilised to inform patient care and improve on the quality, efficiency and access to maternal, neonatal and child health (MNCH) care. To the researchersâ€™ best knowledge, no review paper has been published that focuses on digital health for MNCH care in SSA and proposes data-driven approaches to the same. Therefore, this study sought to: (1) identify digital systems for MNCH in SSA; (2) identify the applicability and weaknesses of the digital MNCH systems in SSA; and (3) propose a data-driven model for diverging emerging technologies into MNCH services in SSA to make better use of data to improve MNCH care coverage, efficiency and quality. The PRISMA methodology was used in this study. The study revealed that there are no data-driven models for monitoring pregnant women and under-five children in Sub-Saharan Africa, with the available digital health technologies mainly based on SMS and websites. Thus, the current digital health systems in SSA do not support real-time, ubiquitous, pervasive and data-driven healthcare. Their main applicability is in non-real-time pregnancy monitoring, education and information dissemination. Unless new and more effective approaches are implemented, SSA might remain with the highest and unacceptable maternal and under-five mortality rates globally. The study proposes feasible emerging technologies that can be used to provide data-driven healthcare for MNCH in SSA, and the recommendations on how to make the transition successful as well as the lessons learn from other regions.</t>
  </si>
  <si>
    <t>https://www.sciencedirect.com/science/article/pii/S2414644722000768</t>
  </si>
  <si>
    <t>Special Issue: Continuous Concerning for Women and Childrenâ€™s Health</t>
  </si>
  <si>
    <t>183-191</t>
  </si>
  <si>
    <t>Global Health Journal</t>
  </si>
  <si>
    <t>Towards data-driven models for diverging emerging technologies for maternal, neonatal and child health services in Sub-Saharan Africa: a systematic review</t>
  </si>
  <si>
    <t>Batani, John; Maharaj, Manoj Sewak</t>
  </si>
  <si>
    <t>Batani2022</t>
  </si>
  <si>
    <t>data economy, servitization, business models</t>
  </si>
  <si>
    <t>Utilizing data in the industrial environment offers manufacturing companies numerous opportunities to optimize their own processes and develop new service offerings that go beyond existing business models. Many companies have already recognized this potential and have developed their own data-based solutions. But despite these efforts, many of the solutions developed, ultimately fail on the market. This is commonly caused by companies struggling to develop suitable business models for their technical solutions. A crucial factor in this regard is the lack of adequate economic evaluation during the development phase. On the revenue side, the selection of a suitable pricing strategy represents an important decision. It determines the acceptance on the market as well as the profitability of a data-based business model. Due to the growing share of data-based value creation, new challenges and opportunities arise in this regard. This paper presents an approach to select and develop a suitable pricing strategy for data-based services in the industrial environment. For this purpose, challenges in the selection of pricing strategies with a special focus on intangible goods such as data are examined first. Subsequently, existing pricing mechanisms are identified and discussed. Based on this, a process model for determining suitable pricing strategies is derived, which companies can use in the context of their business model development. The method is then validated with an industrial use case and the results are discussed.</t>
  </si>
  <si>
    <t>https://www.sciencedirect.com/science/article/pii/S221282712300700X</t>
  </si>
  <si>
    <t>56th CIRP International Conference on Manufacturing Systems 2023</t>
  </si>
  <si>
    <t>Seizing the value of data: Selecting appropriate pricing strategies for data-based services in manufacturing</t>
  </si>
  <si>
    <t>Hoffmann, Felix; Lang, Enno; Metternich, Joachim</t>
  </si>
  <si>
    <t>Hoffmann2023</t>
  </si>
  <si>
    <t>Big data, Business model, Digitalization, Open data, Open innovation, Value capture, Value creation</t>
  </si>
  <si>
    <t>The promise of open data is grand, but the results are often meager. To resolve this conundrum and make headway in the adoption of effective open data practices, we take a step back and investigate the underlying reasons for investing in open data. Based on survey results, interviews, and complementary evidence from secondary sources, we explore the motives and beliefs about open data investment expressed by open data experts in both public and private organizations. To our surprise, in both public and private organizations we find that open data investments are driven more by legitimacy-seeking than a quest to realize the value creation potential of open data. The results are worrisome, as such motives and beliefs do not necessarily lead to investment in the complementary assets needed to realize the potential associated with open dataâ€”instead, open data risks becoming a lost opportunity. Clearly, it's time to move beyond the open data hype and get down to business. Our paper provides insights for practice and calls on future research to unpack antecedents and mechanisms for value creation, and to identify appropriate complementary investments in open data, for example in terms of technologies, tools, and systems.</t>
  </si>
  <si>
    <t>https://www.sciencedirect.com/science/article/pii/S0166497222000827</t>
  </si>
  <si>
    <t>Open data: Lost opportunity or unrealized potential?</t>
  </si>
  <si>
    <t>Temiz, Serdar; Holgersson, Marcus; BjÃ¶rkdahl, Joakim; Wallin, Martin W.</t>
  </si>
  <si>
    <t>Temiz2022</t>
  </si>
  <si>
    <t>Broadband, Public policy, Geography, Error, Uncertainty, Spatial analysis</t>
  </si>
  <si>
    <t>The digital divide is a persistent feature in the United States. While most Americans have access to some form of broadband internet connection, the bandwidth, quality of service (QoS), and choice of providers remain highly variable throughout the country. For example, while the residents of many urban areas can choose between gigabit fiber, cable, or digital subscriber line connections from multiple providers, residents in rural areas often suffer from limited platform and provider choices. A fundamental problem with developing effective public policy for broadband in the U.S. is the lack of reliable data for estimating the geographic coverage of broadband service. This paper aims to highlight how data uncertainty can negatively impact coverage estimations in subtle and not-so-subtle ways. The state of California serves as our study area. This paper suggests a combination of uncertain broadband data combined with Census data errors co-mingle to create a variable snapshot of local broadband provision and geographic coverage. We provide several strategies for dealing with these uncertainties to improve the evaluation of broadband in California and the United States.</t>
  </si>
  <si>
    <t>https://www.sciencedirect.com/science/article/pii/S0736585322000703</t>
  </si>
  <si>
    <t>Californiaâ€™s digital divide and the specter of data uncertainty for evaluating broadband coverage</t>
  </si>
  <si>
    <t>Grubesic, Tony H.; Helderop, Edward</t>
  </si>
  <si>
    <t>Grubesic2022</t>
  </si>
  <si>
    <t>Additive manufacturing, Intelligent manufacturing, Cyber-physical system, Integrated design and manufacturing</t>
  </si>
  <si>
    <t>In additive manufacturing (AM), intelligent technologies are proving to be a powerful tool for facilitating economic, efficient, and effective decision-making within the product and service development. Such capabilities hold great promise to significantly improve the producibility, repeatability, and reproducibility of the additive manufacturing process and unlock its complete design freedom for product innovation. This paper defines the concept of intelligent additive manufacturing and design (IAMD) while providing a triple-layer model for reference. Details about these three layers, i.e., digital thread layer, cyber-physical layer, and intelligent service layer, are presented. Moreover, both scientific and engineering challenges raised during the studies and implementations of IAMD are discussed together with potential solutions. The paper also outlines the future perspective on IAMD towards the directions of integrated design and manufacturing, cyber-physical AM, advanced artificial intelligence for AM, digital materials and products, as well as design for AM process chain.</t>
  </si>
  <si>
    <t>https://www.sciencedirect.com/science/article/pii/S2214860422005280</t>
  </si>
  <si>
    <t>Additive Manufacturing</t>
  </si>
  <si>
    <t>Intelligent additive manufacturing and design: state of the art and future perspectives</t>
  </si>
  <si>
    <t>Xiong, Yi; Tang, Yunlong; Zhou, Qi; Ma, Yongsheng; Rosen, David W.</t>
  </si>
  <si>
    <t>Xiong2022</t>
  </si>
  <si>
    <t>Machining, Tooling, Sensor, Actuator, Integration, Control, Smart tool</t>
  </si>
  <si>
    <t>The advances in electronics, sensors, actuators, smart materials, computers, and communication technologies led to new and improved mechatronics-based smart tooling systems. This paper reviews the sensors and actuators used in tooling systems. The sensor principles to measure force, displacement, and temperature are explained. Actuators based on piezo, magnetorheological fluid, shape memory alloy, and magnetostrictive principles are discussed. Wireless and wire-based power supply and signal transmission techniques to stationary and rotating tools are described. The integration of sensors, actuators, power supply, and microcontrollers to various tooling systems used in boring, milling, turning, and grinding operations are presented along with their process monitoring and control applications in the industry. It is shown that the sensor-actuator tooling systems improve the accuracy, robustness, and productivity of machining which adds intelligence to the machine tools. The current challenges include widening the operating bandwidth of tooling systems, wireless power and high-speed data transmission, miniaturization of actuators and sensors, and onboard processing using embedded micro-controllers.</t>
  </si>
  <si>
    <t>https://www.sciencedirect.com/science/article/pii/S0007850623001385</t>
  </si>
  <si>
    <t>673-696</t>
  </si>
  <si>
    <t>Sensor and actuator integrated tooling systems</t>
  </si>
  <si>
    <t>Bleicher, F.; Biermann, D.; Drossel, W.-G.; Moehring, H.-C.; Altintas, Y.</t>
  </si>
  <si>
    <t>Bleicher2023</t>
  </si>
  <si>
    <t>Net Ecosystem CO Exchange (NEE), Gross Primary Production (GPP), Ecosystem respiration (R), Evapotranspiration (ET), Crop Coefficient (K), Ecosystem Water Use Efficiency (EWUE)</t>
  </si>
  <si>
    <t>The present study reports ecosystem CO2, H2O exchanges (at diurnal, daily, and seasonal-scale) from a rainfed (dryland) cotton crop (Gossypium sp) grown in deep black soil of tropical central India during 2019â€“20 and 2020â€“21, using an Eddy Covariance (EC) system. The half-hourly CO2 fluxes were found to vary significantly across the growth stages of cotton crop with peak values during first boll opening to first picking stage [mean Net Ecosystem CO2 Exchange (NEE), âˆ’16 to âˆ’18Â ÂµmolÂ m-2 s-1; mean Gross Primary production (GPP), 20â€“22Â ÂµmolÂ m-2 s-1; and mean Ecosystem Respiration (Reco), 5â€“6Â ÂµmolÂ m-2 s-1]. The response of daytime GPP to Photosynthetic Photon Flux Density (PPFD) was found to be poor during 1â€“30 days after sowing (DAS) with R2âˆ¼0.4. It improved during 30â€“150 DAS (R2âˆ¼0.6), while deteriorating further as the crop started senescing. The rainfed cotton crop was found to be a strong net CO2 sink, with seasonal NEE, GPP, Reco, and evapotranspiration (ET) of âˆ’Â 333.66 gC m-2, 990.16 gC m-2, 656.50 gC m-2 and 468.32Â mm during 2019â€“20, respectively. The cotton season of 2020â€“21 had seasonal NEE, GPP, Reco, and ET of âˆ’Â 391.85 gC m-2, 1063.89 gC m-2, 672.04 gC m-2, and 545.25Â mm respectively. The seasonal Ecosystem Water Use Efficiency (EWUE) was estimated to be 1.9 and 2.1 gC kg-1 H2O during 2019â€“20 and 2020â€“21, respectively. Maximum values of crop coefficient (Kc) were observed to be 1â€“1.2 during 30â€“75 DAS, signifying favourable conditions for crop growth. The inter-seasonal differences in the CO2 and H2O exchanges were mainly driven by the differences in incoming PPFD due to cloudiness. Results of the present study will help in understanding the ecosystem processes and exchanges from a rainfed cotton-based cropping system, which in turn can significantly contribute to the global carbon and moisture budget.</t>
  </si>
  <si>
    <t>https://www.sciencedirect.com/science/article/pii/S0378429022001666</t>
  </si>
  <si>
    <t>Rainfed cotton crop in central India is a strong net CO2 sink: An eddy covariance-based analysis of ecosystem fluxes</t>
  </si>
  <si>
    <t>Chakraborty, Abhishek; Venugopalan, M. V.; Mani, Jugal Kishore; Bagadkar, Amol J.; Manikandan, A.</t>
  </si>
  <si>
    <t>Chakraborty2022</t>
  </si>
  <si>
    <t>Cultural ecosystem services, Social media data, Ecosystem Service potential and realisation, Metropolitan area of Cali (Colombia)</t>
  </si>
  <si>
    <t>Sustainable urban and metropolitan planning is increasingly benefiting from differentiated assessments of ecosystem services. Cultural ecosystem services (CES) are particularly relevant for urban residentsâ€™ mental and physical health, yet, quantification and mapping of CES are often challenging, especially so in the Global South. The use of social media data (SMD), which has recently gained importance for assessing CES at larger spatial and temporal scales, provides a promising entry point for mitigating this informational gap in land-use planning. However, its application is mainly limited to European and North American cases and rarely applied to data-scarce urban regions in the Global South, with South America as no exception. Addressing this geographical gap, this study assesses CES of urban green spaces in the city of Cali, Colombia, based on 1,686 crowdsourced and geolocated photographs, and compares those results with a metropolitan scale CES potential assessment based on expert opinions performed in a previous study. Despite some important limitations primarily related to Flickr as a data source, we demonstrate the utility of this approach, especially for understanding the fine-scale generation of CES by small green spaces located within the urban fabric that are overlooked in the metropolitan scale expert-based assessment. These green spaces are highly relevant as inner-city pockets for CES production, especially in the form of â€œexistence valueâ€ and â€œaesthetic experiencesâ€, in contrast to green areas highlighted by experts at the metropolitan scale that serve primarily recreational purposes. Our results indicate the large potential of SMD-based CES assessment approaches for informing urban planning processes in the Global South.</t>
  </si>
  <si>
    <t>https://www.sciencedirect.com/science/article/pii/S2212041622000419</t>
  </si>
  <si>
    <t>Using crowdsourced imagery to assess cultural ecosystem services in data-scarce urban contexts: The case of the metropolitan area of Cali, Colombia</t>
  </si>
  <si>
    <t>Zapata-Caldas, Emmanuel; Calcagni, Fulvia; BarÃ³, Francesc; Langemeyer, Johannes</t>
  </si>
  <si>
    <t>ZapataCaldas2022</t>
  </si>
  <si>
    <t>big data, deep learning, infodemics, misinformation, social media, infoveillance</t>
  </si>
  <si>
    <t>Background Digital misinformation, primarily on social media, has led to harmful and costly beliefs in the general population. Notably, these beliefs have resulted in public health crises to the detriment of governments worldwide and their citizens. However, public health officials need access to a comprehensive system capable of mining and analyzing large volumes of social media data in real time. Objective This study aimed to design and develop a big data pipeline and ecosystem (UbiLab Misinformation Analysis System [U-MAS]) to identify and analyze false or misleading information disseminated via social media on a certain topic or set of related topics. Methods U-MAS is a platform-independent ecosystem developed in Python that leverages the Twitter V2 application programming interface and the Elastic Stack. The U-MAS expert system has 5 major components: data extraction framework, latent Dirichlet allocation (LDA) topic model, sentiment analyzer, misinformation classification model, and Elastic Cloud deployment (indexing of data and visualizations). The data extraction framework queries the data through the Twitter V2 application programming interface, with queries identified by public health experts. The LDA topic model, sentiment analyzer, and misinformation classification model are independently trained using a small, expert-validated subset of the extracted data. These models are then incorporated into U-MAS to analyze and classify the remaining data. Finally, the analyzed data are loaded into an index in the Elastic Cloud deployment and can then be presented on dashboards with advanced visualizations and analytics pertinent to infodemiology and infoveillance analysis. Results U-MAS performed efficiently and accurately. Independent investigators have successfully used the system to extract significant insights into a fluoride-related health misinformation use case (2016 to 2021). The system is currently used for a vaccine hesitancy use case (2007 to 2022) and a heat waveâ€“related illnesses use case (2011 to 2022). Each component in the system for the fluoride misinformation use case performed as expected. The data extraction framework handles large amounts of data within short periods. The LDA topic models achieved relatively high coherence values (0.54), and the predicted topics were accurate and befitting to the data. The sentiment analyzer performed at a correlation coefficient of 0.72 but could be improved in further iterations. The misinformation classifier attained a satisfactory correlation coefficient of 0.82 against expert-validated data. Moreover, the output dashboard and analytics hosted on the Elastic Cloud deployment are intuitive for researchers without a technical background and comprehensive in their visualization and analytics capabilities. In fact, the investigators of the fluoride misinformation use case have successfully used the system to extract interesting and important insights into public health, which have been published separately. Conclusions The novel U-MAS pipeline has the potential to detect and analyze misleading information related to a particular topic or set of related topics.</t>
  </si>
  <si>
    <t>https://www.sciencedirect.com/science/article/pii/S1438887123004260</t>
  </si>
  <si>
    <t>Tweeting for Health Using Real-time Mining and Artificial Intelligenceâ€“Based Analytics: Design and Development of a Big Data Ecosystem for Detecting and Analyzing Misinformation on Twitter</t>
  </si>
  <si>
    <t>Morita, Plinio Pelegrini; Zakir Hussain, Irfhana; Kaur, Jasleen; Lotto, Matheus; Butt, Zahid Ahmad</t>
  </si>
  <si>
    <t>Morita2023</t>
  </si>
  <si>
    <t>The Unified Health System (SUS) has accumulated, over its more than 30 years of history, a vast amount of data and information on a massive number of health actions. However, the immense fragmentation present in its information systems reduces their effectiveness for guiding decision-making processes. The DashGen tool seeks to fill this gap and enable a simplified and transparent approach to integrating and exploiting public data related to Primary Health Care. DashGen allows the production of flexible visualizations of complex databases, including sophisticated analyses, promoting advancement in access to information including new ways of understanding health databases.</t>
  </si>
  <si>
    <t>https://www.sciencedirect.com/science/article/pii/S187705092300399X</t>
  </si>
  <si>
    <t>CENTERIS â€“ International Conference on ENTERprise Information Systems / ProjMAN â€“ International Conference on Project MANagement / HCist â€“ International Conference on Health and Social Care Information Systems and Technologies 2022</t>
  </si>
  <si>
    <t>1105-1111</t>
  </si>
  <si>
    <t>DashGen: Development of a Computational Tool for Flexible Visualization in Complex Primary Health Care Databases in the Brazil Public Health System</t>
  </si>
  <si>
    <t>de Barros Vidal, Flavio; Araujo, Aleteia Patricia Favacho; Muller, Raphael Paula Leite; Fernandes, Jorge Henrique Cabral</t>
  </si>
  <si>
    <t>BarrosVidal2023</t>
  </si>
  <si>
    <t>Big Data Technology, Literature Research, Module Development</t>
  </si>
  <si>
    <t>Nowadays, the continuous development of big data technology makes all walks of life try to apply big data technology for analysis, and literature research is certainly no exception. On the surface, literature, as a form of culture and art, does not seem to intersect with big data, but due to the continuous improvement of artificial intelligence technology and the exhaustive ability brought by big data, as well as the fact that both are only tools to assist people in literature research, the application of big data analysis in literature research is becoming more and more extensive and effective. How to use the big data analysis to conduct literature research and in which direction to conduct, have become the focus of the current literature research field. This paper will illustrate the module development of big data technology analysis in literature research through specific examples.</t>
  </si>
  <si>
    <t>https://www.sciencedirect.com/science/article/pii/S1877050923018690</t>
  </si>
  <si>
    <t>3rd International Conference on Machine Learning and Big Data Analytics for IoT Security and Privacy</t>
  </si>
  <si>
    <t>391-398</t>
  </si>
  <si>
    <t>Module Development for Big Data Technology in Literature Research</t>
  </si>
  <si>
    <t>Xi, Yu; Tian, Xiaoning; Yan, Zhenyu</t>
  </si>
  <si>
    <t>Xi2023</t>
  </si>
  <si>
    <t>Computational linguistic, AI, epidemic, healthcare, classification</t>
  </si>
  <si>
    <t>For the last couple years, governments and health authorities worldwide have been focused on addressing the Covid-19 pandemic; for example, governments have implemented countermeasures, such as quarantining, pushing vaccine shots to minimize local spread, investigating and analyzing the virusâ€™ characteristics, and conducting epidemiological investigations through patient management and tracers. Therefore, researchers worldwide require funding to achieve these goals. Furthermore, there is a need for documentation to investigate and trace disease characteristics. However, it is time consuming and resource intensive to work with documents comprising many types of unstructured data. Therefore, in this study, natural language processing technology is used to automatically classify these documents. Currently used statistical methods include data cleansing, query modification, sentiment analysis, and clustering. However, owing to limitations with respect to the data, it is necessary to understand how to perform data analysis suitable for medical documents. To solve this problem, this study proposes a robust in-depth mixed with subject and emotion model comprising three modules. The first is a subject and non-linear emotional module, which extracts topics from the data and supplements them with emotional figures. The second is a subject with singular value decomposition in the emotion model, which is a dimensional decomposition module that uses subject analysis and an emotion model. The third involves embedding with singular value decomposition using an emotion module, which is a dimensional decomposition method that uses emotion learning. The accuracy and other model measurements, such as the F1, area under the curve, and recall are evaluated based on an article on Middle East respiratory syndrome. A high F1 score of approximately 91% is achieved. The proposed joint analysis method is expected to provide a better synergistic effect in the dataset.</t>
  </si>
  <si>
    <t>https://www.sciencedirect.com/science/article/pii/S154622182200546X</t>
  </si>
  <si>
    <t>2985-3001</t>
  </si>
  <si>
    <t>Computers, Materials and Continua</t>
  </si>
  <si>
    <t>NLP-Based Subject with Emotions Joint Analytics for Epidemic Articles</t>
  </si>
  <si>
    <t>Park, Woo Hyun; Siddiqui, Isma Farah; Shin, Dong Ryeol; Qureshi, Nawab Muhammad Faseeh</t>
  </si>
  <si>
    <t>Park2022</t>
  </si>
  <si>
    <t>ecosystem function, functional trait, global change, resilience, trait ecology</t>
  </si>
  <si>
    <t>Traits are measurable features of organisms. Functional traits aspire to more. They quantify an organismâ€™s ecology and, ultimately, predict ecosystem functions based on local communities. Such predictions are useful, but only if â€˜functionalâ€™ really means â€˜ecologically relevantâ€™. Unfortunately, many â€˜functionalâ€™ traits seem to be characterized primarily by availability and implied importance â€“ not by their ecological information content. Better traits are needed, but a prevailing trend is to â€˜functionalizeâ€™ existing traits. The key may be to invert the process, that is, to identify functions of interest first and then identify traits as quantifiable proxies. We propose two distinct, yet complementary, perspectives on traits and provide a â€˜taxonomy of traitsâ€™, a conceptual compass to navigate the diverse applications of traits in ecology.</t>
  </si>
  <si>
    <t>https://www.sciencedirect.com/science/article/pii/S0169534722002890</t>
  </si>
  <si>
    <t>402-411</t>
  </si>
  <si>
    <t>To harness traits for ecology, letâ€™s abandon â€˜functionalityâ€™</t>
  </si>
  <si>
    <t>Streit, Robert P.; Bellwood, David R.</t>
  </si>
  <si>
    <t>Streit2023</t>
  </si>
  <si>
    <t>FAIR guiding principles, research data management, data-driven research, materials science, batteries, perovskite crystal structure, photovoltaic devices</t>
  </si>
  <si>
    <t>Summary The need for good research data management (RDM) practices is becoming more recognized as a critical part of research. This may be attributed to the 5V challenge in big data: volume, variety, velocity, veracity, and value. The materials science community is no exception to these challenges as it heralds its new paradigm of data-driven science, which uses artificial intelligence to accelerate materials discovery but requires massive datasets to perform effectively. Hence, there are efforts to standardize, curate, preserve, and disseminate these data in a way that is findable, accessible, interoperable, and reusable (FAIR). To understand the current state of data-driven materials science and learn about the challenges faced with RDM, we gather user stories of researchers from small- and large-scale projects. This enables us to provide relevant recommendations within the data-driven research life cycle to develop and/or procure an effective RDM system following the FAIR guiding principles.</t>
  </si>
  <si>
    <t>https://www.sciencedirect.com/science/article/pii/S259023852200594X</t>
  </si>
  <si>
    <t>3614-3642</t>
  </si>
  <si>
    <t>Matter</t>
  </si>
  <si>
    <t>Accelerating the adoption of research data management strategies</t>
  </si>
  <si>
    <t>Medina, Johanne; Ziaullah, Abdul Wahab; Park, Heesoo; Castelli, Ivano E.; Shaon, Arif; Bensmail, Halima; El-Mellouhi, Fedwa</t>
  </si>
  <si>
    <t>Medina2022</t>
  </si>
  <si>
    <t>Climate-change, Species distribution modelling, Weighted suitability, , Gap analysis, Conservation priorities</t>
  </si>
  <si>
    <t>Climate and land cover changes are the two most important stressors causing the decline of amphibiansâ€™ populations worldwide. Within the Mediterranean area, one of the global biodiversity hotspots, the endemic Italian yellow-bellied toad (Bombina pachypus) suffered the same fate, as the decreases and local extinctions proved over time. Since the need to preserve this Apennine endemic species is evident, we take advantage of a novel approach combining climate-based ecological niche models and post-modelling GIS techniques (i.e., the weighted overlay framework) to produce finer species distribution models for B. pachypus. In doing so, we coupled climate variables with topographic-, hydrologic-, and habitat-related predictors, sharpening the potential speciesâ€™ distribution at its whole range scale. Our findings show a latitudinal subdivision in predicted suitability: Central Apennines populations are expected to suffer more than the Northern ones, with considerable potential future losses of genetic diversity. On the contrary, Southern Apenninesâ€™ suitability is predicted to remain stable over time, preserving the vast diversity. When assessing the coverage that protected areas offer to the locations of suitable habitats for B. pachypus, the protected sites of the Central Apennines result in slightly less suitable conservation areas than those in the Northern and Southern Apennines. The overall protected areas coverage is currently low (âˆ¼20%) and predicted in the future to narrow towards medium suitability values, except in Southern Apennines, where an increase is inferred. In light of our spatially-explicit results, we suggest that a national-scale conservation strategy should consider different management options according to the sub-territories that our analyses highlighted. Our coupled â€œweighted modelling â€“ spatialised genetic inferenceâ€ approach permits us to support different conservation policies at all spatial scales, capitalising on relatively few input data. Also, in-depth spatial analyses should be performed to support effective protection strategies and management for the conservation stakeholders.</t>
  </si>
  <si>
    <t>https://www.sciencedirect.com/science/article/pii/S2351989422003043</t>
  </si>
  <si>
    <t>e02302</t>
  </si>
  <si>
    <t>Global Ecology and Conservation</t>
  </si>
  <si>
    <t>Addressing conservation measures through fine-tuned species distribution models for an Italian endangered endemic anuran</t>
  </si>
  <si>
    <t>BernabÃ², Ilaria; Biondi, Maurizio; Cittadino, Viviana; Sperone, Emilio; Iannella, Mattia</t>
  </si>
  <si>
    <t>Bernabo2022</t>
  </si>
  <si>
    <t>Smart mobility, Co-creation of mobility services, Transport services and sustainable cities, Living Labs, Data ecosystems</t>
  </si>
  <si>
    <t>Data-driven digital services have become an integral part of the optimization of transport as well as customer experience. When seeking fresh solutions and services for public transportation, the open innovation paradigm could be considered as a viable approach to apply. As an embodiment of this approach provider-driven living labs are arranged by public organizations as well as private companies to co-develop new products, services, and solutions. Tampere Urban Rail Mobility Services (TURMS) living lab combines a public transport vehicle as a physical platform and a cloud-based data space as a digital platform, for creating an authentic and secure innovation, development, and testing environment for novel mobility solutions and services. This paper describes system requirements and the architecture of the digital platform needed to support the TURMS living lab data ecosystem.</t>
  </si>
  <si>
    <t>https://www.sciencedirect.com/science/article/pii/S2352146523009535</t>
  </si>
  <si>
    <t>TRA Lisbon 2022 Conference Proceedings Transport Research Arena (TRA Lisbon 2022),14th-17th November 2022, Lisboa, Portugal</t>
  </si>
  <si>
    <t>1792-1799</t>
  </si>
  <si>
    <t>The Concept of Urban Mobility Innovation Environment for Data-Driven Service Development</t>
  </si>
  <si>
    <t>Lahti, Janne; Heino, Immo; Lusikka, Toni</t>
  </si>
  <si>
    <t>Lahti2023</t>
  </si>
  <si>
    <t>Circular economy, Digitalization, Nitrogen, Phosphorus, Resource recovery, Struvite</t>
  </si>
  <si>
    <t>Global food security, which has emerged as one of the sustainability challenges, impacts every country. As food cannot be generated without involving nutrients, research has intensified recently to recover unused nutrients from waste streams. As a finite resource, phosphorus (P) is largely wasted. This work critically reviews the technical applicability of various water technologies to recover macro-nutrients such as P, N, and K from wastewater. Struvite precipitation, adsorption, ion exchange, and membrane filtration are applied for nutrient recovery. Technological strengths and drawbacks in their applications are evaluated and compared. Their operational conditions such as pH, dose required, initial nutrient concentration, and treatment performance are presented. Cost-effectiveness of the technologies for P or N recovery is also elaborated. It is evident from a literature survey of 310 published studies (1985â€“2022) that no single technique can effectively and universally recover target macro-nutrients from liquid waste. Struvite precipitation is commonly used to recover over 95 % of P from sludge digestate with its concentration ranging from 200 to 4000 mg/L. The recovered precipitate can be reused as a fertilizer due to its high content of P and N. Phosphate removal of higher than 80 % can be achieved by struvite precipitation when the molar ratio of Mg2+/PO43âˆ’ ranges between 1.1 and 1.3. The applications of artificial intelligence (AI) to collect data on critical parameters control optimization, improve treatment effectiveness, and facilitate water utilities to upscale water treatment plants. Such infrastructure in the plants could enable the recovered materials to be reused to sustain food security. As nutrient recovery is crucial in wastewater treatment, water treatment plant operators need to consider (1) the costs of nutrient recovery techniques; (2) their applicability; (3) their benefits and implications. It is essential to note that the treatment cost of P and/or N-laden wastewater depends on the process applied and local conditions.</t>
  </si>
  <si>
    <t>https://www.sciencedirect.com/science/article/pii/S0048969722063823</t>
  </si>
  <si>
    <t>Macro-nutrients recovery from liquid waste as a sustainable resource for production of recovered mineral fertilizer: Uncovering alternative options to sustain global food security cost-effectively</t>
  </si>
  <si>
    <t>Sniatala, Bogna; Kurniawan, Tonni Agustiono; Sobotka, Dominika; Makinia, Jacek; Othman, Mohd Hafiz Dzarfan</t>
  </si>
  <si>
    <t>Sniatala2023</t>
  </si>
  <si>
    <t>Digital epidemiology, Big data, COVID-19, Ethics, Public engagement, Privacy</t>
  </si>
  <si>
    <t>The COVID-19 pandemic witnessed a surge in the use of health data to combat the public health threat. As a result, the use of digital technologies for epidemic surveillance showed great potential to collect vast volumes of data, and thereby respond more effectively to the healthcare challenges. However, the deployment of these technologies raised legitimate concerns over risks to individual privacy. While the ethical and governance debate focused primarily on these concerns, other relevant issues remained in the shadows. Leveraging examples from the COVID-19 pandemic, this perspective article aims to investigate these overlooked issues and their ethical implications. Accordingly, we explore the problem of the digital divide, the role played by tech companies in the public health domain and their power dynamics with the government and public research sector, and the re-use of personal data, especially in the absence of adequate public involvement. Even if individual privacy is ensured, failure to properly engage with these other issues will result in digital epidemiology tools that undermine equity, fairness, public trust, just distribution of benefits, autonomy, and minimization of group harm. On the contrary, a better understanding of these issues, a broader ethical and data governance approach, and meaningful public engagement will encourage adoption of these technologies and the use of personal data for public health research, thus increasing their power to tackle epidemics.</t>
  </si>
  <si>
    <t>https://www.sciencedirect.com/science/article/pii/S1755436522000925</t>
  </si>
  <si>
    <t>In the shadow of privacy: Overlooked ethical concerns in COVID-19 digital epidemiology</t>
  </si>
  <si>
    <t>Ferretti, Agata; Vayena, Effy</t>
  </si>
  <si>
    <t>Ferretti2022</t>
  </si>
  <si>
    <t>Data sharing, Logistics Collaboration, Intelligent mobility management platforms, Mobility-as-a-Service (MaaS) and integration of networks/services, Multimodal Trans-European Transport Network (TEN-T)</t>
  </si>
  <si>
    <t>FENIX11https://fenix-network.eu/aims to develop the 1st European federated architecture for data sharing, serving the European logistics community to offer interoperability between any existing and future platform. The idea of FENIX originates from the work and recommendations of the European Commission's Digital Transport and Logistic Forum (DTLF)22https://transport.ec.europa.eu/transport-themes/digital-transport-and-logistics-forum-dtlf_en#about-the-dtlf to create a viable and valid federative network of platforms as enabler for Business to Administration (B2A) and Business to Business (B2B) data exchange and sharing by transport and logistics operators. A common vision and ambition for the future framework to be established after the end of the project, the so-called FENIX2.0 network, has been discussed and developed. This paper provides the analysis of the current situation in terms of business planning of platforms federated to FENIX, defines the expectations of FENIX participants in terms of future collaboration after the formal ending of the FENIX project and the requirements for the development of a FENIX2.0 framework.</t>
  </si>
  <si>
    <t>https://www.sciencedirect.com/science/article/pii/S235214652300786X</t>
  </si>
  <si>
    <t>3925-3932</t>
  </si>
  <si>
    <t>Business requirements for logistics data sharing: recommendations from the FENIX project</t>
  </si>
  <si>
    <t>Apruzzese, Michela; Bresseleers, Peter</t>
  </si>
  <si>
    <t>Apruzzese2023</t>
  </si>
  <si>
    <t>People data, Measurement, Quantitative paradigm, Statistics</t>
  </si>
  <si>
    <t>This reflection article addresses a difficulty faced by scholars and practitioners working with numbers about people, which is that those who study people want numerical data about these people. Unfortunately, time and time again, this numerical data about people is wrong. Addressing the potential causes of this wrongness, we present examples of analyzing people numbers, i.e., numbers derived from digital data by or about people, and discuss the comforting illusion of data validity. We first lay a foundation by highlighting potential inaccuracies in collecting people data, such as selection bias. Then, we discuss inaccuracies in analyzing people data, such as the flaw of averages, followed by a discussion of errors that are made when trying to make sense of people data through techniques such as posterior labeling. Finally, we discuss a root cause of people data often being wrong â€“ the conceptual conundrum of thinking the numbers are counts when they are actually measures. Practical solutions to address this illusion of data validity are proposed. The implications for theories derived from people data are also highlighted, namely that these people theories are generally wrong as they are often derived from people numbers that are wrong.</t>
  </si>
  <si>
    <t>https://www.sciencedirect.com/science/article/pii/S2543925122001188</t>
  </si>
  <si>
    <t>The illusion of data validity: Why numbers about people are likely wrong</t>
  </si>
  <si>
    <t>Jansen, Bernard J.; Salminen, Joni; Jung, Soon-gyo; Almerekhi, Hind</t>
  </si>
  <si>
    <t>Jansen2022</t>
  </si>
  <si>
    <t>Machine learning based service system, reusable knowledge, bad smell, judgment process</t>
  </si>
  <si>
    <t>In this study, we consider projects for developing service systems using machine learning (ML) techniques. As ML techniques have been introduced in various domains, there is reusable knowledge on ML projects that can be employed for conducting such projects without facing major failures. The usage of such knowledge during a project has not yet been clearly described in the form of reusable knowledge such as best practices or patterns. Thus, in this study, we propose a method for collecting the ominous signs in ML projects as â€œbad smellsâ€ and incorporating them as a part of such reusable knowledge. We confirmed the effectiveness of the proposed method through an evaluation.</t>
  </si>
  <si>
    <t>https://www.sciencedirect.com/science/article/pii/S1877050923011948</t>
  </si>
  <si>
    <t>517-526</t>
  </si>
  <si>
    <t>Practice-based Collection of Bad Smells in Machine Learning Projects</t>
  </si>
  <si>
    <t>Takeuchi, Hironori; Kaiya, Haruhiko; Nakagawa, Hiroyuki; Ogata, Shinpei</t>
  </si>
  <si>
    <t>Takeuchi2023</t>
  </si>
  <si>
    <t>Entrepreneurial ecosystems, Digital data, Entrepreneurship, Innovation</t>
  </si>
  <si>
    <t>Scholars are always searching for better data, new models and novel theories. This special issue presents new empirical approaches for studying local entrepreneurial ecosystems. Our objective is to provide insights into the state of the art of the new methodologies and uncommon data to study the dynamics and functioning of local entrepreneurial ecosystems. â€˜Uncommon dataâ€™ refers to curated data from digital sources, with bespoke indicators derived from social media and interpretations derived from observation. The papers propose new methods and measures and draw upon a wide variety of empirical evidence, from large sample analyses of archival data to detailed qualitative investigations. The authors outline the need for multidisciplinary approaches and dynamic research designs that incorporate firm-level dynamics as a key dimension of entrepreneurial ecosystems. Taken together, the papers provide important insights into the major issues facing policymakers and researchers of entrepreneurship.</t>
  </si>
  <si>
    <t>https://www.sciencedirect.com/science/article/pii/S004873332200107X</t>
  </si>
  <si>
    <t>Uncommon Methods and Metrics for Local Entrepreneurial Ecosystems</t>
  </si>
  <si>
    <t>Research Policy</t>
  </si>
  <si>
    <t>Uncommon methods and metrics for local entrepreneurial ecosystems</t>
  </si>
  <si>
    <t>Feldman, Maryann; Fleming, Lee; Heaton, Sohvi; Desai, Sameeksha; Teece, David</t>
  </si>
  <si>
    <t>Feldman2022</t>
  </si>
  <si>
    <t>ontologies, circular economy, semantic interoperability, automotive industry, circularity degree</t>
  </si>
  <si>
    <t>Circular economy (CE) focuses on maintaining the value of goods and materials as long as possible, reducing waste and resource usage, and keeping resources within the economy when a product has reached the end of its life. Products and materials have to be utilized many times to produce additional value. In the automotive industry, CE involves processes throughout the value chain comprising multiple dimensions such as energy, materials, lifetime, and utilization. The CE performance of the automotive industry can be measured using key performance indicators (KPIs) from those dimensions. However, since multiple stakeholders are involved throughout the automotive product lifecycle and value chain, calculating KPIs requires data from heterogeneous sources. Thus, a non-uniform understanding of the KPIs among those stakeholders may arise due to a lack of explicit semantic description, including the related assessed CE scenarios, data providers, and data sources. Meanwhile, various sectors have used ontologies to facilitate a common understanding of information structure among systems and organizations. Our paper presents an ontology-based model that enables sharing a common understanding of KPIs used to assess CE performance in the automotive industry. We identify the indicators, the corresponding data requirements, and sources. In this paper, we present the ontology model describing the semantics of data required for the indicators. We also show the deployment model illustrating the implementation of the ontology model in the CE performance assessment phases.</t>
  </si>
  <si>
    <t>https://www.sciencedirect.com/science/article/pii/S2212827123009071</t>
  </si>
  <si>
    <t>1351-1356</t>
  </si>
  <si>
    <t>An Ontology Model to Facilitate the Semantic Interoperability in Assessing the Circular Economy Performance of the Automotive Industry</t>
  </si>
  <si>
    <t>Pidikiti, Vamsi Sai; Vijaya, Annas; Valilai, Omid Fatahi; Wicaksono, Hendro</t>
  </si>
  <si>
    <t>Pidikiti2023</t>
  </si>
  <si>
    <t>Big data processing, Three-stage performance optimization, Expert system, Rule-based heuristics, Hill climbing</t>
  </si>
  <si>
    <t>To meet the challenges of massive data, many big data platforms have been used in practice. In these data processing platforms, there are many correlated parameters that have an impact on processing performance; thus, it is challenging to configure these parameters properly for users with different roles. This paper proposes XDataExplorer, a new comprehensive self-tuning tool for big data platforms, which is based on a three-stage optimization approach that optimizes performance successively at the system level, application level and fine-grain tuning. System-level optimization is guided by expert knowledge that is used to update the system variables. Based on the metrics that are computed by collecting recent application history, application-level optimization is achieved using rule-based heuristic methods. The last step of fine-grain tuning uses a hill-climbing algorithm to iterative examine combinations of system-level and application-level parameters. Several performance optimization best practices, expertise, and heuristic rules are also summarized in this paper. Through different stages of gradual tuning, the proposed tool can rapidly improve the productivity of a big data platform and make processes run more efficiently. System evaluations show that, with the suggested configurations, performance can be improved by between 15% and 60% for different workloads compared to default configurations.</t>
  </si>
  <si>
    <t>https://www.sciencedirect.com/science/article/pii/S2214579622000235</t>
  </si>
  <si>
    <t>Big Data Research</t>
  </si>
  <si>
    <t>XDataExplorer: A Three-Stage Comprehensive Self-Tuning Tool for Big Data Platforms</t>
  </si>
  <si>
    <t>Guo, Qing; Xie, Yingying; Li, Qiushi; Zhu, Yifan</t>
  </si>
  <si>
    <t>Guo2022</t>
  </si>
  <si>
    <t>Urban growth boundaries delimitation, LANDSCAPE model, Urban expansion, Ecosystem conservation, Cropland protection, Urban compactness</t>
  </si>
  <si>
    <t>Urban expansion occupies open space at the city edge, most of which are ecological lands and cropland. Their losses cause far-reaching impact on ecological security and food security. The urban growth boundaries delimitation has been proposed to preserve these open spaces. Current studies consider ecosystem conservation or cropland protection independently, while largely ignore the potential trade-offs between them. This study aims to integratedly coordinate both ecosystem conservation and cropland protection by protecting superior ecological lands and cropland in the urban growth boundaries delimitation. The superiorities of ecological lands and croplands are treated equally for supporting urban expansion and are considered at the same time during land use simulation. Habitat quality (quantified by the InVEST model) and agricultural production potential are applied to reflect the superiority of ecological lands and cropland respectively. By applying a land use simulation model LANDSCAPE, the demand for urban land can be met by occupying inferior ecological lands and cropland. The urban growth boundaries can be thus delimitated accordingly based on the projected urban areas. The effect of urban growth boundaries delimitation can be reflected by the mitigated losses in habitat quality, agricultural production potential and change in urban compactness. Two scenarios are set up for comparing the effect of our approach. The result shows that our approach performs better in coordinating ecosystem conservation, cropland protection and a more compact urban morphology. This research contributes to a rational urban growth boundaries delimitation which integratedly incorporating ecosystem conservation, cropland protection and urban compactness.</t>
  </si>
  <si>
    <t>https://www.sciencedirect.com/science/article/pii/S0304380022000813</t>
  </si>
  <si>
    <t>Delimitation of urban growth boundaries by integratedly incorporating ecosystem conservation, cropland protection and urban compactness</t>
  </si>
  <si>
    <t>Zhou, Ting; Yang, Xi; Ke, Xinli</t>
  </si>
  <si>
    <t>Zhou2022</t>
  </si>
  <si>
    <t>data lake, health, applications, benefits, sources and players</t>
  </si>
  <si>
    <t>As the amount of available data in healthcare has increased significantly and only 20% of electronic health record data are in a structured format, data lakes have become a common solution for managing heterogeneous data in the healthcare domain. Nowadays, these are utilized far below their capabilities in medical research. Since previous reviews only partly address data lakes in the healthcare domain, a systematic literature review on this topic is missing. Therefore, this paper provides an overview of applications in the healthcare domain that benefit from data lakes. We review the literature and structure it according to data sources and players, and we identify applications and future research needs of data lakes in the healthcare domain. Overall, it turned out that all players could benefit from the capabilities of data lakes. We found that data lakes are currently not broadly implemented in the field, and the viewpoint of hospital operators and healthcare insurers seems to be an underresearched topic compared to the other players.</t>
  </si>
  <si>
    <t>https://www.sciencedirect.com/science/article/pii/S1877050923012760</t>
  </si>
  <si>
    <t>1302-1311</t>
  </si>
  <si>
    <t>Data Lakes in Healthcare: Applications and Benefits from the Perspective of Data Sources and Players</t>
  </si>
  <si>
    <t>Gentner, Tobias; Neitzel, Timon; Schulze, Jacob; Gerschner, Felix; Theissler, Andreas</t>
  </si>
  <si>
    <t>Gentner2023</t>
  </si>
  <si>
    <t>Internet of Things, Computational notebook, Software development, Prototyping</t>
  </si>
  <si>
    <t>Computational notebooks create narratives that consolidate text, executable code, and visualizations in a single document. They are widely used in data science, enabling data scientists to accurately document and execute the steps of their analyses in an exploratory and iterative manner. Prototyping Internet of Things (IoT) systems is also complex because of IoT heterogeneous and interconnected nature. Indeed, IoT system prototyping spans multiple development and execution environments, and developers, besides focusing on the code, are required to configure various devices. To ascertain if and how computational notebooksâ€™ capabilities might be useful in the IoT scenario, this work presents an IoT-tailored notebook architecture aimed at helping developers build and share a computational narrative around the prototyping of IoT systems. To that end, we propose the concept of â€œIoT notebookâ€, for which we analyze the required features and present its first implementation. We evaluate our proposal by conducting an exploratory user study among non-expert IoT developers working in a large IT company. Finally, we point out the potential of this approach.</t>
  </si>
  <si>
    <t>https://www.sciencedirect.com/science/article/pii/S1071581922000684</t>
  </si>
  <si>
    <t>International Journal of Human-Computer Studies</t>
  </si>
  <si>
    <t>Computational notebooks to support developers in prototyping IoT systems</t>
  </si>
  <si>
    <t>Corno, Fulvio; De Russis, Luigi; SÃ¡enz, Juan Pablo</t>
  </si>
  <si>
    <t>Corno2022</t>
  </si>
  <si>
    <t>rare diseases, exome sequencing, genome sequencing, gene discovery, FORGE Canada, Care4Rare Canada</t>
  </si>
  <si>
    <t>Summary The past decade has witnessed a rapid evolution in rare disease (RD) research, fueled by the availability of genome-wide (exome and genome) sequencing. In 2011, as this transformative technology was introduced to the research community, the Care4Rare Canada Consortium was launched: initially as FORGE, followed by Care4Rare, and Care4Rare SOLVE. Over what amounted to three eras of diagnosis and discovery, the Care4Rare Consortium used exome sequencing and, more recently, genome and other 'omic technologies to identify the molecular cause of unsolved RDs. We achieved a diagnostic yield of 34% (623/1,806 of participating families), including the discovery of deleterious variants in 121 genes not previously associated with disease, and we continue to study candidate variants in novel genes for 145 families. The Consortium has made significant contributions to RD research, including development of platforms for data collection and sharing and instigating a Canadian network to catalyze functional characterization research of novel genes. The Consortium was instrumental to implementing genome-wide sequencing as a publicly funded test for RD diagnosis in Canada. Despite the successes of the past decade, the challenge of solving all RDs remains enormous, and the work is far from over. We must leverage clinical and 'omic data for secondary use, develop tools and policies to support safe data sharing, continue to explore the utility of new and emerging technologies, and optimize research protocols to delineate complex disease mechanisms. Successful approaches in each of these realms is required to offer diagnostic clarity to all families with RDs.</t>
  </si>
  <si>
    <t>https://www.sciencedirect.com/science/article/pii/S0002929722004505</t>
  </si>
  <si>
    <t>1947-1959</t>
  </si>
  <si>
    <t>The American Journal of Human Genetics</t>
  </si>
  <si>
    <t>Care4Rare Canada: Outcomes from a decade of network science for rare disease gene discovery</t>
  </si>
  <si>
    <t>Boycott, Kym M.; Hartley, Taila; Kernohan, Kristin D.; Dyment, David A.; Howley, Heather; Innes, A. Micheil; Bernier, Francois P.; Brudno, Michael</t>
  </si>
  <si>
    <t>Boycott2022</t>
  </si>
  <si>
    <t>Data-driven business, Data privacy, Digital services, Risk management, Data sharing, Privacy principles</t>
  </si>
  <si>
    <t>To leverage the opportunities provided by the Internet of Things (IoT), product-based companies are exploring new data-driven business opportunities. They may miss these same opportunities, however, owing to data-privacy challenges. These challenges start with the customers of product-based companies, extend to the wider business ecosystem, and continue with the companies themselves. This article identifies 12 data-privacy challenges and introduces 12 measures to address them. These include intuitive recommendations, such as enabling cross-product consent collection, as well as less intuitive measures, such as fostering a can-do attitude in legal units, closing the gap between legal and business initiatives, or implementing a clear process for well-reasoned risk-taking. The following four principles were found to support companies in implementing these measures: (1) letting privacy and data-driven business go hand in hand, (2) putting customers first and turning their privacy preferences into opportunities, (3) aligning risk-management activities with the process of digital service development, and (4) using technology to professionalize legal processes.</t>
  </si>
  <si>
    <t>https://www.sciencedirect.com/science/article/pii/S0007681322001288</t>
  </si>
  <si>
    <t>493-504</t>
  </si>
  <si>
    <t>Data-driven business and data privacy: Challenges and measures for product-based companies</t>
  </si>
  <si>
    <t>SchÃ¤fer, Fabian; Gebauer, Heiko; GrÃ¶ger, Christoph; Gassmann, Oliver; Wortmann, Felix</t>
  </si>
  <si>
    <t>Schaefer2023</t>
  </si>
  <si>
    <t>Data factor market, Data marketplaces, Data ecosystem, SEED Model</t>
  </si>
  <si>
    <t>In the era of digital economy, the data has increasingly become one important production factor. Taking Guiyang Global Big Data Exchange (GBDEx) as an empirical case, this paper first proposes a SEED model for constructing the data factor market which mainly consists of four components: S for System rules designing which refers to the design of rules, standards, policies and laws on data transaction process; E for Exchange platform building which should be credible, controllable, reliable and traceable; E for Ecosystem nurturing that refer to diverse data suppliers, customers for data demand, data intermediaries, data regulators, and other data trading alliances should be nurtured; and D for Data convergence and co-governance refers to the convergence and co-governance of various types of data trading subjects. The SEED can also be interpreted as a process of constructing the data factor market, with the data exchange as the core, igniting the vitality of the whole data factor market like a seed. We believe this paper can make contributions to the digital economy literature: first, it contributes to extant literature on data marketplaces and data ecosystem; second, it provides practical suggestions for constructing the data factor market; third, relevant policy makers and higher-level managers will likely achieve much enlightenment from this paper.</t>
  </si>
  <si>
    <t>https://www.sciencedirect.com/science/article/pii/S2773067023000067</t>
  </si>
  <si>
    <t>273-283</t>
  </si>
  <si>
    <t>Journal of Digital Economy</t>
  </si>
  <si>
    <t>A SEED model for constructing the data factor market: Evidence from Guiyang Global Big Data Exchange (GBDEx) in China</t>
  </si>
  <si>
    <t>Ye, Yuting; Zhou, Ailin; Shi, Xinwei; Huang, Cheng</t>
  </si>
  <si>
    <t>Ye2022</t>
  </si>
  <si>
    <t>B2B data, process integration, cloud-based middleware, smart services, enterprise architecture</t>
  </si>
  <si>
    <t>With the emergence of Industry 4.0, a transformation of value creation was initiated. Data-driven services, so-called smart services, which use data analysis techniques such as machine learning, are becoming increasingly important in new business models and the inter-company data exchange processes required for this. This paper examines both technical and business model aspects regarding the handling of data in the environment of Industry 4.0 use cases and their implications towards a B2B integration framework. It considers the provision and use of smart services in mechanical and plant engineering after-sales and develops a holistic approach for ensuring and managing internal and inter-company service integration. On the basis of use-cases carried out within a research project, the concept is implemented and evaluated.</t>
  </si>
  <si>
    <t>https://www.sciencedirect.com/science/article/pii/S1877050922024504</t>
  </si>
  <si>
    <t>1649-1659</t>
  </si>
  <si>
    <t>Towards a B2B integration framework for smart services in Industry 4.0</t>
  </si>
  <si>
    <t>Schubert, Viktor; Kuehner, Steffen; Krauss, Tobias; Trat, Martin; Bender, Janek</t>
  </si>
  <si>
    <t>Schubert2023</t>
  </si>
  <si>
    <t>mobility data sharing, transport cloud, data privacy, data enrichment, journey planning, virtual and living labs</t>
  </si>
  <si>
    <t>With the emergence of new mobility services, an increasing amount of data is being produced. However, while it is recognized that data sharing can open up new opportunities and lead to more efficient processes and new products, there is still a lot of reluctance to share data. The EU-funded MobiDataLab project works to remove these limitations and to foster the sharing of data amongst transport authorities, operators and other mobility stakeholders. According to the FAIR principles (findable, accessible, interoperable and reusable), the MobiDataLab project provides a â€œtransport cloudâ€, that is an infrastructure to build new solutions with mobility data and services. With a close contribution between a reference group, the project team and contributors of virtual and living labs, the project will identify current challenges and work with the relevant interest groups on solutions.</t>
  </si>
  <si>
    <t>https://www.sciencedirect.com/science/article/pii/S2352146523010098</t>
  </si>
  <si>
    <t>2237-2244</t>
  </si>
  <si>
    <t>Making it easy for transport stakeholders to share mobility data</t>
  </si>
  <si>
    <t>Chevallier, Thierry; Lauer, Johannes; Renso, Chiara; Blanco-Justicia, Alberto; De Ryck, Didier; Papacharalampous, Alexandros</t>
  </si>
  <si>
    <t>Chevallier2023</t>
  </si>
  <si>
    <t xml:space="preserve">, , , </t>
  </si>
  <si>
    <t>With the open and big data movement in full swing, data sharing becomes more ubiquitous and more often crosses sectoral boundaries. The promise of data to help address societal issues and foster innovation requires public organizations to work together with businesses and researchers. Data collaboratives whereby actors collaborate to share and use data for public good gain increasing interest. Most of these collaborations, however, tend to be one-off, small, and limited in impact due to a complex web of legal, technical, ethical, commercial, and organizational challenges. Initiators of data collaboratives, termed as conveners, can potentially alleviate some of these concerns by playing various roles in developing a more sustainable data ecosystem for the data collaboratives. Our study investigates what convener roles are perceived to be critical in developing data collaboratives. By drawing on data ecosystems thinking, we developed a framework of convener roles and sub-roles which we further used to analyze four cases in the Netherlands and Sweden. We conclude that connecting role and learning catalyst role are critical at the initiation stage, while stimulating and mediating roles emerge as future critical roles as the data ecosystem develops. We further identified convener meta-roles that are associated with particular data ecosystem structures (keystone-centric, marketplace-based, intermediary-based, and platform-centric). Our research can be instrumental to actors leading the efforts of creating such data ecosystems as it provides insights on the needs and resources that can be leveraged to stimulate development and innovation.</t>
  </si>
  <si>
    <t>https://www.sciencedirect.com/science/article/pii/S0740624X22000995</t>
  </si>
  <si>
    <t>An ecosystem perspective on developing data collaboratives for addressing societal issues: The role of conveners</t>
  </si>
  <si>
    <t>Susha, Iryna; van den Broek, Tijs; van Veenstra, Anne-Fleur; LinÃ¥ker, Johan</t>
  </si>
  <si>
    <t>Susha2023</t>
  </si>
  <si>
    <t>data sharing, data coordination, data harmonization, data governance, research informatics, research collaboration, clinical research, medical genomics, data management</t>
  </si>
  <si>
    <t>Summary Integrating data across heterogeneous research environments is a key challenge in multi-site, collaborative research projects. While it is important to allow for natural variation in data collection protocols across research sites, it is also important to achieve interoperability between datasets in order to reap the full benefits of collaborative work. However, there are few standards to guide the data coordination process from project conception to completion. In this paper, we describe the experiences of the Clinical Sequence Evidence-Generating Research (CSER) consortium Data Coordinating Center (DCC), which coordinated harmonized survey and genomic sequencing data from seven clinical research sites from 2020 to 2022. Using input from multiple consortium working groups and from CSER leadership, we first identify 14 lessons learned from CSER in the categories of communication, harmonization, informatics, compliance, and analytics. We then distill these lessons learned into 11 recommendations for future research consortia in the areas of planning, communication, informatics, and analytics. We recommend that planning and budgeting for data coordination activities occur as early as possible during consortium conceptualization and development to minimize downstream complications. We also find that clear, reciprocal, and continuous communication between consortium stakeholders and the DCC is equally important to maintaining a secure and centralized informatics ecosystem for pooling data. Finally, we discuss the importance of actively interrogating current approaches to data governance, particularly for research studies that straddle the research-clinical divide.</t>
  </si>
  <si>
    <t>https://www.sciencedirect.com/science/article/pii/S2666247722000367</t>
  </si>
  <si>
    <t>Lessons learned and recommendations for data coordination in collaborative research: The CSER consortium experience</t>
  </si>
  <si>
    <t>Muenzen, Kathleen D.; Amendola, Laura M.; Kauffman, Tia L.; Mittendorf, Kathleen F.; Bensen, Jeannette T.; Chen, Flavia; Green, Richard; Powell, Bradford C.; Kvale, Mark; Angelo, Frank; Farnan, Laura; Fullerton, Stephanie M.; Robinson, Jill O.; Li, Tianran; Murali, Priyanka; Lawlor, James M. J.; Ou, Jeffrey; Hindorff, Lucia A.; Jarvik, Gail P.; Crosslin, David R.</t>
  </si>
  <si>
    <t>Muenzen2022</t>
  </si>
  <si>
    <t>Carbon neutrality, Multiple scenario analysis, Multiple objective programming (MOP), GeoSOS-FLUS</t>
  </si>
  <si>
    <t>China has proposed to achieve the carbon neutrality target by 2060. It is important for China to clearly understand the carbon sink of ecosystems. Most current studies focus on accounting for the carbon sink or carbon emission in the past and ignore the contribution of ecosystems to carbon neutrality in the future. The work presented in this paper projects land use changes in 2030 and 2060 under the business as usual (BAS), rapid economic development (RED), and ecological land protection (ELP) scenarios based on Multiple Objective Programming and GeoSOS-FLUS and calculates the carbon budgets and contributions of ecosystems to carbon neutrality in Qinghai during 2000â€“2060. The key findings are that the contributions of the terrestrial ecosystem to carbon neutrality in Qinghai are 9.92% (BAS), 10.03% (ELP) and 7.56% (RED) in 2030, and 3.23% (BAS), 3.28% (ELP) and 2.91% (RED) in 2060. These results indicate that the Qinghai ecosystem has carbon sink potential and the reduction of carbon emissions by humans is the core challenge in achieving carbon neutrality. Therefore, some recommendations have been made: 1) optimizing the land use structure to enhance the ecosystem sink in Qinghai; 2) continuing to implement the policies of ecological protection in Qinghai; 3) reducing the anthropogenic carbon emissions is the key to achieving carbon neutrality in 2060. This study not only offers data support and related policy recommendations to realize carbon neutrality goals but also provides a feasible method for future ecosystem contribution assessments under the goal of carbon neutrality.</t>
  </si>
  <si>
    <t>https://www.sciencedirect.com/science/article/pii/S0959652622034862</t>
  </si>
  <si>
    <t>Evaluating the future terrestrial ecosystem contributions to carbon neutrality in Qinghai-Tibet Plateau</t>
  </si>
  <si>
    <t>Liu, Mengxue; Dong, Xiaobin; Wang, Xue-Chao; Zhao, Bingyu; Fan, Weiguo; Wei, Hejie; Zhang, Peng; Liu, Ranran</t>
  </si>
  <si>
    <t>Liu2022</t>
  </si>
  <si>
    <t>Indigenous People, reconciliation, Indigenous knowledge, natural sciences, braiding knowledge systems, collaborative research</t>
  </si>
  <si>
    <t>Western-trained, non-Indigenous researchers in Canada have an ethical responsibility to collaborate with Indigenous Peoples and to re-envision the scientific research process through the lens of reconciliation. The health of the natural environment has long been a concern to both Indigenous and non-Indigenous Peoples, and weaving different ways of knowing could provide a path forward to address critical wildlife health concerns. Here, we conducted a review of the peer-reviewed and grey literature that claims to weave Indigenous and Western ways of knowing in ecotoxicology and wildlife health in Canada, coding for background information, wildlife health stressors, research methods, Indigenous participation, and research outcomes. Seventeen studies met the inclusion criteria, the majority of which were published since 2015 and took place in Canadaâ€™s North. Research collaborations were often between First Nations or Inuit knowledge holders (most frequently, active harvesters and Elders) and Western-trained, non-Indigenous academics. Most studies were initiated by mutual agreement between community partners and researchers, but no study was â€œIndigenous-ledâ€ at any stage of research. Studies investigated environmental contaminants and health-related topics in a range of wildlife, usually traditional subsistence species. The most commonly studied disease was avian cholera, and the most studied class of toxicants was metals and trace elements. Indigenous knowledge was primarily collected via interviews. Studies often used multiple methodologies to braid or weave knowledge, but the most frequently used methodology was community-based participatory research. To provide a more holistic understanding of the process of weaving knowledge, we conducted an in-depth examination, applying a decolonizing lens, of two exemplar cases of collaborative research with Indigenous communities. This exploration led to the conclusion that research that weaves ways of knowing must not be approached with a â€œone-size-fits-allâ€ mindset, but instead should emphasize relationship building, continuous engagement, and ethical practices. By adopting such practices, Western-trained, non-Indigenous academics can better address critical wildlife health concerns while contributing meaningfully to advancing healing and reconciliation with Indigenous Peoples.</t>
  </si>
  <si>
    <t>https://www.sciencedirect.com/science/article/pii/S1208605323000357</t>
  </si>
  <si>
    <t>452-470</t>
  </si>
  <si>
    <t>Environmental Reviews</t>
  </si>
  <si>
    <t>Weaving Indigenous and Western ways of knowing in ecotoxicology and wildlife health: a review of Canadian studies</t>
  </si>
  <si>
    <t>Johnson, Lydia R.; Wilcox, Alana A. E.; Alexander, Steven M.; Bowles, Ella; Castleden, Heather; Henri, Dominique A.; Herc, Chris; King, Lucas; Provencher, Jennifer F.; Orihel, Diane M.</t>
  </si>
  <si>
    <t>Johnson2023</t>
  </si>
  <si>
    <t>electronic health record, unique device identification, cyber-physical production systems, mHealth, data integration ecosystem, hierarchical data access, shell embedded role model</t>
  </si>
  <si>
    <t>Background The electronic health record (EHR) targets systematized collection of patient-specific, electronically stored health data. The EHR is an evolving concept driven by ongoing developments and open or unclear legal issues concerning medical technologies, cross-domain data integration, and unclear access roles. Consequently, an interdisciplinary discourse based on representative pilot scenarios is required to connect previously unconnected domains. Objective We address cross-domain data integration including access control using the specific example of a unique device identification (UDI)â€“expanded hip implant. In fact, the integration of technical focus data into the hospital information system (HIS) is considered based on surgically relevant information. Moreover, the acquisition of social focus data based on mobile health (mHealth) is addressed, covering data integration and networking with therapeutic intervention and acute diagnostics data. Methods In addition to the additive manufacturing of a hip implant with the integration of a UDI, we built a database that combines database technology and a wrapper layer known from extract, transform, load systems and brings it into a SQL database, WEB application programming interface (API) layer (back end), interface layer (rest API), and front end. It also provides semantic integration through connection mechanisms between data elements. Results A hip implant is approached by design, production, and verification while linking operation-relevant specifics like implant-bone fit by merging patient-specific image material (computed tomography, magnetic resonance imaging, or a biomodel) and the digital implant twin for well-founded selection pairing. This decision-facilitating linkage, which improves surgical planning, relates to patient-specific postoperative influencing factors during the healing phase. A unique product identification approach is presented, allowing a postoperative read-out with state-of-the-art hospital technology while enabling future access scenarios for patient and implant data. The latter was considered from the manufacturing perspective using the process manufacturing chain for a (patient-specific) implant to identify quality-relevant data for later access. In addition, sensor concepts were identified to use to monitor the patient-implant interaction during the healing phase using wearables, for example. A data aggregation and integration concept for heterogeneous data sources from the considered focus domains is also presented. Finally, a hierarchical data access concept is shown, protecting sensitive patient data from misuse using existing scenarios. Conclusions Personalized medicine requires cross-domain linkage of data, which, in turn, require an appropriate data infrastructure and adequate hierarchical data access solutions in a shared and federated data space. The hip implant is used as an example for the usefulness of cross-domain data linkage since it bundles social, medical, and technical aspects of the implantation. It is necessary to open existing databases using interfaces for secure integration of data from end devices and to assure availability through suitable access models while guaranteeing long-term, independent data persistence. A suitable strategy requires the combination of technical solutions from the areas of identity and trust, federated data storage, cryptographic procedures, and software engineering as well as organizational changes.</t>
  </si>
  <si>
    <t>https://www.sciencedirect.com/science/article/pii/S2291969423000819</t>
  </si>
  <si>
    <t>Unique Device Identificationâ€“Based Linkage of Hierarchically Accessible Data Domains in Prospective Surgical Hospital Data Ecosystems: User-Centered Design Approach</t>
  </si>
  <si>
    <t>Kozak, Karol; Seidel, AndrÃ©; Matvieieva, Nataliia; Neupetsch, Constanze; Teicher, Uwe; Lemme, Gordon; Ben Achour, Anas; Barth, Martin; Ihlenfeldt, Steffen; Drossel, Welf-Guntram</t>
  </si>
  <si>
    <t>Kozak2023</t>
  </si>
  <si>
    <t>Ecosystem services, VELMA, EPA HO, Suburban watersheds, Functional equivalency</t>
  </si>
  <si>
    <t>Coastal suburban watersheds are under heavy pressure from human activity. This pressure has yielded an extensive effort to protect, mitigate, and restore watershed ecosystem services. Assessment of restoration investments would be greatly improved by a standard approach for estimating change in ecosystem service production combined with a well-defined baseline for assessment of restoration effects. Here we take a model-based approach to both objectives by applying two established ecosystem service models in a representative coastal watershed. This watershed has undergone extensive suburbanization resulting in a loss of ecosystem services, which has resulted in heavy restoration investments. We used models to estimate loss of the ecosystem services; clean air, clean water, stable climate, and water storage resulting from suburbanization. We then applied these model-based estimates as a baseline for assessment of restoration focusing on the appropriate restoration scale and considering downstream watershed impacts. The results suggest that losses of ecosystem services, such as flood water storage, from suburbanization have been extensive since 2001, but a comparison of restoration value suggests that restoration has been effective in recouping ecosystem services in some but not all local regions suggesting there are trade-offs to be made in these efforts. These benefits were most evident for the services of clean water and water storage. Models can inform decisions by clarifying what has been lost and estimating what can be regained through restoration action. The former sets a baseline for the latter and allows for a functional equivalency approach to assessment.</t>
  </si>
  <si>
    <t>https://www.sciencedirect.com/science/article/pii/S0301479722009847</t>
  </si>
  <si>
    <t>Models help set ecosystem service baselines for restoration assessment</t>
  </si>
  <si>
    <t>Fulford, R. S.; Russell, M.; Myers, M.; Malish, M.; Delmaine, A.</t>
  </si>
  <si>
    <t>Fulford2022</t>
  </si>
  <si>
    <t>University, Knowledge sharing, Entrepreneurial education, Startup</t>
  </si>
  <si>
    <t>This paper is dedicated to the importance of the university, its education, and research as well as cooperation with the practice of the region in which the university operates. The purpose of the paper is to point out the benefits of organizing events where university students as well as secondary and elementary school students have the opportunity to participate in solving specific problems of their region and city. The organization of such an event is beneficial for the city, as it will get the opportunity to find innovative solutions for its problems, and it will get citizens' opinions and perspectives on life in the city and feedback on the implemented activities. On the other hand, participants get the opportunity to work with real data, solve real problems under the guidance of experienced domestic and foreign experts and validate their ideas and verify their real contribution to their city and region. It is also a tool to encourage especially young residents to look for solutions for a better quality of life in the city and in the region and to keep such smart people in the region.</t>
  </si>
  <si>
    <t>https://www.sciencedirect.com/science/article/pii/S2352146523004027</t>
  </si>
  <si>
    <t>TRANSCOM 2023: 15th International Scientific Conference on Sustainable, Modern and Safe Transport</t>
  </si>
  <si>
    <t>1554-1561</t>
  </si>
  <si>
    <t>Hackathon on the topic of urban mobility as one of the tools of regional development through knowledge-sharing</t>
  </si>
  <si>
    <t>ÄŒorejovÃ¡, Andrea; Å ramovÃ¡, Veronika</t>
  </si>
  <si>
    <t>Corejova2023</t>
  </si>
  <si>
    <t>commercial data, data sharing, participant recruitment, loyalty cards, sociodemographic factors, data donation, data, health, public, acceptability, digital, mobile phone</t>
  </si>
  <si>
    <t>Background Health research using commercial data is increasing. The evidence on public acceptability and sociodemographic characteristics of individuals willing to share commercial data for health research is scarce. Objective This survey study investigates the willingness to share commercial data for health research in the United Kingdom with 3 different organizations (government, private, and academic institutions), 5 different data types (internet, shopping, wearable devices, smartphones, and social media), and 10 different invitation methods to recruit participants for research studies with a focus on sociodemographic characteristics and psychological predictors. Methods We conducted a web-based survey using quota sampling based on age distribution in the United Kingdom in July 2020 (N=1534). Chi-squared tests tested differences by sociodemographic characteristics, and adjusted ordered logistic regressions tested associations with trust, perceived importance of privacy, worry about data misuse and perceived risks, and perceived benefits of data sharing. The results are shown as percentages, adjusted odds ratios, and 95% CIs. Results Overall, 61.1% (937/1534) of participants were willing to share their data with the government and 61% (936/1534) of participants were willing to share their data with academic research institutions compared with 43.1% (661/1534) who were willing to share their data with private organizations. The willingness to share varied between specific types of dataâ€”51.8% (794/1534) for loyalty cards, 35.2% (540/1534) for internet search history, 32% (491/1534) for smartphone data, 31.8% (488/1534) for wearable device data, and 30.4% (467/1534) for social media data. Increasing age was consistently and negatively associated with all the outcomes. Trust was positively associated with willingness to share commercial data, whereas worry about data misuse and the perceived importance of privacy were negatively associated with willingness to share commercial data. The perceived risk of sharing data was positively associated with willingness to share when the participants considered all the specific data types but not with the organizations. The participants favored postal research invitations over digital research invitations. Conclusions This UK-based survey study shows that willingness to share commercial data for health research varies; however, researchers should focus on effectively communicating their data practices to minimize concerns about data misuse and improve public trust in data science. The results of this study can be further used as a guide to consider methods to improve recruitment strategies in health-related research and to improve response rates and participant retention.</t>
  </si>
  <si>
    <t>https://www.sciencedirect.com/science/article/pii/S2369296023000340</t>
  </si>
  <si>
    <t>Understanding Public Attitudes and Willingness to Share Commercial Data for Health Research: Survey Study in the United Kingdom</t>
  </si>
  <si>
    <t>Hirst, Yasemin; Stoffel, Sandro T.; Brewer, Hannah R.; Timotijevic, Lada; Raats, Monique M.; Flanagan, James M.</t>
  </si>
  <si>
    <t>Hirst2023</t>
  </si>
  <si>
    <t>Data retrieval systems supporting the discovery and reuse of open data are emerging as important tools in the open data ecosystem. However, user satisfaction with them is relatively low. This study proposes the primacy-peak-recency effect to investigate the cognitive mechanisms underlying data searchersâ€™ overall satisfaction. To test the primacy-peak-recency effect, primacy-peak-recency cubes consisting of eye movement indicators at primacy, peak, and recency moments and their combinations are constructed as the theoretical model. A user experiment was conducted to collect eye movement data and satisfaction scores generated during 48 doctoral studentsâ€™ interactions with data retrieval systems. An ensemble machine learning framework was then applied to analyze eye movement data to assess the theoretical model. The results indicate that the primacy-peak-recency cubes are salient predictors of data searchersâ€™ satisfaction (the prediction accuracy=0.682 and regression R2=0.749). This finding suggests that data searchersâ€™ complex cognitive processes at primacy, peak, and recency moments measured by uni-, bi-, and three-dimensional eye movement indicators are predictors of overall satisfaction, confirming the primacy-peak-recency effect. In addition, combinations of varying types of influential moments and multidimensional eye movement events are the best predictors of overall satisfaction. This suggests that influential moments and cognitive processes have additive effects on overall satisfaction. Combining theory-driven and data-driven approaches, this study sheds light on the potential of machine learning approaches for analyzing neuropsychological data for heuristics examination. With these insights, practical strategies to predict data searchersâ€™ satisfaction and optimize the user-experience design of data retrieval systems are proposed.</t>
  </si>
  <si>
    <t>https://www.sciencedirect.com/science/article/pii/S0306457322002977</t>
  </si>
  <si>
    <t>A machine learning approach to primacy-peak-recency effect-based satisfaction prediction</t>
  </si>
  <si>
    <t>Wang, Ping; Yang, Hanqin; Hou, Jingrui; Li, Qiao</t>
  </si>
  <si>
    <t>Wang2023</t>
  </si>
  <si>
    <t>Specificity, Sensitivity, Bayesian calculation, Accuracy of approximation, Surveillance</t>
  </si>
  <si>
    <t>Early detection of invaders requires finding small numbers of individuals across large landscapes. It has been argued that the only feasible way to achieve the sampling effort needed for early detection of an invader is to involve volunteer groups (citizen scientists, passive surveyors, etc.). A key concern is that volunteers may have a considerable false-positive and false-negative rate. The question then becomes whether verification of a report from a volunteer is worth the effort. This question is the topic of this paper. Since we are interested in early detection we calculate the Z% upper limit of the one sided confidence interval of the incidence (fraction infected) and use the term maximum expected plausible incidence for this. We compare the maximum plausible incidence when the expert samples on their own, qEâˆ¼, and the maximum plausible incidence when the expert only verifies cases reported by the volunteer surveyor to be infected, qVâˆ¼. The maximum plausible incidences qEâˆ¼ and qVâˆ¼. are related as, qVâˆ¼=Î¸fp1-Î¸fnqEâˆ¼ where Î¸fp and Î¸fn are the false positive and false negative rate of the volunteer surveyor, respectively. We also show that the optimal monitoring programme consists of verifying only the cases reported by the volunteer surveyor if, TXTN&lt;Î¸fp1-Î¸fn, where TN is the time needed for a sample taken by the expert and TX is the time needed for an expert to verify a case reported by a volunteer surveyor. Our results can be used to calculate the maximum plausible incidence of a plant disease based on reports of passive surveyors that have been verified by experts and data from experts sampling on their own. The results can also be used in the development phase of a surveillance project to assess whether including passive surveyor reports is useful in the early detection of exotic invaders.</t>
  </si>
  <si>
    <t>https://www.sciencedirect.com/science/article/pii/S0022519322003769</t>
  </si>
  <si>
    <t>Journal of Theoretical Biology</t>
  </si>
  <si>
    <t>The value of volunteer surveillance for the early detection of biological invaders</t>
  </si>
  <si>
    <t>van den Bosch, Frank; McRoberts, Neil; Bourhis, Yoann; Parnell, Stephen; Hassall, Kirsty L.</t>
  </si>
  <si>
    <t>vandenBosch2023</t>
  </si>
  <si>
    <t xml:space="preserve">GDPR, Personal data, Cross-border data transfers, New standard contractual clauses, Personal data clouds, User-held data model, User-generated data, </t>
  </si>
  <si>
    <t>The General Data Protection Regulation (GDPR) contains a blanket prohibition on the transfer of personal data outside of the European Economic Area (EEA) unless strict requirements are met. The rationale for this provision is to protect personal data and data subject rights by restricting data transfers to countries that may not have the same level of protection as the EEA. However, the ubiquitous and permeable character of new technologies such as cloud computing, and the increased inter-connectivity between societies, has made international data transfers the norm and not the exception. The Schrems II case and subsequent regulatory developments have further raised the bar for companies to comply with complex and, often, opaque rules. Many firms are, therefore, pursuing technology-based solutions in order to mitigate this new legal risk. These emerging technological alternatives reduce the need for open-ended cross-border transfers and the practical challengesÂ and legal risk that such transfers create post-Schrems. This article examines one such alternative, namely a user-held data model. This approach takes advantage of â€˜personal data cloudsâ€™ that allows data subjects to store their data locally and in a more decentralised manner, thus decreasing the need for cross-border transfers and offering end-users the possibility of greater control over their data.</t>
  </si>
  <si>
    <t>https://www.sciencedirect.com/science/article/pii/S0267364922000383</t>
  </si>
  <si>
    <t>The future of international data transfers: Managing legal risk with a â€˜user-heldâ€™ data model</t>
  </si>
  <si>
    <t>Jurcys, Paulius; Compagnucci, Marcelo Corrales; Fenwick, Mark</t>
  </si>
  <si>
    <t>Jurcys2022</t>
  </si>
  <si>
    <t>Artificial intelligence (AI) has exceptional potential to positively impact the field of radiation oncology. However, large curated datasets - often involving imaging data and corresponding annotations - are required to develop radiation oncology AI models. Importantly, the recent establishment of Findable, Accessible, Interoperable, Reusable (FAIR) principles for scientific data management have enabled an increasing number of radiation oncology related datasets to be disseminated through data repositories, thereby acting as a rich source of data for AI model building. This manuscript reviews the current and future state of radiation oncology data dissemination, with a particular emphasis on published imaging datasets, AI data challenges, and associated infrastructure. Moreover, we provide historical context of FAIR data dissemination protocols, difficulties in the current distribution of radiation oncology data, and recommendations regarding data dissemination for eventual utilization in AI models. Through FAIR principles and standardized approaches to data dissemination, radiation oncology AI research has nothing to lose and everything to gain.</t>
  </si>
  <si>
    <t>https://www.sciencedirect.com/science/article/pii/S1053429622000388</t>
  </si>
  <si>
    <t>Artificial Intelligence: Methods and Applications in Radiotherapy</t>
  </si>
  <si>
    <t>400-414</t>
  </si>
  <si>
    <t>Seminars in Radiation Oncology</t>
  </si>
  <si>
    <t>Artificial Intelligence for Radiation Oncology Applications Using Public Datasets</t>
  </si>
  <si>
    <t>Wahid, Kareem A.; Glerean, Enrico; Sahlsten, Jaakko; Jaskari, Joel; Kaski, Kimmo; Naser, Mohamed A.; He, Renjie; Mohamed, Abdallah S. R.; Fuller, Clifton D.</t>
  </si>
  <si>
    <t>Wahid2022</t>
  </si>
  <si>
    <t>Open data, Smart city, Transparency, Maturity, Ecosystem, Expert assessment</t>
  </si>
  <si>
    <t>This paper focuses on the issue of the transparency maturity of open data ecosystems seen as the key for the development and maintenance of sustainable, citizen-centered, and socially resilient smart cities. This study inspects smart citiesâ€™ data portals and assesses their compliance with transparency requirements for open (government) data. The expert assessment of 34 portals representing 22 smart cities, with 36 features, allowed us to rank them and determine their level of transparency maturity according to four predefined levels of maturity - developing, defined, managed, and integrated. In addition, recommendations for identifying and improving the current maturity level and specific features have been provided. An open data ecosystem in the smart city context has been conceptualized, and its key components were determined. Our definition considers the components of the data-centric and data-driven infrastructure using the systems theory approach. We have defined five predominant types of current open data ecosystems based on prevailing data infrastructure components. The results of this study should contribute to the improvement of current data ecosystems and build sustainable, transparent, citizen-centered, and socially resilient open data-driven smart cities.</t>
  </si>
  <si>
    <t>https://www.sciencedirect.com/science/article/pii/S2210670722002281</t>
  </si>
  <si>
    <t>Transparency of open data ecosystems in smart cities: Definition and assessment of the maturity of transparency in 22 smart cities</t>
  </si>
  <si>
    <t>Lnenicka, Martin; Nikiforova, Anastasija; Luterek, Mariusz; Azeroual, Otmane; Ukpabi, Dandison; Valtenbergs, Visvaldis; Machova, Renata</t>
  </si>
  <si>
    <t>Lnenicka2022a</t>
  </si>
  <si>
    <t>Digital economy, Industrial platform, Two-sided platform, Ecosystem, Data, Digital infrastructure</t>
  </si>
  <si>
    <t>In this study, a research agenda is proposed to understand the current development and future landscape of the digital economy. The shift from the industrial economy to a digital economy brings tremendous changes in terms of new production factors, new organizations, new models, and new contexts, calling for a new theoretical framework. Therefore, the IBCDE framework is proposed for digital economy research from five perspectives: digital infrastructure (I), to-B industry platforms (B), to-C two-sided platforms (C), data ecosystem (D), and economic contexts (E). By relating the current practice of the digital economy with extant literature, potential directions for future research are identified.</t>
  </si>
  <si>
    <t>https://www.sciencedirect.com/science/article/pii/S277306702200005X</t>
  </si>
  <si>
    <t>20-31</t>
  </si>
  <si>
    <t>Research agenda for the digital economy</t>
  </si>
  <si>
    <t>Rong, Ke</t>
  </si>
  <si>
    <t>Rong2022</t>
  </si>
  <si>
    <t>Crow search algorithm, Imperialist competitive algorithm. Task scheduling, Nature-inspired, and Cloud computing</t>
  </si>
  <si>
    <t>CloudÂ Storage is a complex method thatÂ is a methodÂ of processingÂ and dataÂ ofÂ a cloud built byÂ duplication ofÂ thousands of related devices inÂ aÂ complexÂ manner.Â The main function of the dataÂ processingÂ server is to show howÂ manyÂ users areÂ beingÂ investigated and provideÂ accurate, efficientÂ andÂ efficient information. Important Algorithm Editing Players inÂ theÂ Cloud DefinesÂ the virtual machine (VM)Â requiredÂ forÂ thisÂ purpose. The role ofÂ editing theÂ algorithm reduces theÂ effectÂ of the schedule. NaturallyÂ affectedÂ algorithms haveÂ recentlyÂ been usedÂ to quickly comply with theÂ recent traditional algorithms. Given many consumers ofÂ manyÂ cloud computing services,Â many researchersÂ mayÂ haveÂ aÂ seriousÂ explanation that many researchers take and discussÂ the complex themes of NP.Â Some sites useÂ imperialist algorithmsÂ (ICA) andÂ birds. The purpose ofÂ the proposed project is to develop intelligentÂ scientific algorithmsÂ thatÂ focusÂ on the integration of ICA and CSAÂ to obtain data.Â CSAÂ is concentratedÂ onÂ the corner of foodÂ habits. The crow is looking forÂ hisÂ friends to get enough food for today's food. ThisÂ will helpÂ the CSA findÂ suitable VMsÂ for these machines and complete the equipment. Cloud Sim is used to calculate CSA output with minmin and ant algorithms.Â The simulationÂ results show that the CSA isÂ extra powerfulÂ thanÂ theÂ MinMin and Ant procedures.</t>
  </si>
  <si>
    <t>https://www.sciencedirect.com/science/article/pii/S1877050923020343</t>
  </si>
  <si>
    <t>879-889</t>
  </si>
  <si>
    <t>Investigation of Task Scheduling in Cloud Computing by using Imperialist Competitive and Crow Search Algorithms</t>
  </si>
  <si>
    <t>Ravi, Jayavadivel; Rajkumar, N.; Viji, C.; Loganathan, D.; Sushma, K. S. N.; Stalin, M.</t>
  </si>
  <si>
    <t>Ravi2023</t>
  </si>
  <si>
    <t>decision-making, decision aid, chronic pain, eHealth, patient electronic health record, clinical, technology, mobile application, pilot study, breast cancer, chronic, patient, cancer, pain</t>
  </si>
  <si>
    <t>Background Chronic pain (CP) and its management are critical issues in the care pathway of patients with breast cancer. Considering the complexity of CP experience in cancer, the international scientific community has advocated identifying cutting-edge approaches for CP management. Recent advances in the field of health technology enable the adoption of a novel approach to care management by developing integrated ecosystems and mobile health apps. Objective The primary end point of this pilot study is to evaluate patientsâ€™ usability experience at 3 months of a new digital and integrated technological ecosystem, PainRELife, for CP in a sample of patients with breast cancer. The PainRELife ecosystem is composed of 3 main technological assets integrated into a single digital ecosystem: Fast Healthcare Interoperability Resourcesâ€“based cloud platform (Nu platform) that enables care pathway definition and data collection; a big data infrastructure connected to the Fast Healthcare Interoperability Resources server that analyzes data and implements dynamic dashboards for aggregate data visualization; and an ecosystem of personalized applications for patient-reported outcomes collection, digital delivery of interventions and tailored information, and decision support of patients and caregivers (PainRELife app). Methods This is an observational, prospective pilot study. Twenty patients with early breast cancer and chronic pain will be enrolled at the European Institute of Oncology at the Division of Medical Senology and the Division of Pain Therapy and Palliative Care. Each patient will use the PainRELife mobile app for 3 months, during which data extracted from the questionnaires will be sent to the Nu Platform that health care professionals will manage. This pilot study is nested in a large-scale project named â€œPainRELife,â€ which aims to develop a cloud technology platform to interoperate with institutional systems and patients' devices to collect integrated health care data. The study received approval from the Ethical Committee of the European Cancer Institute in December 2021 (number R1597/21-IEO 1701). Results The recruitment process started in May 2022 and ended in October 2022. Conclusions The new integrated technological ecosystems might be considered an encouraging affordance to enhance a patient-centered approach to managing patients with cancer. This pilot study will inform about which features the health technological ecosystems should have to be used by cancer patients to manage CP. International Registered Report Identifier (IRRID) DERR1-10.2196/41216</t>
  </si>
  <si>
    <t>https://www.sciencedirect.com/science/article/pii/S1929074823001427</t>
  </si>
  <si>
    <t>Usability Testing of a New Digital Integrated Health Ecosystem (PainRELife) for the Clinical Management of Chronic Pain in Patients With Early Breast Cancer: Protocol for a Pilot Study</t>
  </si>
  <si>
    <t>Masiero, Marianna; Filipponi, Chiara; Pizzoli, Silvia Francesca Maria; Munzone, Elisabetta; Guido, Luca; Guardamagna, Vittorio Andrea; Marceglia, Sara; Caruso, Annamaria; Prandin, Roberto; Prenassi, Marco; Manzelli, Vania; Savino, Chiara; Conti, Costanza; Rizzi, Federica; Casalino, Alice; Candiani, Giulia; Memini, Francesca; Chiveri, Luca; Vitali, Andrea Luigi; Corbo, Massimo; Milani, Alessandra; Grasso, Roberto; Traversoni, Silvia; Fragale, Elisa; Didier, Florence; Pravettoni, Gabriella</t>
  </si>
  <si>
    <t>Masiero2023</t>
  </si>
  <si>
    <t>Dataset practices, Data curation, Online community, Metadata, Data seeking, Data sharing</t>
  </si>
  <si>
    <t>This study examined discussions of the r/Datasets community on Reddit. It identified three activities in which the community engaged: question answering, data sharing, and community building. Members of the community used 21 types of data and information sources in their activities. The findings of this research enhance our understanding of the activity structures, data and information sources used, and challenges and problems encountered when users search for, share, and make sense of datasets on the web, outside the traditional information and data ecosystems. Data librarians and curators can use the findings of this study in the design of their data management and reference services. The typology of data sources and the metadata model developed through this study can be used in annotating and categorizing data sources and informing the design of metadata schemas and vocabularies for datasets.</t>
  </si>
  <si>
    <t>https://www.sciencedirect.com/science/article/pii/S0740818822000238</t>
  </si>
  <si>
    <t>Library &amp; Information Science Research</t>
  </si>
  <si>
    <t>Seeking and sharing datasets in an online community of data enthusiasts</t>
  </si>
  <si>
    <t>Stvilia, Besiki; Gibradze, Leila</t>
  </si>
  <si>
    <t>Stvilia2022</t>
  </si>
  <si>
    <t>Internet of cultural things, cultural applications, IoCT technology, platform architecture</t>
  </si>
  <si>
    <t>Driven by the visions of the Internet of Things (IoT), Artificial Intelligence (AI), and 5G communications, the Internet of Cultural Things (IoCT) realize the comprehensive interconnection among cultural products, cultural services, cultural resources, and cultural platforms, bringing individuals with richer humanistic experience, increasing economic benefits for the cultural sector, and promoting the development of cultural heritage protection and education. At present, IoCT has received widespread attention in both industry and academia. To explore new research opportunities and assist users in constructing suitable IoCT systems for specific applications, this survey provides a comprehensive overview of the IoCT components and key technologies. A comparison study of representative IoCT systems is presented according to their applicability. A general platform architecture of IoCT is proposed to link cultural objects with the internet and human. Finally, open issues for research challenges and future opportunities of IoCT are also studied in this paper.</t>
  </si>
  <si>
    <t>https://www.sciencedirect.com/science/article/pii/S154622182200159X</t>
  </si>
  <si>
    <t>469-488</t>
  </si>
  <si>
    <t>Internet of Cultural Things: Current Research, Challenges and Opportunities</t>
  </si>
  <si>
    <t>Liang, Xiaoting; Liu, Fang; Wang, Linqi; Zheng, Baoying; Sun, Yiyuan</t>
  </si>
  <si>
    <t>Liang2022</t>
  </si>
  <si>
    <t>EVD, Data flows, Health information systems, Equateur, Preparedness, Community, Epidemic, DRC</t>
  </si>
  <si>
    <t>In infectious outbreaks, rapid case detection and reporting, coordination, and context-specific strategies are needed for rapid containment. Data sharing between actors, and the speed and content of data flows, is essential for expediting epidemic response. In this study, researchers mapped data flows during the 2018 Ebola Virus Disease (EVD) outbreak in Equateur Province in the Democratic Republic of the Congo using semi-structured interviews, ethnographic research, and focus groups with EVD response actors. During this research, we mapped and tracked data collection, transmission, storage, sharing, and use patterns. Target participants included: key organizational actors in the EVD outbreaks responses, including local (primary health, community-based, hospital), provincial (MoPH, DRC Red Cross), and international (WHO, UN organizations, international first-responders) stakeholders. We found that a community-based surveillance system enabled the rapid detection of a hemorrhagic fever outbreak, resulting in the rapid laboratory confirmation of EVD. With the arrival of international organizations to provide support to the EVD response, routine surveillance systems continued to function robustly. However, the establishment of a vertical EVD response architecture created challenges for the response. Data flows during the Equateur outbreak were hampered by numerous challenges in the domains of early warning, line lists of cases, and contact tracing, which impeded surveillance and data flows. We therefore argue that structuring health information systems for preparedness requires taking a person-centered approach to data production, flow, and analysis.</t>
  </si>
  <si>
    <t>https://www.sciencedirect.com/science/article/pii/S0277953622004221</t>
  </si>
  <si>
    <t>Social Science &amp; Medicine</t>
  </si>
  <si>
    <t>Data flows during public health emergencies in LMICs: A people-centered mapping of data flows during the 2018 ebola epidemic in Equateur, DRC</t>
  </si>
  <si>
    <t>Abramowitz, Sharon; Stevens, Lys Alcayna; Kyomba, Gabriel; Mayaka, Serge; GrÃ©pin, Karen A.</t>
  </si>
  <si>
    <t>Abramowitz2023</t>
  </si>
  <si>
    <t>Digital addressing, Postal reform, Digital identification, Interoperability, Ghana</t>
  </si>
  <si>
    <t>This contribution focuses on the recent introduction of a digital addressing system in Ghana. Initially developed in the slipstream of the restructuring of the Ghana Post, the oldest public service institution in the country, the digital addressing system has recently been tied into the country's broader digital identification agenda. The article examines how innovations in geospatial (population) data infrastructure alter the Ghanaian state's view on the spatial distribution of the population as well as on individuals by associating them within certain spatial categories, and eventually, (re)formatting the way in which the national space is produced and disciplined. In view of the limitations of earlier paper-based registers, particular attention is paid to the integration of various population registers thus afforded.</t>
  </si>
  <si>
    <t>https://www.sciencedirect.com/science/article/pii/S2666378323000065</t>
  </si>
  <si>
    <t>Digital Geography and Society</t>
  </si>
  <si>
    <t>Digital addressing and the construction of the Ghanaian nation-space</t>
  </si>
  <si>
    <t>Thiel, Alena</t>
  </si>
  <si>
    <t>Thiel2023</t>
  </si>
  <si>
    <t>Data visualisation, Visual analytics, Pandemic responses, COVID-19, Model development</t>
  </si>
  <si>
    <t>The effort for combating the COVID-19 pandemic around the world has resulted in a huge amount of data, e.g., from testing, contact tracing, modelling, treatment, vaccine trials, and more. In addition to numerous challenges in epidemiology, healthcare, biosciences, and social sciences, there has been an urgent need to develop and provide visualisation and visual analytics (VIS) capacities to support emergency responses under difficult operational conditions. In this paper, we report the experience of a group of VIS volunteers who have been working in a large research and development consortium and providing VIS support to various observational, analytical, model-developmental, and disseminative tasks. In particular, we describe our approaches to the challenges that we have encountered in requirements analysis, data acquisition, visual design, software design, system development, team organisation, and resource planning. By reflecting on our experience, we propose a set of recommendations as the first step towards a methodology for developing and providing rapid VIS capacities to support emergency responses.</t>
  </si>
  <si>
    <t>https://www.sciencedirect.com/science/article/pii/S1755436522000226</t>
  </si>
  <si>
    <t>RAMPVIS: Answering the challenges of building visualisation capabilities for large-scale emergency responses</t>
  </si>
  <si>
    <t>Chen, M.; Abdul-Rahman, A.; Archambault, D.; Dykes, J.; Ritsos, P. D.; Slingsby, A.; Torsney-Weir, T.; Turkay, C.; Bach, B.; Borgo, R.; Brett, A.; Fang, H.; Jianu, R.; Khan, S.; Laramee, R. S.; Matthews, L.; Nguyen, P. H.; Reeve, R.; Roberts, J. C.; Vidal, F. P.; Wang, Q.; Wood, J.; Xu, K.</t>
  </si>
  <si>
    <t>Chen2022</t>
  </si>
  <si>
    <t>transport modelling, mode choice, Demand Responsive Transit, vehicle dispatcher, automated mass transit, sharing and pooling</t>
  </si>
  <si>
    <t>Demand Responsive Transit (DRT) can complement the future mobility system by providing additional point-to-point connections based on requests of the users. As a consequence, the liveability of a city might decrease when DRT vehicles introduce additional congestion due to deadheading (relocation of vehicles without transporting passengers). The amount of congestion is usually estimated using a macroscopic transport model. However, due to a lack of (microscopic) departure times, it is not possible to include the dispatching of DRT vehicles in these models. Therefore, we introduce a new framework that combines mode choice, vehicle dispatching and traffic assignment in a macroscopic model. Simulations for a use case on the island of CuraÃ§ao show that indeed additional congestion will occur, and less people use the traditional public transport system if DRT vehicles are introduced.</t>
  </si>
  <si>
    <t>https://www.sciencedirect.com/science/article/pii/S2352146523010797</t>
  </si>
  <si>
    <t>2573-2580</t>
  </si>
  <si>
    <t>Vehicle dispatching in macroscopic transport models: modelling Demand Responsive Transit</t>
  </si>
  <si>
    <t>van der Tuin, Marieke; Spruijtenburg, Dawn; Zhou, Han</t>
  </si>
  <si>
    <t>vanderTuin2023</t>
  </si>
  <si>
    <t>Digital Twin, Circular Economy, Sustainability, Catena-X, Decision Support</t>
  </si>
  <si>
    <t>With the EU Green Deal and the UN Sustainable Developments Goals, the vision of a greenhouse gas-neutral and resource-efficient economy is already firmly anchored in world politics. In this context, the automotive industry faces many challenges including the increasing scarcity of natural resources, a rising demand in terms of sustainable vehicle design, production and materials sourcing. Due to all this, end-of-life decisions regarding dismantling have become increasingly important. A high proportion of secondary materials will be required in the vehicles of the future. To response to these challenges, companies have turned their focus towards the circular economy as a central approach to close material loops. In the German research project â€œCatena-Xâ€ a new data ecosystem with digital twins is one enabler that is being developed. The digital twins represent a promising approach to the circular economy by ensuring transparent, product-specific and end-to-end data exchange throughout the entire product lifecycle, from the material sourcing to the eventual dismantling and recycling. As one particular and unique solution, a decision framework that facilitates the best circular strategy at the end of a vehicle's life is developed and presented in this paper. The underlying data-driven decision support framework is based on circular economy KPIs. This includes material, components and specific vehicle KPIs to best identify the most suitable circular strategy. The framework was methodologically developed by an interdisciplinary team of partners, who are stakeholders throughout the value chain and participants in the Catena-X project. An integrated approach of user-centered design, an adapted version of the V-model and the Scaled Agile Framework were used for the methodology in the development of the solution. The paper presents the concept of a digital twin for a decision support system, that includes a central decision logic that also includes the relevant KPIs and a survey for evaluating the decision logic utilised with a chosen dismantling company.</t>
  </si>
  <si>
    <t>https://www.sciencedirect.com/science/article/pii/S2212827123006091</t>
  </si>
  <si>
    <t>1071-1077</t>
  </si>
  <si>
    <t>End-of-life decision support to enable circular economy in the automotive industry based on digital twin data</t>
  </si>
  <si>
    <t>MÃ¼gge, Janine; Hahn, Inka Rebekka; Riedelsheimer, Theresa; Chatzis, Johannes; Boes, Joachim</t>
  </si>
  <si>
    <t>Muegge2023</t>
  </si>
  <si>
    <t>Biomolecular NMR, Spectrum database, Machine learning, SQL</t>
  </si>
  <si>
    <t>NMR is a valuable experimental tool in the structural biologistâ€™s toolkit to elucidate the structures, functions, and motions of biomolecules. The progress of machine learning, particularly in structural biology, reveals the critical importance of large, diverse, and reliable datasets in developing new methods and understanding in structural biology and science more broadly. Biomolecular NMR research groups produce large amounts of data, and there is renewed interest in organizing these data to train new, sophisticated machine learning architectures and to improve biomolecular NMR analysis pipelines. The foundational data type in NMR is the free-induction decay (FID). There are opportunities to build sophisticated machine learning methods to tackle long-standing problems in NMR data processing, resonance assignment, dynamics analysis, and structure determination using NMR FIDs. Our goal in this study is to provide a lightweight, broadly available tool for archiving FID data as it is generated at the spectrometer, and grow a new resource of FID data and associated metadata. This study presents a relational schema for storing and organizing the metadata items that describe an NMR sample and FID data, which we call Spectral Database (SpecDB). SpecDB is implemented in SQLite and includes a Python software library providing a command-line application to create, organize, query, backup, share, and maintain the database. This set of software tools and database schema allow users to store, organize, share, and learn from NMR time domain data. SpecDB is freely available under an open source license at https://github.rpi.edu/RPIBioinformatics/SpecDB.</t>
  </si>
  <si>
    <t>https://www.sciencedirect.com/science/article/pii/S1090780722001264</t>
  </si>
  <si>
    <t>Journal of Magnetic Resonance</t>
  </si>
  <si>
    <t>SpecDB: A relational database for archiving biomolecular NMR spectral data</t>
  </si>
  <si>
    <t>Fraga, Keith J.; Huang, Yuanpeng J.; Ramelot, Theresa A.; Swapna, G. V. T.; Lashawn Anak Kendary, Arwin; Li, Ethan; Korf, Ian; Montelione, Gaetano T.</t>
  </si>
  <si>
    <t>Fraga2022</t>
  </si>
  <si>
    <t>ontologies, clinical decision support system, Fast Healthcare Interoperability Resources, FHIR, machine learning, ontology, interoperability, interoperable, decision support, information systems, review methodology, review methods, scoping review, clinical informatics</t>
  </si>
  <si>
    <t>Background Machine learningâ€“enabled clinical information systems (ML-CISs) have the potential to drive health care delivery and research. The Fast Healthcare Interoperability Resources (FHIR) data standard has been increasingly applied in developing these systems. However, methods for applying FHIR to ML-CISs are variable. Objective This study evaluates and compares the functionalities, strengths, and weaknesses of existing systems and proposes guidelines for optimizing future work with ML-CISs. Methods Embase, PubMed, and Web of Science were searched for articles describing machine learning systems that were used for clinical data analytics or decision support in compliance with FHIR standards. Information regarding each systemâ€™s functionality, data sources, formats, security, performance, resource requirements, scalability, strengths, and limitations was compared across systems. Results A total of 39 articles describing FHIR-based ML-CISs were divided into the following three categories according to their primary focus: clinical decision support systems (n=18), data management and analytic platforms (n=10), or auxiliary modules and application programming interfaces (n=11). Model strengths included novel use of cloud systems, Bayesian networks, visualization strategies, and techniques for translating unstructured or free-text data to FHIR frameworks. Many intelligent systems lacked electronic health record interoperability and externally validated evidence of clinical efficacy. Conclusions Shortcomings in current ML-CISs can be addressed by incorporating modular and interoperable data management, analytic platforms, secure interinstitutional data exchange, and application programming interfaces with adequate scalability to support both real-time and prospective clinical applications that use electronic health record platforms with diverse implementations.</t>
  </si>
  <si>
    <t>https://www.sciencedirect.com/science/article/pii/S229196942300025X</t>
  </si>
  <si>
    <t>Machine Learningâ€“Enabled Clinical Information Systems Using Fast Healthcare Interoperability Resources Data Standards: Scoping Review</t>
  </si>
  <si>
    <t>Balch, Jeremy A.; Ruppert, Matthew M.; Loftus, Tyler J.; Guan, Ziyuan; Ren, Yuanfang; Upchurch, Gilbert R.; Ozrazgat-Baslanti, Tezcan; Rashidi, Parisa; Bihorac, Azra</t>
  </si>
  <si>
    <t>Balch2023</t>
  </si>
  <si>
    <t>Summary As neuroscience projects increase in scale and cross international borders, different ethical principles, national and international laws, regulations, and policies for data sharing must be considered. These concerns are part of what is collectively called data governance. Whereas neuroscience data transcend borders, data governance is typically constrained within geopolitical boundaries. An international data governance framework and accompanying infrastructure can assist investigators, institutions, data repositories, and funders with navigating disparate policies. Here, we propose principles and operational considerations for how data governance in neuroscience can be navigated at an international scale and highlight gaps, challenges, and opportunities in a global brain data ecosystem. We consider how to approach data governance in a way that balances data protection requirements and the need for open science, so as to promote international collaboration through federated constructs such as the International Brain Initiative (IBI).</t>
  </si>
  <si>
    <t>https://www.sciencedirect.com/science/article/pii/S0896627321009557</t>
  </si>
  <si>
    <t>600-612</t>
  </si>
  <si>
    <t>Neuron</t>
  </si>
  <si>
    <t>International data governance for neuroscience</t>
  </si>
  <si>
    <t>Eke, Damian O.; Bernard, Amy; Bjaalie, Jan G.; Chavarriaga, Ricardo; Hanakawa, Takashi; Hannan, Anthony J.; Hill, Sean L.; Martone, Maryann E.; McMahon, Agnes; Ruebel, Oliver; Crook, Sharon; Thiels, Edda; Pestilli, Franco</t>
  </si>
  <si>
    <t>Eke2022</t>
  </si>
  <si>
    <t>Thermal energy community, Energy transition, Socio-technical energy system design, Institutional analysis and development, Agent-based modelling, Institutional modelling</t>
  </si>
  <si>
    <t>Energy communities are key elements for local energy transitions, collectively generating, distributing and consuming energy, using renewable energy technologies. Thermal energy communities, as one type of energy community, are focused on thermal energy applications, such as heating, cooling, bathing, showering and providing hot tap water. As thermal energy applications and systems receive increasing academic and policy attention, there is a need to better understand the formation processes they undergo. In this study, various technical and institutional conditions are explored that influence thermal energy community formation processes by using an agent-based modelling approach. The results show that technology selection is not the most crucial and determining factor for the success of thermal energy communities, yet the surrounding institutional conditions are. Key factors that influence these formation processes pertain to providing training, so that the thermal energy community leaders become more skilled, and allocating subsidies based on the projectsâ€™ degree of environmental friendliness. For all stakeholders, finding the balance between all of the decision-making criteria is key to success. The results are useful for practitioners - and especially for policy makers - to develop more impactful policies and strategies to support the expansion of local thermal energy communities.</t>
  </si>
  <si>
    <t>https://www.sciencedirect.com/science/article/pii/S0306261921012113</t>
  </si>
  <si>
    <t>Simulating thermal energy community formation: Institutional enablers outplaying technological choice</t>
  </si>
  <si>
    <t>Fouladvand, Javanshir; Aranguren Rojas, Maria; Hoppe, Thomas; Ghorbani, Amineh</t>
  </si>
  <si>
    <t>Fouladvand2022</t>
  </si>
  <si>
    <t>Data Modelling, Information Management, Asset Management, AECO, built environment, digital twin</t>
  </si>
  <si>
    <t>Information Management is crucial in the Asset Management domain. Well-structured information management processes allow to access the needed data, in the right format, and enables the development of cross-domain Asset Management services. Several studies can be found in literature, on the capabilities and applications of digital tools in Architecture Constructions and Operations (AECO), demonstrating how digitisation has changed the traditional processes. Moreover, many data modelling approaches and standards can be used to support digital Asset Management applications. Due to the advancement of Digital Twin related research, the interest for the ontological and data modelling approaches have increased in recent years. This article aims at organising the body of knowledge on data modelling in AECO, through a critical review of existing approaches and standards. The literature is studied and the main trends are highlighted. The most relevant articles are selected and a contents analysis is carried out. The study shows that digital Asset Management applications require interdisciplinarity and data access across different domain; two main approaches for the development of intermediate data models can be identified in literature and a unique data model able to represent multiple scales and domains cannot be found. Thus, some future research works are proposed as a conclusion of the literature review.</t>
  </si>
  <si>
    <t>https://www.sciencedirect.com/science/article/pii/S2405896322014306</t>
  </si>
  <si>
    <t>5th IFAC Workshop on Advanced Maintenance Engineering, Services and Technologies AMEST 2022</t>
  </si>
  <si>
    <t>229-234</t>
  </si>
  <si>
    <t>Built environment data modelling: a review of current approaches and standards supporting Asset Management</t>
  </si>
  <si>
    <t>Moretti, Nicola; Xie, Xiang; Garcia, Jorge Merino; Chang, Janet; Parlikad, Ajith Kumar</t>
  </si>
  <si>
    <t>Moretti2022</t>
  </si>
  <si>
    <t>data market, data exchange, data ecosystem, system design, simulation</t>
  </si>
  <si>
    <t>Value creation by reusing data as exchangeable resources has been widely studied as a new source of innovation, resulting in the establishment of a data market and its ecosystem. However, owing to the nascent nature of the market, observable information on exchanged datasets and interactions among stakeholders, such as buyers and providers, in the market are limited. Therefore, a lack of observable information that contributes to designing the market system and formulating regulations to promote the sound growth of data markets exists. This study modeled exchanged datasets and data buyers as agents, the smallest units of the data market components, and prepared seven scenarios for four market sizes. We simulated the effects of datasets and agent models with different market sizes on the agentsâ€™ data purchases and emergence of popular datasets and discussed the factors that affect the purchase frequency distribution of the datasets. We present the experimental results and new implications for developing a data market simulator. The development of this simulator is expected to significantly advance research on the market understanding and system design in data markets.</t>
  </si>
  <si>
    <t>https://www.sciencedirect.com/science/article/pii/S1877050922011115</t>
  </si>
  <si>
    <t>Knowledge-Based and Intelligent Information &amp; Engineering Systems: Proceedings of the 26th International Conference KES2022</t>
  </si>
  <si>
    <t>1695-1704</t>
  </si>
  <si>
    <t>Models of Exchanged Datasets and Interactions of Buyers in the Data Market: Toward Multi-Agent Simulators for System Design</t>
  </si>
  <si>
    <t>Hayashi, Teruaki; Matsushima, Hiroyasu; Sakaji, Hiroki; Fukami, Yoshiaki; Shimizu, Takumi</t>
  </si>
  <si>
    <t>Hayashi2022</t>
  </si>
  <si>
    <t>Big Data, Data Lake, Data Ingestion, Apache NiFi</t>
  </si>
  <si>
    <t>In the age of big data, the way we store and analyze heterogeneous data has changed. The complexity of various data inputs in the lakes indicates the significant importance of data ingestion that aids companies in making sense and getting more value from the variety and volume of data that is growing exponentially. In this paper, we propose a scalable and robust data lake architecture based on Apache NiFi for managing big data ingestion from various data sources. To assess the usefulness of our proposal, we evaluated its performance through a benchmark study with the architectures proposed in the literature. The analysis of this comparisons has proven that our contribution exceeds the existing one in terms of the features it supports.</t>
  </si>
  <si>
    <t>https://www.sciencedirect.com/science/article/pii/S1877050922021548</t>
  </si>
  <si>
    <t>4th International Conference on Innovative Data Communication Technology and Application</t>
  </si>
  <si>
    <t>809-814</t>
  </si>
  <si>
    <t>A Scalable framework for data lakes ingestion</t>
  </si>
  <si>
    <t>CHERRADI, Mohamed; HADDADI, Anass E. L.</t>
  </si>
  <si>
    <t>CHERRADI2022</t>
  </si>
  <si>
    <t>Artificial intelligence, Implementing challenges, Public manufacturing sector, AI enabled systems, Emerging economies</t>
  </si>
  <si>
    <t>The growing Artificial Intelligence (AI) age has been flooded with several innovations in algorithmic machine learning that may bring significant impacts to industries such as healthcare, agriculture, education, manufacturing, retail etc. But challenges such as data quality, privacy and lack of a skilled workforce limit the scope of AI implementation in emerging economies, particularly in the Public Manufacturing Sector (PMS). Therefore, to enhance the body of relevant literature, this study examines the existing challenges of AI implementation in PMS of India and explores the inter-relationships among them. The study has utilized the DEMATEL method for identification of the cause-and-effect group factors. The findings reveal that poor data quality, managers' lack of understanding of cognitive technologies, data privacy, problems in integrating cognitive projects and expensive technologies are the main challenges for AI implementation in PMS of India. Moreover, a model is proposed for industrial decision-makers and managers to take appropriate decisions to develop intelligent AI enabled systems for manufacturing organizations in emerging economies.</t>
  </si>
  <si>
    <t>https://www.sciencedirect.com/science/article/pii/S0740624X21000605</t>
  </si>
  <si>
    <t>Implementing challenges of artificial intelligence: Evidence from public manufacturing sector of an emerging economy</t>
  </si>
  <si>
    <t>Sharma, Manu; Luthra, Sunil; Joshi, Sudhanshu; Kumar, Anil</t>
  </si>
  <si>
    <t>Sharma2022</t>
  </si>
  <si>
    <t>Blockchain, Marketing, Blockchain applications, Blockchain in marketing</t>
  </si>
  <si>
    <t>Given the emerging nature of integrating Blockchain Technology (BCT) into several business fields concerning the interaction between companies and their customers, this study aims to investigate the applications of BCT in marketing through an accurate procedure of locating, selecting and analyzing existing companies using BCT in marketing. A sample that consists of 800 companies was identified using web-scraping methods. The data set was collected from initial coin offerings (ICO) websites as well as from an existing, older landscape of applications. The data set was then intensively analyzed in order to be categorized into five fields of marketing technology. Advertising and ecommerce outgrew the other fields of social &amp; relationship, content &amp; experience and data in absolute numbers, revealing the focus of practitioners in the past as well as gaps for the future. The authors provided future directions for researchers on and development of tools to systematically generate knowledge and improve the application of BCT and the work of practitioners in marketing.</t>
  </si>
  <si>
    <t>https://www.sciencedirect.com/science/article/pii/S209672092100018X</t>
  </si>
  <si>
    <t>Applications of Blockchain Technology in marketingâ€”A systematic review of marketing technology companies</t>
  </si>
  <si>
    <t>Stallone, Valerio; Wetzels, Martin; Klaas, Michael</t>
  </si>
  <si>
    <t>Stallone2021</t>
  </si>
  <si>
    <t>Data-limited fishery, Coastal fishery, Local ecological knowledge, Governmental data, Ecosystem approach to fisheries, Southern Gulf of Mexico</t>
  </si>
  <si>
    <t>The small-scale fishery targeting snappers in the Mexican Atlantic is data-limited since the best scientific information is insufficient to determine its status. Governmental (at regional level) and citizen science data (at a local scale) were used for fishery characterisation, emphasising the red snapper (Lutjanus campechanus). The characterisation, along with productivity and susceptibility analysis (PSA) and ecosystem modelling (Ecopath with Ecosim), were used to infer fishery impacts on the coastal ecosystem of Campeche and Tabasco, southern Gulf of Mexico (GOM). Red snapper official annual landings indicated relative stability after 2000 in all the Mexican states, with the highest average landings in Tabasco. Citizen science data showed that the fishery is highly selective for snappers (three species accounted for 83.4%) due to the use of species-specific gears in areas far from the shore (&gt; 50Â km). Although bycatch (nÂ =Â 20 species) included five species with an IUCN risk category (VU, EN, and CR) and two sharks in CITES Appendix II, they represented a low catch percentage (&lt; 2%) of the citizen science records. PSA suggests the red snapper had a moderate and three elasmobranchs high overexploitation risk. The ecosystem had a simple trophic structure and high resilience, with a strong energy flow exchange between three food web compartments. The overall results suggest that the small-scale fishery has a relatively low ecosystem impact in Tabasco and Campeche. However, systematic fishery monitoring to understand catch composition variations and collect more information on trophic web interactions is needed for future assessments.</t>
  </si>
  <si>
    <t>https://www.sciencedirect.com/science/article/pii/S0165783622000467</t>
  </si>
  <si>
    <t>Fisheries Research</t>
  </si>
  <si>
    <t>Inferring ecosystem impacts of a small-scale snapper fishery through citizen science data, productivity and susceptibility analysis, and ecosystem modelling</t>
  </si>
  <si>
    <t>PÃ©rez-JimÃ©nez, Juan C.; NÃºÃ±ez, Adrian; GonzÃ¡lez-Jaramillo, MÃ³nica; Mendoza-Carranza, Manuel; Acosta-Cetina, Jaime; Flores-GuzmÃ¡n, Alesa; Rocha-Tejeda, Lorena</t>
  </si>
  <si>
    <t>PerezJimenez2022</t>
  </si>
  <si>
    <t>Land use/ land cover data, Ecosystem health, Ecosystem risk, Ecological security pattern, Hexi Region</t>
  </si>
  <si>
    <t>Ecological security assessments are used to reflect the regional ecological security situation because they can provide a basis for the construction of regional ecological security patterns (ESPs). Using the land use/land cover (LULC) data, the ecological security status of the Hexi Region was analyzed. On this basis, the ecological source was extracted, the ecological resistance surface was established, and the ecological corridor and node were identified, and constructed the ESP of the Hexi Region. The results show that: 1) During 2000â€“2015, approximately 70% of the study areaâ€™s ecological security index values were &lt;0.1. The ecosystem security levels were higher in the southeast and lower in the northwest. 2) The total area of ecological sources was 6828.75Â km2, and it is less distributed in the west; the interconnection degree among the sources was low; and patch fragmentation was obvious. 3) A total of 134 ecological corridors were extracted, with a total length of 15572.8Â km2, and 44 ecological nodes were identified. The distributions of the ecological corridors and nodes had spatial consistency and were mainly concentrated in the central and southern parts of the Qilian Mountains. The method of ecological security assessment based on LULC data can be popularized and applied to the evaluation of the ecological security in regions having a lack of research data or difficulty in obtaining data. This study can provide guiding significance for the optimization of ecosystem elements and the improvement of regional ESPs in the study area or other arid areas.</t>
  </si>
  <si>
    <t>https://www.sciencedirect.com/science/article/pii/S1470160X22002680</t>
  </si>
  <si>
    <t>Ecological security assessment and pattern construction in arid and semi-arid areas: A case study of the Hexi Region, NW China</t>
  </si>
  <si>
    <t>Pan, Ninghui; Du, Qinqin; Guan, Qingyu; Tan, Zhe; Sun, Yunfan; Wang, Qingzheng</t>
  </si>
  <si>
    <t>Pan2022</t>
  </si>
  <si>
    <t>Machine learning, Deep learning, Smart grid, Distribution grid, Smart energy service</t>
  </si>
  <si>
    <t>Artificial intelligence techniques lead to data-driven energy services in distribution power systems by extracting value from the data generated by the deployed metering and sensing devices. This paper performs a holistic analysis of artificial intelligence applications to distribution networks, ranging from operation, monitoring and maintenance to planning. The potential artificial intelligence techniques for power system applications and needed data sources are identified and classified. The following data-driven services for distribution networks are analyzed: topology estimation, observability, fraud detection, predictive maintenance, non-technical losses detection, forecasting, energy management systems, aggregated flexibility services and trading. A review of the artificial intelligence methods implemented in each of these services is conducted. Their interdependencies are mapped, proving that multiple services can be offered as a single clustered service to different stakeholders. Furthermore, the dependencies between the AI techniques with each energy service are identified. In recent years there has been a significant rise of deep learning applications for time series prediction tasks. Another finding is that unsupervised learning methods are mainly being applied to customer segmentation, buildings efficiency clustering and consumption profile grouping for non-technical losses detection. Reinforcement learning is being widely applied to energy management systems design, although more testing in real environments is needed. Distribution network sensorization should be enhanced and increased in order to obtain larger amounts of valuable data, enabling better service outcomes. Finally, the future opportunities and challenges for applying artificial intelligence in distribution grids are discussed.</t>
  </si>
  <si>
    <t>https://www.sciencedirect.com/science/article/pii/S1364032121007413</t>
  </si>
  <si>
    <t>Renewable and Sustainable Energy Reviews</t>
  </si>
  <si>
    <t>Artificial intelligence techniques for enabling Big Data services in distribution networks: A review</t>
  </si>
  <si>
    <t>Barja-Martinez, Sara; AragÃ¼Ã©s-PeÃ±alba, MÃ²nica; MunnÃ©-Collado, Ãngrid; Lloret-Gallego, Pau; Bullich-MassaguÃ©, Eduard; Villafafila-Robles, Roberto</t>
  </si>
  <si>
    <t>BarjaMartinez2021</t>
  </si>
  <si>
    <t>Machine learning, Material science, Image processing, Data ecosystem</t>
  </si>
  <si>
    <t>Machine learning (ML) is playing a great role in every sphere of life including the area of materials science and engineering. At times, the experimental and computational data together create a complex scenario for interpretation giving rise to the requirement of ML. The incorporation of ML in the development of material science has a promised future to accelerate the research through automatic data interpretation with the help of different models like classification, Regression, Clustering, etc. Therefore, it becomes quick and easy to analyze the data sets with greater accuracy as compared to the analysis done by human researchers. This paper gives an overview of the applications and applicability of Machine Learning being used in various areas of materials development. The various image processing techniques which can be applied in material science are discussed in detail. In addition to that, the paper gives detail as to how a model can be trained with a smaller number of datasets. Subsequently, the different data ecosystems which can be useful for data collection and preparation before selecting any Machine Learning model are highlighted. Furthermore, the various opportunities and challenges that material scientists have been facing in the development of new materials are also outlined for a better understanding of ML-based image processing in material science and engineering.</t>
  </si>
  <si>
    <t>https://www.sciencedirect.com/science/article/pii/S2214785322002164</t>
  </si>
  <si>
    <t>9th International Conference on â€œAdvancements and Futuristic Trends in Mechanical and Materials Engineeringâ€</t>
  </si>
  <si>
    <t>7341-7347</t>
  </si>
  <si>
    <t>Materials Today: Proceedings</t>
  </si>
  <si>
    <t>Machine learning-based image processing in materials science and engineering: A review</t>
  </si>
  <si>
    <t>Pratap, Ayush; Sardana, Neha</t>
  </si>
  <si>
    <t>Pratap2022</t>
  </si>
  <si>
    <t>Brand values, Self-congruity, Self-expansion, Brand responses, Cultural ideals, Ideal self</t>
  </si>
  <si>
    <t>The results from a large survey (NÂ =Â 2010) show that the positive effects of the congruity between brand values and consumersâ€™ ongoing value priorities on a variety of consumersâ€™ responses to brands can be generalized to the different value types in Schwartzâ€™s framework. More importantly, findings from this survey show that, although brands embody values incongruent with consumersâ€™ ongoing value priorities, they trigger a positive effect on the same consumersâ€™ responses when these values are associated with a cultural ideal. Results were robust and emerged for a variety of product categories and brands. Furthermore, results from a lab experiment demonstrate that, compared to brands that embody consumersâ€™ ongoing value priorities, those that additionally embody non-prioritized values associated with an ideal self induce feelings of self-expansion, which in turn leads to more favorable consumer responses to brands. The practical and theoretical implications of these findings for the branding literature are discussed.</t>
  </si>
  <si>
    <t>https://www.sciencedirect.com/science/article/pii/S0148296321009462</t>
  </si>
  <si>
    <t>301-316</t>
  </si>
  <si>
    <t>Self-brand values congruity and incongruity: Their impacts on self-expansion and consumersâ€™ responses to brands</t>
  </si>
  <si>
    <t>Michel, GÃ©raldine; Torelli, Carlos J.; Fleck, Nathalie; Hubert, Benoit</t>
  </si>
  <si>
    <t>Michel2022</t>
  </si>
  <si>
    <t>Personal digital data, Data ownership, Data privacy, Self-tracking, Data literacy</t>
  </si>
  <si>
    <t>The proliferation of information technology has enabled the emergence of different types of smart technologies, such as digitally enhanced toys and self-tracking wearable devices. Even though the rapid global spread of such devices has raised concerns about privacy, little is known about how children perceive such risks, while the childrenâ€™s voices on the topic are rarely heard. The broader goal of our work is to understand how children can be empowered through scaffolded inquiry experiences to reflect on their own use of smart, self-tracking devices and gain a deeper understanding of the digital infrastructure and the political economy of digital data. This study examined childrenâ€™s awareness of their digital data and issues of online privacy. At the same time, we examined the construct of psychological ownership in relation to childrenâ€™s personal digital data to further understand studentsâ€™ disclosure practices. We report on data from 63 fifth and sixth grade students to investigate studentsâ€™ awareness of how their tracked data could be used and their conceptualization of data ownership. To achieve this, we designed and implemented a learning module that employed the use of activity trackers by elementary school students. We collected data via individual pre- and post-implementation interviews, and group discussions during the implementations. Data were analyzed qualitatively using the theoretical lens of psychological ownership and frameworks of data literacy. Results suggest that students demonstrate ownership of self-tracked data, ignoring the shared ownership with other parties, but this is associated with their limited awareness of the complex infrastructure of the digital environment and the commercial exploitation of their personal digital data by others. Also, results showed that students employ a set of criteria to concede data ownership to others. Findings suggest that actions should be taken to help children develop a nuanced understanding of the data economy and its impact on themselves. This study provides directions for future research and can also inform efforts to design educational materials aiming to develop studentsâ€™ understanding of online data privacy.</t>
  </si>
  <si>
    <t>https://www.sciencedirect.com/science/article/pii/S2212868922000058</t>
  </si>
  <si>
    <t>International Journal of Child-Computer Interaction</t>
  </si>
  <si>
    <t>Whose data are they? Elementary school studentsâ€™ conceptualization of data ownership and privacy of personal digital data</t>
  </si>
  <si>
    <t>Agesilaou, Andria; Kyza, Eleni A.</t>
  </si>
  <si>
    <t>Agesilaou2022</t>
  </si>
  <si>
    <t>Agriculture 4.0, Animal welfare, Digital agriculture, Futures, Livestock</t>
  </si>
  <si>
    <t>Technological change has been a constant feature of livestock systems leading to the third agricultural â€˜greenâ€™ revolution of the mid-20th century. Digital technologies are now leading us into the fourth agricultural revolution, where sustainable food production is supported by technologies that collect data useful for farm and supply chain performance improvement, along with task automation and compliance. However, the potential benefits of digital agricultural futures are uncertain and plagued by unrealized expectations of previous innovations. The aims of this paper are to articulate current trends in technology and livestock systems and anticipate future trajectories for Agriculture 4.0 in relation to meeting sustainability and animal welfare outcomes for livestock systems. We use a â€˜Futures Triangleâ€™ approach to review the role of technology in livestock systems. The main findings are that previous work envisioning technological livestock futures have favoured pull of the future factors (techno-optimists) or weight of the past (techno-pessimists), rather than a balance of pull, push and weighting factors. Responsible Agriculture 4.0 innovation requires publicâ€“private collaboration of innovation system stakeholders, including policy makers, farmers, consumers, as well as technology developers, to enable development of transition pathways from a systems perspective. The use of responsible innovation processes, including anticipation on alternative futures, should also be built into innovation processes to support critical reflection on technological trajectories and related innovation system consequences, both desirable and undesirable.</t>
  </si>
  <si>
    <t>https://www.sciencedirect.com/science/article/pii/S1751731121001397</t>
  </si>
  <si>
    <t>Sustainable livestock systems for high-producing animals</t>
  </si>
  <si>
    <t>Animal</t>
  </si>
  <si>
    <t>Review: Anticipating alternative trajectories for responsible Agriculture 4.0 innovation in livestock systems</t>
  </si>
  <si>
    <t>Eastwood, C. R.; Edwards, J. P.; Turner, J. A.</t>
  </si>
  <si>
    <t>Eastwood2021</t>
  </si>
  <si>
    <t>Agricultural Sciences, Research Data, Linked Open Data, Semantic Web, Interoperability, Data</t>
  </si>
  <si>
    <t>Newly acquired, aggregated and shared data are essential for innovation in food and agriculture to improve the discoverability of research. Since the early 1980â€²s, the Food and Agriculture Organization of the United Nations (FAO) has coordinated AGROVOC, a valuable tool for data to be classified homogeneously, facilitating interoperability and reuse. AGROVOC is a multilingual and controlled vocabulary designed to cover concepts and terminology under FAO's areas of interest. It is the largest Linked Open Data set about agriculture available for public use and its highest impact is through facilitating the access and visibility of data across domains and languages. This chapter has the aim of describing the current status of one of the most popular thesaurus in all FAOâ€™s areas of interest, and how it has become the Linked Data Concept Hub for food and agriculture, through new procedures put in place.</t>
  </si>
  <si>
    <t>https://www.sciencedirect.com/science/article/pii/S0168169920331707</t>
  </si>
  <si>
    <t>AGROVOC: The linked data concept hub for food and agriculture</t>
  </si>
  <si>
    <t>Subirats-Coll, Imma; Kolshus, Kristin; Turbati, Andrea; Stellato, Armando; Mietzsch, Esther; Martini, Daniel; Zeng, Marcia</t>
  </si>
  <si>
    <t>SubiratsColl2022</t>
  </si>
  <si>
    <t>Thoracic surgery, Database research, Informatics, Health care disparities, Big data, Nonâ€“small cell lung cancer, Esophageal cancer, Mesothelioma</t>
  </si>
  <si>
    <t>https://www.sciencedirect.com/science/article/pii/S1547412721000918</t>
  </si>
  <si>
    <t>Social Disparities in Thoracic Surgery</t>
  </si>
  <si>
    <t>83-90</t>
  </si>
  <si>
    <t>Thoracic Surgery Clinics</t>
  </si>
  <si>
    <t>Social Disparities in Thoracic Surgery Database Research: Implications and Impact</t>
  </si>
  <si>
    <t>Mitchell, Kyle G.; Bostock, Ian C.; Antonoff, Mara B.</t>
  </si>
  <si>
    <t>Mitchell2022</t>
  </si>
  <si>
    <t>monitoring, data quality, quality assurance, quality control</t>
  </si>
  <si>
    <t>https://www.sciencedirect.com/science/article/pii/S0190052821000699</t>
  </si>
  <si>
    <t>Adaptive Monitoring to Support Adaptive Management</t>
  </si>
  <si>
    <t>17-28</t>
  </si>
  <si>
    <t>Rangelands</t>
  </si>
  <si>
    <t>Ten practical questions to improve data quality</t>
  </si>
  <si>
    <t>McCord, Sarah E.; Welty, Justin L.; Courtwright, Jennifer; Dillon, Catherine; Traynor, Alex; Burnett, Sarah H.; Courtright, Ericha M.; Fults, Gene; Karl, Jason W.; Van Zee, Justin W.; Webb, Nicholas P.; Tweedie, Craig</t>
  </si>
  <si>
    <t>McCord2022</t>
  </si>
  <si>
    <t>data, access, federation, identity, authorization, genomics, infrastructure, security, regulation, standard</t>
  </si>
  <si>
    <t>Summary The Global Alliance for Genomics and Health (GA4GH) supports international standards that enable a federated data sharing model for the research community while respecting data security, ethical and regulatory frameworks, and data authorization and access processes for sensitive data. The GA4GH Passport standard (Passport) defines a machine-readable digital identity that conveys roles and data access permissions (called â€œvisasâ€) for individual users. Visas are issued by data stewards, including data access committees (DACs) working with public databases, the entities responsible for the quality, integrity, and access arrangements for the datasets in the management of human biomedical data. Passports streamline management of data access rights across data systems by using visas that present a data userâ€™s digital identity and permissions across organizations, tools, environments, and services. We describe real-world implementations of the GA4GH Passport standard in use cases from ELIXIR Europe, National Institutes of Health, and the Autism Sharing Initiative. These implementations demonstrate that the Passport standard has provided transparent mechanisms for establishing permissions and authorizing data access across platforms.</t>
  </si>
  <si>
    <t>https://www.sciencedirect.com/science/article/pii/S2666979X21000379</t>
  </si>
  <si>
    <t>Cell Genomics</t>
  </si>
  <si>
    <t>GA4GH Passport standard for digital identity and access permissions</t>
  </si>
  <si>
    <t>Voisin, Craig; Linden, Mikael; Dyke, Stephanie O. M.; Bowers, Sarion R.; Alper, Pinar; Barkley, Maxmillian P.; Bernick, David; Chao, Jianpeng; Courtot, MÃ©lanie; Jeanson, Francis; Konopko, Melissa A.; Kuba, Martin; Lawson, Jonathan; Leinonen, Jaakko; Li, Stephanie; Ota Wang, Vivian; Philippakis, Anthony A.; Reinold, Kathy; Rushton, Gregory A.; Spalding, J. Dylan; TÃ¶rnroos, Juha; Tulchinsky, Ilya; Guidry Auvil, Jaime M.; NyrÃ¶nen, Tommi H.</t>
  </si>
  <si>
    <t>Voisin2021</t>
  </si>
  <si>
    <t>Smart manufacturing, Industry 4.0, Maturity model, Data science, Maturity assessment, Process improvement</t>
  </si>
  <si>
    <t>Today, data science presents immense opportunities by turning raw data into manufacturing intelligence in data-driven manufacturing that aims to improve operational efficiency and product quality together with reducing costs and risks. However, manufacturing firms face difficulties in managing their data science endeavors for reaping these potential benefits. Maturity models are developed to guide organizations by providing an extensive roadmap for improvement in certain areas. Therefore, this paper seeks to address this problem by proposing a theoretically grounded Data Science Maturity Model (DSMM) for manufacturing organizations to assess their existing strengths and weaknesses, perform a gap analysis, and draw a roadmap for continuous improvements in their progress towards data-driven manufacturing. DSMM comprises six maturity levels from â€œNot Performedâ€ toâ€ Innovatingâ€ and twenty-eight data science processes categorized under six headings: Organization, Strategy Management, Data Analytics, Data Governance, Technology Management, and Supporting. The applicability and usefulness of DSMM are validated through multiple case studies conducted in manufacturing organizations of various sizes, industries, and countries. The case study results indicate that DSMM is applicable in different settings and is able to reflect the organizationsâ€™ current data science maturity levels and provide significant insights to improve their data science capabilities.</t>
  </si>
  <si>
    <t>https://www.sciencedirect.com/science/article/pii/S0278612521001485</t>
  </si>
  <si>
    <t>527-546</t>
  </si>
  <si>
    <t>Data-driven manufacturing: An assessment model for data science maturity</t>
  </si>
  <si>
    <t>GÃ¶kalp, Mert Onuralp; GÃ¶kalp, Ebru; Kayabay, Kerem; KoÃ§yiÄŸit, Altan; Eren, P. Erhan</t>
  </si>
  <si>
    <t>Goekalp2021</t>
  </si>
  <si>
    <t>Open data, Benchmarking, Index, Ranking, Development, Indicator</t>
  </si>
  <si>
    <t>This paper aims to provide a broad perspective on the development of benchmarking open data efforts through indices and rankings over the years, both at the level of countries and allowing for a cross-country comparison. The methodology follows a systematic search for the relevant resources, their classification and identification of six open data benchmarks to be further analyzed, the identification of their key components through decomposition, their description, and identifying the similarities and differences. Three major groups of indices and four periods that characterize the efforts to benchmark and measure the development of open data are identified, where the first measure the openness of the selected categories of data, the second focuses on different aspects of the open data ecosystem, using a large number of variables, and the third is a combination of both approaches. Recommendations as well as trends that can form the benchmarking frameworks in the future are also discussed. The findings are of a high importance for individual countries, which allow for correct and accurate interpretation of the results changes in the scope of a given index or rank, i.e., whether the difference in results is the result of national efforts or the subject of changes in the specific index, as well as how to combine and interpret the results of a number of indices for correct decision-making and for the definition of the future actions where the results vary significantly. In addition, the findings are also important for international organizations publishing benchmarking reports.</t>
  </si>
  <si>
    <t>https://www.sciencedirect.com/science/article/pii/S0736585321001842</t>
  </si>
  <si>
    <t>Benchmarking open data efforts through indices and rankings: Assessing development and contexts of use</t>
  </si>
  <si>
    <t>Lnenicka, Martin; Luterek, Mariusz; Nikiforova, Anastasija</t>
  </si>
  <si>
    <t>Lnenicka2022</t>
  </si>
  <si>
    <t>In silico process development constitutes a viable option for accelerating CMC development timelines and can be achieved through either a hybrid-modeling-driven or an Artificial Intelligence (AI)-driven avenue. Each pathway has its own pros and cons but the biggest difference is that the former can be developed in-house whereas the latter requires inter-corporation collaboration. Motivated by the precedence of inter-corporation data ecosystems targeting drug discovery, in this paper we bring forward the case of the AI-driven approach to in silico process development in terms of both technical feasibility and scientific soundness. Our analysis asserts that methodologically, AI is now mature to be employed for the task at hand, provided that the overall exercise is driven by multi-disciplinary experts. Further, in silico process development should be understood as a collection of models, with each process unit being endowed with its own model.</t>
  </si>
  <si>
    <t>https://www.sciencedirect.com/science/article/pii/S2211339821000241</t>
  </si>
  <si>
    <t>Current Opinion in Chemical Engineering</t>
  </si>
  <si>
    <t>A roadmap to AI-driven in silico process development: bioprocessing 4.0 in practice</t>
  </si>
  <si>
    <t>von Stosch, Moritz; Portela, Rui M. C.; Varsakelis, Christos</t>
  </si>
  <si>
    <t>vonStosch2021</t>
  </si>
  <si>
    <t>Precision agriculture, Big data, Solar, Governance, Regimes of dispossession</t>
  </si>
  <si>
    <t>Emerging technologies in food and energy systems present unique problems of resource governance. Here, we present distinct case studies to examine two emerging technologies in energy and food systems; solar parks in India and precision agriculture technologies in the US. We ask the following question: How do existing modes of governance of new and emerging technologies create physical and virtual dispossessionary enclosures for rural producers? We argue that emerging technologies for sustainability in energy and food systems present unique problems of resource governance, insofar as the neoliberal state enables energy and agritech firm hegemony at the expense of local producers. Albeit unevenly, such technological interventions have brought some social and environmental benefits to people and the environment. However, we contend that the constellation of institutions, policies and regulatory approaches that govern these technologies in agrarian spaces constitute regimes of dispossessionâ€”socially and historically specific political apparatuses for coercively redistributing resources.</t>
  </si>
  <si>
    <t>https://www.sciencedirect.com/science/article/pii/S2589811622000064</t>
  </si>
  <si>
    <t>Earth System Governance</t>
  </si>
  <si>
    <t>Arrays and algorithms: Emerging regimes of dispossession at the frontiers of agrarian technological governance</t>
  </si>
  <si>
    <t>Stock, Ryan; Gardezi, Maaz</t>
  </si>
  <si>
    <t>Stock2022</t>
  </si>
  <si>
    <t>public deliberation, data sharing, health information exchange, patient engagement, health information, sharing, cancer, oncology, precision oncology, information, policy, personalized medicine, public preference</t>
  </si>
  <si>
    <t>Background Precision oncology is one of the fastest-developing domains of personalized medicine and is one of many data-intensive fields. Policy for health information sharing that is informed by patient perspectives can help organizations align practice with patient preferences and expectations, but many patients are largely unaware of the complexities of how and why clinical health information is shared. Objective This paper evaluates the process of public deliberation as an approach to understanding the values and preferences of current and former patients with cancer regarding the use and sharing of health information collected in the context of precision oncology. Methods We conducted public deliberations with patients who had a current or former cancer diagnosis. A total of 61 participants attended 1 of 2 deliberative sessions (session 1, n=28; session 2, n=33). Study team experts led two educational plenary sessions, and trained study team members then facilitated discussions with small groups of participants. Participants completed pre- and postdeliberation surveys measuring knowledge, attitudes, and beliefs about precision oncology and data sharing. Following informational sessions, participants discussed, ranked, and deliberated two policy-related scenarios in small groups and in a plenary session. In the analysis, we evaluate our process of developing the deliberative sessions, the knowledge gained by participants during the process, and the extent to which participants reasoned with complex information to identify policy preferences. Results The deliberation process was rated highly by participants. Participants felt they were listened to by their group facilitator, that their opinions were respected by their group, and that the process that led to the groupâ€™s decision was fair. Participants demonstrated improved knowledge of health data sharing policies between pre- and postdeliberation surveys, especially regarding the roles of physicians and health departments in health information sharing. Qualitative analysis of reasoning revealed that participants recognized complexity, made compromises, and engaged with trade-offs, considering both individual and societal perspectives related to health data sharing. Conclusions The deliberative approach can be valuable for soliciting the input of informed patients on complex issues such as health information sharing policy. Participants in our two public deliberations demonstrated that giving patients information about a complex topic like health data sharing and the opportunity to reason with others and discuss the information can help garner important insights into policy preferences and concerns. Data on public preferences, along with the rationale for information sharing, can help inform policy-making processes. Increasing transparency and patient engagement is critical to ensuring that data-driven health care respects patient autonomy and honors patient values and expectations.</t>
  </si>
  <si>
    <t>https://www.sciencedirect.com/science/article/pii/S2369199922000751</t>
  </si>
  <si>
    <t>JMIR Cancer</t>
  </si>
  <si>
    <t>Public Deliberation Process on Patient Perspectives on Health Information Sharing: Evaluative Descriptive Study</t>
  </si>
  <si>
    <t>Raj, Minakshi; Ryan, Kerry; Nong, Paige; Calhoun, Karen; Trinidad, M. Grace; De Vries, Raymond; Creary, Melissa; Spector-Bagdady, Kayte; Kardia, Sharon L. R.; Platt, Jodyn</t>
  </si>
  <si>
    <t>Raj2022</t>
  </si>
  <si>
    <t>Conceptual modeling, Machine learning, Methodologies and tools, Models, Database management, Framework for incorporating conceptual modeling into data science projects, Artificial intelligence</t>
  </si>
  <si>
    <t>Both conceptual modeling and machine learning have long been recognized as important areas of research. With the increasing emphasis on digitizing and processing large amounts of data for business and other applications, it would be helpful to consider how these areas of research can complement each other. To understand how they can be paired, we provide an overview of machine learning foundations and development cycle. We then examine how conceptual modeling can be applied to machine learning and propose a framework for incorporating conceptual modeling into data science projects. The framework is illustrated by applying it to a healthcare application. For the inverse pairing, machine learning can impact conceptual modeling through text and rule mining, as well as knowledge graphs. The pairing of conceptual modeling and machine learning in this way should help lay the foundations for future research.</t>
  </si>
  <si>
    <t>https://www.sciencedirect.com/science/article/pii/S0169023X21000367</t>
  </si>
  <si>
    <t>Pairing conceptual modeling with machine learning</t>
  </si>
  <si>
    <t>Maass, Wolfgang; Storey, Veda C.</t>
  </si>
  <si>
    <t>Maass2021</t>
  </si>
  <si>
    <t>resilience, data infrastructure, calamity, Gaia-X, EuProGigant</t>
  </si>
  <si>
    <t>Crises lead to adverse effects in the value creation ecosystem. In the long term, they lead to uncertainties that can destabilize the system. Resilience is getting more and more critical in connected, value-added ecosystems. Crises such as the Corona pandemic, the Suez Canal blockage, the chip crisis, and rising energy prices can cause sudden change in the market demand-supply equilibrium. Those can be expressed as calamities. This concept aims to create calamity-avoiding mechanisms in the manufacturing industry based on a common data infrastructure and smart use of data and services. Calamity-avoiding mechanisms are essential for unplannable and unknown disturbance factors connecting enterprise value creation networks in multiple layers. Resilience mechanisms must be distributed, decentralized, and interoperable to reduce the effect of self-reinforcement of calamities and enable self-orchestration functionalities. Gaia-X, the European initiative for creating a common and sovereign data infrastructure, offers data exchange based on the EU legal framework and is crucial for the (inter-)operability of the mechanisms. This paper presents the concept of such resilience mechanisms, the processing of data in the vertical plane (within a company), and the benefits at the horizontal level (across supply chains of companies). The concept is developed in the context of the EuProGigant project. It follows a bottom-up approach and starts with the Self-Descriptions (SD) of all assets on the shop floor. The resilience approach includes five key points: SDs, stress scenarios and stress mechanisms, system theory and control, anomaly detection services, and self-orchestration.</t>
  </si>
  <si>
    <t>https://www.sciencedirect.com/science/article/pii/S2212827122003067</t>
  </si>
  <si>
    <t>Leading manufacturing systems transformation â€“ Proceedings of the 55th CIRP Conference on Manufacturing Systems 2022</t>
  </si>
  <si>
    <t>540-545</t>
  </si>
  <si>
    <t>EuProGigant Resilience Approach: A Concept for Strengthening Resilience in the Manufacturing Industry on the Shop Floor.</t>
  </si>
  <si>
    <t>Weber, M.; Brinkhaus, J.; Dumss, S.; Henrich, V.; Hoffmann, F.; Ristow, G. H.; Schickling, C.; Trautner, T.; Grafinger, M.; Weigold, M.; Bleicher, F.</t>
  </si>
  <si>
    <t>Weber2022</t>
  </si>
  <si>
    <t>Knowledge graph, Open data, Machine learning, Artificial intelligence, Data science</t>
  </si>
  <si>
    <t>Knowledge graph (KG) is a topic of great interests to geoscientists as it can be deployed throughout the data life cycle in data-intensive geoscience studies. Nevertheless, comparing with the large amounts of publications on machine learning applications in geosciences, summaries and reviews of geoscience KGs are still limited. The aim of this paper is to present a comprehensive review of KG construction and implementation in geosciences. It consists of four major parts: 1) concepts relevant to KG and approaches for KG construction, 2) KG application in data collection, curation, and service, 3) KG application in data analysis, and 4) challenges and trends of geoscience KG creation and application in the near future. For each of the first three parts, a list of concepts, exemplar studies, and best practices are summarized. Those summaries are synthesized together in the challenge and trend analyses. As artificial intelligence and data science are thriving in geosciences, we hope this review of geoscience KGs can be of value to practitioners in data-intensive geoscience studies.</t>
  </si>
  <si>
    <t>https://www.sciencedirect.com/science/article/pii/S0098300422000450</t>
  </si>
  <si>
    <t>Knowledge graph construction and application in geosciences: A review</t>
  </si>
  <si>
    <t>Ma, Xiaogang</t>
  </si>
  <si>
    <t>Ma2022</t>
  </si>
  <si>
    <t>European Green Deal, EU, Carbon leakage, Border carbon adjustment, Global South, MRV, CBAM</t>
  </si>
  <si>
    <t>Since the EU Commission announced the introduction of a carbon border adjustment mechanism (CBAM) within the European Green Deal, debates intensified on its effectiveness for climate action, adhering to WTO regulations, and potential trade wars with China and the US. We argue that the implications of the EU CBAM for affected countries, especially in the Global South, have been underrepresented so far. We assess countriesâ€™ relative risk levels in two scenarios: i) CBAM addressing only emissions-intensive sectors and ii) CBAM targeting the whole economy. The paper maps relative risks in these two scenarios using a risk index encompassing the export structure of countries, their emissions intensity, emissions reduction targets, and institutional capacities to monitor and report product-based emissions. The quantitative analysis reveals that the impacts of CBAM are distributed unevenly across the globe. The spectrum of impacted nations varies between the two analysed scenarios, but in both cases most countries at relatively high risk are located in Africa. Three qualitative case studies covering Mozambique, Bosnia and Herzegovina, and Morocco evaluate the countriesâ€™ trade relations, their carbon intensity, energy and climate policies, and institutional capacities, with a special focus on monitoring, reporting and verification (MRV) of carbon emissions. The analysis sheds light on different patterns of vulnerability and policy options to increase resilience.</t>
  </si>
  <si>
    <t>https://www.sciencedirect.com/science/article/pii/S2214629621003339</t>
  </si>
  <si>
    <t>Pulling up the carbon ladder? Decarbonization, dependence, and third-country risks from the European carbon border adjustment mechanism</t>
  </si>
  <si>
    <t>Eicke, Laima; Weko, Silvia; Apergi, Maria; Marian, Adela</t>
  </si>
  <si>
    <t>Eicke2021</t>
  </si>
  <si>
    <t>Predictive maintenance, condition monitoring, machine learning, low voltage industrial motors</t>
  </si>
  <si>
    <t>Predictive maintenance and sound operating industrial equipment are essential for nearly any production plant. The absence of a systematic maintenance program and data-driven mindset in making manufacturing decisions may result in serious safety risks, unexpected equipment damages, and financial strain. Condition monitoring and predictive maintenance management systems are commonly used in tandem with the Internet of Things, linking sensors on machines and transmitting the data through a wireless network to a data-logging center that will allow further analysis and support decision making. The system described in this paper measures vibrations using sensors attached to low voltage motors and then utilizes a two-phase machine learning approach for predictive maintenance. In the first phase, we conducted an analysis to look for any abnormal behavior, and in the second phase, we attempted to determine the type of specific faults that may occur. The proposed predictive maintenance system aims to reduce the fault detection time and assist with diagnosing the type of fault occurring. We utilized and tested three machine learning algorithms to detect abnormal motor behavior: support vector machine, backpropagation neural network, and random forest. For predicting the type of specific motor faults that may occur, we used a support vector machine. This two-phase machine learning approach demonstrated promising results in detecting abnormal behavior in low voltage motors. Therefore, integrating this machine learning component as a part of a predictive maintenance system can result in high confidence about the motor condition, reduce maintenance cost, and enhance the safety of the operators and the machines.</t>
  </si>
  <si>
    <t>https://www.sciencedirect.com/science/article/pii/S1877050922002198</t>
  </si>
  <si>
    <t>3rd International Conference on Industry 4.0 and Smart Manufacturing</t>
  </si>
  <si>
    <t>111-120</t>
  </si>
  <si>
    <t>A Two-Phase Machine Learning Approach for Predictive Maintenance of Low Voltage Industrial Motors</t>
  </si>
  <si>
    <t>Nikfar, Mohsen; Bitencourt, Julia; Mykoniatis, Konstantinos</t>
  </si>
  <si>
    <t>Nikfar2022</t>
  </si>
  <si>
    <t>mobile health, data sharing, health care, patient-generated health data, telemedicine</t>
  </si>
  <si>
    <t>Person-generated data (PGD) are a valuable source of information on a personâ€™s health state in daily life and in between clinic visits. To fully extract value from PGD, health care organizations must be able to smoothly integrate data from PGD devices into routine clinical workflows. Ideally, to enhance efficiency and flexibility, such integrations should follow reusable processes that can easily be replicated for multiple devices and data types. Instead, current PGD integrations tend to be one-off efforts entailing high costs to build and maintain custom connections with each device and their proprietary data formats. This viewpoint paper formulates the integration of PGD into clinical systems and workflow as a PGD integration pipeline and reviews the functional components of such a pipeline. A PGD integration pipeline includes PGD acquisition, aggregation, and consumption. Acquisition is the person-facing component that includes both technical (eg, sensors, smartphone apps) and policy components (eg, informed consent). Aggregation pools, standardizes, and structures data into formats that can be used in health care settings such as within electronic health recordâ€“based workflows. PGD consumption is wide-ranging, by different solutions in different care settings (inpatient, outpatient, consumer health) for different types of users (clinicians, patients). The adoption of data and metadata standards, such as those from IEEE and Open mHealth, would facilitate aggregation and enable broader consumption. We illustrate the benefits of a standards-based integration pipeline for the illustrative use case of home blood pressure monitoring. A standards-based PGD integration pipeline can flexibly streamline the clinical use of PGD while accommodating the complexity, scale, and rapid evolution of todayâ€™s health care systems.</t>
  </si>
  <si>
    <t>https://www.sciencedirect.com/science/article/pii/S2291522222000626</t>
  </si>
  <si>
    <t>JMIR mHealth and uHealth</t>
  </si>
  <si>
    <t>Standardized Integration of Person-Generated Data Into Routine Clinical Care</t>
  </si>
  <si>
    <t>Zeng, Billy; Bove, Riley; Carini, Simona; Lee, Jonathan Shing-Jih; Pollak, J. P.; Schleimer, Erica; Sim, Ida</t>
  </si>
  <si>
    <t>Zeng2022</t>
  </si>
  <si>
    <t>Open data, Open data ecosystem, Open innovation, Empirical study</t>
  </si>
  <si>
    <t>Software systems are increasingly depending on data, particularly with the rising use of machine learning, and developers are looking for new sources of data. Open Data Ecosystems (ODE) is an emerging concept for data sharing under public licenses in software ecosystems, similar to Open Source Software (OSS). It has certain similarities to Open Government Data (OGD), where public agencies share data for innovation and transparency. We aimed to explore open data ecosystems involving commercial actors. Thus, we organized five focus groups with 27 practitioners from 22 companies, public organizations, and research institutes. Based on the outcomes, we surveyed three cases of emerging ODE practice to further understand the concepts and to validate the initial findings. The main outcome is an initial conceptual model of ODEsâ€™ value, intrinsics, governance, and evolution, and propositions for practice and further research. We found that ODE must be value driven. Regarding the intrinsics of data, we found their type, meta-data, and legal frameworks influential for their openness. We also found the characteristics of ecosystem initiation, organization, data acquisition and openness be differentiating, which we advise research and practice to take into consideration.</t>
  </si>
  <si>
    <t>https://www.sciencedirect.com/science/article/pii/S0164121221001850</t>
  </si>
  <si>
    <t>Open Data Ecosystems â€” An empirical investigation into an emerging industry collaboration concept</t>
  </si>
  <si>
    <t>Runeson, Per; Olsson, Thomas; LinÃ¥ker, Johan</t>
  </si>
  <si>
    <t>Runeson2021</t>
  </si>
  <si>
    <t>predictive maintenance, smart maintenance, big data analytics, Sensor Data Analytics</t>
  </si>
  <si>
    <t>Predictive analytics methods have become increasingly important in Manufacturing Organization in the context of Smart Maintenance. Standardized process models for data mining already known to search existing data stocks for patterns, trends and correlations. Sensors are progressively implemented in production machines to create a database for data mining processes. But the risk of Big Data, thus the risk of low quality data is probably high. For an economic consideration, the amount of investment in new measurement technology and infrastructure should be assessed. Organizations are confronted with the challenge of how much they have to invest to obtain a meaningful database. For this reason, it is important to research which existing approaches support the development of a sufficient database for predictive maintenance in manufacturing systems and provide a methodical framework.</t>
  </si>
  <si>
    <t>https://www.sciencedirect.com/science/article/pii/S1877050922007402</t>
  </si>
  <si>
    <t>International Conference on Industry Sciences and Computer Science Innovation</t>
  </si>
  <si>
    <t>14-21</t>
  </si>
  <si>
    <t>Building a smart database for predictive maintenance in already implemented manufacturing systems</t>
  </si>
  <si>
    <t>Klees, Marina; Evirgen, Safa</t>
  </si>
  <si>
    <t>Klees2022</t>
  </si>
  <si>
    <t>Big data platform, Cloud computing technology, Platform construction, Network database</t>
  </si>
  <si>
    <t>Communication operators are paying more and more attention to the value of data and are demanding more and bigger data technologies. Many companies have started to take advantage of their resources to tap the value of data and develop their own core business. The use of a high-performance, secure, scalable and easy-to-manage big data management system will help companies avoid the tedious system operation and maintenance, especially in the communication business system, and help them focus on their own business development. In this paper, we first investigate existing data management systems and analyze their strengths and weaknesses. In response to the problems of not too light, insufficient timeliness of data migration, and not enough innovation in data analysis, we design a more efficient, convenient and easy-to-use big data management platform. Firstly, the big data management system is designed. According to the process of big data processing, six modules of interface acquisition, program scheduling, data aggregation, platform alerting, marketing analysis and visualization are designed based on the communication big data platform architecture. The management system mainly focuses on data access and data mining analysis, so the main modules of this paper are program scheduling, data aggregation and marketing analysis modules, while other modules are based on the original big data management system of the enterprise with a small amount of improvement. In order to realize the needs of dynamically creating data testing environment and isolating production and experimental environments under the communication application scenario, a mechanism of the big data system for production and the virtualized system for experiments acting together is proposed. Then the corresponding scheduling module architecture process is designed and built, the corresponding scheduling rules and related scheduling information field tables are designed, and the data aggregation storage is improved. The program scheduling module was designed to be more lightweight and easy to use, and the data migration module increased the timeliness of data migration.</t>
  </si>
  <si>
    <t>https://www.sciencedirect.com/science/article/pii/S1018364722001264</t>
  </si>
  <si>
    <t>Journal of King Saud University - Science</t>
  </si>
  <si>
    <t>Big data analysis and optimization and platform components</t>
  </si>
  <si>
    <t>Hsu, Kenglung</t>
  </si>
  <si>
    <t>Hsu2022</t>
  </si>
  <si>
    <t>Blockchain, Energy informatics, Privacy-enhancing technologies, Renewable energy sources, Self-sovereign identities, Systemic risks</t>
  </si>
  <si>
    <t>In the last decades, several developments have transformed electricity systems in Europe towards liberalized and decentralized systems that are coupled inter-sectorally and inter-regionally. These developments have yielded various significant benefits, such as increased efficiency and robustness. However, we argue that they have also caused new interdependencies and complexity with a corresponding increase in associated systemic risks, e.g., local failures may spread faster and more extensively throughout the system. In this paper, we illustrate how systemic risks may arise in European electricity systems by discussing three exemplary developments. We also discuss the decisive role of the digital transformation that, on the one hand, speeds up the transition of electricity systems and challenges electricity systemsâ€™ stability through rapid change, but on the other hand may also provide solutions to tackle systemic risks. We argue that, especially in a strongly interconnected world, policymakers must implement a global perspective on these critical and increasingly complex systems, requiring adequate cooperation with respect to data. Using an exemplary case from Germany, we finally illustrate how an intensified data exchange may help to address systemic risks. In this context, we draw a perspective on the potential of emerging digital technologies, like self-sovereign identities, blockchains, and privacy-enhancing technologies.</t>
  </si>
  <si>
    <t>https://www.sciencedirect.com/science/article/pii/S0301421522001264</t>
  </si>
  <si>
    <t>Energy Policy</t>
  </si>
  <si>
    <t>Systemic risks in electricity systems: A perspective on the potential of digital technologies</t>
  </si>
  <si>
    <t>KÃ¶rner, Marc-Fabian; Sedlmeir, Johannes; Weibelzahl, Martin; Fridgen, Gilbert; Heine, Moreen; Neumann, Christoph</t>
  </si>
  <si>
    <t>Koerner2022</t>
  </si>
  <si>
    <t>Big data, data quality, outlier, Sustainable Development Goals</t>
  </si>
  <si>
    <t>Recently, Big Data analytics has been one of the most emerging topics in the business field. Data is collected, processed and analyzed to gain useful insight for their organization. Big Data analytics has the potential to improve the quality of life and help to achieve Sustainable Development Goals (SDG). To ensure that SDG goals are achieved, we must utilize existing data to meet those targets and ensure accountability. However, data quality is often left out when dealing with data. Any types of errors presented in the dataset should be properly addressed to ensure the analysis provided is accurate and truthful. In this paper, we have addressed the concept of data quality diagnosis to identify the outlier presented in the dataset. The cause of the outlier is further discussed to identify potential improvements that can be done to the dataset. In addition, recommendations to improve the quality of data and data collection systems are provided.</t>
  </si>
  <si>
    <t>https://www.sciencedirect.com/science/article/pii/S1877050921024133</t>
  </si>
  <si>
    <t>Sixth Information Systems International Conference (ISICO 2021)</t>
  </si>
  <si>
    <t>685-692</t>
  </si>
  <si>
    <t>Diagnostic analysis for outlier detection in big data analytics</t>
  </si>
  <si>
    <t>Ridzuan, Fakhitah; Wan Zainon, Wan Mohd Nazmee</t>
  </si>
  <si>
    <t>Ridzuan2022</t>
  </si>
  <si>
    <t>Industry 4.0, Cyber-physical production system, text mining, predictive maintenance</t>
  </si>
  <si>
    <t>The advent of Industry 4.0 provides new opportunities to improve the maintenance of production equipment from both the technical and managerial perspective. In this paper, we propose a contribution in the direction of predictive maintenance of machine tools based on the integration of a text mining algorithm with the cyber-physical system of a manufacturing industry. The system performs its analysis starting from data stored in log files maintained by a machine tool returning an alert about a future potential machine failure. Log files, produced by part programs running on the machine control system, record the status of execution parameters taken by key sensors or derived by the control system during the part program execution. Historical data are collected by means of Digital Twin technologies and then analyzed using computational linguistic techniques so that we can predict a machine failure in the imminent future starting from data collected in the past. The paper first describes a new scheme for the classification of maintenance approaches. Then, starting from the proposed cyber-physical system model, an algorithm for predictive maintenance based on text mining technology is integrated in it. The implemented tool supports the maintenance manager in making the most appropriate decisions about the scheduling of maintenance activities when there is an alert about a possible machine failure.</t>
  </si>
  <si>
    <t>https://www.sciencedirect.com/science/article/pii/S187705092200285X</t>
  </si>
  <si>
    <t>778-792</t>
  </si>
  <si>
    <t>Text mining techniques for the management of predictive maintenance</t>
  </si>
  <si>
    <t>Nota, Giancarlo; Postiglione, Alberto; Carvello, Rosario</t>
  </si>
  <si>
    <t>Nota2022</t>
  </si>
  <si>
    <t>Type your keywords here, separated by semicolons, artificial intelligence, failure detection, data preparation, t-SNE, deep insight, linear programming</t>
  </si>
  <si>
    <t>Data is everything - at least this is one of the main messages of the ongoing industrial revolution. Manufacturing companies all over the world are expanding their digital infrastructure and knowledge on data analysis in the hope of increasing their KPIs with the help of artificial intelligence (AI). Although several well-designed data-driven solutions are available, the most crucial part, data preparation is still not fully supported. In this paper a framework is presented for processing sensor data of machining processes with variable cycle times in an unstable environment. Traditional and novel AI algorithms are tested on the data of a vulcanization process from the automotive industry, namely from tire manufacturingâ€™s curing phase. The process in question consists of several subprocesses, and the quality of curing is mostly dependent of the status of a specific type of machine tool. Conventional methods (e.g., examining the cured product manually) are currently used for failure recognition, however the examination is only feasible after a long delay due to the extreme level of heat, which leads to unnecessary and unwanted scrap production. Therefore, a more sophisticated and complex approach is required to increase quality score. A combination of mathematical methods is proposed combining t-SNE feature representation, convolutional neural network, and linear programming optimization. The model highly relies on the toolâ€™s continuous degradation characteristics. The threshold for the given binary classification is set by maximizing the accuracy of the detection model. The main contribution of the research is the method of inconsistent sensor data manipulation which supports a unique combination of AI models for early failure recognition.</t>
  </si>
  <si>
    <t>https://www.sciencedirect.com/science/article/pii/S2212827122004164</t>
  </si>
  <si>
    <t>1204-1209</t>
  </si>
  <si>
    <t>Tool failure recognition using inconsistent data</t>
  </si>
  <si>
    <t>Bergmann, JÃºlia; Zeleny, Klaudia Ã‰va; VÃ¡ncza, JÃ³zsef; KÅ‘, Andrea</t>
  </si>
  <si>
    <t>Bergmann2022</t>
  </si>
  <si>
    <t>data sharing, data access, precision medicine, learning health system, genomics, standards, policy, bioethics, data federation</t>
  </si>
  <si>
    <t>Summary The Global Alliance for Genomics and Health (GA4GH) aims to accelerate biomedical advances by enabling the responsible sharing of clinical and genomic data through both harmonized data aggregation and federated approaches. The decreasing cost of genomic sequencing (along with other genome-wide molecular assays) and increasing evidence of its clinical utility will soon drive the generation of sequence data from tens of millions of humans, with increasing levels of diversity. In this perspective, we present the GA4GH strategies for addressing the major challenges of this data revolution. We describe the GA4GH organization, which is fueled by the development efforts of eight Work Streams and informed by the needs of 24 Driver Projects and other key stakeholders. We present the GA4GH suite of secure, interoperable technical standards and policy frameworks and review the current status of standards, their relevance to key domains of research and clinical care, and future plans of GA4GH. Broad international participation in building, adopting, and deploying GA4GH standards and frameworks will catalyze an unprecedented effort in data sharing that will be critical to advancing genomic medicine and ensuring that all populations can access its benefits.</t>
  </si>
  <si>
    <t>https://www.sciencedirect.com/science/article/pii/S2666979X21000367</t>
  </si>
  <si>
    <t>GA4GH: International policies and standards for data sharing across genomic research and healthcare</t>
  </si>
  <si>
    <t>Rehm, Heidi L.; Page, Angela J. H.; Smith, Lindsay; Adams, Jeremy B.; Alterovitz, Gil; Babb, Lawrence J.; Barkley, Maxmillian P.; Baudis, Michael; Beauvais, Michael J. S.; Beck, Tim; Beckmann, Jacques S.; Beltran, Sergi; Bernick, David; Bernier, Alexander; Bonfield, James K.; Boughtwood, Tiffany F.; Bourque, Guillaume; Bowers, Sarion R.; Brookes, Anthony J.; Brudno, Michael; Brush, Matthew H.; Bujold, David; Burdett, Tony; Buske, Orion J.; Cabili, Moran N.; Cameron, Daniel L.; Carroll, Robert J.; Casas-Silva, Esmeralda; Chakravarty, Debyani; Chaudhari, Bimal P.; Chen, Shu Hui; Cherry, J. Michael; Chung, Justina; Cline, Melissa; Clissold, Hayley L.; Cook-Deegan, Robert M.; Courtot, MÃ©lanie; Cunningham, Fiona; Cupak, Miro; Davies, Robert M.; Denisko, Danielle; Doerr, Megan J.; Dolman, Lena I.; Dove, Edward S.; Dursi, L. Jonathan; Dyke, Stephanie O. M.; Eddy, James A.; Eilbeck, Karen; Ellrott, Kyle P.; Fairley, Susan; Fakhro, Khalid A.; Firth, Helen V.; Fitzsimons, Michael S.; Fiume, Marc; Flicek, Paul; Fore, Ian M.; Freeberg, Mallory A.; Freimuth, Robert R.; Fromont, Lauren A.; Fuerth, Jonathan; Gaff, Clara L.; Gan, Weiniu; Ghanaim, Elena M.; Glazer, David; Green, Robert C.; Griffith, Malachi; Griffith, Obi L.; Grossman, Robert L.; Groza, Tudor; Guidry Auvil, Jaime M.; GuigÃ³, Roderic; Gupta, Dipayan; Haendel, Melissa A.; Hamosh, Ada; Hansen, David P.; Hart, Reece K.; Hartley, Dean Mitchell; Haussler, David; Hendricks-Sturrup, Rachele M.; Ho, Calvin W. L.; Hobb, Ashley E.; Hoffman, Michael M.; Hofmann, Oliver M.; Holub, Petr; Hsu, Jacob Shujui; Hubaux, Jean-Pierre; Hunt, Sarah E.; Husami, Ammar; Jacobsen, Julius O.; Jamuar, Saumya S.; Janes, Elizabeth L.; Jeanson, Francis; JenÃ©, Aina; Johns, Amber L.; Joly, Yann; Jones, Steven J. M.; Kanitz, Alexander; Kato, Kazuto; Keane, Thomas M.; Kekesi-Lafrance, Kristina; Kelleher, Jerome; Kerry, Giselle; Khor, Seik-Soon; Knoppers, Bartha M.; Konopko, Melissa A.; Kosaki, Kenjiro; Kuba, Martin; Lawson, Jonathan; Leinonen, Rasko; Li, Stephanie; Lin, Michael F.; Linden, Mikael; Liu, Xianglin; Liyanage, Isuru Udara; Lopez, Javier; Lucassen, Anneke M.; Lukowski, Michael; Mann, Alice L.; Marshall, John; Mattioni, Michele; Metke-Jimenez, Alejandro; Middleton, Anna; Milne, Richard J.; MolnÃ¡r-GÃ¡bor, Fruzsina; Mulder, Nicola; Munoz-Torres, Monica C.; Nag, Rishi; Nakagawa, Hidewaki; Nasir, Jamal; Navarro, Arcadi; Nelson, Tristan H.; Niewielska, Ania; Nisselle, Amy; Niu, Jeffrey; NyrÃ¶nen, Tommi H.; Oâ€™Connor, Brian D.; Oesterle, Sabine; Ogishima, Soichi; Ota Wang, Vivian; Paglione, Laura A. D.; Palumbo, Emilio; Parkinson, Helen E.; Philippakis, Anthony A.; Pizarro, Angel D.; Prlic, Andreas; Rambla, Jordi; Rendon, Augusto; Rider, Renee A.; Robinson, Peter N.; Rodarmer, Kurt W.; Rodriguez, Laura Lyman; Rubin, Alan F.; Rueda, Manuel; Rushton, Gregory A.; Ryan, Rosalyn S.; Saunders, Gary I.; Schuilenburg, Helen; Schwede, Torsten; Scollen, Serena; Senf, Alexander; Sheffield, Nathan C.; Skantharajah, Neerjah; Smith, Albert V.; Sofia, Heidi J.; Spalding, Dylan; Spurdle, Amanda B.; Stark, Zornitza; Stein, Lincoln D.; Suematsu, Makoto; Tan, Patrick; Tedds, Jonathan A.; Thomson, Alastair A.; Thorogood, Adrian; Tickle, Timothy L.; Tokunaga, Katsushi; TÃ¶rnroos, Juha; Torrents, David; Upchurch, Sean; Valencia, Alfonso; Guimera, Roman Valls; Vamathevan, Jessica; Varma, Susheel; Vears, Danya F.; Viner, Coby; Voisin, Craig; Wagner, Alex H.; Wallace, Susan E.; Walsh, Brian P.; Williams, Marc S.; Winkler, Eva C.; Wold, Barbara J.; Wood, Grant M.; Woolley, J. Patrick; Yamasaki, Chisato; Yates, Andrew D.; Yung, Christina K.; Zass, Lyndon J.; Zaytseva, Ksenia; Zhang, Junjun; Goodhand, Peter; North, Kathryn; Birney, Ewan</t>
  </si>
  <si>
    <t>Rehm2021</t>
  </si>
  <si>
    <t>Machine Learning, Deep Learning, Cybersecurity, Cyber-crime, Decision Trees, XGBoost</t>
  </si>
  <si>
    <t>In the contemporary period, the cyber-crime activities have been one of the significant problems in the both private and public organizations. Building real-time checking systems to prevent digital crime activities is challenging but very useful in the detection of cyber-attacks both in time and effective. Machine Learning (ML) is a part of the data science where these mentioned problems could be solved with automated processes. Variety of algorithms in ML can be applied in cybersecurity to prevent attacks and minimize the security risks. Extreme Gradient Boosting (XGBoost) is one of those algorithms can be used effectively in the cybercrime detection activities. Due to the huge number of manual jobs in the investigation process and rule-based prevention methods, XGboost is thought to be automate those processes. In the paper, how ML algorithms can be applied in detection of cybercrime activities, the mathematical background in XGBoost and the main features selected to this problem are discussed.</t>
  </si>
  <si>
    <t>https://www.sciencedirect.com/science/article/pii/S1877050922021640</t>
  </si>
  <si>
    <t>909-919</t>
  </si>
  <si>
    <t>Application of classification algorithms of Machine learning in cybersecurity</t>
  </si>
  <si>
    <t>Abdiyeva-Aliyeva, Gunay; Aliyev, Jeyhun; Sadigov, Ulfat</t>
  </si>
  <si>
    <t>AbdiyevaAliyeva2022</t>
  </si>
  <si>
    <t>Business-to-business relationships, Big data, Ecosystem, GDELT, Guanxi, Outside-in marketing</t>
  </si>
  <si>
    <t>Previous research on the Chinese notion of guanxi has tended to use descriptive approaches to study its prevalence and influence on business and Chinese consumers. Relatively less research has focused on perceptions of guanxi in other parts of the world. This paper addresses this important research gap through adopting an â€œoutside-inâ€ global perspective using big data. In particular, the study draws on 162 million guanxi-related news articles during 2017â€“2020 extracted from the Global Database of Events, Language and Tone (GDELT), an open-source, real-time current affairs repository of online news and event metadata. The findings reveal that guanxi is heavily influenced by geopolitical and public health issues. The study also discovered a major contrast in the overall tone between China, being slightly positive, and the US and Germany, being largely negative, with the association varying according to changes in the marketing ecosystem.</t>
  </si>
  <si>
    <t>https://www.sciencedirect.com/science/article/pii/S0148296321007268</t>
  </si>
  <si>
    <t>614-628</t>
  </si>
  <si>
    <t>Adopting big data to create an â€œoutside-inâ€ global perspective of guanxi</t>
  </si>
  <si>
    <t>Lee, Liane W. Y.; Sharma, Piyush; Barnes, Bradley R.</t>
  </si>
  <si>
    <t>Lee2022</t>
  </si>
  <si>
    <t>Methodology, Nitrous oxide, Agriculture, Grassland, Uncertainty</t>
  </si>
  <si>
    <t>Where nitrogen input from fertilizer application exceeds plant demands, hotspots of microbially produced nitrous oxide (N2O) can exhibit disproportionately high rates of emissions relative to longer periods of time, known as hot moments. Hotspots and hot moments of N2O are sensitive to changes in agricultural management and weather, making it difficult to accurately quantify N2O emissions. This study investigates the spatial and temporal variability of N2O emissions using both static chambers (CH) and eddy covariance (EC) techniques, measured at a grassland site subject to four fertilizer applications of calcium ammonium nitrate (CAN) in 2019. Daily mean CH emissions were calculated using the arithmetic method and Bayesian statistics to explicitly account for the log-normal distribution of the dataset. N2O fluxes measured by CH and EC were most comparable when flux measurements were &gt; 115 N2O-N Âµg mÂ âˆ’Â 2Â hrÂ âˆ’1, andÂ EC and CH measurements showed spatial and temporal alignment when CH nÂ â‰¥Â 15. Where nÂ â‰¤Â 5, the Bayesian method produced large uncertainties due to the difficulty of fitting an arithmetic mean from a log-normally distributed data set with few flux measurements. Annual EC fluxes, gap-filled using a multi-variate linear model, showed a strong correlation with measured flux values (RÂ 2Â =Â 0.92). Annual cumulative fluxes by EC were higher (3.35 [Â± 0.5] kg N haâˆ’1) than CH using the arithmetic (2.98 [Â± 0.17] kg N haâˆ’1) and Bayesian method (3.13 [Â± 0.24] kg N haâˆ’1), which quantified emission factors of 1.46%, 1.30% and 1.36%, respectively. This study implies that a large sample size and frequent CH flux measurements are necessary for comparison with EC fluxes and that Bayesian statistics are an appropriate method for estimating realistic means and ranges of uncertainty for CH flux data sets.</t>
  </si>
  <si>
    <t>https://www.sciencedirect.com/science/article/pii/S0168192321004299</t>
  </si>
  <si>
    <t>Assessing nitrous oxide emissions in time and space with minimal uncertainty using static chambers and eddy covariance from a temperate grassland</t>
  </si>
  <si>
    <t>Murphy, R. M.; Richards, K. G.; Krol, D. J.; Gebremichael, A. W.; Lopez-Sangil, L.; Rambaud, J.; Cowan, N.; Lanigan, G. J.; Saunders, M.</t>
  </si>
  <si>
    <t>Murphy2022</t>
  </si>
  <si>
    <t>Data Science, Industry 4.0, Open-Data, Collaboration, Innovation, Sustainability</t>
  </si>
  <si>
    <t>Data Science is a tool for organizations to accelerate the development of innovative solutions through collaboration among Small and Medium Enterprises (SMEs), leading to the Industry 4.0 approach. Data is essential in decision-making. Many organizations can't access timely relevant information because they don't own it or there is a lack of collaboration among third parties. Often, data-sharing and collaborative approaches can benefit both, increase the market they operate in, and accelerate innovation. This paper identifies and analyzes the current utility of Data Science for Industry 4.0 from an Open Design perspective to accelerate innovation across different industries.</t>
  </si>
  <si>
    <t>https://www.sciencedirect.com/science/article/pii/S1877050922008444</t>
  </si>
  <si>
    <t>877-884</t>
  </si>
  <si>
    <t>Data Science for Industry 4.0: A Literature Review on Open Design Approach</t>
  </si>
  <si>
    <t>Castro, HÃ©lio; Costa, Filipe; Ferreira, LuÃ­s; Ãvila, Paulo; Putnik, Goran D.; Cruz-Cunha, Manuela</t>
  </si>
  <si>
    <t>Castro2022</t>
  </si>
  <si>
    <t>Platforms, Protest, Infrastructure studies, Hong Kong, Data, Privacy</t>
  </si>
  <si>
    <t>This paper explores the variety of alternative, local platforms that flourished in Hong Kong during 2019â€“2020, a tumultuous time which was shaped by the Anti-Extradition Law Amendment Bill protests and the COVID-19 pandemic. It explores the app and platform landscape by tracing the differences between local platforms, platforms made in Hong Kong, and mega platforms, platforms owned by international technology giants such as Google and Facebook. It examines this along two axes: the differences on (1) â€œplatform logicsâ€: what alternative organising logics are possible within this landscape? And on (2) â€œplatform mobilitiesâ€: how do local platforms compete and co-exist with global conglomerates? In particular, the paper excavates the disparate logics and mobilities in the array of (a) social media platforms, (b) shopping aggregator/city guide platforms, and (c) ride-hail/delivery platforms that grew in tandem with local socio-political rhythms of life in the city. This includes the differences between a â€œgrowth-at-all-costâ€ logic versus the incentives that encourage tailored services to a very specific user-base. Likewise, the disparities that emerge when extraction of data is not the priority â€“ and instead, when the aim is to retain as little data as possible. Similarly, it gives examples of what platforms could look like when they are not centrally characterised by capital accumulation, value-extraction, and race-to-the-bottom logics. This paper thus highlights the vast range of alternative platform possibilities and argues for the importance to think more critically about what platforms we are platforming, where we look to when we think of innovation, and what we forgo in a landscape starved of options. In putting the range of creative local platforms in dialogue with mega-platforms, this paper joins the larger movement urging for a better space for alternatives to flourish.</t>
  </si>
  <si>
    <t>https://www.sciencedirect.com/science/article/pii/S2666378322000186</t>
  </si>
  <si>
    <t>Protest, pandemic, &amp; platformisation in Hong Kong: Towards cities of alternatives</t>
  </si>
  <si>
    <t>Au, Yung</t>
  </si>
  <si>
    <t>Au2022</t>
  </si>
  <si>
    <t>Personal data, Preference elicitation, Data privacy, Mobile (cell) phone services</t>
  </si>
  <si>
    <t>This paper explores how willing consumers are to share personal data to receive personalized offers on their mobile (cell in the US) phones using nationwide surveys of mobile users, 16â€“35 years old, in Norway, Serbia, Malaysia, and Pakistan. We ask respondents about the likelihood they would use three types of personalized advertising services delivered through their mobile operator, with services varying with respect to the level of personal data collected and whether shared with third parties. In all four countries, respondents state that their likelihood of using a personalized ad service decreases when the service uses more personal data or shares the data with third parties. Using a split sample design, we find that introducing a 10% discount on mobile subscriptions for those using the ad service increases the stated likelihood of using the service. We find significant differences in willingness to share personal data attitudes between countries, with respondents in high-income Norway being least willing and those in low-income Pakistan most willing to share personal data. We identify only minor differences between respondents in Serbia and Malaysia, middle-income countries in Europe and Asia. The study contributes to the literature on the willingness to share personal data by including young adult respondents from countries in both Europe and Asia. Furthermore, framing the survey questions in a mobile service context is appreciably closer to telecom reality than most existing experimental studies on sharing of personal data.</t>
  </si>
  <si>
    <t>https://www.sciencedirect.com/science/article/pii/S030859612200012X</t>
  </si>
  <si>
    <t>Your privacy for a discount? Exploring the willingness to share personal data for personalized offers</t>
  </si>
  <si>
    <t>Alfnes, Frode; Wasenden, Ole Christian</t>
  </si>
  <si>
    <t>Alfnes2022</t>
  </si>
  <si>
    <t>Summary Background Racial health disparities are only likely to be meaningfully improved by tailoring public health and clinical interventions to the specific needs of Indigenous people and their communities. Accurate tailoring relies on the availability of high-quality Indigenous-specific data. The potential benefits of increased availability of Indigenous data need to be balanced by efforts to ensure those data are collected and used appropriately. This paper identifies characteristics of Indigenous Data Sovereignty (IDS) principles and considers a framework for operationalisation. Methods A PRISMA compliant search of the literature was undertaken, using methods detailed in the Cochrane Collaboration Handbook on Systematic Reviews of Health Promotion and Public Health Interventions (1). The search strategy comprised two steps: a search of 11 scientific electronic databases and five grey literature sources. The search was limited by date of publication (1 January 2000 to 1 December 2021). The following keywords and subject heading terms were used: (exp Aboriginal and Torres Strait Islander or Aborigin* or Torres Strait Island* or, Oceanic ancestry group) and (exp research or biomedical research or population surveillance or translational medical research or, research design) and (exp data or datasets or data collection or data management or health surveys or information dissemination or, intellectual property) and (exp self-determination or ownership or control or access or possession or OCAP or sovereignty or, ethics) and, (exp Australia). IDS principles: (i) ownership; (ii) control; (iii) accessibility; (iv) custodianship; (v) accountability to Indigenous people; (vi) amplify Community voice; (vii) relevant and reciprocal; and (viii) sustainably self-determining. Using standard data extraction forms, we examined relevant Australian studies to identify key characteristics and frequency with which they cited IDS principles. These findings were consolidated into an operationalisation framework. Findings 34 relevant Australian published studies were identified. The most frequently cited IDS principles were Accountability to Aboriginal and Torres Strait Islander peoples and sustainably self-determining. The least frequently cited principle was Access. A framework to operationalise IDS principles is proposed that is both standardised internationally and able to be tailored to the diverse contexts of Indigenous peoples. Interpretation IDS is emergent in Australia and there is a clear need to establish an agreed set of International IDS principles and a framework for their operationalisation and contextualisation across diverse Indigenous communities and contexts. Funding This research project is funded through an Australian Research Council (ARC) Discovery Grant from 2017 to 2022. The National Drug and Alcohol Research Centre (NDARC) is funded by the Australian Government Department of Health. The 1st author (ST) is supported by a scholarship co-funded by NDARC and the Lowitja Institute.</t>
  </si>
  <si>
    <t>https://www.sciencedirect.com/science/article/pii/S2589537022000323</t>
  </si>
  <si>
    <t>eClinicalMedicine</t>
  </si>
  <si>
    <t>A framework for operationalising Aboriginal and Torres Strait Islander data sovereignty in Australia: Results of a systematic literature review of published studies</t>
  </si>
  <si>
    <t>Trudgett, Skye; Griffiths, Kalinda; Farnbach, Sara; Shakeshaft, Anthony</t>
  </si>
  <si>
    <t>Trudgett2022</t>
  </si>
  <si>
    <t>Big Data analytics, Semantics, Knowledge extraction</t>
  </si>
  <si>
    <t>Modern applications of Big Data are transcending from being scalable solutions of data processing and analysis, to now provide advanced functionalities with the ability to exploit and understand the underpinning knowledge. This change is promoting the development of tools in the intersection of data processing, data analysis, knowledge extraction and management. In this paper, we propose TITAN, a software platform for managing all the life cycle of science workflows from deployment to execution in the context of Big Data applications. This platform is characterised by a design and operation mode driven by semantics at different levels: data sources, problem domain and workflow components. The proposed platform is developed upon an ontological framework of meta-data consistently managing processes and models and taking advantage of domain knowledge. TITAN comprises a well-grounded stack of Big Data technologies including Apache Kafka for inter-component communication, Apache Avro for data serialisation and Apache Spark for data analytics. A series of use cases are conducted for validation, which comprises workflow composition and semantic meta-data management in academic and real-world fields of human activity recognition and land use monitoring from satellite images.</t>
  </si>
  <si>
    <t>https://www.sciencedirect.com/science/article/pii/S0950705121007516</t>
  </si>
  <si>
    <t>Knowledge-Based Systems</t>
  </si>
  <si>
    <t>TITAN: A knowledge-based platform for Big Data workflow management</t>
  </si>
  <si>
    <t>BenÃ­tez-Hidalgo, Antonio; Barba-GonzÃ¡lez, CristÃ³bal; GarcÃ­a-Nieto, JosÃ©; GutiÃ©rrez-Moncayo, Pedro; Paneque, Manuel; Nebro, Antonio J.; del Mar RoldÃ¡n-GarcÃ­a, MarÃ­a; Aldana-Montes, JosÃ© F.; Navas-Delgado, Ismael</t>
  </si>
  <si>
    <t>BenitezHidalgo2021</t>
  </si>
  <si>
    <t>Social IoT, Big Data analytics, Privacy by default, Users privacy</t>
  </si>
  <si>
    <t>The social Internet of Things (SIoT) shares large amounts of data that are then processed by other Internet of Thing (IoT) devices, which results in the generation, collection, and treatment of databases to be analyzed afterwards with Big Data techniques. This paradigm has given rise to users' concerns about their privacy, particularly with regard to whether users have to use a smart handling (self-establishment and self-management) in order to correctly install the SIoT, ensuring the privacy of the SIot-generated content and data. In this context, the present study aims to identify and explore the main perspectives that define user privacy in the SIoT; our ultimate goal is to accumulate new knowledge on the adoption and use of the concept of privacy â€œby defaultâ€ in the scientific literature. To this end, we undertake a literature review of the main contributions on the topic of privacy in SIoT and Big Data processing. Based on the results, we formulate the following five areas of application of SIoT, including 29 key points relative to the concept of privacy â€œby defaultâ€: (i) SIoT data collection and privacy; (ii) SIoT security; (iii) threats for SIoT devices; (iv) SIoT devices mandatory functions; and (v) SIoT and Big Data processing and analytics. In addition, we outline six research propositions and discuss six challenges for the SIoT industry. The results are theorized for the future development of research on SIoT privacy by â€œdefaultâ€ and Big Data processing.</t>
  </si>
  <si>
    <t>https://www.sciencedirect.com/science/article/pii/S2214579621000629</t>
  </si>
  <si>
    <t>Setting Privacy â€œby Defaultâ€ in Social IoT: Theorizing the Challenges and Directions in Big Data Research</t>
  </si>
  <si>
    <t>Saura, JosÃ© RamÃ³n; Ribeiro-Soriano, Domingo; Palacios-MarquÃ©s, Daniel</t>
  </si>
  <si>
    <t>Saura2021</t>
  </si>
  <si>
    <t>Big data value chain, Data integration, Heterogeneous data sources, Spacio-temporal traffic monitoring, Traffic management systems</t>
  </si>
  <si>
    <t>Big Data deal with new challenges such as data variety, data veracity (correct, incorrect, misleading, etc.) and data completeness (provide a single part of the overall information.). In fact, the knowledge discovered from a single source that can offer incorrect or incomplete data, may have a negative impact on the quality of decisions based on it. Therefore, integrating data coming from multiple sources allows verifying the veracity and ensuring the completeness of the results and thus improving the quality of analysis and enhancing business decisions. In this paper, we present a smart framework that falls within the Big Data value chain process and aims to improve the quality of analytical results by focusing two main concerns regarding Big Data Integration; data completeness and data veracity. The framework integrates Big Data in order to build a complete global and correct insight from heterogeneous sources. The paper presents two implementations of the framework in the context of urban and highway traffic management systems.</t>
  </si>
  <si>
    <t>https://www.sciencedirect.com/science/article/pii/S1319157821003542</t>
  </si>
  <si>
    <t>Smart big data framework for insight discovery</t>
  </si>
  <si>
    <t>Yousfi, Siham; Chiadmi, Dalila; Rhanoui, Maryem</t>
  </si>
  <si>
    <t>Yousfi2022</t>
  </si>
  <si>
    <t>Over-the-top, Streaming services, Pay-TV, Cord-cutting, Cable TV</t>
  </si>
  <si>
    <t>Internet access has changed media communication forever and reshaped the business models of mobile carriers and Pay-TV companies alike. A growing number of studies have addressed this trend emerging in the media and entertainment industry. However, a substantial part of this research lacks systemization and categorization and there is a tendency to start anew with every study. As such, it is imperative to assess current knowledge in this area. Today, consumers are increasingly expecting personalized content at their fingertips anytime and anywhere as companies such as Uber and Airbnb redefine on-demand access to services. Because of it, entertainment and media companies along with the entire value chain from content production to aggregation and distribution are undergoing unprecedented change in this direct-to-consumer (D2C) environment. This shift in media consumption is driven primarily by the rise of Internet-driven, over-the-top (OTT) streaming platforms that bypass the traditional distribution channels. Accordingly, a review of current literature spanning 2007 to 2021 identified twelve factors influencing the adoption of OTT platforms. This literature review is the first one in the domain of over-the-top media to identify the influencing factors across the streaming platforms. The factors included content, price, flexibility, convenience (perceived ease of use), perceived usefulness, perceived enjoyment (hedonic motivation), desire to be freed from any constraint, entertainment value, socialization, culture inclusion, binge-watching, and self-efficacy that leads to the adoption of OTT streaming platforms.</t>
  </si>
  <si>
    <t>https://www.sciencedirect.com/science/article/pii/S0736585322000302</t>
  </si>
  <si>
    <t>Assessing the factors influencing the adoption of over-the-top streaming platforms: A literature review from 2007 to 2021</t>
  </si>
  <si>
    <t>Mulla, Tausif</t>
  </si>
  <si>
    <t>Mulla2022</t>
  </si>
  <si>
    <t>Summary Background Closed-loop insulin delivery systems have the potential to address suboptimal glucose control in children and adolescents with type 1 diabetes. We compared safety and efficacy of the Cambridge hybrid closed-loop algorithm with usual care over 6 months in this population. Methods In a multicentre, multinational, parallel randomised controlled trial, participants aged 6â€“18 years using insulin pump therapy were recruited at seven UK and five US paediatric diabetes centres. Key inclusion criteria were diagnosis of type 1 diabetes for at least 12 months, insulin pump therapy for at least 3 months, and screening HbA1c levels between 53 and 86 mmol/mol (7Â·0â€“10Â·0%). Using block randomisation and central randomisation software, we randomly assigned participants to either closed-loop insulin delivery (closed-loop group) or to usual care with insulin pump therapy (control group) for 6 months. Randomisation was stratified at each centre by local baseline HbA1c. The Cambridge closed-loop algorithm running on a smartphone was used with either (1) a modified Medtronic 640G pump, Medtronic Guardian 3 sensor, and Medtronic prototype phone enclosure (FlorenceM configuration), or (2) a Sooil Dana RS pump and Dexcom G6 sensor (CamAPS FX configuration). The primary endpoint was change in HbA1c at 6 months combining data from both configurations. The primary analysis was done in all randomised patients (intention to treat). Trial registration ClinicalTrials.gov, NCT02925299. Findings Of 147 people initially screened, 133 participants (mean age 13Â·0 years [SD 2Â·8]; 57% female, 43% male) were randomly assigned to either the closed-loop group (n=65) or the control group (n=68). Mean baseline HbA1c was 8Â·2% (SD 0Â·7) in the closed-loop group and 8Â·3% (0Â·7) in the control group. At 6 months, HbA1c was lower in the closed-loop group than in the control group (between-group difference âˆ’3Â·5 mmol/mol (95% CI âˆ’6Â·5 to âˆ’0Â·5 [â€“0Â·32 percentage points, âˆ’0Â·59 to âˆ’0Â·04]; p=0Â·023). Closed-loop usage was low with FlorenceM due to failing phone enclosures (median 40% [IQR 26â€“53]), but consistently high with CamAPS FX (93% [88â€“96]), impacting efficacy. A total of 155 adverse events occurred after randomisation (67 in the closed-loop group, 88 in the control group), including seven severe hypoglycaemia events (four in the closed-loop group, three in the control group), two diabetic ketoacidosis events (both in the closed-loop group), and two non-treatment-related serious adverse events. There were 23 reportable hyperglycaemia events (11 in the closed-loop group, 12 in the control group), which did not meet criteria for diabetic ketoacidosis. Interpretation The Cambridge hybrid closed-loop algorithm had an acceptable safety profile, and improved glycaemic control in children and adolescents with type 1 diabetes. To ensure optimal efficacy of the closed-loop system, usage needs to be consistently high, as demonstrated with CamAPS FX. Funding National Institute of Diabetes and Digestive and Kidney Diseases.</t>
  </si>
  <si>
    <t>https://www.sciencedirect.com/science/article/pii/S2589750022000206</t>
  </si>
  <si>
    <t>e245-e255</t>
  </si>
  <si>
    <t>Cambridge hybrid closed-loop algorithm in children and adolescents with type 1 diabetes: a multicentre 6-month randomised controlled trial</t>
  </si>
  <si>
    <t>Ware, Julia; Boughton, Charlotte K.; Allen, Janet M.; Wilinska, Malgorzata E.; Tauschmann, Martin; Denvir, Louise; Thankamony, Ajay; Campbell, Fiona M.; Wadwa, R. Paul; Buckingham, Bruce A.; Davis, Nikki; DiMeglio, Linda A.; Mauras, Nelly; Besser, Rachel E. J.; Ghatak, Atrayee; Weinzimer, Stuart A.; Hood, Korey K.; Fox, D. Steven; Kanapka, Lauren; Kollman, Craig; Sibayan, Judy; Beck, Roy W.; Hovorka, Roman; Hovorka, R.; Acerini, C. L.; Thankamony, A.; Allen, J. M.; Boughton, C. K.; Dovc, K.; Dunger, D. B.; Ware, J.; Musolino, G.; Tauschmann, M.; Wilinska, M. E.; Hayes, J. F.; Hartnell, S.; Slegtenhorst, S.; Ruan, Y.; Haydock, M.; Mangat, J.; Denvir, L.; Kanthagnany, S. K.; Law, J.; Randell, T.; Sachdev, P.; Saxton, M.; Coupe, A.; Stafford, S.; Ball, A.; Keeton, R.; Cresswell, R.; Crate, L.; Cripps, H.; Fazackerley, H.; Looby, L.; Navarra, H.; Saddington, C.; Smith, V.; Verhoeven, V.; Bratt, S.; Khan, N.; Moyes, L.; Sandhu, K.; West, C.; Wadwa, R. P.; Alonso, G.; Forlenza, G.; Slover, R.; Towers, L.; Berget, C.; Coakley, A.; Escobar, E.; Jost, E.; Lange, S.; Messer, L.; Thivener, K.; Campbell, F. M.; Yong, J.; Metcalfe, E.; Allen, M.; Ambler, S.; Waheed, S.; Exall, J.; Tulip, J.; Buckingham, B. A.; Ekhlaspour, L.; Maahs, D.; Norlander, L.; Jacobson, T.; Twon, M.; Weir, C.; Leverenz, B.; Keller, J.; Davis, N.; Kumaran, A.; Trevelyan, N.; Dewar, H.; Price, G.; Crouch, G.; Ensom, R.; Haskell, L.; Lueddeke, L. M.; Mauras, N.; Benson, M.; Bird, K.; Englert, K.; Permuy, J.; Ponthieux, K.; Marrero-Hernandez, J.; DiMeglio, L. A.; Ismail, H.; Jolivette, H.; Sanchez, J.; Woerner, S.; Kirchner, M.; Mullen, M.; Tebbe, M.; Besser, R. E. J.; Basu, S.; London, R.; Makaya, T.; Ryan, F.; Megson, C.; Bowen-Morris, J.; Haest, J.; Law, R.; Stamford, I.; Ghatak, A.; Deakin, M.; Phelan, K.; Thornborough, K.; Shakeshaft, J.; Weinzimer, S. A.; Cengiz, E.; Sherr, J. L.; Van Name, M.; Weyman, K.; Carria, L.; Steffen, A.; Zgorski, M.; Sibayan, J.; Beck, R. W.; Borgman, S.; Davis, J.; Rusnak, J.; Hellman, A.; Cheng, P.; Kanapka, L.; Kollman, C.; McCarthy, C.; Chalasani, S.; Hood, K. K.; Hanes, S.; Viana, J.; Lanning, M.; Fox, D. S.; Arreaza-Rubin, G.; Eggerman, T.; Green, N.; Janicek, R.; Gabrielson, D.; Belle, S. H.; Castle, J.; Green, J.; Legault, L.; Willi, S. M.; Wysham, C.</t>
  </si>
  <si>
    <t>Ware2022</t>
  </si>
  <si>
    <t>Bank of the future, Technology roadmap, Big data, Expert knowledge, Competitive intelligence</t>
  </si>
  <si>
    <t>The South African banking industry has evolved from simply plugging technologies into its systems to a data-intensive domain. With data disrupting every known market, there is a significant need to take advantage of the magnitude and detail of data captured by the enterprise to augment traditional technology roadmapping. With banks seeking more ways to exploit product trends, market dynamics, customer behaviour and emerging technologies using analytics, this study provides insights to developing a data-driven technology roadmap (TRM) for the bank of the future by harnessing big data analytics (BDA) tools and techniques. The study accentuates the significance of banksâ€™ response to advancing digital and data disruptions by continuously scanning and searching their internal and external environments to respond to modern-day challenges of planning and understanding innovation pathways of emerging technologies. The study used non-probability sampling, specifically snowball sampling, to choose and collect data. The study results confirmed that principles of roadmapping for the bank of the future based on the proposed framework include data literacy, data governance and culture as fundamentals to being data-led or data-driven. In addition, these principles include synthesising expert knowledge to teach or correct data models and remove bias.</t>
  </si>
  <si>
    <t>https://www.sciencedirect.com/science/article/pii/S2590291122000249</t>
  </si>
  <si>
    <t>Social Sciences &amp; Humanities Open</t>
  </si>
  <si>
    <t>Towards a data-driven technology roadmap for the bank of the future: Exploring big data analytics to support technology roadmapping</t>
  </si>
  <si>
    <t>Maja, Mogabe Marcia; Letaba, Petrus</t>
  </si>
  <si>
    <t>Maja2022</t>
  </si>
  <si>
    <t>Health data, Data sharing, Data governance, Public trust, Data privacy, Public attitudes</t>
  </si>
  <si>
    <t>Background The governance structures associated with health data are evolving in response to advances in digital technologies that enable new ways of capturing, using, and sharing different types of data. Increasingly, health data moves between different contexts such as from healthcare to research, or to commerce and marketing. Crossing these contextual boundaries has the potential to violate societal expectations about the appropriate use of health data and diminish public trust. Understanding citizensâ€™ views on the acceptability of and preferences for data use in different contexts is essential for developing information governance policies in these new contexts. Methods Focus group design presenting data sharing scenarios in England, Iceland, and Sweden. Results Seventy-one participants were recruited. Participants supported the need for data to help understand the observable world, improve medical research, the quality of public services, and to benefit society. However, participants consistently identified the lack of information, transparency and control as barriers to trusting organisations to use data in a way that they considered appropriate. There was considerable support for fair and transparent data sharing practices where all parties benefitted. Conclusion Data governance policy should involve all stakeholdersâ€™ perspectives on an ongoing basis, to inform and implement changes to health data sharing practices that accord with stakeholder views. The Findings showed that (1) data should be used for ethical purposes even when there was commercial interest; (2) data subjects and/or public institutions that provide and share data should also receive benefits from the sharing of data; (3) third parties use of data requires greater transparency and accountability than currently exists, (4) there should be greater information provided to empower data subjects.</t>
  </si>
  <si>
    <t>https://www.sciencedirect.com/science/article/pii/S1386505621002495</t>
  </si>
  <si>
    <t>Governing health data across changing contexts: A focus group study of citizenâ€™s views in England, Iceland, and Sweden</t>
  </si>
  <si>
    <t>Shah, N.; Viberg Johansson, J.; HaraldsdÃ³ttir, E.; Bentzen, H. B.; Coy, S.; Mascalzoni, D.; JÃ³nsdÃ³ttir, G. A.; Kaye, J.</t>
  </si>
  <si>
    <t>Shah2021</t>
  </si>
  <si>
    <t>patient-centered, health care, information infrastructures, decentralization, mobile health, peer-to-peer, COVID-19 proximity trackers, edge computing, security, vulnerabilities, attacks, threats, mobile phone</t>
  </si>
  <si>
    <t>Background Patient-centered health care information systems (PHSs) enable patients to take control and become knowledgeable about their own health, preferably in a secure environment. Current and emerging PHSs use either a centralized database, peer-to-peer (P2P) technology, or distributed ledger technology for PHS deployment. The evolving COVID-19 decentralized Bluetooth-based tracing systems are examples of disease-centric P2P PHSs. Although using P2P technology for the provision of PHSs can be flexible, scalable, resilient to a single point of failure, and inexpensive for patients, the use of health information on P2P networks poses major security issues as users must manage information security largely by themselves. Objective This study aims to identify the inherent security issues for PHS deployment in P2P networks and how they can be overcome. In addition, this study reviews different P2P architectures and proposes a suitable architecture for P2P PHS deployment. Methods A systematic literature review was conducted following PRISMA (Preferred Reporting Items for Systematic Reviews and Meta-Analyses) reporting guidelines. Thematic analysis was used for data analysis. We searched the following databases: IEEE Digital Library, PubMed, Science Direct, ACM Digital Library, Scopus, and Semantic Scholar. The search was conducted on articles published between 2008 and 2020. The Common Vulnerability Scoring System was used as a guide for rating security issues. Results Our findings are consolidated into 8 key security issues associated with PHS implementation and deployment on P2P networks and 7 factors promoting them. Moreover, we propose a suitable architecture for P2P PHSs and guidelines for the provision of PHSs while maintaining information security. Conclusions Despite the clear advantages of P2P PHSs, the absence of centralized controls and inconsistent views of the network on some P2P systems have profound adverse impacts in terms of security. The security issues identified in this study need to be addressed to increase patientsâ€™ intention to use PHSs on P2P networks by making them safe to use.</t>
  </si>
  <si>
    <t>https://www.sciencedirect.com/science/article/pii/S1438887121011213</t>
  </si>
  <si>
    <t>Security Engineering of Patient-Centered Health Care Information Systems in Peer-to-Peer Environments: Systematic Review</t>
  </si>
  <si>
    <t>Abdullahi Yari, Imrana; Dehling, Tobias; Kluge, Felix; Geck, Juergen; Sunyaev, Ali; Eskofier, Bjoern</t>
  </si>
  <si>
    <t>AbdullahiYari2021</t>
  </si>
  <si>
    <t>EQ-5D-3L, machine learning, prediction</t>
  </si>
  <si>
    <t>Objectives This study aimed to evaluate the performance of machine learning and regression methods in the prediction of 3-level version of EQ-5D (EQ-5D-3L) index scores from a large diverse data set. Methods A total of 30 studies from 3 countries were combined. Predictions were performed via eXtreme Gradient Boosting classification (XGBC), eXtreme Gradient Boosting regression (XGBR) and ordinary least squares (OLS) regression using 10-fold cross-validation and 80%/20% partition for training and testing. We evaluated 6 prediction scenarios using 3 samples (general population, patients, total) and 2 predictor sets: demographic and disease-related variables with/without patient-reported outcomes. Model performance was evaluated by mean absolute error and percent of predictions within clinically irrelevant error range and within correct health severity group (EQ-5D-3L index &lt;0.45, 0.45-0.926, &gt;0.926). Results The data set involved 26â€‰318 individuals (clinical settings nÂ = 6214, general population nÂ = 20â€‰104) and 26 predictor variables plus diagnoses. Using all predictors and the total sample, mean absolute error values were 0.153, 0.126, and 0.131, percent of predictions within clinically irrelevant error range were 47.6%, 39.5%, and 37.4%, and within the correct health severity group were 56.3%, 64.9%, and 63.3% by XGBC, XGBR, and OLS, respectively. The performance of models depended on the applied evaluation criteria, the target population, the included predictors, and the EQ-5D-3L index score range. Conclusions Regression models (XGBR and OLS) outperformed XGBC, yet prediction errors were outside the clinically irrelevant error range for most respondents. Our results highlight the importance of systematic patient-reported outcome (EQ-5D) data collection. Dialogs between artificial intelligence and outcomes research experts are encouraged to enhance the value of accumulating data in health systems.</t>
  </si>
  <si>
    <t>https://www.sciencedirect.com/science/article/pii/S1098301522001012</t>
  </si>
  <si>
    <t>1590-1601</t>
  </si>
  <si>
    <t>Predicting Patient-Level 3-Level Version of EQ-5D Index Scores From a Large International Database Using Machine Learning and Regression Methods</t>
  </si>
  <si>
    <t>Zrubka, Zsombor; Csabai, IstvÃ¡n; Hermann, ZoltÃ¡n; Golicki, Dominik; Prevolnik-Rupel, Valentina; Ogorevc, Marko; GulÃ¡csi, LÃ¡szlÃ³; PÃ©ntek, MÃ¡rta</t>
  </si>
  <si>
    <t>Zrubka2022</t>
  </si>
  <si>
    <t>Open access, Ecosystem, Literature review, Scholarly communication</t>
  </si>
  <si>
    <t>Open Access (OA) as a movement has been steadily gaining strength for roughly the last two decades. As this happens, new actors, policies and tools have emerged to support this movement, composing what could be seen as an Open Access Ecosystem (OAE). However, the literature is still surprisingly scarce on the elements, structure and relationships among the components of the actual OAE. For this reason, we review the literature on the subject in order to attain a proposal of what this OAE is at present. After reviewing the literature, we propose the OAE includes three main components: Actors, Technology, and Regulatory Framework. For each of these components, we define the elements included in each one of them, and give examples that emerge from the review of the literature on OA-related research. We propose that elucidating the actual OAE could support policy-makers, as well as the OA community, to better understand the complexity of the Ecosystem and define ways to improve its functioning.</t>
  </si>
  <si>
    <t>https://www.sciencedirect.com/science/article/pii/S0099133321001270</t>
  </si>
  <si>
    <t>Mapping the open access ecosystem</t>
  </si>
  <si>
    <t>Jaime, Astrid; Osorio-Sanabria, Mariutsi Alexandra; AlcÃ¡ntara-ConcepciÃ³n, Tamara; Barreto, Piedad LucÃ­a</t>
  </si>
  <si>
    <t>Jaime2021</t>
  </si>
  <si>
    <t>Artificial intelligence, Blockchain, Cancer care, Machine learning</t>
  </si>
  <si>
    <t>This brief report aimed to describe a narrative review about the application of machine learning (ML) methods and Blockchain technology (BCT) in the healthcare field, and to illustrate the integration of these two technologies in cancer survivorship care. A total of six eligible papers were included in the narrative review. ML and BCT are two data-driven technologies, and there is rapidly growing interest in integrating them for clinical data management and analysis in healthcare. The findings of this report indicate that both technologies can integrate feasibly and effectively. In conclusion, this brief report provided the state-of-art evidence about the integration of the most promising technologies of ML and BCT in health field, and gave an example of how to apply these two most disruptive technologies in cancer survivorship care.</t>
  </si>
  <si>
    <t>https://www.sciencedirect.com/science/article/pii/S2347562521001037</t>
  </si>
  <si>
    <t>720-724</t>
  </si>
  <si>
    <t>Asia-Pacific Journal of Oncology Nursing</t>
  </si>
  <si>
    <t>Integration of Machine Learning and Blockchain Technology in the Healthcare Field: A Literature Review and Implications for Cancer Care</t>
  </si>
  <si>
    <t>Cheng, Andy S.; Guan, Qiongyao; Su, Yan; Zhou, Ping; Zeng, Yingchun</t>
  </si>
  <si>
    <t>Cheng2021</t>
  </si>
  <si>
    <t>Blockchain, Internet-of-Things, Smart function, e-agriculture, RAFT Consensus, FAIR data Principles, Distributed ledger technology</t>
  </si>
  <si>
    <t>The architecture design by integrating the blockchain and IoT has gained salience in information systems and information technology research. However, there has not been significant work on the comprehensive and sequential applications of blockchain integrated IoT in e-agriculture for data validation, data storage, data security and data privacy. We aim to bridge this gap in the literature and discuss how the integration of blockchain and IoT can improve backward and forward linkages in agricultural value chains, benefit value chain actors, and augment the performance of IoT network. The study considers use cases of agriculture inputs and commodities/products to demonstrate the application of IoT devices in data collection and blockchain technology for data validation, data storage, data security, and data transmission. RAFT consensus algorithm for permission blockchain and FAIR principles are utilized to make e-agriculture information systems decentralized, efficient, fault tolerant, and interoperable. The technology coupling in e-agriculture can create externalities such as shared benefits, improved coordination between value chain actors, and real-time decision-making for optimal resource allocation and their sustainable utilization in e-agriculture.</t>
  </si>
  <si>
    <t>https://www.sciencedirect.com/science/article/pii/S0959652621024707</t>
  </si>
  <si>
    <t>Blockchain for sustainable e-agriculture: Literature review, architecture for data management, and implications</t>
  </si>
  <si>
    <t>Dey, Kushankur; Shekhawat, Umedsingh</t>
  </si>
  <si>
    <t>Dey2021</t>
  </si>
  <si>
    <t>Platform innovation, Platform strategy, Government policy, Digital innovation, UK</t>
  </si>
  <si>
    <t>There is a markedly broad range of definitions and illustrative examples of the role played by governments themselves within the literature on government platforms. In response we conduct an inductive and deductive qualitative review of the literature to clarify this landscape and so to develop a typology of six definitions of government platforms, organised within three genres along a spectrum from fully centralised, through to fully decentralised. For each platform definition we offer illustrative â€˜mini-casesâ€™ drawn from the UK government experience as well as further insights and implications for each genre, drawn from the broader information systems literature on platforms. A range of benefits, risks, governance challenges, policy recommendations, and suggestions for further research are then identified and discussed.</t>
  </si>
  <si>
    <t>https://www.sciencedirect.com/science/article/pii/S0740624X21000642</t>
  </si>
  <si>
    <t>Platform, or technology project? A spectrum of six strategic â€˜playsâ€™ from UK government IT initiatives and their implications for policy</t>
  </si>
  <si>
    <t>Thompson, Mark; Venters, Will</t>
  </si>
  <si>
    <t>Thompson2021</t>
  </si>
  <si>
    <t>Big data use, Big data use in municipalities, Smart cities, E-government, Municipal use of IT, Digital government</t>
  </si>
  <si>
    <t>It is estimated that by 2050, 70% of the population will be urban (Nations Unies, 2014). This massive urbanization has created unprecedented challenges for cities and city managers which has led many of them to look for technological solutions to address them, including the use of Big Data, which is among the most considered technological support to help improve the overall operational and service delivery of cities. It is estimated that around 7 billion connected objects will soon be implemented in cities worldwide which will produce an unprecedented and massive amount of real-time data that will have to be managed, used, and analyzed effectively. If this massive amount of data is effectively managed and used, it can provide important benefits and produce real positive impacts on the functioning of cities. Nonetheless, despite these benefits, only a few cities are able to use and exploit big data, and some studies have shown that less than 0.5% of all the available data has been explored. The objective of this study is to understand the factors that influence cities to use big data and the nature of such use. Based on a field survey involving 106 municipalities, this study investigates the antecedents of big data use by cities and shows how different sets of antecedents influence three different types of big data use by cities.</t>
  </si>
  <si>
    <t>https://www.sciencedirect.com/science/article/pii/S0740624X21000368</t>
  </si>
  <si>
    <t>Is big data used by cities? Understanding the nature and antecedents of big data use by municipalities</t>
  </si>
  <si>
    <t>Ali, Hamza; Titah, Ryad</t>
  </si>
  <si>
    <t>Ali2021</t>
  </si>
  <si>
    <t>COVID-19, Edge computing, IoT, Personal health, Wearable</t>
  </si>
  <si>
    <t>The use of face masks is an important way to fight the COVID-19 pandemic. In this paper, we envision the Smart Mask, an IoT supported platform and ecosystem aiming to prevent and control the spreading of COVID-19 and other respiratory viruses. The integration of sensing, materials, AI, wireless, IoT, and software will help the gathering of health data and health-related event detection in real time from the user as well as from their environment. In the larger scale, with the help of AI-based analysis for health data it is possible to predict and decrease medical costs with accurate diagnoses and treatment plans, where the comparison of personal data to large-scale public data enables drawing up a personal health trajectory, for example. Key research problems for smart respiratory protective equipment are identified in addition to future research directions. A Smart Mask prototype was developed with accompanying user application, backend and heath AI to study the concept.</t>
  </si>
  <si>
    <t>https://www.sciencedirect.com/science/article/pii/S2542660522000166</t>
  </si>
  <si>
    <t>Internet of Things</t>
  </si>
  <si>
    <t>Smart mask â€“ Wearable IoT solution for improved protection and personal health</t>
  </si>
  <si>
    <t>Hyysalo, Jarkko; Dasanayake, Sandun; Hannu, Jari; Schuss, Christian; Rajanen, Mikko; LeppÃ¤nen, Teemu; Doermann, David; Sauvola, Jaakko</t>
  </si>
  <si>
    <t>Hyysalo2022</t>
  </si>
  <si>
    <t>microscopy, imaging, database, FAIR, open</t>
  </si>
  <si>
    <t>Despite the huge impact of data resources in genomics and structural biology, until now there has been no central archive for biological data for all imaging modalities. The BioImage Archive is a new data resource at the European Bioinformatics Institute (EMBL-EBI) designed to fill this gap. In its initial development BioImage Archive accepts bioimaging data associated with publications, in any format, from any imaging modality from the molecular to the organism scale, excluding medical imaging. The BioImage Archive will ensure reproducibility of published studies that derive results from image data and reduce duplication of effort. Most importantly, the BioImage Archive will help scientists to generate new insights through reuse of existing data to answer new biological questions, and provision of training, testing and benchmarking data for development of tools for image analysis. The archive is available at https://www.ebi.ac.uk/bioimage-archive/.</t>
  </si>
  <si>
    <t>https://www.sciencedirect.com/science/article/pii/S0022283622000791</t>
  </si>
  <si>
    <t>The BioImage Archive â€“ Building a Home for Life-Sciences Microscopy Data</t>
  </si>
  <si>
    <t>Hartley, Matthew; Kleywegt, Gerard J.; Patwardhan, Ardan; Sarkans, Ugis; Swedlow, Jason R.; Brazma, Alvis</t>
  </si>
  <si>
    <t>Hartley2022</t>
  </si>
  <si>
    <t>Blockchain, Software patterns, Software design, Smart contracts</t>
  </si>
  <si>
    <t>A software pattern is a reusable solution to address a commonly occurring problem within a given context when designing software. Using patterns is a common practice for software architects to ensure software quality. Many pattern collections have been proposed for a large number of application domains. However, because of the technology's recentness, there are only a few available collections with a lack of extensive testing in industrial blockchain applications. It is also difficult for software architects to adequately apply blockchain patterns in their applications, as it requires deep knowledge of blockchain technology. Through a systematic literature review, this paper has identified 120 unique blockchain-related patterns and proposes a pattern taxonomy composed of multiple categories, built from the extracted pattern collection. The purpose of this collection is to map, classify, and describe all the available patterns across the literature to help readers make adequate decisions regarding blockchain pattern selection. This study also shows potential applications of those patterns and identifies the relationships between blockchain patterns and other non-blockchain software patterns.</t>
  </si>
  <si>
    <t>https://www.sciencedirect.com/science/article/pii/S209672092200001X</t>
  </si>
  <si>
    <t>Blockchain software patterns for the design of decentralized applications: A systematic literature review</t>
  </si>
  <si>
    <t>Six, Nicolas; Herbaut, Nicolas; Salinesi, Camille</t>
  </si>
  <si>
    <t>Six2022</t>
  </si>
  <si>
    <t>Smart services, value creation, framework, roles, servitization, digitalization</t>
  </si>
  <si>
    <t>For several years now, the two megatrends of servitization and digitalization have had a major impact on business in manufacturing. Servitization means the addition of complementary services to products aiming for increased revenues, margins, and differentiation from competitors. Digitalization refers to the rapidly evolving information and communication technologies, enabling intelligent and interconnected products. The convergence of the two megatrends leads to so-called smart services; digital services that generate additional value from data of smart products. Smart services enable new promising business models going far beyond traditional services. Consequently, the value creation in manufacturing is shifting drastically. Manufacturing companies striving to offer smart services need to plan for their future value network (VN) and must define their position in it. However, this is not a trivial matter. Manufacturing companies must extend their often historically grown value creation with new mechanisms, such as processing machine data, and structures, such as digital platforms. Hence, the complexity of the underlying VN of a successful smart service business is far greater than traditional VNs in manufacturing. To tackle these challenges, our research aims for a design support for smart service VNs. The research follows the guiding principles of design science research, utilizes the design research methodology, and integrates a systematic literature review. This results in a framework giving a general understanding of smart service value creation. The framework is supplemented by 44 value creation roles for smart services, which help planning the VN and positioning of the focal company in it. Hence, we empower managers to design their companiesâ€™ future value creation for smart services. The framework and roles further extend the scientific knowledge base regarding the understanding of value creation through and with smart services.</t>
  </si>
  <si>
    <t>https://www.sciencedirect.com/science/article/pii/S221282712200720X</t>
  </si>
  <si>
    <t>32nd CIRP Design Conference (CIRP Design 2022) - Design in a changing world</t>
  </si>
  <si>
    <t>413-418</t>
  </si>
  <si>
    <t>Value Creation Framework and Roles for Smart Services</t>
  </si>
  <si>
    <t>Reinhold, Jannik; Koldewey, Christian; Dumitrescu, Roman</t>
  </si>
  <si>
    <t>Reinhold2022</t>
  </si>
  <si>
    <t>Climate change, COP26, Digital world, Information management, Information systems, Information technology, Sustainability, Sustainable Development Goals (SDGs)</t>
  </si>
  <si>
    <t>The UN COP26 2021 conference on climate change offers the chance for world leaders to take action and make urgent and meaningful commitments to reducing emissions and limit global temperatures to 1.5Â Â°C above pre-industrial levels by 2050. Whilst the political aspects and subsequent ramifications of these fundamental and critical decisions cannot be underestimated, there exists a technical perspective where digital and IS technology has a role to play in the monitoring of potential solutions, but also an integral element of climate change solutions. We explore these aspects in this editorial article, offering a comprehensive opinion based insight to a multitude of diverse viewpoints that look at the many challenges through a technology lens. It is widely recognized that technology in all its forms, is an important and integral element of the solution, but industry and wider society also view technology as being part of the problem. Increasingly, researchers are referencing the importance of responsible digitalization to eliminate the significant levels of e-waste. The reality is that technology is an integral component of the global efforts to get to net zero, however, its adoption requires pragmatic tradeoffs as we transition from current behaviors to a more climate friendly society.</t>
  </si>
  <si>
    <t>https://www.sciencedirect.com/science/article/pii/S0268401221001493</t>
  </si>
  <si>
    <t>Climate change and COP26: Are digital technologies and information management part of the problem or the solution? An editorial reflection and call to action</t>
  </si>
  <si>
    <t>Dwivedi, Yogesh K.; Hughes, Laurie; Kar, Arpan Kumar; Baabdullah, Abdullah M.; Grover, Purva; Abbas, Roba; Andreini, Daniela; Abumoghli, Iyad; Barlette, Yves; Bunker, Deborah; Chandra Kruse, Leona; Constantiou, Ioanna; Davison, Robert M.; Deâ€™, Rahul; Dubey, Rameshwar; Fenby-Taylor, Henry; Gupta, Babita; He, Wu; Kodama, Mitsuru; MÃ¤ntymÃ¤ki, Matti; Metri, Bhimaraya; Michael, Katina; Olaisen, Johan; Panteli, Niki; Pekkola, Samuli; Nishant, Rohit; Raman, Ramakrishnan; Rana, Nripendra P.; Rowe, Frantz; Sarker, Suprateek; Scholtz, Brenda; Sein, Maung; Shah, Jeel Dharmeshkumar; Teo, Thompson S. H.; Tiwari, Manoj Kumar; VendelÃ¸, Morten Thanning; Wade, Michael</t>
  </si>
  <si>
    <t>Dwivedi2022</t>
  </si>
  <si>
    <t>Machine learning, Artificial intelligence, Nano, Data, In silico</t>
  </si>
  <si>
    <t>Nanotechnology keeps drawing attention due to the great tunable properties of nanomaterials in comparison to their bulk conventional materials. The growth of nanotechnology in combination with the digitization era has led to an increased need of safety related data. In addition to safety, new data-driven paradigms on safe and sustainable by design materials are stressing the necessity of data even more. Data is a fundamental asset to the scientific community in studying and analysing the entire life-cycle of nanomaterials. Unfortunately, data exist in a scattered fashion, in different sources and formats. To our knowledge, there is no study focusing on aspects of actual data-structure knowledge that exists in literature and databases. The purpose of this review research is to transparently and comprehensively, display to the nanoscience community the datasets readily available for machine learning purposes making it convenient and more efficient for the next users such as modellers or data curators to retrieve information. We systematically recorded the features and descriptors available in the datasets and provide synopsised information on their ranges, forms and metrics in the supplementary material.</t>
  </si>
  <si>
    <t>https://www.sciencedirect.com/science/article/pii/S2452074821000872</t>
  </si>
  <si>
    <t>Health and environmental safety of nanomaterials: O Data, Where Art Thou?</t>
  </si>
  <si>
    <t>Furxhi, Irini</t>
  </si>
  <si>
    <t>Furxhi2022</t>
  </si>
  <si>
    <t>Industry 4.0, Competencies, Human resource, Capabilities, Sustainability, Skills, Competency model, Competence, Competency, Managerial competencies</t>
  </si>
  <si>
    <t>Industry 4.0 (I4.0) is creating a paradigm shift within the current industrial context. The study presented in this paper involved identifying and proposing the managerial competencies needed for a successful I4.0 environment. I4.0 is a complex phenomenon that spans multiple technologies and requires an extensive set of capabilities that managers and organizations need to develop in their functional and business contexts. Using the published literature on I4.0, we uncovered the key themes following a qualitative coding method that identified the managerial competencies most relevant to I4.0. We thus identify a set of 14 managerial competencies as crucial to I4.0. We further contribute to the literature by making an assessment of the significance of all these competencies and proposing a competency model with behavioral descriptors for each. We expect the findings in this paper to benefit business organizations, policy makers, academics, and other stakeholders engaged in developing the capabilities required for an I4.0 ecosystem.</t>
  </si>
  <si>
    <t>https://www.sciencedirect.com/science/article/pii/S0040162521005126</t>
  </si>
  <si>
    <t>Proposed managerial competencies for Industry 4.0 â€“ Implications for social sustainability</t>
  </si>
  <si>
    <t>Shet, Sateesh V.; Pereira, Vijay</t>
  </si>
  <si>
    <t>Shet2021</t>
  </si>
  <si>
    <t>Agri-food, Climate change, Information technology, Sustainable agriculture</t>
  </si>
  <si>
    <t>Smart farming solutions combine information, data software tools, and technology with the intent to improve agricultural production. While smart farming concepts are well described in the literature, the potential societal impacts of smart farming are less conspicuous. To demonstrate how smart farming solutions could influence future agricultural production, agri-business and rural communities and their constituents, this article compares smart farming approaches and reasons behind the pursuit of smart farming solutions by the U.S. and South Korea. The article compares agricultural assets and productivity among the two countries as well as the technical and societal challenges impacting agricultural production as a basis to understanding the motivations behind and pathways for developing smart farming solutions. In doing so, the article compares some of the technological and social advantages and disadvantages of smart farming, dependending on the choice and implementation of smart farming solutions. The South Korean government has implemented a national policy to establish smart farming communities; a concept that addresses the entire agri-food supply chain. In the U.S., a national plan to develop smart farming technologies does not exist. However, discrete smart farming solutions driven mainly by competition in the private sector have resulted in high-tech solutions that are advancing smart farming concepts. The differences in approaches and reporting of successes and failures between the two countries could facilitate the rate of evolution of successful smart farming solutions, and moreover, could provide pathways to facilitate sustainable development goals in developing countries where smart farming activities are currently underway.</t>
  </si>
  <si>
    <t>https://www.sciencedirect.com/science/article/pii/S2666683921000778</t>
  </si>
  <si>
    <t>312-327</t>
  </si>
  <si>
    <t>Geography and Sustainability</t>
  </si>
  <si>
    <t>Towards smart farming solutions in the U.S. and South Korea: A comparison of the current status</t>
  </si>
  <si>
    <t>O'Shaughnessy, Susan A.; Kim, Minyoung; Lee, Sangbong; Kim, Youngjin; Kim, Heetae; Shekailo, John</t>
  </si>
  <si>
    <t>OShaughnessy2021</t>
  </si>
  <si>
    <t>Big Data, Map-Reduce, Intruction Detection System, Cyber Security</t>
  </si>
  <si>
    <t>In Many domains, data is increasing day by day. Moreover, the large amount of data creates the best challenges for the users. Big data is one of the high focus domains in data science. In many organizations, big data plays a major role in processing large datasets and extracts useful information from the data. Security becomes more important to all the domains and applications. Many applications use different types of security approaches to secure sensitive data from attackers. Many real-time applications are providing security for applications such as banking, trading, and e-commerce applications using better security algorithms. Processing a large amount of real-time data gets a lot of benefits to analyzing the threats in cyber-security systems. The data is collected from online real-time sources and this cyber security data consists of network information, sensor data, threat information, analysis of intrusion detection, and identifying the sensitive data in real-time applications. In this collected information various vulnerabilities and attacks are becoming prevalent and develop security solutions accordingly. In this paper, the Map-reduce-based Ensemble Intrusion Detection System (MR-EIDS) is developed to detect intruders and attackers from the real-time datasets. Two benchmark datasets are used to analyze the intrusion data. The proposed system analyzes the dataset and finds interesting patterns in the datasets. Performance is also measured by showing improved results.</t>
  </si>
  <si>
    <t>https://www.sciencedirect.com/science/article/pii/S1877050922021627</t>
  </si>
  <si>
    <t>888-896</t>
  </si>
  <si>
    <t>Map-Reduce based Ensemble Intrusion Detection System with Security in Big Data</t>
  </si>
  <si>
    <t>Rao, Mr. S. Uma Maheswara; Lakshmanan, Dr. L.</t>
  </si>
  <si>
    <t>Rao2022</t>
  </si>
  <si>
    <t>Open government data, Open government data ecosystem, Open data intermediaries, Social network analysis, ERGM, Civic engagement</t>
  </si>
  <si>
    <t>Open Government Data (OGD) ecosystems are composed of public, private and non-profit actors playing specific roles related to the availability and use of publicly accessible government information. The literature considers the presence of healthy ecosystems as crucial for effective use of OGD, with positive effects on democracy, policy effectiveness, and economic development. This paper employs the Exponential Random Graph model (ERGM) technique to empirically explore relations among the actors of an OGD ecosystem for public participation in the context of the European Policy in Italy. The models estimate the likelihood of an ecosystem connection between actors as documented online via Twitter, by considering the type of actor - namely government organizations, user communities, NGOs and the media - and their locations. The analysis showed that governmental organizations as data providers and intermediaries play a crucial role in disseminating OGD and facilitating their use by local communities. Government organizations as policy makers were much less active. In addition, NGOs and the media were less disposed than government actors to serve as data intermediaries and less likely than local communities to engage in policy deliberation. These patterns suggest that the nature and level of engagement by various actors may be influenced by their interest in the specific purpose of the ecosystem. Finally, co-location is a powerful predictor of the creation of new connections among actors of all kinds, demonstrating that effective local data use can be enabled and encouraged by national data provision.</t>
  </si>
  <si>
    <t>https://www.sciencedirect.com/science/article/pii/S0740624X22000089</t>
  </si>
  <si>
    <t>Creating Open Government Data ecosystems: Network relations among governments, user communities, NGOs and the media</t>
  </si>
  <si>
    <t>Reggi, Luigi; Dawes, Sharon S.</t>
  </si>
  <si>
    <t>Reggi2022</t>
  </si>
  <si>
    <t>Global south, Indicators, Urban, City, Poverty, Neighborhood-level</t>
  </si>
  <si>
    <t>The majority of urban inhabitants in low- and middle-income country (LMIC) cities live in deprived urban areas. However, policy efforts and the monitoring of global goals and agendas such as the United Nation's Sustainable Development Goals (SDGs) and UN-Habitat New Urban Agenda are hindered by the unavailability of statistical and spatial data at metropolitan, city and sub-city scales. Deprivation is a complex and multidimensional concept, and presently, there is a strong focus within the existing literature on household-level (including individual) deprivation and less on area-level deprivation and this is problematic because deprivation at the area and household-level are known to interrelate and result in multiple challenges for individuals and communities. Within this scoping review, we build on existing literature that focuses on household- or area-level deprivation to arrive at a combined understanding of how urban deprivation is defined in relation to LMIC cities. The scoping review of existing literature was used in conjunction with local stakeholder workshops to produce a framework titled â€œDomains of Deprivation Frameworkâ€. The Domains of Deprivation Framework conceptualizes urban deprivation at three different scales, including at the household scale, within the area scale and at the area connect scale. It includes nine domains, (1) Socio-Economic Status and (2) Housing Domains (Household scale); (3) Social Hazards &amp; Assets, (4) Physical Hazards &amp; Assets, (5) Unplanned Urbanization and (6) Contamination (Within Area scale); and (7) Infrastructure, (8) Facilities &amp; Services and (9) City Governance (Area Connect scale). The Domains of Deprivation Framework is designed to support diverse urban, health, poverty, and development initiatives globally to characterize and address deprivation in LMIC cities from a holistic perspective, combining traditional data sources (e.g., surveys or census data) with new data sources (e.g., Earth Observation data).</t>
  </si>
  <si>
    <t>https://www.sciencedirect.com/science/article/pii/S019897152200014X</t>
  </si>
  <si>
    <t>Computers, Environment and Urban Systems</t>
  </si>
  <si>
    <t>â€œDomains of deprivation frameworkâ€ for mapping slums, informal settlements, and other deprived areas in LMICs to improve urban planning and policy: A scoping review</t>
  </si>
  <si>
    <t>Abascal, Angela; Rothwell, Natalie; Shonowo, Adenike; Thomson, Dana R.; Elias, Peter; Elsey, Helen; Yeboah, Godwin; Kuffer, Monika</t>
  </si>
  <si>
    <t>Abascal2022</t>
  </si>
  <si>
    <t>coastal ecosystems, Ecosystem Accounting, environmental monitoring, environmental managment, SDG14, environmental-economic accounting</t>
  </si>
  <si>
    <t>Coasts lie at the interface between terrestrial and marine environments, where complex interrelationships and feedbacks between environmental, social and economic factors provide a challenge for decision-making. The knowledge and data needed to link and measure these multiple domains are often highly fragmented and incoherent. Ocean Accounting provides a means to organise relevant ocean data into a common framework, grounded in existing international statistical standards for national and environmental-economic accounting. Here, we test Ocean Accounting within Lake Illawarra, New South Wales (Australia), compiling accounts for the years between 2010 and 2020, inclusive, to measure the extent of coastal vegetation (mangrove, tidal marsh and seagrass) and associated ecosystem services flows (climate change mitigation, eutrophication mitigation) in physical and monetary terms and associated production and employment within sectors of the ocean economy. The accounts show an increase in mangroves by 2 ha and a decrease in seagrass of 80 ha. A net increase was observed in the amount of carbon, nitrogen and phosphorus sequestered across coastal vegetation, due to the expansion of mangroves. Alongside changes in ecosystem extent, a 2-fold increase in full-time ocean-related employment was observed. Fisheries catch also showed significant variation over the 10-year period, where dependencies were observed between commercial species with seagrass and tidal marsh. The relationships and measures derived from accounts provide a cohesive and integrated understanding to provide information for the management and standardised ecosystem service assessments.</t>
  </si>
  <si>
    <t>https://www.sciencedirect.com/science/article/pii/S2367819422000296</t>
  </si>
  <si>
    <t>Using Ocean Accounting towards an integrated assessment of ecosystem services and benefits within a coastal lake</t>
  </si>
  <si>
    <t>Gacutan, Jordan; Lal, Kirti K.; Herath, Shanaka; Lantz, Coulson; Taylor, Matthew D.; Milligan, Ben M.</t>
  </si>
  <si>
    <t>Gacutan2022</t>
  </si>
  <si>
    <t>LSTM, FCN, Deep learning, Intrusion detection, Multi-class classification, Scalable framework, Deep Neural Network</t>
  </si>
  <si>
    <t>Machine learning methods are widely used to implement intrusion detection models for detecting and classifying intrusions in a network or a system. However, many challenges arise since hackers continuously change the attacking patterns by discovering new system vulnerabilities. The degree of malicious attempts increases rapidly; as a result, conventional approaches fail to process voluminous data. So, a sophisticated detection approach with scalable solutions is required to tackle the problem. A deep learning model is proposed to address the intrusion classification problem effectively. The LSTM (Long Short-Term Memory) and FCN (Fully Connected Network) deep learning approaches classify the benign and malicious connections on intrusion datasets. The objective is to classify multi-class attack patterns more accurately. The proposed deep learning model provides a better classification result in two-class and five-class problems. It achieves an accuracy of 98.52%, 98.94%, 99.03%, 99.36%, 100%, and 99.64% using KDDCup99, NSLKDD, GureKDD, KDDCorrected, Kyoto, NITRIDS dataset respectively.</t>
  </si>
  <si>
    <t>https://www.sciencedirect.com/science/article/pii/S0045790622000362</t>
  </si>
  <si>
    <t>Computers and Electrical Engineering</t>
  </si>
  <si>
    <t>A LSTM-FCNN based multi-class intrusion detection using scalable framework</t>
  </si>
  <si>
    <t>Sahu, Santosh Kumar; Mohapatra, Durga Prasad; Rout, Jitendra Kumar; Sahoo, Kshira Sagar; Pham, Quoc-Viet; Dao, Nhu-Ngoc</t>
  </si>
  <si>
    <t>Sahu2022</t>
  </si>
  <si>
    <t>Connectomics, Large open datasets, Neuroimaging data sharing, Reproducible analytics</t>
  </si>
  <si>
    <t>Large, open datasets have emerged as important resources in the field of human connectomics. In this review, the evolution of data sharing involving magnetic resonance imaging is described. A summary of the challenges and progress in conducting reproducible data analyses is provided, including description of recent progress made in the development of community guidelines and recommendations, software and data management tools, and initiatives to enhance training and education. Finally, this review concludes with a discussion of ethical conduct relevant to analyses of large, open datasets and a researcher's responsibility to prevent further stigmatization of historically marginalized racial and ethnic groups. Moving forward, future work should include an enhanced emphasis on the social determinants of health, which may further contextualize findings among diverse population-based samples. Leveraging the progress to date and guided by interdisciplinary collaborations, the future of connectomics promises to be an impressive era of innovative research, yielding a more inclusive understanding of brain structure and function.</t>
  </si>
  <si>
    <t>https://www.sciencedirect.com/science/article/pii/S1053811921008521</t>
  </si>
  <si>
    <t>NeuroImage</t>
  </si>
  <si>
    <t>Large, open datasets for human connectomics research: Considerations for reproducible and responsible data use</t>
  </si>
  <si>
    <t>Laird, Angela R.</t>
  </si>
  <si>
    <t>Laird2021</t>
  </si>
  <si>
    <t>Entrepreneurship ecosystem, Start-ups, Digital technologies, Open data hackathons, Innovation</t>
  </si>
  <si>
    <t>The organization of open data hackathons or digital innovation competitions is a significant opportunity for nascent entrepreneurs to collaborate with external partners, promote new ideas and extend their applications to a new start-up. Prior studies have not thoroughly compared the execution of different strategies in many hackathons or digital innovation competitions. They only focus on the actions that the organizers of a specific hackathon have implemented or the challenges they have faced. Thus, the purpose of this paper is to examine goals and design strategies that contribute to the successful execution of open data hackathons and innovation competitions. Six case studies of open data hackathons and innovation competitions held between 2014 and 2018 in Thessaloniki have been explored to understand the co-ordination between the multiple stakeholders of these events and improve the execution of open data hackathons and innovation competitions. The outcomes indicate that the most critical design strategy was the involvement of mentors in the event and the level of support provided to nascent entrepreneurs to accelerate their creativity, develop applications and launch their prototypes on the market.</t>
  </si>
  <si>
    <t>https://www.sciencedirect.com/science/article/pii/S0268401222000032</t>
  </si>
  <si>
    <t>Digital innovation and entrepreneurship transformation through open data hackathons: Design strategies for successful start-up settings</t>
  </si>
  <si>
    <t>Kitsios, Fotis; Kamariotou, Maria</t>
  </si>
  <si>
    <t>Kitsios2023</t>
  </si>
  <si>
    <t>Security &amp; privacy challenges and solutions of the internet of things, Gaps in IoT research, Forensic in the IoT era, COVID-19 pandemic and IoTs, Future development</t>
  </si>
  <si>
    <t>The cosmic evolution of the Internet of things (IoTs) in par with its realization in all spheres of life undertakings, mandates continuous research pursuits in IoT and its associated components. While the rapid evolution of IoTs has facilitated monumental opportunities for humanity, it has also acted as a catalyst precipitating diverse security issues. Cybercrimes have been on the rise as criminals and hackers continue to take advantage of IoT's security loopholes and vulnerabilities. The enormity of the attacks has not only been damaging to the quality of life, but it poses a disservice and an unquantifiable risk to human safety. Thus, a timely and comprehensive review, analysis and investigation of the security of IoTs is crucial. Through a systematic literature review of over 200 articles, we set out the latest findings and trends to provide new insights into the security of IoTs, taking cognizant of its social, economic, technical and legal implications, which will be beneficial to researchers, manufacturers, individuals, organizations, and governments. Although many studies reviewing the state of IoT exist in the literature, no studies shape the area of its security well. Hence, there is currently no study that provides an in-depth survey of the emerging security concerns of IoT from diverse perspectives and in tandem with the current condition of the global world today. Compared to other related reviews on the security of IoTs, this survey encompasses much more technical angles to the security of IoT. It begins with the review of the concept of IoTs, the assessments of its industrial development trends, revolutionary paradigms and updated security of the IoT. Key challenges in the security of blockchain technology, a recent spike in distributed denial of service (DDoS) attacks due to the COVID-19 pandemic are sensitive areas that have remained untouched by previous review works. Additionally, politics and security of electoral votes, forensic issues in the IoT era and much more are some of the new depths missing in the literature of IoT security. Thus, a huge divide in the total adoption and actualization of IoT in diverse areas of human endeavour. This review formalizes the IoT concept, illuminating deep insights into possible solutions to the heterogeneous nature of IoT's security challenges, emerging issues, gaps, opportunities, foresight, and recommendations.</t>
  </si>
  <si>
    <t>https://www.sciencedirect.com/science/article/pii/S0167404821003187</t>
  </si>
  <si>
    <t>The internet of things security: A survey encompassing unexplored areas and new insights</t>
  </si>
  <si>
    <t>Omolara, Abiodun Esther; Alabdulatif, Abdullah; Abiodun, Oludare Isaac; Alawida, Moatsum; Alabdulatif, Abdulatif; Alshoura, Wafaâ€™ Hamdan; Arshad, Humaira</t>
  </si>
  <si>
    <t>Omolara2022</t>
  </si>
  <si>
    <t>Kochi, Smart city, Creative city, Sustainable development</t>
  </si>
  <si>
    <t>Kochi is a versatile city. An emerging bustling cosmopolitan and commercial capital of Kerala, it also has a deep history, variety of ethnic communities and an old-world charm. Kochi has a style statement that distinguishes it from the rest of the state, in terms of lifestyle, dressing, diversity, market and opportunities. A travelogue describes Kochi as â€˜magical without any trace of trickeryâ€™. It is among the 100 Indian cities selected to be transformed into a smart city. The population of the city region is expected to reach 2.27 million by 2031. This drastic increase calls for an urgent examination of several key aspects of the city infrastructure in order to ensure that Kochi is able to live up to the standard of a smart city. It is important to ensure the quality of urban development by studying the city's location at the junction of several ecosystems. Further, this paper looks beyond the smart city vision to making Kochi a creative city as well. Kochi has a unique mixture of ethnicity, culture, architecture and cuisine owing to the influence of traders from around the world as well as various parts of India. Thus, Kochi possesses the potential to push creative, knowledge-based economic activities. Strategies should be developed to encourage education and employment generation such that a creative class of people and occupations can flourish in the city.</t>
  </si>
  <si>
    <t>https://www.sciencedirect.com/science/article/pii/S0264275121002079</t>
  </si>
  <si>
    <t>City profile: Kochi, city region - Planning measures to make Kochi smart and creative</t>
  </si>
  <si>
    <t>Kuriakose, Paulose N.; Philip, Sowmia</t>
  </si>
  <si>
    <t>Kuriakose2021</t>
  </si>
  <si>
    <t>Body shop, biw, substructure, analytics, data mining, kdd, data science, advanced analytics, machine learning</t>
  </si>
  <si>
    <t>The product development process within the automotive industry is subject to changing demands due to internal and external influences. These influences and adjustments especially affect the car body and its inherent joining technology, as critical stages of variant creation. However, current literature does not offer a suitable analytical method to identify and assess these critical influences. We propose an advanced analytics approach that combines data mining and machine learning techniques within the car body substructure. The evaluation within the Mercedes-Benz AG shows that our approach facilitates a quantitative assessment of unknown interdependencies between car body modules and corresponding joining techniques.</t>
  </si>
  <si>
    <t>https://www.sciencedirect.com/science/article/pii/S221282712201188X</t>
  </si>
  <si>
    <t>15th CIRP Conference on Intelligent Computation in ManufacturingEngineering, 14-16 July 2021</t>
  </si>
  <si>
    <t>442-447</t>
  </si>
  <si>
    <t>Advanced analytics for evaluating critical joining technologies in automotive body structures and body shops</t>
  </si>
  <si>
    <t>Wagner, Eduard; Keller, Bernd; Reimann, Peter; GrÃ¶ger, Christoph; Spath, Dieter</t>
  </si>
  <si>
    <t>Wagner2022</t>
  </si>
  <si>
    <t>Personal information, Information sensitivity, Data protection, Regulations, Taxonomy, Cyber security</t>
  </si>
  <si>
    <t>Advances in technology have made us as a society think more about cyber security and privacy, particularly how we consider and protect personal information. Such developments have introduced a temporal dimension to the definition of personal information and we have also witnessed new types of data emerging (e.g., phone sensor data, stress level measurements). These rapid technological changes introduce several challenges as legislation is often inadequate, and therefore questions regularly arise pertaining whether information should be considered personal or sensitive and thereby better protected. In this paper, therefore, we look to significantly advance research into this domain by investigating how personal information is regarded in governmental legislations/regulations, privacy policies of applications, and academic research articles. Through an assessment of how personal information has evolved and is perceived differently (e.g., in the context of sensitivity) across these key stakeholders, this work contributes to the understanding of the fundamental disconnects present and also the social implications of new technologies. Furthermore, we introduce a series of novel taxonomies of personal information which can significantly support and help guide how researchers and practitioners work with, or develop tools to protect, such information.</t>
  </si>
  <si>
    <t>https://www.sciencedirect.com/science/article/pii/S2214212622000503</t>
  </si>
  <si>
    <t>Journal of Information Security and Applications</t>
  </si>
  <si>
    <t>Personal information: Perceptions, types and evolution</t>
  </si>
  <si>
    <t>Belen Saglam, Rahime; Nurse, Jason R. C.; Hodges, Duncan</t>
  </si>
  <si>
    <t>BelenSaglam2022</t>
  </si>
  <si>
    <t>Urban ecology, Vegetation, Nature-based solutions, Ecosystem services, Ecosystem disservices, Systematic review, Green space, Blue space, Biodiversity, Urban vegetation</t>
  </si>
  <si>
    <t>The use of plants in cities and the ecosystem services they provide has attracted increased attention both publicly and within the research literature. Increasingly, the value of urban green and blue space is being recognised for its multiple benefits to human wellness and ecological integrity. A quantitative assessment of studies considering nature-based solutions and ecosystem services can identify the current evidenceâ€base for improving the provisioning of plant ecosystem services management and understanding barriers to adoption of nature-based solutions. Here, we provide a systematic review of the literature to characterise the current state of research on ecosystem service provision by urban blue and green space. We identified 684 relevant studies on urban plant literature and extracted key research themes. Studies were generally focused on terrestrial systems (89%) compared to aquatic systems such as blue space (11%). Geographically most studies were focused on Europe (39%), Asia (23%), and N. America (22%). Trees were the most frequently reported vegetation type studies (29%) followed by generic vegetation (20%), grassland (11%), forest (7%), and aquatic vegetation (5%). Many studies were short (41%), collecting data only over a single year or single field season. Many of the long-term studies are concerning land use/land cover change. Most studies (64%) were conducted for less than five years. The most-reported methodology was remote sensing technology (15%), followed by field surveys (8%), stakeholder surveys (6%), and ecosystem service models (5%). The most-reported ecosystem service types were regulation and maintenance (54%), cultural (28%), and provisioning (16%). Only a small number of studies looked solely at disservice (1%) or discussed ecosystem services in generic terms. Disservices were reported in only 16% of studies with the greatest single category of a disservice being biogenic volatile organic compounds and allergenic potential. Few studies (13%) reported on the use of nature-based solutions and these 80% only focused on a single nature-based solution. There was a lack of detail on plant species, 68% (nÂ =Â 468) did not list the species studied. We conclude that there is a broad spectrum of research on urban vegetation services, overall, the focus of the literature is uneven. Research should seek to examine the species-specific responses to urbanisation and counter geographic disparities. There is also a need for longitudinal experimental data to identify the functioning and ecosystem service provision of green infrastructure in both urban green and blue space and factors that influence performance over policy- and management-relevant timescales.</t>
  </si>
  <si>
    <t>https://www.sciencedirect.com/science/article/pii/S1439179122000184</t>
  </si>
  <si>
    <t>82-101</t>
  </si>
  <si>
    <t>Basic and Applied Ecology</t>
  </si>
  <si>
    <t>Vegetation-based ecosystem service delivery in urban landscapes: A systematic review</t>
  </si>
  <si>
    <t>Stroud, Sebastian; Peacock, Julie; Hassall, Christopher</t>
  </si>
  <si>
    <t>Stroud2022</t>
  </si>
  <si>
    <t>Data lake, Metadata, Big data, Data platform</t>
  </si>
  <si>
    <t>The rise of data platforms has enabled the collection and processing of huge volumes of data, but has opened to the risk of losing their control. Collecting proper metadata about raw data and transformations can significantly reduce this risk. In this paper we propose MOSES, a technology-agnostic, extensible, and customizable framework for metadata handling in big data platforms. The framework hinges on a metadata repository that stores information about the objects in the big data platform and the processes that transform them. MOSES provides a wide range of functionalities to different types of users of the platform. Differently from previous high-level proposals, MOSES is fully implemented and it was not conceived for a specific technology. Besides discussing the rationale and the features of MOSES, in this paper we describe its implementation and we test it on a real case study. The ultimate goal is to take a significant step forward towards proving that metadata handling in big data platforms is feasible and beneficial.</t>
  </si>
  <si>
    <t>https://www.sciencedirect.com/science/article/pii/S0167739X21002260</t>
  </si>
  <si>
    <t>299-313</t>
  </si>
  <si>
    <t>Making data platforms smarter with MOSES</t>
  </si>
  <si>
    <t>Francia, Matteo; Gallinucci, Enrico; Golfarelli, Matteo; Leoni, Anna Giulia; Rizzi, Stefano; Santolini, Nicola</t>
  </si>
  <si>
    <t>Francia2021</t>
  </si>
  <si>
    <t>Ecosystem water use efficiency, Water availability, China, Driven factors</t>
  </si>
  <si>
    <t>This study investigates the drivers of water use efficiency (WUE), a key metric of water resources management, and its changes over eight regions across China from 1982 to 2015 based on gross primary production (GPP) and actual evapotranspiration (AET) datasets. The order of seasonal change of WUE from large to small is autumn, summer, spring and winter. The drivers include seven variables, air temperature, specific humidity, precipitation, short-wave radiation, Normalized Difference Vegetation Index (NDVI), soil moisture and CO2. Our analysis suggests that the sensitivity of annual average NDVI to WUE changes was high nationwide, but there were some differences in seasonal scales. The annual average contribution of air temperature and CO2 affecting WUE change was relatively high in China's largest area (SW, SE, E, NP). Other influencing factors were only relatively high in the local area. Seasonally, NDVI is the driving factor with the highest contribution rate in summer and autumn for NC and NW region. The seasonal contribution rates of driving factors in other regions are significantly different. For the study period (1982â€“2015), the shrubland ecosystem had the highest annual WUE followed by forest and cropland. The WUE of the farmland ecosystem was higher than that of the grassland ecosystem in most areas.</t>
  </si>
  <si>
    <t>https://www.sciencedirect.com/science/article/pii/S0048969721042182</t>
  </si>
  <si>
    <t>Drivers of the water use efficiency changes in China during 1982â€“2015</t>
  </si>
  <si>
    <t>Sun, Huaiwei; Bai, Yiwen; Lu, Mengge; Wang, Jingfeng; Tuo, Ye; Yan, Dong; Zhang, Wenxin</t>
  </si>
  <si>
    <t>Sun2021</t>
  </si>
  <si>
    <t>Machine learning, canvas model, businessâ€“IT alignment</t>
  </si>
  <si>
    <t>In this study, we consider projects in which systems are developed using machine learning (ML) techniques. An ML project canvas has been proposed to represent the project so that stakeholders can have a common understanding of the project. In many cases, this canvas must be constructed by business division practitioners without sufficient support from data scientists and the quality of the canvas model is dependent on the skills or experience of the practitioner. Therefore, we propose a method for constructing a project-specific project canvas model using the businessâ€“AI alignment model, and confirm the effectiveness of the method through the analysis of ML project practices.</t>
  </si>
  <si>
    <t>https://www.sciencedirect.com/science/article/pii/S1877050922009504</t>
  </si>
  <si>
    <t>425-434</t>
  </si>
  <si>
    <t>Method for Constructing Machine Learning Project Canvas Based on Enterprise Architecture Modeling</t>
  </si>
  <si>
    <t>Takeuchi, Hironori; Ito, Yu; Yamamoto, Shuichiro</t>
  </si>
  <si>
    <t>Takeuchi2022</t>
  </si>
  <si>
    <t>Transaction cost economics, Organizational boundaries, Bank governance, Financial technologies</t>
  </si>
  <si>
    <t>Purpose The aim of this paper is to develop a theoretical framework of the transformation of the bank's scope driven by fintechs. Design/methodology/approach The conceptual foundations for a comprehensive transformation of the bank governance through financial technologies (fintechs) are underexplored. In order to develop such foundations, the authors adopt transaction cost economics (TCE), the concepts of external enablers and a modular organizational design, as well as a systematic literature review. Findings The results point to three scenarios of the banks' scope, depending on the adopted technological mechanisms and related effects that change the characteristics of organizational activities, justifying new bank boundaries. The most advanced application of fintechs results in a modularized network scenario leading to the emergence of financial ecosystems. Research limitations/implications The proposed micro-perspective of decisional rules in an individual organization is unique in the current literature that predominantly focuses on the banking sector at large. The identified scenarios are valuable for solid theoretical and empirical grounding and can be further exploited in decision simulations and empirical studies. Practical implications The proposed theoretical framework points to the rationales and consequences of adopted technologies for the boundaries of a bank organization. Originality/value This paper provides three contributions to the literature on technology-driven transformations of organizations with a focus on banks. First, the authors elaborate a theoretical framework for establishing the bank's boundaries in response to the expansion of financial technologies. Second, the authors add to the knowledge accumulation in the area of organizational transformations based on the ICT adoption, in particular, to the literature on the modular organizational design. Third, the authors contribute to the decision-maker practice by proposing the alternative options of banks' scope transformed through fintechs.</t>
  </si>
  <si>
    <t>https://www.sciencedirect.com/science/article/pii/S095348142100066X</t>
  </si>
  <si>
    <t>186-208</t>
  </si>
  <si>
    <t>Journal of Organizational Change Management</t>
  </si>
  <si>
    <t>Transforming the scope of the bank through fintechs: toward a modularized network governance</t>
  </si>
  <si>
    <t>Åasak, Piotr; Gancarczyk, Marta</t>
  </si>
  <si>
    <t>Lasak2021</t>
  </si>
  <si>
    <t>Data stewardship, Data exchange, System quality, Information quality, Governance, Government-business data ecosystems, Digital transformation, Interdependence</t>
  </si>
  <si>
    <t>Government agencies are becoming more data-driven and need high-quality data to fulfill their roles in society. In the past, each agency organized its own data exchange system according to its own needs. Today, data is distributed over many organizations, and government agencies need to adopt an ecosystem approach for data exchange. Fundamental in the ecosystem approach is the dependence on other parties for the execution of stewardship strategies. Data-driven government agencies increasingly depend on other organizations for high-quality data and data stewardship across organizations is becoming more critical. While there is ample research on data stewardship within organizations, little is known about data stewardship in ecosystems. More specifically, it is unclear which data stewardship strategies government agencies can employ in ecosystems. The main goal of this explorative paper is to identify and compare data stewardship strategies used in empirical government-business ecosystems. Following an explorative case study approach, this paper reveals three different configurations of inter-organizational data stewardship: 1) the government-led ecosystem, 2) the government-business-led ecosystem, and 3) the regulation-led ecosystem. The case studies expose a wide array of data stewardship strategies across ecosystems. While the ecosystem approach provides advantages such as cost-sharing and innovation by private parties, government agencies become increasingly dependent on private parties to gain high-quality data and provide distributed infrastructure components. Maximizing the benefits and minimizing the risks of the ecosystem approach requires government agencies to be cautious when selecting a specific ecosystem configuration.</t>
  </si>
  <si>
    <t>https://www.sciencedirect.com/science/article/pii/S0740624X21000782</t>
  </si>
  <si>
    <t>Data-driven government: Cross-case comparison of data stewardship in data ecosystems</t>
  </si>
  <si>
    <t>van Donge, W.; Bharosa, N.; Janssen, M. F. W. H. A.</t>
  </si>
  <si>
    <t>vanDonge2022</t>
  </si>
  <si>
    <t>Social-ecological systems, Western and Central Pacific Ocean, Tuna, Transdisciplinary research</t>
  </si>
  <si>
    <t>Western and Central Pacific (WCP) tuna fisheries are faced with complex and interlinked social and ecological challenges including high seas management issues, setting sustainable limits, human rights violations, and illegal, unreported, and unregulated (IUU) activities. However, strong but narrow disciplinary science persist to dominate governance. Effective governance across complex multi-scale systems in the WCP tuna fishery requires a more integrated understanding of social-ecological systems (SES). Transdisciplinary problem solving informed by participatory, social-ecological resilience research, and political ecology has the potential to reveal complicated interactions and connections across ocean SES networks. Social-Ecological-Oceans Systems Framework (SECO) was developed to capture the breadth and depth of the system and address interactions and connections between separate system components. SECO develops a practical integrated approach using accessible methods for addressing a large complex ocean system such as the WCP tuna fisheries. The framework offers a rapid transdisciplinary assessment and opens space for their deeper transdisciplinary analyses. This exploratory framework, as the WCP tuna case example shows, starts to reveal issues at scales that are not likely to be addressed by the strong single disciplinary approaches to governance now prevailing. The transdisciplinary research approach was developed to be responsive to diverse participantsâ€™ knowledge, including local communities, scientists (social and biophysical), industry experts, economists, and fisheries managers. SECO was applied to place-specific studies, Suva, Fiji and Honiara and Gizo, Solomon Islands in the WCP tuna fishery. This validated SECO to ensure robustness and reliability.</t>
  </si>
  <si>
    <t>https://www.sciencedirect.com/science/article/pii/S0308597X21003948</t>
  </si>
  <si>
    <t>Marine Policy</t>
  </si>
  <si>
    <t>Transdisciplinary analysis of Pacific tuna fisheries: A research framework for understanding and governing oceans as social-ecological systems</t>
  </si>
  <si>
    <t>Syddall, Victoria; Thrush, Simon; Fisher, Karen</t>
  </si>
  <si>
    <t>Syddall2021</t>
  </si>
  <si>
    <t>Ecosystem services, Time-varying population, Mobile phone signaling data, Ecological supply-demand ratio, Diurnal variation</t>
  </si>
  <si>
    <t>Previous studies on the supply and demand of ecosystem services (ES) mainly focused on inter-annual changes, and no studies have explored the impact of demographic change on the ES supply and demand on fine-grained time scales. Thus, taking Shenzhen as an example, the status of ES supply and demand, as well as diurnal population changes and their impacts on cultural services were analyzed at different time periods using mobile phone signaling data, ecological supply-demand ratio (ESDR), Geo-Informatic Tupu, InVEST model and buffer zone. The results showed that the population declines successively on workdays, weekends and holidays, and that the daytime population is greater than the nighttime. Water yield services can basically meet the demand in terms of quantity and spatial distribution, however, carbon sequestration and cultural services showed the opposite results. The main type of ESDR changes in cultural services are the mutual conversion of deficit and balance, and these are concentrated in areas with high forest coverage and small populations, but frequent population changes. In addition, when the fixed population is too large, the use of time-varying population data will conceal the impact of demographic changes on ES supply and demand, and other data are needed for auxiliary analysis. Overall, this study provides a new research perspective for the ES supply and demand and can provide a theoretical basis for refined sustainable urban management.</t>
  </si>
  <si>
    <t>https://www.sciencedirect.com/science/article/pii/S0301479721023422</t>
  </si>
  <si>
    <t>Quantification of ecosystem services supply-demand and the impact of demographic change on cultural services in Shenzhen, China</t>
  </si>
  <si>
    <t>Zhao, Yuhao; Wang, Na; Luo, Yuhang; He, Haishan; Wu, Lei; Wang, Hongliang; Wang, Qingtao; Wu, Jiansheng</t>
  </si>
  <si>
    <t>Zhao2022</t>
  </si>
  <si>
    <t>Citizen science, Crowdsourcing, SDGs, Citizen science tools, SDG monitoring, Earth Observation, Sustainable Development Goals</t>
  </si>
  <si>
    <t>The SDGs are a universal agenda to address the worldâ€™s most pressing societal, environmental and economic challenges. The supply of timely, relevant and reliable data is essential in guiding policies and decisions for successful implementation of the SDGs. Yet official statistics cannot provide all of the data needed to populate the SDG indicator framework. Citizen science offers a novel solution and an untapped opportunity to complement traditional sources of data, such as household surveys, for monitoring progress towards the SDGs, while at the same time mobilizing action and raising awareness for their achievement. This paper presents the potential offered by one specific citizen science tool, Picture Pile, to complement and enhance official statistics to monitor several SDGs and targets. Designed to be a generic and flexible tool, Picture Pile is a web-based and mobile application for ingesting imagery from satellites, orthophotos, unmanned aerial vehicles or geotagged photographs that can then be rapidly classified by volunteers. The results show that Picture Pile could contribute to the monitoring of fifteen SDG indicators under goals 1, 2, 11, 13, 14 and 15 based on the Picture Pile campaigns undertaken to date. Picture Pile could also be modified to support other SDGs and indicators in the areas of ecosystem health, eutrophication and built-up areas, among others. In order to leverage this particular tool for SDG monitoring, its potential must be showcased through the development of use cases in collaboration with governments, NSOs and relevant custodian agencies. Additionally, mutual trust needs to be built among key stakeholders to agree on common goals that would facilitate the use of Picture Pile or other citizen science tools and data for SDG monitoring and impact.</t>
  </si>
  <si>
    <t>https://www.sciencedirect.com/science/article/pii/S1462901121003208</t>
  </si>
  <si>
    <t>81-93</t>
  </si>
  <si>
    <t>Demonstrating the potential of Picture Pile as a citizen science tool for SDG monitoring</t>
  </si>
  <si>
    <t>Fraisl, D.; See, L.; Sturn, T.; MacFeely, S.; Bowser, A.; Campbell, J.; Moorthy, I.; Danylo, O.; McCallum, I.; Fritz, S.</t>
  </si>
  <si>
    <t>Fraisl2022</t>
  </si>
  <si>
    <t>Sustainability, Spillover, Sustainable development goals, Policy instruments, International trade</t>
  </si>
  <si>
    <t>Successful implementation of the Sustainable Development Goals (SDGs) requires world countries to account for actions that inadvertently generate negative impacts on other countries. These actions/effects are called â€˜spilloversâ€™, and can hinder a country's SDG progress. In this work, we analyse negative social spillover effects, focussing specifically on the occupational health and safety aspects of workers in textile supply chains. We select two indicators: fatal accidents and non-fatal accidents that take place in global supply chains for satisfying consumption of textile products (such as clothing, leather products) by European Union (EU) countries. Specifically, we scan global supply chains originating in countries outside of EU for meeting the demands of its citizens. To this end, we employ a well-established technique of multi-regional input-output analysis, featuring information on 15,000 sectors for 189 countries, to scan international supply chain routes that are linked to consumption of textile products by EU countries. Our findings suggest that Italy, Germany, France, Spain, Poland, Belgium and Portugal are collectively responsible for about 80% of both fatal- and non-fatal accidents that are attributed to the EU's consumption-based footprint. These findings not only call for a need for coherent SDG policies that consider spillover effects, but also the need for these effects to be included in EU's strategic instruments and policy-related tools.</t>
  </si>
  <si>
    <t>https://www.sciencedirect.com/science/article/pii/S0301479721010999</t>
  </si>
  <si>
    <t>International spillover effects in the EU's textile supply chains: A global SDG assessment</t>
  </si>
  <si>
    <t>Malik, Arunima; Lafortune, Guillaume; Carter, Sarah; Li, Mengyu; Lenzen, Manfred; Kroll, Christian</t>
  </si>
  <si>
    <t>Malik2021</t>
  </si>
  <si>
    <t>Neutral host, Strategy, Antecedents, Regulation, Business model, Ownership, Path dependence</t>
  </si>
  <si>
    <t>A neutral host company provides wholesale infrastructure sharing services through digital platforms to the downstream-markets enabling customers to take advantage of economies of scale and to access knowledge assets. Through a qualitative study of more than 50 businesses, the analysis of neutral host business antecedents, emergent company strategies, and ecosystem business models reveal that the markets of data and communications are highly fragmented, different, and diversified, but the categorization of business traits suggests the attribution of typical underlying business and investment decisions. The policy implication is that to enable asset sharing, the markets should not be constrained through a local-monopoly prohibiting regulation, but additional innovation fostering practices shall be implemented to provide further social benefits and business consolidation opportunities before dominant designs emerge. On the global level, increased collaboration among policy makers is needed to ensure the parallel evolution of local digital platform regulatory frameworks.</t>
  </si>
  <si>
    <t>https://www.sciencedirect.com/science/article/pii/S0308596121001051</t>
  </si>
  <si>
    <t>The evolution paths of neutral host businesses: Antecedents, strategies, and business models</t>
  </si>
  <si>
    <t>LÃ¤hteenmÃ¤ki, Jarno</t>
  </si>
  <si>
    <t>Laehteenmaeki2021</t>
  </si>
  <si>
    <t>Federated learning, Data protection regulation, GDPR, Personal data, Privacy, Privacy preservation</t>
  </si>
  <si>
    <t>In recent years, along with the blooming of Machine Learning (ML)-based applications and services, ensuring data privacy and security have become a critical obligation. ML-based service providers not only confront with difficulties in collecting and managing data across heterogeneous sources but also challenges of complying with rigorous data protection regulations such as EU/UK General Data Protection Regulation (GDPR). Furthermore, conventional centralised ML approaches have always come with long-standing privacy risks to personal data leakage, misuse, and abuse. Federated learning (FL) has emerged as a prospective solution that facilitates distributed collaborative learning without disclosing original training data. Unfortunately, retaining data and computation on-device as in FL are not sufficient for privacy-guarantee because model parameters exchanged among participants conceal sensitive information that can be exploited in privacy attacks. Consequently, FL-based systems are not naturally compliant with the GDPR. This article is dedicated to surveying of state-of-the-art privacy-preservation techniques in FL in relations with GDPR requirements. Furthermore, insights into the existing challenges are examined along with the prospective approaches following the GDPR regulatory guidelines that FL-based systems shall implement to fully comply with the GDPR.</t>
  </si>
  <si>
    <t>https://www.sciencedirect.com/science/article/pii/S0167404821002261</t>
  </si>
  <si>
    <t>Privacy preservation in federated learning: An insightful survey from the GDPR perspective</t>
  </si>
  <si>
    <t>Truong, Nguyen; Sun, Kai; Wang, Siyao; Guitton, Florian; Guo, YiKe</t>
  </si>
  <si>
    <t>Truong2021</t>
  </si>
  <si>
    <t>Mobile phone location data, Disaster risk management, Natural Hazards, Epidemics, Data for development</t>
  </si>
  <si>
    <t>Rapid urbanization and climate change trends, intertwined with complex interactions of various social, economic, and political factors, have resulted in an increase in the frequency and intensity of disaster events. While regions around the world face urgent demands to prepare for, respond to, and to recover from such disasters, large-scale location data collected from mobile phone devices have opened up novel approaches to tackle these challenges. Mobile phone location data have enabled us to observe, estimate, and model human mobility dynamics at an unprecedented spatio-temporal granularity and scale. The COVID-19 pandemic, in particular, has spurred the use of mobile phone location data for pandemic and disaster management. However, there is a lack of a comprehensive review that synthesizes the last decade of work and case studies leveraging mobile phone location data for response to and recovery from natural hazards and epidemics. We address this gap by summarizing the existing work, and point to promising areas and future challenges for using mobile phone location data to support disaster response and recovery.</t>
  </si>
  <si>
    <t>https://www.sciencedirect.com/science/article/pii/S0198971522000217</t>
  </si>
  <si>
    <t>Mobile phone location data for disasters: A review from natural hazards and epidemics</t>
  </si>
  <si>
    <t>Yabe, Takahiro; Jones, Nicholas K. W.; Rao, P. Suresh C.; Gonzalez, Marta C.; Ukkusuri, Satish V.</t>
  </si>
  <si>
    <t>Yabe2022</t>
  </si>
  <si>
    <t>Industry, AI, List-mode, Ecosystem, Workflow, PET</t>
  </si>
  <si>
    <t>https://www.sciencedirect.com/science/article/pii/S1556859821000456</t>
  </si>
  <si>
    <t>Artificial Intelligence and PET Imaging, Part I</t>
  </si>
  <si>
    <t>483-492</t>
  </si>
  <si>
    <t>PET Clinics</t>
  </si>
  <si>
    <t>Artificial Intelligence in PET: An Industry Perspective</t>
  </si>
  <si>
    <t>Sitek, Arkadiusz; Ahn, Sangtae; Asma, Evren; Chandler, Adam; Ihsani, Alvin; Prevrhal, Sven; Rahmim, Arman; Saboury, Babak; Thielemans, Kris</t>
  </si>
  <si>
    <t>Sitek2021</t>
  </si>
  <si>
    <t>context, Geographic Information System, big data, equity, population health, public health, digital health, eHealth, location, geospatial, data analytics, analytical framework, medical informatics, research knowledgebase</t>
  </si>
  <si>
    <t>Background Enabling the use of spatial context is vital to understanding todayâ€™s digital health problems. Any given location is associated with many different contexts. The strategic transformation of population health, epidemiology, and eHealth studies requires vast amounts of integrated digital data. Needed is a novel analytical framework designed to leverage location to create new contextual knowledge. The Geospatial Analytical Research Knowledgebase (GeoARK), a web-based research resource has robust, locationally integrated, social, environmental, and infrastructural information to address todayâ€™s complex questions, investigate context, and spatially enable health investigations. GeoARK is different from other Geographic Information System (GIS) resources in that it has taken the layered world of the GIS and flattened it into a big data table that ties all the data and information together using location and developing its context. Objective It is paramount to build a robust spatial data analytics framework that integrates social, environmental, and infrastructural knowledge to empower health researchersâ€™ use of geospatial context to timely answer population health issues. The goal is twofold in that it embodies an innovative technological approach and serves to ease the educational burden for health researchers to think spatially about their problems. Methods A unique analytical tool using location as the key was developed. It allows integration across source, geography, and time to create a geospatial big table with over 162 million individual locations (X-Y points that serve as rows) and 5549 attributes (represented as columns). The concept of context (adjacency, proximity, distance, etc) is quantified through geoanalytics and captured as new distance, density, or neighbor attributes within the system. Development of geospatial analytics permits contextual extraction and investigator-initiated eHealth and mobile health (mHealth) analysis across multiple attributes. Results We built a unique geospatial big data ecosystem called GeoARK. Analytics on this big table occur across resolution groups, sources, and geographies for extraction and analysis of information to gain new insights. Case studies, including telehealth assessment in North Carolina, national income inequality and health outcome disparity, and a Missouri COVID-19 risk assessment, demonstrate the capability to support robust and efficient geospatial understanding of a wide spectrum of population health questions. Conclusions This research identified, compiled, transformed, standardized, and integrated multifaceted data required to better understand the context of health events within a large location-enabled database. The GeoARK system empowers health professionals to engage more complex research where the synergisms of health and geospatial information will be robustly studied beyond what could be accomplished today. No longer is the need to know how to perform geospatial processing an impediment to the health researcher, but rather the development of how to think spatially becomes the greater challenge.</t>
  </si>
  <si>
    <t>https://www.sciencedirect.com/science/article/pii/S2291969422001156</t>
  </si>
  <si>
    <t>Investigating Health Context Using a Spatial Data Analytical Tool: Development of a Geospatial Big Data Ecosystem</t>
  </si>
  <si>
    <t>Haithcoat, Timothy; Liu, Danlu; Young, Tiffany; Shyu, Chi-Ren</t>
  </si>
  <si>
    <t>Haithcoat2022</t>
  </si>
  <si>
    <t>Ecosystem services, Small reservoirs, Rehabilitation, Retrun on investment, Vegetable crops, Northern Ghana</t>
  </si>
  <si>
    <t>Multipurpose small reservoirs are essential infrastructure in providing water for irrigation and non-irrigation uses in water stress areas of northern Ghana. Unfortunately, the flow of multiple ecosystem services from small reservoirs have been declining over several years due to lack of rehabilitation and poor management. Using selected multipurpose small reservoirs and available secondary and survey data, this paper applied an ecosystem services-based approach in the economic analysis of investment in rehabilitation of small reservoirs in northern Ghana. The findings reveal that private financial returns from irrigated crops have negative net present value (NPV) and an internal rate of return (IRR) lower than the cost of capital, implying a lack of economic incentive for private investors in their rehabilitation. However, accounting for the multiple ecosystem services such as livestock watering, fisheries, recreation services, domestic water, and climate regulation show positive NPV and high return on capital (IRR up to 43%). Policy choices would be biased against reservoir development if stakeholders consider only irrigation benefits. Based on the findings we recommend public investment in rehabilitation of multi-purpose small reservoirs to harness the multiple ecosystem services and community livelihoods. We further recommend publicâ€“private-user partnership business model to address current management inefficiency and optimize the flows of ecosystem services from small reservoirs to wider community.</t>
  </si>
  <si>
    <t>https://www.sciencedirect.com/science/article/pii/S2212041621000875</t>
  </si>
  <si>
    <t>Social cost-benefit analysis of investment in rehabilitation of multipurpose small reservoirs in northern Ghana using an ecosystem services-based approach</t>
  </si>
  <si>
    <t>Bekoe, Joseph; Balana, Bedru B.; Nimoh, Fred</t>
  </si>
  <si>
    <t>Bekoe2021</t>
  </si>
  <si>
    <t>blockchain, health care, hospital information system, data integrity, access control, data logging, health informatics</t>
  </si>
  <si>
    <t>Background Blockchain technology is a part of Industry 4.0â€™s new Internet of Things applications: decentralized systems, distributed ledgers, and immutable and cryptographically secure technology. This technology entails a series of transaction lists with identical copies shared and retained by different groups or parties. One field where blockchain technology has tremendous potential is health care, due to the more patient-centric approach to the health care system as well as blockchainâ€™s ability to connect disparate systems and increase the accuracy of electronic health records. Objective The aim of this study was to systematically review studies on the use of blockchain technology in health care and to analyze the characteristics of the studies that have implemented blockchain technology. Methods This study used a systematic review methodology to find literature related to the implementation aspect of blockchain technology in health care. Relevant papers were searched for using PubMed, SpringerLink, IEEE Xplore, Embase, Scopus, and EBSCOhost. A quality assessment of literature was performed on the 22 selected papers by assessing their trustworthiness and relevance. Results After full screening, 22 papers were included. A table of evidence was constructed, and the results of the selected papers were interpreted. The results of scoring for measuring the quality of the publications were obtained and interpreted. Out of 22 papers, a total of 3 (14%) high-quality papers, 9 (41%) moderate-quality papers, and 10 (45%) low-quality papers were identified. Conclusions Blockchain technology was found to be useful in real health care environments, including for the management of electronic medical records, biomedical research and education, remote patient monitoring, pharmaceutical supply chains, health insurance claims, health data analytics, and other potential areas. The main reasons for the implementation of blockchain technology in the health care sector were identified as data integrity, access control, data logging, data versioning, and nonrepudiation. The findings could help the scientific community to understand the implementation aspect of blockchain technology. The results from this study help in recognizing the accessibility and use of blockchain technology in the health care sector.</t>
  </si>
  <si>
    <t>https://www.sciencedirect.com/science/article/pii/S2291969422000187</t>
  </si>
  <si>
    <t>The Use of Blockchain Technology in the Health Care Sector: Systematic Review</t>
  </si>
  <si>
    <t>Elangovan, Deepa; Long, Chiau Soon; Bakrin, Faizah Safina; Tan, Ching Siang; Goh, Khang Wen; Yeoh, Siang Fei; Loy, Mei Jun; Hussain, Zahid; Lee, Kah Seng; Idris, Azam Che; Ming, Long Chiau</t>
  </si>
  <si>
    <t>Elangovan2022</t>
  </si>
  <si>
    <t>blockchain, health information management, health information systems, electronic health record, data sharing, health services administration, privacy of patient data, computer security, mobile phone</t>
  </si>
  <si>
    <t>Background Academic literature highlights blockchainâ€™s potential to transform health care, particularly by seamlessly and securely integrating existing data silos while enabling patients to exercise automated, fine-grained control over access to their electronic health records. However, no serious scholarly attempt has been made to assess how these technologies have in fact been applied to real-world health care contexts. Objective The primary aim of this paper is to assess whether blockchainâ€™s theoretical potential to deliver transformative benefits to health care is likely to become a reality by undertaking a critical investigation of the health care sectorâ€™s actual experience of blockchain technologies to date. Methods This mixed methods study entailed a series of iterative, in-depth, theoretically oriented, desk-based investigations and 2 focus group investigations. It builds on the findings of a companion research study documenting real-world engagement with blockchain technologies in health care. Data were sourced from academic and gray literature from multiple disciplinary perspectives concerned with the configuration, design, and functionality of blockchain technologies. The analysis proceeded in 3 stages. First, it undertook a qualitative investigation of observed patterns of blockchain for health care engagement to identify the application domains, data-sharing problems, and the challenges encountered to date. Second, it critically compared these experiences with claims about blockchainâ€™s potential benefits in health care. Third, it developed a theoretical account of challenges that arise in implementing blockchain in health care contexts, thus providing a firmer foundation for appraising its future prospects in health care. Results Health care organizations have actively experimented with blockchain technologies since 2016 and have demonstrated proof of concept for several applications (use cases) primarily concerned with administrative data and to facilitate medical research by enabling algorithmic models to be trained on multiple disparately located sets of patient data in a secure, privacy-preserving manner. However, blockchain technology is yet to be implemented at scale in health care, remaining largely in its infancy. These early experiences have demonstrated blockchainâ€™s potential to generate meaningful value to health care by facilitating data sharing between organizations in circumstances where computational trust can overcome a lack of social trust that might otherwise prevent valuable cooperation. Although there are genuine prospects of using blockchain to bring about positive transformations in health care, the successful development of blockchain for health care applications faces a number of very significant, multidimensional, and highly complex challenges. Early experience suggests that blockchain is unlikely to rapidly and radically revolutionize health care. Conclusions The successful development of blockchain for health care applications faces numerous significant, multidimensional, and complex challenges that will not be easily overcome, suggesting that blockchain technologies are unlikely to revolutionize health care in the near future.</t>
  </si>
  <si>
    <t>https://www.sciencedirect.com/science/article/pii/S1438887121012188</t>
  </si>
  <si>
    <t>The Health Care Sectorâ€™s Experience of Blockchain: A Cross-disciplinary Investigation of Its Real Transformative Potential</t>
  </si>
  <si>
    <t>Yeung, Karen</t>
  </si>
  <si>
    <t>Yeung2021</t>
  </si>
  <si>
    <t>data synthesis, ecological networks, global virome, host-virus interactions</t>
  </si>
  <si>
    <t>Animals and their viruses are connected by a sprawling, tangled network of species interactions. Data on the host-virus network are available from several sources, which use different naming conventions and often report metadata in different levels of detail. ABSTRACT Data that catalogue viral diversity on Earth have been fragmented across sources, disciplines, formats, and various degrees of open sharing, posing challenges for research on macroecology, evolution, and public health. Here, we solve this problem by establishing a dynamically maintained database of vertebrate-virus associations, called The Global Virome in One Network (VIRION). The VIRION database has been assembled through both reconciliation of static data sets and integration of dynamically updated databases. These data sources are all harmonized against one taxonomic backbone, including metadata on host and virus taxonomic validity and higher classification; additional metadata on sampling methodology and evidence strength are also available in a harmonized format. In total, the VIRION database is the largest open-source, open-access database of its kind, with roughly half a million unique records that include 9,521 resolved virus â€œspeciesâ€ (of which 1,661 are ICTV ratified), 3,692 resolved vertebrate host species, and 23,147 unique interactions between taxonomically valid organisms. Together, these data cover roughly a quarter of mammal diversity, a 10th of bird diversity, and âˆ¼6% of the estimated total diversity of vertebrates, and a much larger proportion of their virome than any previous database. We show how these data can be used to test hypotheses about microbiology, ecology, and evolution and make suggestions for best practices that address the unique mix of evidence that coexists in these data. IMPORTANCE Animals and their viruses are connected by a sprawling, tangled network of species interactions. Data on the host-virus network are available from several sources, which use different naming conventions and often report metadata in different levels of detail. VIRION is a new database that combines several of these existing data sources, reconciles taxonomy to a single consistent backbone, and reports metadata in a format designed by and for virologists. Researchers can use VIRION to easily answer questions like â€œCan any fish viruses infect humans?â€ or â€œWhich bats host coronaviruses?â€ or to build more advanced predictive models, making it an unprecedented step toward a full inventory of the global virome.</t>
  </si>
  <si>
    <t>https://www.sciencedirect.com/science/article/pii/S2150751122002799</t>
  </si>
  <si>
    <t>mBio</t>
  </si>
  <si>
    <t>The Global Virome in One Network (VIRION): an Atlas of Vertebrate-Virus Associations</t>
  </si>
  <si>
    <t>Carlson, Colin J.; Gibb, Rory J.; Albery, Gregory F.; Brierley, Liam; Connor, Ryan P.; Dallas, Tad A.; Eskew, Evan A.; Fagre, Anna C.; Farrell, Maxwell J.; Frank, Hannah K.; Muylaert, Renata L.; Poisot, TimothÃ©e; Rasmussen, Angela L.; Ryan, Sadie J.; Seifert, Stephanie N.; Pickett, Brett E.; Jurado, Kellie</t>
  </si>
  <si>
    <t>Carlson2022</t>
  </si>
  <si>
    <t>Ecosystem integrity, Ecological indicators, Remote sensing, Spatial analysis, Decision-support tools</t>
  </si>
  <si>
    <t>Maintaining ecological integrity is globally acknowledged as a strategic goal, yet there is no consensus on a practical and widely usable methodology to assess it. This study proposes a comprehensive approach to quantify regional ecosystem integrity based on FAIR data, obtained using satellite remote sensing and image analysis. Three variables are central to this approach: normalized difference vegetation index (NDVI), at-satellite brightness temperature (BT) and vegetation surface heterogeneity (HG), corresponding to ecosystem integrity indicators exergy capture, biotic water flows and abiotic heterogeneity. The indicators are assessed across the vegetation period and a representative Regional Index of Ecological Integrity (RIEI) is proposed to express the integrity of two case study areas and representative land use types. The proposed approach proved powerful in representing the anthropogenic and autopoietic gradient within study regions in high detail. Arable lands and urban areas ranked lowest, while dense forests and wetlands highest, agriculture being the most significant factor reducing regional integrity. Areas with conservation significance ranked either having the highest integrity, when dense vegetation was present, and mediocre or even low in case of e.g., sand dunes, marches and rock formations. Limitations of the method comprise: insufficient representation of biodiversity, sensitivity to cloud cover and demanding in-situ validation. The approach can be scaled from global to local level, adapted to various remote sensing techniques and complemented by a diversity of data (e.g., ecosystem services, geomorphological, climatic) to provide deeper understanding of landscape ecosystem integrity.</t>
  </si>
  <si>
    <t>https://www.sciencedirect.com/science/article/pii/S0048969721040663</t>
  </si>
  <si>
    <t>Towards the evaluation of regional ecosystem integrity using NDVI, brightness temperature and surface heterogeneity</t>
  </si>
  <si>
    <t>ZelenÃ½, Jakub; Mercado-BettÃ­n, Daniel; MÃ¼ller, Felix</t>
  </si>
  <si>
    <t>Zeleny2021</t>
  </si>
  <si>
    <t>Distributed systems, Distributed programming models, Distributed Computing, Cloud computing, Task-based Workflows, Dataflows, Graph Processing, Streaming, Data Sharing, Resource Management, Infrastructure managers</t>
  </si>
  <si>
    <t>In this paper, we review the background and the state of the art of the Distributed Computing software stack. We aim to provide the readers with a comprehensive overview of this area by supplying a detailed big-picture of the latest technologies. First, we introduce the general background of Distributed Computing and propose a layered topâ€“bottom classification of the latest available software. Next, we focus on each abstraction layer, i.e. Application Development (including Task-based Workflows, Dataflows, and Graph Processing), Platform (including Data Sharing and Resource Management), Communication (including Remote Invocation, Message Passing, and Message Queuing), and Infrastructure (including Batch and Interactive systems). For each layer, we give a general background, discuss its technical challenges, review the latest programming languages, programming models, frameworks, libraries, and tools, and provide a summary table comparing the features of each alternative. Finally, we conclude this survey with a discussion of open problems and future directions.</t>
  </si>
  <si>
    <t>https://www.sciencedirect.com/science/article/pii/S1574013721000629</t>
  </si>
  <si>
    <t>Computer Science Review</t>
  </si>
  <si>
    <t>A survey on the Distributed Computing stack</t>
  </si>
  <si>
    <t>Ramon-Cortes, Cristian; Alvarez, Pol; Lordan, Francesc; Alvarez, Javier; Ejarque, Jorge; Badia, Rosa M.</t>
  </si>
  <si>
    <t>RamonCortes2021</t>
  </si>
  <si>
    <t>Precision medicine, Clinical decision making, Intensive medicine, Internet of things, Real-time, data-driven model</t>
  </si>
  <si>
    <t>Whereas the Precision Medicine approach plays a critical role in revolutionizing clinical decision-making, the accessibility of patient data in a customized way can empower this patient-centric clinical practice. Thus, successful utilization of the Internet of Things (IoT), is a technological booster for replacing the â€œone-size-fits-allâ€ model to â€œpatient-like-meâ€ to tailor the treatment pathway according to the individualâ€™s variabilities in genetic profile, lifestyle, and environments indicators. This real-time and data-driven clinical decision-making model improves the quality of healthcare service, reduces side effects, cuts the cost of overt treatment, and saves more lives. This paper aims to highlight the significant role of IoT in emerging PM applications.</t>
  </si>
  <si>
    <t>https://www.sciencedirect.com/science/article/pii/S1877050922005129</t>
  </si>
  <si>
    <t>The 13th International Conference on Ambient Systems, Networks and Technologies (ANT) / The 5th International Conference on Emerging Data and Industry 4.0 (EDI40)</t>
  </si>
  <si>
    <t>732-737</t>
  </si>
  <si>
    <t>Internet of things for precision intensive medicine</t>
  </si>
  <si>
    <t>Mosavi, Nasim Sadat; Santos, Manuel Filipe</t>
  </si>
  <si>
    <t>Mosavi2022</t>
  </si>
  <si>
    <t>Circular economy, Reusable packaging, Digital passports, Extended producer responsibility, Waste management</t>
  </si>
  <si>
    <t>Information and communication technologies are recognised to be sufficiently mature to support traceability for reusable packaging at large scale. However, issues of data management, data integration, trust and collaboration in this complex ecosystem remain under-explored. We suggest that Digital Passports and mandatory reporting could provide a way to audit and incentivise reuse of packaging, allowing governments to focus on prevention and to frame packaging as an asset, rather than inevitably turning into waste after a short single-use cycle. Digital Passports can address businessâ€™ concerns (or excuses) for not investing in reusable packaging from helping with determining affordability through measuring packaging lifespans; meeting health and safety standards through batch coding and evidencing cleaning checks; addressing reputational concerns through clear documentation on the environmental impact of reusable items; and making reusable packaging competitive through waste taxation that actually measures reuse. We explore Digital Passports, not simply as a technical intervention but as boundary objects that are useful in supporting collaboration, identifying points of miscommunication between key actors along the value chain, from misconceptions of health and safety regulations to a distinction between retailers' and manufacturing brands' willingness to invest in reuse. Thus, we provide a solid foundation for future research on Digital Passports, the digital circular economy and reusable packaging.</t>
  </si>
  <si>
    <t>https://www.sciencedirect.com/science/article/pii/S235255092100289X</t>
  </si>
  <si>
    <t>249-258</t>
  </si>
  <si>
    <t>Circular economy infrastructure: Why we need track and trace for reusable packaging</t>
  </si>
  <si>
    <t>Ellsworth-Krebs, Katherine; Rampen, Claire; Rogers, Emily; Dudley, Lauren; Wishart, Lucy</t>
  </si>
  <si>
    <t>EllsworthKrebs2022</t>
  </si>
  <si>
    <t>Data sharing, Qualitative Interview study, Data ecosystems, Actor-network theory</t>
  </si>
  <si>
    <t>Sharing data is highly potent in assisting companies in internal optimization and designing new products and services. While the benefits seem obvious, sharing data is accompanied by a spectrum of concerns ranging from fears of sharing something of value, unawareness of what will happen to the data, or simply a lack of understanding of the short- and mid-term benefits. The article analyzes data sharing in inter-organizational relationships by examining 13 cases in a qualitative interview study and through public data analysis. Given the importance of inter-organizational data sharing as indicated by large research initiatives such as Gaia-X and Catena-X, we explore issues arising in this process and formulate research challenges. We use the theoretical lens of Actor-Network Theory to analyze our data and entangle its constructs with concepts in data sharing.</t>
  </si>
  <si>
    <t>https://www.sciencedirect.com/science/article/pii/S0169023X24000041</t>
  </si>
  <si>
    <t>Issues in inter-organizational data sharing: Findings from practice and research challenges</t>
  </si>
  <si>
    <t>Jussen, Ilka; MÃ¶ller, Frederik; Schweihoff, Julia; GieÃŸ, Anna; Giussani, Giulia; Otto, Boris</t>
  </si>
  <si>
    <t>Jussen2024</t>
  </si>
  <si>
    <t>3D printing of walls, Fresh properties, Hardened properties, Load bearing walls, Non-structural walls, Wall cross-section, Wall connections, Wall reinforcements</t>
  </si>
  <si>
    <t>This paper delves into the innovative realm of 3D wall printing, employing large-scale printers to construct walls layer by layer and aiming to revolutionize traditional house construction. The review comprehensively explores the properties of 3D printed walls in both fresh and hardened states, covering aspects like failure modes, quality control, mechanical and non-structural properties, seismic response, and reinforcement techniques. Taking a distinctive perspective, it draws parallels between 3D printing concrete and masonry structures, presenting them as a modernized version of traditional construction. Overlooking aspects like various wall cross-sections, connections to other structural elements (i.e., wall-to-wall, wall-to-roof, wall-to-foundation connections), non-structural wall intersections, and reinforcement techniques are addressed, crucial for successful integration into large-scale projects. The review serves as a cautionary guide to researchers, shedding light on less-explored areas in large-scale 3D wall printing and providing insights for future research directions and potential codes and standards drawing inspiration from masonry walls.</t>
  </si>
  <si>
    <t>https://www.sciencedirect.com/science/article/pii/S0926580523005150</t>
  </si>
  <si>
    <t>Large-scale 3D wall printing: From concept to reality</t>
  </si>
  <si>
    <t>Sedghi, Reza; Rashidi, Kourosh; Hojati, Maryam</t>
  </si>
  <si>
    <t>Sedghi2024</t>
  </si>
  <si>
    <t>Privacy concerns, Privacy, Personal information, Health data, Patient portals, Telehealth</t>
  </si>
  <si>
    <t>Introduction Seeking and receiving care requires disclosure of personal information which is recorded as health data in electronic health records. Thereafter, restricting the flow of information is dependent on data protection, information security, ethical conduct, and law. Privacy concerns may arise as patientsâ€™ options concerning privacy have been balanced to cater both the privacy of patients and the needs of healthcare, as well as secondary use of data. Methods This study examined privacy concerns among the users of a national patient portal in a representative sample of Finnish adults aged 20 to 99Â years old (nÂ =Â 3,731). We used logistic regression analysis with population weights to seek answers to which factors are associated with privacy concerns. The cross-sectional survey data was collected in 2020. Results Every third patient portal user had privacy concerns. Those who were 50 to 59Â years old (pÂ =Â 0.030) had privacy concerns more often than 20 to 49-year-olds. Those who had financial difficulties (pÂ =Â 0.003) also had privacy concerns more often while those, who had good digital skills (p=&lt;0.026), did not need guidance on telehealth service use (p=&lt;0.001) and found telehealth service use to be beneficial (pÂ =Â 0.008), had privacy concerns less often. Conclusion The usefulness of telehealth seems to play an important role in privacy concerns. Another important factor is the skills required to use telehealth services. We encourage providing guidance to those who lack the necessary skills for telehealth service use. We also encourage putting effort not only into data protection and information security measures of telehealth services, but also into providing transparent and comprehensible privacy information for the service users as privacy concerns are common.</t>
  </si>
  <si>
    <t>https://www.sciencedirect.com/science/article/pii/S1386505623003544</t>
  </si>
  <si>
    <t>Privacy concerns among the users of a national patient portal: A cross-sectional population survey study</t>
  </si>
  <si>
    <t>KyytsÃ¶nen, Maiju; Vehko, Tuulikki; JylhÃ¤, Virpi; Kinnunen, Ulla-Mari</t>
  </si>
  <si>
    <t>Kyytsoenen2024</t>
  </si>
  <si>
    <t>Refractory multicomponent alloys, Machine learning, CALPHAD, Solidification simulation, Hardness</t>
  </si>
  <si>
    <t>Refractory multicomponent alloys (RMCAs) have garnered attention as potential materials for high-temperature structural applications, due to their excellent mechanical properties. However, conventional alloy design has limitations in terms of constrained compositional space and a lack of computational databases with adequate coverage. To address this, we present a design framework that leverages machine learning (ML), the CALculation of PHAse Diagram (CALPHAD) method, and experimental validation to efficiently develop refractory alloys. The present study focuses on the Mo-Nb-W ternary system. Six ternary alloys were inversely designed by means of the conditional generative adversarial network (cGAN) and fabricated via arc melting. The ternary alloys exhibit a single BCC phase which is consistent with CALPHAD calculations as well as Scheil simulations. The present interactive design loop between the ML surrogate model and experiments is demonstrated through the accurate hardness prediction, resulting in cGAN models capable of rapid exploration of the higher-order design space. The hardness of the Mo-Nb-W alloys is in the range of 5â€“6Â GPa due to their solid solution strengthening.</t>
  </si>
  <si>
    <t>https://www.sciencedirect.com/science/article/pii/S0263436824001215</t>
  </si>
  <si>
    <t>International Journal of Refractory Metals and Hard Materials</t>
  </si>
  <si>
    <t>Design and validation of refractory alloys using machine learning, CALPHAD, and experiments</t>
  </si>
  <si>
    <t>Li, Wenjie; Raman, Lavanya; Debnath, Arindam; Ahn, Marcia; Lin, Shuang; Krajewski, Adam M.; Shang, Shunli; Priya, Shashank; Reinhart, Wesley F.; Liu, Zi-Kui; Beese, Allison M.</t>
  </si>
  <si>
    <t>Li2024</t>
  </si>
  <si>
    <t>Drought, Ecosystem pattern-structure-function, Response, Yellow River Basin</t>
  </si>
  <si>
    <t>Understanding how ecosystems respond and adapt to drought has become an urgent issue as drought stress intensifies under climate change, yet this topic is not fully understood. Currently, conclusions on the response of ecosystems in different regions to drought disturbance are inconsistent. Based on long MODIS data and observed data, this study systematically explored the relationships between ecosystem patterns, structures and functions and drought, taking a typical climate change-sensitive area and an ecologically fragile areaâ€”the Yellow River Basinâ€”as a case study. Drought assessment results revealed that the Yellow River Basin has experienced meteorological and hydrological drought during most of the last two decades, predominantly characterized by medium and slight droughts. The ecosystem patterns and structures changed dramatically as the grassland decreased and the landscape fragmentation index (F) increased with increasing wetness. The annual gross primary productivity (GPP) increased, the water use efficiency (WUE) declined and ecosystem service value (ESV) exhibited a W-shaped increase at the watershed scale, but there were significant regional differences. There were positive correlations between F, GPP, ESV and drought indices, while there was a negative correlation between WUE and drought indices at the watershed scale. Under drought stress, the ecosystem structure in the basin was disrupted, the GPP and ESV decreased, but the WUE increased. Notably, approximately 106Â %, 20Â %, and 1Â % of the maximum reductions in F, GPP, and ESV, respectively, were caused by drought, while the maximum 4Â % of WUE increased. Responses of some functions in the wetland and grassland to drought vary from those in other ecosystems. The mechanisms underlying ecosystem responses to drought were further investigated. This study enhances the understanding of these responses and will help stakeholders formulate drought mitigation policies and protect ecosystem health.</t>
  </si>
  <si>
    <t>https://www.sciencedirect.com/science/article/pii/S0048969724027499</t>
  </si>
  <si>
    <t>Assessing the responses of ecosystem patterns, structures and functions to drought under climate change in the Yellow River Basin, China</t>
  </si>
  <si>
    <t>Zhang, Li; Deng, Caiyun; Kang, Ran; Yin, Huiying; Xu, Tianhe; Kaufmann, Hermann Josef</t>
  </si>
  <si>
    <t>Zhang2024</t>
  </si>
  <si>
    <t>Digital twin, Ontology, Knowledge graphs, Semantic web, Internet of things, Cyberâ€“physical systems</t>
  </si>
  <si>
    <t>Digital Twins (DT) facilitate monitoring and reasoning processes in cyberâ€“physical systems. They have progressively gained popularity over the past years because of intense research activity and industrial advancements. Cognitive Twins is a novel concept, recently coined to refer to the involvement of Semantic Web technology in DTs. Recent studies address the relevance of ontologies and knowledge graphs in the context of DTs, in terms of knowledge representation, interoperability and automatic reasoning. However, there is no comprehensive analysis of how semantic technologies, and specifically ontologies, are utilized within DTs. This Systematic Literature Review (SLR) is based on the analysis of 82 research articles, that either propose or benefit from ontologies with respect to DT. The paper uses different analysis perspectives, including a structural analysis based on a reference DT architecture, and an application-specific analysis to specifically address the different domains, such as Manufacturing and Infrastructure. The review also identifies open issues and possible research directions on the usage of ontologies and knowledge graphs in DTs.</t>
  </si>
  <si>
    <t>https://www.sciencedirect.com/science/article/pii/S0167739X23004739</t>
  </si>
  <si>
    <t>442-456</t>
  </si>
  <si>
    <t>Ontologies in digital twins: A systematic literature review</t>
  </si>
  <si>
    <t>Karabulut, Erkan; Pileggi, Salvatore F.; Groth, Paul; Degeler, Victoria</t>
  </si>
  <si>
    <t>Karabulut2024</t>
  </si>
  <si>
    <t>Data sharing, Data management, Data ownership, FAIR principles, Governance</t>
  </si>
  <si>
    <t>The amount of data generated across various disciplines has been steadily increasing and is projected to experience exponential growth in the foreseeable future. This underscores the pressing need for proficient and streamlined data management. Data has proven to be a crucial tool in addressing complex societal challenges on a global scale. However, the challenge of producing and openly disseminating data that are easily discoverable, accessible, interoperable, and reusable (FAIR) has emerged as a significant concern for policymakers. The potential for data to be repurposed for advancing scientific research and innovation across different disciplines is contingent on its willingness to be shared. This paper employs a systematic literature review to investigate the motivating factors, advantages, and obstacles associated with open data sharing. Additionally, it explores governance frameworks that can create unique opportunities for implementing FAIR principles in real-time scientific research.</t>
  </si>
  <si>
    <t>https://www.sciencedirect.com/science/article/pii/S2666154324001947</t>
  </si>
  <si>
    <t>Journal of Agriculture and Food Research</t>
  </si>
  <si>
    <t>Open data ownership and sharing: Challenges and opportunities for application of FAIR principles and a checklist for data managers</t>
  </si>
  <si>
    <t>Ugochukwu, Albert I.; Phillips, Peter W. B.</t>
  </si>
  <si>
    <t>Ugochukwu2024</t>
  </si>
  <si>
    <t>digital health innovations, public health, South and Southeast Asia, health care challenges, low- and middle-income countries, LMICs, global health, health AI, artificial intelligence, public health responses, global health contexts, digital health</t>
  </si>
  <si>
    <t>Digital health innovations have emerged globally as a transformative force for addressing health system challenges, particularly in resource-constrained settings. The COVID-19 pandemic underscored the critical importance of these innovations for enhancing public health. In South and Southeast Asia, a region known for its cultural diversity and complex health care landscape, digital health innovations present a dynamic interplay of challenges and opportunities. We advocate for ongoing research built into system development and an evidence-based strategy focusing on designing and scaling national digital health infrastructures combined with a vibrant ecosystem or â€œmarketplaceâ€ of local experiments generating shared experience about what works in which settings. As the global digital health revolution unfolds, the perspectives drawn from South and Southeast Asiaâ€”including the importance of local partnershipsâ€”may provide valuable insights for shaping future strategies and informing similar initiatives in low- and middle-income countries, contributing to effective digital health strategies across diverse global health contexts.</t>
  </si>
  <si>
    <t>https://www.sciencedirect.com/science/article/pii/S1438887124008501</t>
  </si>
  <si>
    <t>Perspectives of Digital Health Innovations in Low- and Middle-Income Health Care Systems From South and Southeast Asia</t>
  </si>
  <si>
    <t>Yi, Siyan; Yam, Esabelle Lo Yan; Cheruvettolil, Kochukoshy; Linos, Eleni; Gupta, Anshika; Palaniappan, Latha; Rajeshuni, Nitya; Vaska, Kiran Gopal; Schulman, Kevin; Eggleston, Karen N.</t>
  </si>
  <si>
    <t>Yi2024</t>
  </si>
  <si>
    <t>Data warehouse design, NoSQL databases, Multi-model databases</t>
  </si>
  <si>
    <t>Managing unstructured and heterogeneous data, integrating them, and enabling their analysis are among the key challenges in data ecosystems, together with the need to accommodate a progressive growth in these systems by seamlessly supporting extensibility. This is particularly relevant for OLAP analyses on multidimensional cubes stored in data warehouses (DWs), which naturally span large portions of heterogeneous data, possibly relying on different data models (relational, document-based, graph-based). While the management of model heterogeneity in DWs, using for instance multi-model databases, has already been investigated, not much has been done to support extensibility. In a previous paper we have investigated a schema-on-read scenario aimed at granting the extensibility of multidimensional cubes by proposing an architecture to support it and discussing the main open issues associated. This paper takes a step further by presenting xCube, an approach to provide on-demand extensibility of multidimensional cubes in a supply-driven fashion. xCube lets users choose a multidimensional element to be extended, using additional data, possibly uploaded from a data lake. Then, the multidimensional schema is extended by considering the functional dependencies implied by these additional data, and the extended multidimensional schema is made available to users for OLAP analyses. After explaining our approach with reference to a motivating case study in agro-ecology, we propose a proof-of-concept implementation using AgensGraph and Mondrian.</t>
  </si>
  <si>
    <t>https://www.sciencedirect.com/science/article/pii/S0169023X23001271</t>
  </si>
  <si>
    <t>An approach to on-demand extension of multidimensional cubes in multi-model settings: Application to IoT-based agro-ecology</t>
  </si>
  <si>
    <t>Bimonte, Sandro; Coulibaly, Fagnine Alassane; Rizzi, Stefano</t>
  </si>
  <si>
    <t>Bimonte2024</t>
  </si>
  <si>
    <t>Lean logistics, Big data, Productivity, Light logistics, Covid-19, SMEs</t>
  </si>
  <si>
    <t>The objective of the work was to enhance the competitiveness of e-commerce and to mitigate the disadvantages associated with it, such as the untimely delivery of purchased products. This was to be achieved through the implementation of a proposed methodology in the processes related to the â€˜Last Mileâ€™, leveraging Big Data and Lean Logistics to boost the productivity of light logistics SMEs (small and medium-sized enterprises). To identify the conditions impacting the distribution processes, a study was conducted on a population of 750Â SÂ MEs, utilizing a sample of 255 companies through stratified probabilistic sampling. The research spanned the years 2022 and 2023. The methodology advocated in this study combines Lean Logistics and Big Data to enhance the supply chain's efficiency and profitability for SMEs engaged in light logistics, amidst the post-pandemic landscape and the conflict between Ukraine and Russia. This methodology was structured into three stages: firstly, the organization of the customer shipment database; secondly, the cleaning of this database to pinpoint records scheduled for distribution; and thirdly, the assignment of delivery rates and probabilities using historical delivery outcomes. The findings suggested that the integration of Lean Logistics and Big Data offers a viable solution for improving the supply chain efficiency and profitability for light logistics SMEs during the post-pandemic period and amidst the Ukraine-Russia conflict. This research's originality is underscored by its novel approach of merging Lean Logistics and Big Data to fortify the supply chain efficiency and profitability for SMEs in light logistics, a synergy not previously identified in existing literature.</t>
  </si>
  <si>
    <t>https://www.sciencedirect.com/science/article/pii/S2590291124001426</t>
  </si>
  <si>
    <t>Enhancement of the distribution process on light logistics SMEs in times post-pandemic Covid-19 with Ukraine-Russia conflict by lean logistics and big data</t>
  </si>
  <si>
    <t>Rojas-GarcÃ­a, JosÃ© Antonio; Elias-Giordano, Cynthia; Nallusamy, S.; Quiroz-Flores, Juan Carlos</t>
  </si>
  <si>
    <t>RojasGarcia2024</t>
  </si>
  <si>
    <t>Industrial Internet of Things, Edge Intelligence, Cloud Computing, Amazon AWS</t>
  </si>
  <si>
    <t>Industrial Internet of Things (IIoT) nowadays represents a fundamental technology for the Industry 4.0 initiatives for connecting devices, operators and processes so as to eventually fuel digital transformation. However, if based exclusively on Cloud Computing, the IIoT faces inevitable limitations and barriers. Therefore, in this paper we deal with the Edge Intelligence (EI), a novel paradigm at the confluence of Edge Computing and artificial Intelligence, and, particularly, we analyze its impact on the processing of the IIoT data in the proximity of the events of interest rather than on Cloud servers. Therefore, a general discussion on the most relevant benefits, limitations and open challenges of the IIoT-EI duo is proposed hereinafter and exemplified through an emblematic IIoT use case: this is related to safety-critical tasks based on video analytics and provides a full-fledged comparison between Cloud-and EI-based IIoT deployments (in terms of reliability, responsiveness, bandwidth usage, energy footprint and usability), finally outlining a general strategy for large-scale EI-aided IIoT systems engineering.</t>
  </si>
  <si>
    <t>https://www.sciencedirect.com/science/article/pii/S1877050924000395</t>
  </si>
  <si>
    <t>5th International Conference on Industry 4.0 and Smart Manufacturing (ISM 2023)</t>
  </si>
  <si>
    <t>397-405</t>
  </si>
  <si>
    <t>Edge Intelligence for Industrial IoT: Opportunities and Limitations</t>
  </si>
  <si>
    <t>Savaglio, Claudio; Mazzei, Pasquale; Fortino, Giancarlo</t>
  </si>
  <si>
    <t>Savaglio2024</t>
  </si>
  <si>
    <t>Arable land, Distance decay, Edge effect, Insects, Herbivores, Beneficial arthropods</t>
  </si>
  <si>
    <t>Agricultural intensification and landscape simplification are among the major drivers of biodiversity loss in agricultural landscapes. Increasing field edges might be a key solution for enhancing biodiversity and related ecosystem services within arable fields. In this study, we investigated the spatial distribution of nine arthropod groups and weed seed and pest predation rates across different distances from field edges and crop types. Furthermore, we tested the relationship between local carabid abundance and species richness and directly measured weed seed and pest predation rates. Most of the investigated taxa were not affected by field margin proximity, except for carabid species richness and the abundance of bees and wasps, hoverflies, and myriapods, which were high near the edge. We found a higher abundance of carabids and herbivores in oilseed rape compared to other crops, while hoverflies, bees and wasps were more abundant in cereal. True bug abundance was significantly higher in oilseed rape interiors compared to edges. Weed seed predation and pest predation by small mammals were the highest at 36â€¯m from the field margin, probably due to small mammal distribution, while pest predation by arthropods did not show any significant pattern. Both weed seed predation rate and arthropod pest predation were positively related to carabid abundance and negatively to species richness. Contrasting responses across nine investigated arthropod taxa indicate that re-designing agricultural landscapes to support biodiversity across taxa will be challenging, and further studies are needed to fully understand the spatial distribution of arthropods and related ecosystem services in agricultural landscapes.</t>
  </si>
  <si>
    <t>https://www.sciencedirect.com/science/article/pii/S0167880924001282</t>
  </si>
  <si>
    <t>Agriculture, Ecosystems &amp; Environment</t>
  </si>
  <si>
    <t>A multi-taxa approach reveals contrasting responses of arthropod communities and related ecosystem services to field margin proximity and crop type</t>
  </si>
  <si>
    <t>Venturo, Alfredo; GonzÃ¡lez, Ezequiel; Å trobl, Martin; TajovskÃ½, Karel; Skuhrovec, JiÅ™Ã­; Benda, Daniel; Seidl, Miroslav; DvoÅ™Ã¡k, TomÃ¡Å¡; Kadlec, TomÃ¡Å¡; Knapp, Michal</t>
  </si>
  <si>
    <t>Venturo2024</t>
  </si>
  <si>
    <t>Immunology, Parasitology, Metabolomics</t>
  </si>
  <si>
    <t>Summary Cutaneous leishmaniasis (CL) is characterized by extensive skin lesions, which are usually painless despite being associated with extensive inflammation. The molecular mechanisms responsible for this analgesia have not been identified. Through untargeted metabolomics, we found enriched anti-nociceptive metabolic pathways in L.Â mexicana-infected mice. Purines were elevated in infected macrophages and at the lesion site during chronic infection. These purines have anti-inflammatory and analgesic properties by acting through adenosine receptors, inhibiting TRPV1 channels, and promoting IL-10 production. We also found arachidonic acid (AA) metabolism enriched in the ear lesions compared to the non-infected controls. AA is a metabolite of anandamide (AEA) and 2-arachidonoylglycerol (2-AG). These endocannabinoids act on cannabinoid receptors 1 and 2 and TRPV1 channels to exert anti-inflammatory and analgesic effects. Our study provides evidence of metabolic pathways upregulated during L.Â mexicana infection that may mediate anti-nociceptive effects experienced by CL patients and identifies macrophages as a source of these metabolites.</t>
  </si>
  <si>
    <t>https://www.sciencedirect.com/science/article/pii/S2589004223025798</t>
  </si>
  <si>
    <t>iScience</t>
  </si>
  <si>
    <t>Leishmania mexicana promotes pain-reducing metabolomic reprogramming in cutaneous lesions</t>
  </si>
  <si>
    <t>Volpedo, Greta; Oljuskin, Timur; Cox, Blake; Mercado, Yulian; Askwith, Candice; Azodi, Nazli; Bernier, Matthew; Nakhasi, Hira L.; Gannavaram, Sreenivas; Satoskar, Abhay R.</t>
  </si>
  <si>
    <t>Volpedo2023</t>
  </si>
  <si>
    <t>Open government data, Open data ecosystem, Open data utilization, Information ecosystem, Business ecosystem, Hybrid ecosystem</t>
  </si>
  <si>
    <t>Although the Open Government Data (OGD) movement is flourishing globally, the large-scale utilization and value creation of OGD has not really opened yet, which is far from the goal and expectation of data openness. Guiding the practice of OGD with the concept of â€œecosystemâ€ can help promote the efficient utilization and value realization of data. From the perspective of the whole process of OGD utilization, ecosystems have various types of ecological characteristics such as data flow, information expression and value realization. To this end, this paper proposes a new perspective of viewing OGD ecosystems across data, information and business based on the theories of supernetworks, data value chains, information ecosystems and business ecosystems, and further explores the ecosystems through a case study in Guizhou, China. We conclude that the hierarchical division of OGD ecosystems as a whole is clearer, and the focus of each layer is more focused; the cross-level dynamics mechanism of the ecosystem, and the information transmission mechanism assumed by the information ecosystem make the three layers interact with each other; and the different actors play different roles in the three layers and occupy different ecological position. This study provides useful reference for OGD practice and also expands new ideas and space for theoretical research and application practice of the ecosystem approach.</t>
  </si>
  <si>
    <t>https://www.sciencedirect.com/science/article/pii/S0740624X24000261</t>
  </si>
  <si>
    <t>Exploring open government data ecosystems across data, information, and business</t>
  </si>
  <si>
    <t>Fang, Jun; Zhao, Longwen; Li, Shuting</t>
  </si>
  <si>
    <t>Fang2024a</t>
  </si>
  <si>
    <t>Life cycle assessment, Social life cycle assessment, Social development indicators, Industrial products, Socioeconomic impact, Corporate social responsibility</t>
  </si>
  <si>
    <t>The sustainable development goals outlined in the 2030 Agenda encompass a range of global challenges aimed at promoting prosperity and security for both current and future generations. Within this context, the Social Life Cycle Assessment emerges as a valuable tool for assessing the socioeconomic impact assessment associated with the life cycle of industrial products. Despite the presence of a methodological framework with a structured process, the implementation of the Social Life Cycle Assessment within the industrial domain is hampered by the lack of precise indicators, context-specific databases, limited case studies, and the dynamic characteristics inherent in social data. This study conducts a comprehensive review of the scientific literature and examines methodologies, databases, and software, focusing specifically on its applicability in the design and development of industrial products. The main objective is to evaluate the current research effort, identify available technical and digital resources for implementation in industrial companies, and outline key areas of work and specific challenges related to the social dimension of life cycle assessment. The results emphasize the priority of improving indicator frameworks within specific impact categories and developing novel metrics to mitigate uncertainty in decision-making processes. Furthermore, it underscores the importance of transitioning to standardized application procedures within industrial product sectors, thus ensuring methodological consistency and improving the reliability of assessments.</t>
  </si>
  <si>
    <t>https://www.sciencedirect.com/science/article/pii/S2405844023100697</t>
  </si>
  <si>
    <t>e22861</t>
  </si>
  <si>
    <t>Heliyon</t>
  </si>
  <si>
    <t>Social life cycle assessment for industrial product development: A comprehensive review and analysis</t>
  </si>
  <si>
    <t>MÃ¡rmol, Carmen; MartÃ­n-Mariscal, Amanda; Picardo, Alberto; Peralta, Estela</t>
  </si>
  <si>
    <t>Marmol2023</t>
  </si>
  <si>
    <t>flood regulation supply, InVEST, IMECOGIP, Sofia, Urban Atlas, MAES ecosystem types</t>
  </si>
  <si>
    <t>Increasing climate change has led to an increase in urban flood events. Events with a return period of twenty years become events with a period of two to three years. The primary objectives of this study are to evaluate the performance of flood regulation models using different input data and compare their performance for flood regulation supply (FRS) assessment. The assessment of the ecosystem services of urban FRS was performed using two models: Urban Flood Risk Mitigation (UFRM) by Integrated Valuation of Ecosystem Services and Tradeoffs (InVEST) and IMECOGIP Waterflow Regulation (Retention Model) (WRRM). They rely on relatively accessible open-source data, require a short time to model each scenario and provide opportunities to interpret results in different spatial and measurement units. We performed several improvements to the input data, including updating the national ecosystem-type assessment for the case study area by connecting it with the Urban Atlas typology and proposing an approach for soil data refinement. The outputs of the two models show significant differences in FRS values for each land-use/land-cover (LULC) class. The UFRM assesses different impervious urban classes with different values, varying from very low to medium. In contrast, the WRRM assesses the FRS in densely sealed areas with one fixed value for low supply (where nearly all rainfall is transformed into runoff).</t>
  </si>
  <si>
    <t>https://www.sciencedirect.com/science/article/pii/S2367819424000248</t>
  </si>
  <si>
    <t>The performance of two urban flood regulation models using different input data</t>
  </si>
  <si>
    <t>Stoycheva, Vanya; Nedkov, Stoyan</t>
  </si>
  <si>
    <t>Stoycheva2024</t>
  </si>
  <si>
    <t>Digital platforms, Digital ecosystem, Digitalization, Innovation ecosystems, Open innovation, Business model, Ecosystem economy, Industry 4.0, Carbon neutrality, Socio-technical transition</t>
  </si>
  <si>
    <t>This research aims to provide an ecosystem-inspired approach to digital transformation (DT) for sustainable innovations by reviewing state-of-the-art research. Focusing on DT innovation pathways for Sustainable Development Goals (SDGs), a DT innovation roadmap incorporating various notions of ecosystems can thus be developed based on the findings in response to advancements in the â€œHelixâ€ models of innovation and policy progress in green digital transformation. Following the Preferred Reporting Items for Systematic Reviews and Meta-Analyses (PRISMA) protocol, a bibliographic search was conducted in the Web of Science (WoS) database. A bibliometric analysis was then performed, leading to various science mapping outcomes. The research findings suggest practical DT innovation pathways for stakeholders aiming to achieve SDGs and a DT innovation roadmap to assist researchers in navigating the evolving innovation landscape. Since 2007, research output has experienced rapid growth, especially after 2018, with active contributions from countries such as China, Australia, England, and Italy, as well as affiliations such as Guangzhou Nanfang College, Curtin University, and Harvard University. The findings, including a performance overview, a set of clustering analyses of concepts and themes, the conceptual and intellectual structure, and an SDG identification table, provide the basis for the proposed Green Digital Transformation (GDT) innovation roadmap with DT innovation pathways. This research is the first to conduct a bibliometric analysis and science mapping of the DT literature focusing on innovation and business ecosystems. The proposed GDT innovation roadmap outlines the usefulness of the concept of â€œecosystem innovation,â€ integrating the natural ecosystem, ecosystem services, ecosystem economy, business ecosystem, innovation ecosystem, and digital ecosystems, thereby calling for the eco-design of DT strategies that foster alignment and partnership across sectors and disciplines.</t>
  </si>
  <si>
    <t>https://www.sciencedirect.com/science/article/pii/S2096248724000171</t>
  </si>
  <si>
    <t>406-431</t>
  </si>
  <si>
    <t>International Journal of Innovation Studies</t>
  </si>
  <si>
    <t>Digital transformation and innovation and business ecosystems: A bibliometric analysis for conceptual insights and collaborative practices for ecosystem innovation</t>
  </si>
  <si>
    <t>Liao, Han-Teng; Pan, Chung-Lien; Wu, Zhiying</t>
  </si>
  <si>
    <t>Liao2024</t>
  </si>
  <si>
    <t>Asset Administration Shell, Data Spaces, Data Ecosystems, Manufacturing, Gaia-X, Asset Monitoring, Machine components</t>
  </si>
  <si>
    <t>Interoperable sovereign data and service ecosystems play a pivotal role in shaping digital markets within todayâ€™s manufacturing industry. These ecosystems facilitate secure connections among diverse stakeholders across manufacturing supply chains, fostering rapid and seamless communication across organizational boundaries. This connectivity empowers the deployment of services leveraging sensitive process data, allaying concerns about compromising corporate intellectual property. Standardized meta-information, which can be provided in the Asset Administration Shell, plays a critical role in enabling the deployment of these services across different environments. By describing environments in a standardized format, the need for a multitude of input parameters is minimized, streamlining the setup process for these services. Furthermore, adherence to standards like OPC UA ensures compatibility and interoperability, bolstering the efficacy and reliability of the service architecture. This approach not only facilitates efficient deployment of services but also promotes scalability and sustainability within manufacturing ecosystems.</t>
  </si>
  <si>
    <t>https://www.sciencedirect.com/science/article/pii/S2212827124014264</t>
  </si>
  <si>
    <t>57th CIRP Conference on Manufacturing Systems 2024 (CMS 2024)</t>
  </si>
  <si>
    <t>1474-1479</t>
  </si>
  <si>
    <t>Machine component monitoring in data and service ecosystems enabled by the Asset Administration Shell</t>
  </si>
  <si>
    <t>Berchtenbreiter, Viktor; SchrÃ¶der, Tizian; Gast, Fabian; Kohn, Oliver; Stolze, Melanie; Weigold, Matthias</t>
  </si>
  <si>
    <t>Berchtenbreiter2024</t>
  </si>
  <si>
    <t>childhood immunization, electronic immunization registry, digital health interventions</t>
  </si>
  <si>
    <t>Background Monitoring childhood immunization programs is essential for health systems. Despite the introduction of an electronic immunization registry called e-Tracker in Rwanda, challenges such as lacking population denominators persist, leading to implausible reports of coverage rates of more than 100%. Objective This study aimed to assess the extent to which the immunization e-Tracker responds to stakeholdersâ€™ needs and identify key areas for improvement. Methods In-depth interviews were conducted with all levels of e-Tracker users including immunization nurses, data managers, and supervisors from health facilities in 5 districts of Rwanda. We used an interview guide based on the constructs of the Human, Organization, and Technologyâ€“Fit (HOT-Fit) framework, and we analyzed and summarized our findings using the framework. Results Immunization nurses reported using the e-Tracker as a secondary data entry tool in addition to paper-based forms, which resulted in considerable dissatisfaction among nurses. While users acknowledged the potential of a digital tool compared to paper-based systems, they also reported the need for improvement of functionalities to support their work, such as digital client appointment lists, lists of defaulters, search and register functions, automated monthly reports, and linkages to birth notifications and the national identity system. Conclusions Reducing dual documentation for users can improve e-Tracker use and user satisfaction. Our findings can help identify additional digital health interventions to support and strengthen the health information system for the immunization program.</t>
  </si>
  <si>
    <t>https://www.sciencedirect.com/science/article/pii/S2292949524000774</t>
  </si>
  <si>
    <t>JMIR Human Factors</t>
  </si>
  <si>
    <t>Electronic Immunization Registry in Rwanda: Qualitative Study of Health Worker Experiences</t>
  </si>
  <si>
    <t>Uwera, Thaoussi; Venkateswaran, Mahima; Bhutada, Kiran; Papadopoulou, Eleni; Rukundo, Enock; K Tumusiime, David; FrÃ¸en, J. Frederik</t>
  </si>
  <si>
    <t>Uwera2024</t>
  </si>
  <si>
    <t>Industry 4.0, Industrial Internet of Things, OPC UA, AAS, Systematic literature review</t>
  </si>
  <si>
    <t>The world of smart manufacturing is continuously evolving. Since the introduction of the term â€œIndustry 4.0â€ by the German government in the year 2011, different terms, technologies and approaches to foster interoperability and efficiency in smart manufacturing environments have been established. Nevertheless, the challenge is not only to integrate new equipment and to connect it to the Industrial Internet of Things. Legacy equipment still needs to be joined into automated end-to-end processes as well. This paper conducts systematic literature research to assess three areas revolving around those topics: first, the current standards, reference models and state-of-the-art approaches in the sector of smart manufacturing were evaluated. Second, the focus was laid on Open Platform Communications United Architecture (OPC UA) to check if the goal of standardization at the communication level was successful. Third, the current approaches to data modelling such as the usage of Asset Administration Shell (AAS) have been elicited. The results were summarized in tabularized form and a framework has been introduced that empowers readers to evaluate a proper approach in realizing interoperability and harmonization at the field level.</t>
  </si>
  <si>
    <t>https://www.sciencedirect.com/science/article/pii/S2452414X24000220</t>
  </si>
  <si>
    <t>Approaches for data collection and process standardization in smart manufacturing: Systematic literature review</t>
  </si>
  <si>
    <t>Schlemitz, Alexandra; Mezhuyev, Vitaliy</t>
  </si>
  <si>
    <t>Schlemitz2024</t>
  </si>
  <si>
    <t>Closed-loop production system, Genetic algorithm, Discrete Event Simulation, Process chain simulation</t>
  </si>
  <si>
    <t>The implementation of closed-loop production systems in manufacturing is a promising approach to mitigate environmental impacts and supply chain disruptions, while increasing the value and lifespan of products and materials. These systems integrate forward and reverse material flow activities such as repair, remanufacturing, and recycling within a single facility. However, a major challenge in planning and operating closed-loop production systems is the high uncertainty surrounding material availability and condition. Different process chains may be required depending on the extent and type of wear present in the used products. During the tactical planning phase, factory planners play a crucial role in evaluating and economically assessing various system and process chain configurations. Multiple technology chain and manufacturing equipment options provide different solutions for managing forward and reverse material flows. To address this, this paper introduces a metaheuristic framework based on discrete event simulation and genetic algorithms to evaluate these system configurations. The framework serves as decision-support for factory planners, whether they are planning a greenfield production system or undertaking a brownfield project aimed at transforming linear into circular production systems with both forward and reverse flows. The presented framework is built on data models that incorporate different technology and process chain options for manufacturing and repair, considering the condition of the cores. A manufacturing equipment database contains predefined data models describing machine skills and load profiles, which are utilized to generate various simulation models using different production system configurations. These models are then used to execute predefined scenarios. The main objective is to identify configurations that achieve a beneficial fitness value balancing technical, economic, and environmental key performance indicators for closed-loop production systems.</t>
  </si>
  <si>
    <t>https://www.sciencedirect.com/science/article/pii/S2212827124014422</t>
  </si>
  <si>
    <t>1575-1582</t>
  </si>
  <si>
    <t>A Tactical Planning Approach using Genetic Algorithms and Process Chain Simulation for Closed-Loop Production Systems for high-value components</t>
  </si>
  <si>
    <t>Dranov, Alexander; Juraschek, Max; Obst, Birgit; Herrmann, Christoph</t>
  </si>
  <si>
    <t>Dranov2024a</t>
  </si>
  <si>
    <t>Long-term experiments, Essentialplanned change, Nutrient/crop management, Acidification, Soil organic matter, Heavy metals, Archived samples</t>
  </si>
  <si>
    <t>The long-term field experiments at Rothamsted in south-east England (UK) are an important resource that has been used extensively to study the effects of land management, atmospheric pollution and climate change on soil fertility and the sustainability of crop yields. However, for these and other long-term experiments around the world to remain useful, changes are sometimes needed. These changes may be required to ensure that the experiment is not compromised by e.g. acidification or weeds, but often they are needed to ensure that the experiment remains relevant to current agricultural practice, e.g. the introduction of new cultivars and the judicious use of pesticides. However, changes should not be made just for the sake of change or to investigate aspects of management that could be better resolved in a short-term experiment. Rather, modifications should only be made after carefully considered discussion, involving scientists from different disciplines. It must be remembered however that there are limitations to what can be achieved in one experiment. In this paper we give examples of why certain changes were made to the Rothamsted experiments and what the results of those changes have been. We also highlight the value of archiving crop and soil samples for future studies.</t>
  </si>
  <si>
    <t>https://www.sciencedirect.com/science/article/pii/S1161030123003301</t>
  </si>
  <si>
    <t>European Journal of Agronomy</t>
  </si>
  <si>
    <t>Why do we make changes to the long-term experiments at Rothamsted?</t>
  </si>
  <si>
    <t>Poulton, Paul R.; Powlson, David S.; Glendining, Margaret J.; Gregory, Andrew S.</t>
  </si>
  <si>
    <t>Poulton2024</t>
  </si>
  <si>
    <t>GDP Growth Forecasts, Forecast Error, Optimism, Economic Outlook, Data Transparency, Statistical Capacity</t>
  </si>
  <si>
    <t>This paper examines the role of data transparency in explaining gross domestic product (GDP) growth forecast errors - the difference between forecasted and realized growth. On average, a one standard deviation increase in the log of a countryâ€™s Statistical Capacity Index, a measure of data capacity and transparency, is associated with a decline in absolute forecast errors by 0.44 and 0.49 percentage points for World Bank and International Monetary Fund (IMF) forecasts, respectively. The role of the overall data ecosystem, not just elements related to growth forecasting, is important for forecast accuracy. The study also establishes that forecast errors are large, the Middle East and North Africa region has the largest forecast errors among the world regions, and World Bank forecasts are more accurate and less optimistic than those from the IMF and the private sector.</t>
  </si>
  <si>
    <t>https://www.sciencedirect.com/science/article/pii/S0261560623001924</t>
  </si>
  <si>
    <t>Journal of International Money and Finance</t>
  </si>
  <si>
    <t>Data transparency and GDP growth forecast errors</t>
  </si>
  <si>
    <t>Gatti, Roberta; Lederman, Daniel; Islam, Asif M.; Nguyen, Ha; Lotfi, Rana; Emam Mousa, Mennatallah</t>
  </si>
  <si>
    <t>Gatti2024</t>
  </si>
  <si>
    <t>Data ownership, Upstream and downstream enterprises, Data authorization, Data security investment, Value chain, Data management</t>
  </si>
  <si>
    <t>With the popularization and application of the Industrial Internet of Things, equipment manufacturers as upstream enterprises can collect in real time the operational data of their downstream enterprise customersâ€™ devices. As the notion of â€œdata as an assetâ€ gains acceptance, enterprises increasingly value the data value chain. In the current market mechanism, ownership of data is not clear, which hinders the creation of data value. This study establishes a theoretical analytical model that considers the influences of the benefits and losses derived from value co-creation on claiming data ownership. Benefits obtained by upstream and downstream enterprises through data and losses incurred owing to data breaches are distinct, which impact their investments in data security and data authorization. Results reveal that investments in data security by upstream businesses are affected by benefits and losses and also correlated with data ownership. Conversely, if the downstream enterprise owns the data, its expected benefits can inversely affect the upstream's data security investmentâ€”increasing the downstream's benefits can lead to reduced security investment by the upstream, even though other factors may encourage the upstream to invest more in data security. The impact of who owns the data on the security investments of both upstream and downstream enterprises becomes less pronounced when the expected benefits or potential losses for one side grow. Lastly, the current study provides guiding principles for upstream businesses to claim data ownership, thereby facilitating the exploration and utilization of data value co-creation opportunities for upstream and downstream businesses.</t>
  </si>
  <si>
    <t>https://www.sciencedirect.com/science/article/pii/S0360835224002146</t>
  </si>
  <si>
    <t>Who should own the data? The impact of data value creation on data ownership</t>
  </si>
  <si>
    <t>Zheng, Chundong; Li, Yizhen; Dou, Runliang</t>
  </si>
  <si>
    <t>Zheng2024</t>
  </si>
  <si>
    <t>Disaster risk reduction, Flood, GIS, Python, Earth observation, Open data</t>
  </si>
  <si>
    <t>Flooding is a highly destructive natural disaster affecting millions of people annually, causing substantial global economic losses. Especially in the Global South, vulnerable populations with limited resources for flood protection and recovery suffer the most. However, effective flood impact analysis and standardized geospatial data processing and visualization is lacking, hindering effective disaster risk reduction. This study employs Python to develop a standardized, automated analysis and visualization model to address flood impacts after a high magnitude event anywhere in the world by using global geospatial data sets. In order to test its applicability two relevant cases, with different locations and scales, were selected, (Bangkok, Thailand, and Tula de Allende, Mexico). In both cases the automated flood model efficiently processed flood extent and depth data from ICEYE SAR images, added the population estimates from the German Aerospace Center, and key infrastructure elements from OpenStreetMap. The output of the automated process is presented as web-based interactive maps, offering insights into flooding severity and impacts with minimal user input. This quick approach (processing time between 41Â s and 10,5Â min) facilitates timely responses by first responders, with great potential to aid and improve the efficiency of international humanitarian efforts. By leveraging global high-resolution geospatial data for local-level analysis, this study demonstrates the versatility and time-saving benefits of this automated analysis and visualization. Automated models standardize results, minimizing human errors, and enabling consistent historical flood data comparison. Even though the databases are gathered from trusted sources, additional evaluation of uncertainties of the results with field data should be considered in further development of this tool. Nevertheless, this research highlights the worldwide potential, and especially the Global South, of automated global geospatial analysis to improve disaster impact reduction by enhancing efficient response efforts.</t>
  </si>
  <si>
    <t>https://www.sciencedirect.com/science/article/pii/S2212420924000815</t>
  </si>
  <si>
    <t>Automated geovisualization of flood disaster impacts in the global South cities with open geospatial data sets and ICEYE SAR flood data</t>
  </si>
  <si>
    <t>Nygren, Ohto; Calle, Mikel; Gonzales-Inca, Carlos; Kasvi, Elina; KÃ¤yhkÃ¶, Niina</t>
  </si>
  <si>
    <t>Nygren2024</t>
  </si>
  <si>
    <t>Recent developments in artificial intelligence (AI) and machine learning (ML), implemented through self-driving laboratories (SDLs), are rapidly creating unprecedented opportunities for the accelerated discovery and optimization of materials. This paper provides a joint analysis of SDLs from both academic and industry perspectives, highlighting the importance of integrating human intelligence in these systems. It discusses the necessity of careful planning in SDL design across physical, data, and workflow dimensions, including instrumental setup, experimental workflow, data management, and humanâ€“SDL interaction. The significance of integrating human input within SDLs, especially as the focus shifts from individual tools and tasks to the creation and management of complex workflows, is emphasized. The paper stresses on the crucial role of reward function design in developing forward-looking workflows and examines the interplay between hardware evolution, ML application across chemical processes, and the influence of reward systems in research. Ultimately, the article advocates for a future where SDLs blend human intuition in hypothesis formulation with AI's precision, speed, and data-handling capabilities.</t>
  </si>
  <si>
    <t>https://www.sciencedirect.com/science/article/pii/S2635098X24000548</t>
  </si>
  <si>
    <t>621-636</t>
  </si>
  <si>
    <t>Digital Discovery</t>
  </si>
  <si>
    <t>The future of self-driving laboratories: from human in the loop interactive AI to gamification</t>
  </si>
  <si>
    <t>Hysmith, Holland; Foadian, Elham; Padhy, Shakti P.; Kalinin, Sergei V.; Moore, Rob G.; Ovchinnikova, Olga S.; Ahmadi, Mahshid</t>
  </si>
  <si>
    <t>Hysmith2024</t>
  </si>
  <si>
    <t>Geospatial data processing, Emergency detection, Sensors deployment, Wireless networking, Urban computing, Barcelona</t>
  </si>
  <si>
    <t>The detection of critical situations through the adoption of multi-sensor Emergency Detection Units (EDUs) can significantly reduce the time between the initial stages of urban emergencies and the actual responses to relieve its negative effects, usually through the rescuing of endangered people, the attending to eventual victims, and the mitigating of its causes. However, although the benefits of such units are well known, their proper positioning in a city is challenging when considering a limited set of available units. In this sense, data-driven approaches can be leveraged to provide a better perception of the urban environments under consideration, allowing emergency management systems to be tailored to the specificities of a target city, thus improving the positioning of EDUs. This article proposes the processing of geospatial data of emergency-related urban infrastructure to support the computing of risk zones in a city, which is retrieved from the OpenStreetMap database together with the map of streets within a defined area. Since risk zones indirectly indicate the proportional number of detection units to be deployed, for each configuration setting of the EDUs, we propose an algorithm that computes the positions for such units only on streets, in a balanced way. Furthermore, considering that EDUs are expected to report detected emergencies through a wireless connection, we have also modelled the coverage area of existing networks in a city, which is also processed according to a suitable dataset. The proposed algorithm performs a fine-grained positioning of EDUs based on the number of active networks, flexibly favouring the EDUs' connectivity requirements such as reliability, throughput, latency, and transmission costs according to the actual demands of any urban emergency management system. Experimental results with real data demonstrated the applicability of the proposed mathematical model and the associated algorithm, reinforcing its practical application for the planning and construction of smart cities.</t>
  </si>
  <si>
    <t>https://www.sciencedirect.com/science/article/pii/S0198971523001175</t>
  </si>
  <si>
    <t>Exploiting geospatial data of connectivity and urban infrastructure for efficient positioning of emergency detection units in smart cities</t>
  </si>
  <si>
    <t>Peixoto, JoÃ£o Paulo Just; Bittencourt, JoÃ£o Carlos N.; Jesus, Thiago C.; Costa, Daniel G.; Portugal, Paulo; Vasques, Francisco</t>
  </si>
  <si>
    <t>Peixoto2024</t>
  </si>
  <si>
    <t>artificial intelligence, legislation and jurisprudence, harm reduction, social determinants of health, one health, AI, invisible algorithms, modern life, public health, engagement, AI governance, traditional regulation, soft law</t>
  </si>
  <si>
    <t>The rapid evolution of artificial intelligence (AI) is structuralizing social, political, and economic determinants of health into the invisible algorithms that shape all facets of modern life. Nevertheless, AI holds immense potential as a public health tool, enabling beneficial objectives such as precision public health and medicine. Developing an AI governance framework that can maximize the benefits and minimize the risks of AI is a significant challenge. The benefits of public health engagement in AI governance could be extensive. Here, we describe how several public health concepts can enhance AI governance. Specifically, we explain how (1) harm reduction can provide a framework for navigating the governance debate between traditional regulation and â€œsoft lawâ€ approaches; (2) a public health understanding of social determinants of health is crucial to optimally weigh the potential risks and benefits of AI; (3) public health ethics provides a toolset for guiding governance decisions where individual interests intersect with collective interests; and (4) a One Health approach can improve AI governance effectiveness while advancing public health outcomes. Public health theories, perspectives, and innovations could substantially enrich and improve AI governance, creating a more equitable and socially beneficial path for AI development.</t>
  </si>
  <si>
    <t>https://www.sciencedirect.com/science/article/pii/S236929602400293X</t>
  </si>
  <si>
    <t>AI Governance: A Challenge for Public Health</t>
  </si>
  <si>
    <t>Wagner, Jennifer K.; Doerr, Megan; Schmit, Cason D.</t>
  </si>
  <si>
    <t>Wagner2024</t>
  </si>
  <si>
    <t>Agriculture, Open Data, Public Domain, PRISMA review, FAIR principles</t>
  </si>
  <si>
    <t>In this work, we perform a systematic literature review of Open Data and Public Domain datasets in Agriculture. We use the PRISMA method to analyze the existing academic literature about open data in agriculture, concretely 1401 papers from the IEEE Xplore and Web of Science collections, published from 2012 to 2022. Many of these articles use or make available datasets of very different typologies, like sensor data, statistical data or satellite images, among others kinds. Some papers talk about different relevant topics that influence the use of open data, like the lack of open data for research purposes, barriers to adopting or sharing data, privacy concerns, data-sharing recommendations and guidelines. In addition, with the help of a script created ad-hoc for this research work, we analyze the degree of compliance within the FAIR principles of all the public domain or open datasets that we have been able to identify from the literature, concretely 104 datasets. The script can check the compliance of Gen2 maturity indicators of a list of resources. Using these metrics, we have been able to identify those open datasets that might be at risk of stopping to be available and started a â€œrescue operationâ€. For those datasets whose terms permitted it, we migrated those Open Data datasets to Zenodo, a repository that complies with the availability principles. This will ensure the future survival of valuable data in Agriculture.</t>
  </si>
  <si>
    <t>https://www.sciencedirect.com/science/article/pii/S0168169924001662</t>
  </si>
  <si>
    <t>A systematic review of open data in agriculture</t>
  </si>
  <si>
    <t>Chamorro-Padial, Jorge; GarcÃ­a, Roberto; Gil, Rosa</t>
  </si>
  <si>
    <t>ChamorroPadial2024</t>
  </si>
  <si>
    <t>mobile health, mHealth, smart technology, wearables, public health, population health, apps, surveys, self-report, surveillance, digital public health, mobile phone</t>
  </si>
  <si>
    <t>Traditional public health surveillance efforts are generally based on self-reported data. Although well validated, these methods may nevertheless be subjected to limitations such as biases, delays, and costs or logistical challenges. An alternative is the use of smart technologies (eg, smartphones and smartwatches) to complement self-report indicators. Having embedded sensors that provide zero-effort, passive, and continuous monitoring of health variables, these devices generate data that could be leveraged for cases in which the data are related to the same self-report metric of interest. However, some challenges must be considered when discussing the use of mobile health technologies for public health to ensure digital health equity, privacy, and best practices. This paper provides, through a review of major Canadian surveys and mobile health studies, an overview of research involving mobile data for public health, including a mapping of variables currently collected by public health surveys that could be complemented with self-report, challenges to technology adoption, and considerations on digital health equity, with a specific focus on the Canadian context. Population characteristics from major smart technology brandsâ€”Apple, Fitbit, and Samsungâ€”and demographic barriers to the use of technology are provided. We conclude with public health implications and present our view that public health agencies and researchers should leverage mobile health data while being mindful of the current barriers and limitations to device use and access. In this manner, data ecosystems that leverage personal smart devices for public health can be put in place as appropriate, as we move toward a future in which barriers to technology adoption are decreasing.</t>
  </si>
  <si>
    <t>https://www.sciencedirect.com/science/article/pii/S2369296024002709</t>
  </si>
  <si>
    <t>Leveraging mHealth Technologies for Public Health</t>
  </si>
  <si>
    <t>Velmovitsky, Pedro Elkind; Kirolos, Merna; Alencar, Paulo; Leatherdale, Scott; Cowan, Donald; Morita, Plinio Pelegrini</t>
  </si>
  <si>
    <t>Velmovitsky2024</t>
  </si>
  <si>
    <t>Data preparation, Metadata management, Metadata representation, Metadata categorization</t>
  </si>
  <si>
    <t>With the exponential growth of data production, the generation of metadata has become an integral part of the process. Metadata plays a crucial role in facilitating enhanced data analytics, data integration, and resource management by offering valuable insights. However, inconsistencies arise due to deviations from standards in metadata recording, including missing attribute information, publishing URLs, and provenance. Furthermore, the recorded metadata may exhibit inconsistencies, such as varied value formats, special characters, and inaccurately entered values. Addressing these inconsistencies through metadata preparation can greatly enhance the user experience during data management tasks. This paper introduces MDPrep, a system that explores the usability and applicability of data preparation techniques in improving metadata quality. Our approach involves three steps: (1) detecting and identifying problematic metadata elements and structural issues, (2) employing a keyword-based approach to enhance metadata elements and a syntax-based approach to rectify structural metadata issues, and (3) comparing the outcomes to ensure improved readability and reusability of prepared metadata files.</t>
  </si>
  <si>
    <t>https://www.sciencedirect.com/science/article/pii/S0306437924000024</t>
  </si>
  <si>
    <t>Repairing raw metadata for metadata management</t>
  </si>
  <si>
    <t>Khalid, Hiba; ZimÃ¡nyi, Esteban</t>
  </si>
  <si>
    <t>Khalid2024</t>
  </si>
  <si>
    <t>Data science, Smart environment, Big data analytics, Energy management, Demand response</t>
  </si>
  <si>
    <t>Multiple industries have been revolutionized by the incorporation of data science advancements into intelligent environment technologies, specifically in the context of smart grids. Smart grids offer a dynamic and efficient framework for the management and optimization of electricity generation, distribution, and consumption, thanks to developments in big data analytics. This review delves into the integration of Smart Grid applications and Big Data analytics by reviewing 25 papers screened with PRISMA standard. The paper matter encompasses critical domains including adaptive energy management, canonical correlation analysis, and novel methodologies including blockchain and machine learning. The paper emphasizes contributions to energy efficiency, security, and sustainability by means of a rigorous methodology.</t>
  </si>
  <si>
    <t>https://www.sciencedirect.com/science/article/pii/S2590123024003864</t>
  </si>
  <si>
    <t>Results in Engineering</t>
  </si>
  <si>
    <t>A systematic review of big data innovations in smart grids</t>
  </si>
  <si>
    <t>Taherdoost, Hamed</t>
  </si>
  <si>
    <t>Taherdoost2024</t>
  </si>
  <si>
    <t>Transformers, Vaccine misinformation, Social Network Analysis</t>
  </si>
  <si>
    <t>Vaccine hesitancy is a growing concern in public health, with increasing numbers of individuals expressing skepticism or outright refusal to receive vaccines. This factor was significantly highlighted during the COVID-19 pandemic, with large populations refusing to take the vaccine and prolonging the pandemic. This paper presents and compares two transformer-based approaches i.e. XLNET and BERT to classify vaccine misinformation on Twitter using the standard COVID-19 ANTi-Vax dataset. Subsequently, an analysis of vaccine discourse on Reddit is carried out following a user association mapping algorithm. The resultant graph was subsequently analyzed. The XLNET model outperformed BERT by showing a high accuracy of 0.9484, with an F1 score of 0.9353. The methodology can be used in multiple other scenarios to address concerns with regard to the usage of social media by analyzing network interactions.</t>
  </si>
  <si>
    <t>https://www.sciencedirect.com/science/article/pii/S1877050924008470</t>
  </si>
  <si>
    <t>International Conference on Machine Learning and Data Engineering (ICMLDE 2023)</t>
  </si>
  <si>
    <t>1803-1813</t>
  </si>
  <si>
    <t>Addressing Vaccine Misinformation on Social Media by leveraging Transformers and User Association Dynamics</t>
  </si>
  <si>
    <t>Rao, Chirag; Prabhu, Gautham Manuru; Kumar, Ajay Rajendra; Gupta, Shourya; Shetty, Nisha P.</t>
  </si>
  <si>
    <t>Rao2024</t>
  </si>
  <si>
    <t>Disk forensics, Digital artifacts, Remote access application, AnyDesk, Digital forensics</t>
  </si>
  <si>
    <t>This study delves into a forensic analysis of the AnyDesk Remote Access application, focusing prominently on disk forensic acquisitions. We aim to assess the security and privacy features of AnyDesk, uncovering insights vital for forensic investigators and potential adversaries. The recovery of artifacts from Android Mobile and Window-based PC devices, employing acquisition techniques, plays a pivotal role in forensic analysis. The study underscores the significance of log files, housing crucial details like user IDs, dates, transfer times, and file movements. Manual scrutiny of the extracted data establishes user connections and reveals user-centric information, encompassing wallpapers, chat logs, AnyDesk-IDs, and transferred files. As the data lacks encryption, artifacts are easily comprehensible and interlinked. AnyDesk-related files, including session recordings, media files, and documents, undergo successful extraction via forensic methods. Root permissions on the Android phone emerge as a critical asset, facilitating the identification of more reliable and concealed data. In contrast, on the PC, all files related to AnyDesk were identified through a combination of automatic and manual examination. In essence, this study provides profound insights into AnyDesk's security and privacy features, underscored by the instrumental role of forensic acquisitions in pinpointing and extracting pertinent data.</t>
  </si>
  <si>
    <t>https://www.sciencedirect.com/science/article/pii/S2666281724000040</t>
  </si>
  <si>
    <t>A forensic analysis of AnyDesk Remote Access application by using various forensic tools and techniques</t>
  </si>
  <si>
    <t>Soni, Nishchal; Kaur, Manpreet; Bhardwaj, Vishwas</t>
  </si>
  <si>
    <t>Soni2024</t>
  </si>
  <si>
    <t>Internet of Things (ioT), Big data, Distributed file system, Big data analytic and visualization, Smart grid, Smart cities</t>
  </si>
  <si>
    <t>Empowered by Internet of Things (IoT) and cloud computing platforms, the concept of smart cities is making a transition from conceptual models to development and implementation phases. Multiple smart city initiatives and services such as Smart Grid and Smart Meters have emerged that have led to the accumulation of massive amounts of energy big data. Big data is typically characterized by five distinct features namely, volume, velocity, variety, veracity, and value. To gain insights and to monetize big data, data has to be collected, stored, processed, analyzed, mined, and visualized. This paper identifies the primary layers of a big data architecture with start-of-the-art communication, storage, and processing technologies that can be utilized to gain meaningful insights and intelligence from big data. In addition, this paper gives an in-depth overview for research and development who intend to explore the various techniques and technologies that can be implemented for harnessing big data value utilizing the recent big data specific processing and visualization tools. Finally, a use case model utilizing the above mentioned technologies for Smart Grid is presented to demonstrate the energy big data road map from generation to monetization. Our key findings highlight the significance of selecting the appropriate big data tools and technologies for each layer of big data architecture, detailing their advantages and disadvantages. We pinpoint the critical shortcomings of existing works, particularly the lack of a unified framework that effectively integrates these layers for smart city applications. This gap presents both a challenge and an opportunity for future research, suggesting a need for more holistic and interoperable solutions in big data management and utilization.</t>
  </si>
  <si>
    <t>https://www.sciencedirect.com/science/article/pii/S1574119224000312</t>
  </si>
  <si>
    <t>Pervasive and Mobile Computing</t>
  </si>
  <si>
    <t>Role of IoT technologies in big data management systems: A review and Smart Grid case study</t>
  </si>
  <si>
    <t>Al-Ali, A. R.; Gupta, Ragini; Zualkernan, Imran; Das, Sajal K.</t>
  </si>
  <si>
    <t>AlAli2024</t>
  </si>
  <si>
    <t>Governance experiments, Regulatory experiments, Up-take, Scalability, Transferability, Unintended consequences, Institutions</t>
  </si>
  <si>
    <t>Experiments are an important governance instrument for fostering learning between actors, improving governance, and managing transition pathways for sustainable development. However, determinants of the up-take of the result of experiments are underexplored in the transition experimentation literature. Consequently, we explore the role of experimental design and institutions in this up-take. This paper examines the following research question: How is the up-take of regulatory experiments for sustainability transitions influenced by their design elements and what role do institutions play? The paper uses comparative qualitative content analysis to examine 27 international regulatory experiments. In analyzing the up-take of experiments, we focus on three dimensions: transferability, scalability, and unintended consequences. The analysis demonstrates that the transferability of regulatory experiments depends on its regulatory and geographical context as well as its timeframe and the selection of participants. The scalability appears to be mainly influenced by the timeframe and timing of the regulatory experiment as well as the communication of the experimenters with stakeholders and the support of political actors. Furthermore, the influence of unintended consequences from regulatory experiments depend on the diversity of the participants, the communication of the involved actors, and the use of several design options. Our results can inform policymakers and stakeholders about the design and role of institutions in regulatory experiments.</t>
  </si>
  <si>
    <t>https://www.sciencedirect.com/science/article/pii/S0016328724000016</t>
  </si>
  <si>
    <t>Institutional rules for the up-take of regulatory experiments: A comparative case study</t>
  </si>
  <si>
    <t>Feser, Daniel; Winkler-Portmann, Simon; Bischoff, Thore SÃ¶ren; Bauknecht, Dierk; Bizer, Kilian; FÃ¼hr, Martin; Heyen, Dirk Arne; Proeger, Till; von der Leyen, Kaja; Vogel, Moritz</t>
  </si>
  <si>
    <t>Feser2024</t>
  </si>
  <si>
    <t>Wildfire risk assessment, Fuel treatments, Wildfire risk mitigation, Seasonal severity rating, Fire simulation</t>
  </si>
  <si>
    <t>Climate change has led to longer fire seasons and more intense wildfires worldwide and has caused substantial economic and environmental impacts in recent years. This challenge motivates an improvement in fuel treatment to balance between wildfire risk reduction and ecosystem protection. While fuel treatments have been widely applied to reduce wildfire occurrence and spread for a long time, the relationship between their design and effectiveness in wildfire risk mitigation is still unclear, especially under the varying fire severity conditions. In this study, we targeted a fire-prone ecosystem in Southwest China as the study area and designed 17 fuel treatment scenarios based on the local fire prevention plan, which contains three treatments (firebreaks, prescribed burning, and thinning), four treatment intensities (% of area treated), and two treatment shapes (belt and block). Using percentiles of the seasonal severity rating (SSR) index, we divided the 2000â€“2020 fire seasons into three severity scenarios: low (â‰¤25th), normal (25thâ€“75th), and high (â‰¥75th). Following a framework to assess the effectiveness of fuel treatments on wildfire risk mitigation, we found all designs showed significant effects on risk mitigation under the low and normal fire severity scenarios. The effectiveness of fuel treatments in mitigating wildfire risk of different values was found to be influenced by their intensity and shape. However, even the most intensive fuel treatment design considered in this study cannot reduce wildfire risk significantly at the landscape scale under the high fire severity condition, which suggested that other fire management measures might have to be integrated. This study combined scenario design and risk assessment to demonstrate the effectiveness of fuel treatments in mitigating wildfire risk under different fire severity conditions, and the results could be used to guide the design and implementation of landscape fuel treatments in the future.</t>
  </si>
  <si>
    <t>https://www.sciencedirect.com/science/article/pii/S0169204623002761</t>
  </si>
  <si>
    <t>The role of fuel treatments in mitigating wildfire risk</t>
  </si>
  <si>
    <t>Zong, Xuezheng; Tian, Xiaorui; Wang, Xianli</t>
  </si>
  <si>
    <t>Zong2024</t>
  </si>
  <si>
    <t>Smart cities, Smart city development, Data sharing, Data protection, GDPR, Systems integration</t>
  </si>
  <si>
    <t>Fuelled by cutting-edge technology, smart cities offer vast potential to enhance urban living, elevate service delivery, and foster sustainability. Central to this digital transformation is seamless data exchange across city sectors like transportation, healthcare, energy, education, and so on. However, stringent data protection laws pose a significant hurdle to cross-sectoral data sharing in smart cities. This study explores the multifaceted aspects of cross-sectoral data sharing within smart cities. It investigates its significance, identifies barriers, and outlines prerequisites while navigating data protection regulations. The findings highlight a critical gap in the existing literature, emphasising the need for a comprehensive framework. Guided by a thematic analysis of insights from 14 interviews with expertise in smart cities, emphasising data-sharing and data protection legislation, this framework provides a systematic approach to enable cross-sectoral data-sharing in smart cities. It serves as a guide for urban planners and stakeholders. Following its initial development, the framework undergoes validation through interviews with six smart city experts. Their insights confirm the framework's robustness and efficacy in addressing the research question. Hence, this research advances the discourse on smart city development and offers a blueprint for balancing cross-sectoral data-sharing with data protection regulations, bridging the gap between innovation and compliance.</t>
  </si>
  <si>
    <t>https://www.sciencedirect.com/science/article/pii/S0264275124000738</t>
  </si>
  <si>
    <t>Smart city development: Data sharing vs. data protection legislations</t>
  </si>
  <si>
    <t>Joyce, Aaron; Javidroozi, Vahid</t>
  </si>
  <si>
    <t>Joyce2024</t>
  </si>
  <si>
    <t>Knowledge Graph, Large Language Model, Design: challenges &amp; Innovation</t>
  </si>
  <si>
    <t>In the field of complex product design, deploying knowledge graphs (KGs) has become a promising trend due to its strength on exploiting and applying the large-scale, complex, and specialized domain knowledge. In recent years, large language models (LLMs) have also attracted much attention due to their outstanding performance in natural language understanding and generation. However, in the research of complex product design dominated by domain knowledge, few studies involve LLMS and KG at the same time. To fill this gap, we survey 42 articles published in the last four years, focusing on three key questions. The combination of LLM and KG in specific applications in complex product design is deeply discussed. The analysis reveals how these techniques facilitate data collection, design concept formation and design process optimization and proposes a technical framework combining LLM and KG for complex product design domain. In addition, we identify key challenges and propose directions for future research. As an explorative survey paper, this paper provides insightful ideas for implementing more specialized domain knowledge graph in complex product design field.</t>
  </si>
  <si>
    <t>https://www.sciencedirect.com/science/article/pii/S2212827124007911</t>
  </si>
  <si>
    <t>34th CIRP Design Conference</t>
  </si>
  <si>
    <t>870-875</t>
  </si>
  <si>
    <t>A survey of LLM-augmented knowledge graph construction and application in complex product design</t>
  </si>
  <si>
    <t>Liang, Xinxin; Wang, Zuoxu; Li, Mingrui; Yan, Zhijie</t>
  </si>
  <si>
    <t>Liang2024</t>
  </si>
  <si>
    <t>Open government data, Open data ecosystems, Synergistic evolution, Complex system, The harken model</t>
  </si>
  <si>
    <t>While the Open Government Data (OGD) movement is flourishing globally, the large-scale utilization and value creation of OGD has not yet truly opened up. A multi-layered model of â€œopen data - data utilization - data value creationâ€, aiming to reveal the synergistic evolution mechanisms between the three levels was proposed. The results show that: (1) From 2012 to 2021, a synergistic evolution mechanism occurs between the data-opening layer and the value-creating layer, with value generation as the order parameter. (2) From 2022 to 2035, there may be a shift in the dominance of the order parameter between the data-opening layer and the value-creating layer, and a new synergistic evolution mechanism between the data-opening layer and the data-utilizing layer might be generated. Therefore, the establishment of a synergistic evolution mechanism between the data-utilizing layer and the value-creating layer has the potential to increase the benefits of OGD ecosystems.</t>
  </si>
  <si>
    <t>https://www.sciencedirect.com/science/article/pii/S0740818824000057</t>
  </si>
  <si>
    <t>Synergistic evolution mechanisms for improving open government data ecosystems using the Haken model</t>
  </si>
  <si>
    <t>Fang, Jun; Zhao, Longwen</t>
  </si>
  <si>
    <t>Fang2024</t>
  </si>
  <si>
    <t>Data privacy, Data economy, Data fairness, Privacy regulation, Distributed modeling</t>
  </si>
  <si>
    <t>In recent years, data privacy has attracted increasing public concerns, especially with public scandals from top Internet companies, emerging over inappropriate data collection, lack of transparency in data usage, and manipulation of users' preferences. This has led to responsive efforts from multiple sectors of society to constrain the violation of individualsâ€™ data privacy. Among these efforts, the regulations like GDPR are the most influential, which are believed to be able to change the foundation of the whole data ecosystem. The main concern of current regulation is data transparency, designed to enable individuals to make rational decisions about their data. However, I argue that transparency cannot mitigate a key issue of data privacy, which is the right of receiving benefits from data. This issue is getting severe with the rapid development of the data economy and will become the essential problem of social welfare and fairness in the AI era. I further point out that the key to solving this issue is to migrate the current centralized data utilization paradigm to a new decentralized paradigm. Based on the recent technical advancements, I propose an applicable pathway to implement such a paradigm. And to realize a fair and sustainable data eco-system, joint efforts should be made within this paradigm.</t>
  </si>
  <si>
    <t>https://www.sciencedirect.com/science/article/pii/S0160791X24000058</t>
  </si>
  <si>
    <t>Technology in Society</t>
  </si>
  <si>
    <t>Data privacy: From transparency to fairness</t>
  </si>
  <si>
    <t>Wu, Chao</t>
  </si>
  <si>
    <t>Wu2024</t>
  </si>
  <si>
    <t>ET, SEVIRI, Geostationary, Accuracy assessment, Heterogeneity analysis, Intercomparison, Europe</t>
  </si>
  <si>
    <t>This study quantifies the accuracy of evapotranspiration (ET) estimates from the Spinning Enhanced Visible and Infrared Imager (SEVIRI) geostationary sensor onboard the Meteosat Second Generation (MSG) satellites, along seven key dimensions, i.e., diurnal cycle, daily, intra-annual, inter-annual, ecosystem, climate zone, and products intercomparison. In situ measurements were collected at 54 eddy covariance (EC) sites to evaluate the accuracy of SEVIRI actual ET products (diurnal and daily SEVIRI-ETa) as well as reference ET (daily SEVIRI-ET0) covering the period from 2004 to 2018 across Europe. SEVIRI-ETa is produced by the Tiled ECMWF Surface Scheme of Exchange processes at the Land surface (TESSEL) model, while SEVIRI-ET0 is estimated by a combination of a thermodynamically-based and an atmospheric boundary layer model. This evaluation is further separated according to the land cover heterogeneity of the SEVIRI pixels across all 54 EC sites, using MODIS land cover data. The Root Mean Squared Error (RMSE), along with the Kling-Gupta efficiency (KGE) and their respective decompositions, were employed to quantify the errors. For diurnal SEVIRI-ETa estimates, we found that the KGE (RMSE [mmÂ hourâˆ’1]) varied between âˆ’1.6 (0.04) to 0.8 (0.14), with a median value of 0.26 (0.07). Higher accuracy for diurnal SEVIRI-ETa was obtained in the summer and during the mid-day time. For daily SEVIRI-ETa, the KGE (RMSE [mmÂ dayâˆ’1]) varied between âˆ’0.88 (0.43) to 0.93 (1.79), with a median value of 0.6 (0.77) and for daily SEVIRI-ET0 the KGE (RMSE [mmÂ dayâˆ’1]) varied between 0.51 (0.40) to 0.94 (1.50), with a median value of 0.77 (0.57). For daily SEVIRI-ETa, intra-annual accuracy was low from January to March, increased in the mid-year, and then began to decline from November to December. Although accuracy remained relatively stable during the middle of the year, it varied considerably in the winter period. In the inter-annual dimension, the mid-year positive KGE values and distributions changed over time from 2004 to 2018. In spatial dimensions, the highest accuracy was in peat and grassland ecosystems, and the lowest in cropland ecosystem, with similar patterns observed in the boreal snow fully humid warm summer and warm temperate fully humid hot summer climate zones. Regarding SEVIRI-ET0 results, similar to SEVIRI-ETa, intra-annual accuracy was low in the first quarter of the year and the last one but high in the mid-year. In the inter-annual dimension, unlike SEVIRI-ETa, almost an identical pattern was observed for the mid-year positive KGE values, demonstrating only a slight change in SEVIRI-ET0 accuracy during 2004â€“2018. However, the highest accuracy was found in crop ecosystem, while the lowest was in forest ecosystem, reflecting similar trends in the warm temperate fully humid hot summer and warm temperate summer dry hot summer climate zones. The observed range of median RMSE changed between 0.4 and 1.5Â mmÂ dayâˆ’1, also suggests a reasonable accuracy for SEVIRI-ET estimates in all spatial domains. Our results showed that the main trends in the accuracies (median KGEs) of SEVIRI-ET (both ETa and ET0) remained similar in separated homogeneous and heterogeneous sites and were comparable to combined sites among the dimensions. Through error decomposition, we discerned that SEVIRI-ET estimates performed particularly well in explaining inter-annual and spatial variabilities. Furthermore, the intercomparison of ET products revealed that SEVIRI satellite-derived ETa exhibited the strongest correlation with in situ ET measurements across all ecosystem types and climate zones, outperforming other products (such as MODIS, PML, GLEAM, and BESS). The ET estimates from other products exhibited lower standard deviation errors and were in closer agreement with the in situ measurements. This study provides the first comprehensive evaluation of the accuracy of SEVIRI diurnal and daily ET products across Europe, which may serve as a stimulus for further optimized selection of these products by potential users for various applications.</t>
  </si>
  <si>
    <t>https://www.sciencedirect.com/science/article/pii/S0034425723004261</t>
  </si>
  <si>
    <t>Comprehensive accuracy assessment of long-term geostationary SEVIRI-MSG evapotranspiration estimates across Europe</t>
  </si>
  <si>
    <t>Bayat, Bagher; Raj, Rahul; Graf, Alexander; Vereecken, Harry; Montzka, Carsten</t>
  </si>
  <si>
    <t>Bayat2024</t>
  </si>
  <si>
    <t>Agri-food sector, FAIR data principles, Knowledge sharing, Multi-actor projects, Digital innovation, Sustainability</t>
  </si>
  <si>
    <t>CONTEXT The agri-food and rural development sector in Europe is undergoing digitalization, and therefore becoming increasingly data-dependent. However, limited experience in implementing Findable, Accessible, Interoperable, and Reusable (FAIR) data principles has restricted knowledge sharing and reusability. OBJECTIVE This study aims to investigate the existing FAIR Data Management practices in the agri-food and rural development sector by assessing the FAIRness of project outputs from recent H2020-funded Multi-Actor Projects (MAPs). METHODS We conducted a FAIRness assessment of project outputs using both semi-automatic and manual framework, and we also carried out a comprehensive review of the data sharing practices among selected MAPs. RESULTS AND CONCLUSIONS Of the investigated MAPs, &lt;10% have achieved FAIR compliance and applied FAIR data management practices. The measured FAIRness of project products, including journal articles, conference papers, and books, is higher than that of other product types such as videos, audios, and presentations. SIGNIFICANCE The study highlights the critical need for standardizing the adoption of FAIR data principles and data management practices across both the agri-food and rural development sector but also across bureaucratic data management throughout Europe more widely. Such a change would facilitate broader utilization and re-use of MAPs outputs and results, enhancing decision-making and agri-food and rural development practices.</t>
  </si>
  <si>
    <t>https://www.sciencedirect.com/science/article/pii/S0308521X23002275</t>
  </si>
  <si>
    <t>Agricultural Systems</t>
  </si>
  <si>
    <t>Investigating FAIR data principles compliance in horizon 2020 funded Agri-food and rural development multi-actor projects</t>
  </si>
  <si>
    <t>Kumar, Parveen; Hendriks, Tim; Panoutsopoulos, Hercules; Brewster, Christopher</t>
  </si>
  <si>
    <t>Kumar2024</t>
  </si>
  <si>
    <t>Digital Twin, Lean Management, Quality Management, Supply Chain Quality, Value Network</t>
  </si>
  <si>
    <t>The depth of value creation is decreasing, global value networks are expanding and becoming more complex. Since companies are dependent on the quality capability of their supplier base, ensuring and improving product and process quality is more and more difficult. In this context, the use of digital twins in the value network offers an opportunity to meet these challenges. With the help of digital twins, collaboration between original equipment manufacturers and suppliers can be strengthened, processes can be optimized and new value creation potentials can be tapped. Therefore, this article aims to develop a basic framework for the use of digital twins in value networks. In particular, key elements and essential requirements are highlighted. In addition, the concept is evaluated with respect to the guiding principles of lean management in its role as an enabler of digital transformation. As a result, the use of digital twins in value networks in accordance with the guidelines of lean management enables companies to overcome the complexity barrier of todayâ€™s production systems and continuously increase supply chain quality.</t>
  </si>
  <si>
    <t>https://www.sciencedirect.com/science/article/pii/S2212827124013234</t>
  </si>
  <si>
    <t>791-796</t>
  </si>
  <si>
    <t>Developing a lean digital twin framework for improving supply chain quality</t>
  </si>
  <si>
    <t>Meyer, Maurice; DÃ¶tig, Frederic; Jochem, Roland</t>
  </si>
  <si>
    <t>Meyer2024</t>
  </si>
  <si>
    <t>System architecture, Service, Integration, Manufacturing network</t>
  </si>
  <si>
    <t>In the manufacturing sector, vast volumes of data are generated at the field layer, offering valuable insights into the quality of produced parts, process efficiency, and various other applications. Traditionally, these data have been managed and analyzed through centralized infrastructures either in a cloud or on-premise. However, to tackle trust-related concerns from data providers and enable value creation through services by external companies, the concept of data spaces and ecosystems has emerged. Multiple drafts for standards for ecosystems exist; all offering different approaches for trustful cross-company collaboration. Notably, the Gaia-X initiative aims to establish a federated and sovereign data infrastructure. This paper introduces a novel approach for automatically publishing production data and associated services to multiple instances of such ecosystems directly from the shopfloor by deploying microservices on edge devices close to the machine. The developed architecture combines data acquisition of machine data through standards like OPC UA, creation of verifiable metadata description for the collected data sets, and publishing the metadata to different data and service ecosystems adhering to the Gaia-X standard, enabling trustful machine-to-machine connections. It is shown how services like data storage, ERP/MES, and asset management systems can be seamlessly deployed along the cloud edge continuum into this process. This approach fosters data integrity, sovereignty and enables coherent integration within the evolving cooperative manufacturing landscape.</t>
  </si>
  <si>
    <t>https://www.sciencedirect.com/science/article/pii/S2212827124014446</t>
  </si>
  <si>
    <t>1589-1597</t>
  </si>
  <si>
    <t>Automatic Publication of Data to Data- and Service Ecosystems from the Shopfloor</t>
  </si>
  <si>
    <t>Gast, Fabian; Berchtenbreiter, Viktor; Dumss, Stefan; Gehrer, Roman; WeiÃŸenbach, Paul; Weigold, Matthias; Grafinger, Manfred</t>
  </si>
  <si>
    <t>Gast2024</t>
  </si>
  <si>
    <t>Open data, Open data initiative, Benchmarking, Pattern, E-government, Delphi method, Cluster analysis</t>
  </si>
  <si>
    <t>Open government and open (government) data are seen as tools to create new opportunities, eliminate or at least reduce information inequalities and improve public services. More than a decade of these efforts has provided much experience, practices, and perspectives to learn how to better deal with them. This paper focuses on benchmarking of open data initiatives over the years and attempts to identify patterns observed among European countries that could lead to disparities in the development, growth, and sustainability of open data ecosystems. To do this, we studied benchmarks and indices published over the last years (57 editions of 8 artifacts) and conducted a comparative case study of eight European countries, identifying patterns among them considering different potentially relevant contexts such as e-government, open government data, open data indices and rankings, and others relevant for the country under consideration. Using a Delphi method, we reached a consensus within a panel of experts and validated a final list of 94 patterns, including their frequency of occurrence among studied countries and their effects on the respective countries. Finally, we took a closer look at the developments in identified contexts over the years and defined 21 recommendations for more resilient and sustainable open government data initiatives and ecosystems and future steps in this area.</t>
  </si>
  <si>
    <t>https://www.sciencedirect.com/science/article/pii/S0740624X23000989</t>
  </si>
  <si>
    <t>Identifying patterns and recommendations of and for sustainable open data initiatives: A benchmarking-driven analysis of open government data initiatives among European countries</t>
  </si>
  <si>
    <t>Lnenicka, Martin; Nikiforova, Anastasija; Luterek, Mariusz; Milic, Petar; Rudmark, Daniel; Neumaier, Sebastian; Santoro, Caterina; Casiano Flores, Cesar; Janssen, Marijn; RodrÃ­guez BolÃ­var, Manuel Pedro</t>
  </si>
  <si>
    <t>Lnenicka2024b</t>
  </si>
  <si>
    <t>Ecosystem disruption, Orchestrators, Complementors, Regulation, Digital health, Startups, Healthcare, Multiple case study</t>
  </si>
  <si>
    <t>Through a multiple case study of six digital startups in the healthcare ecosystem, we develop a framework of entry through innovation in a regulated ecosystem. The framework reveals the interplay of two dimensions that have not been examined in conjunction so far: 1) the degree of ecosystem disruption brought by the entrant's innovation; 2) the impact of regulation/policy on the entrant's innovation. Based on these two dimensions, our data reveal four scenarios for entrants: dual constraint; regulatory-enabled orchestration; regulatory-constrained complementation; and dual enablement. The paper provides several contributions to ecosystem research, including a new definition of ecosystem disruption, the joint consideration of two key dimensions of ecosystem entry, and an emergent framework illustrating specific strategies, governance mechanisms, and the likelihood of success for each entry scenario. We show that start-up entrants can be successful orchestrators if they are enabled by regulation, that they can shift their positioning to seize enabling regulations, and that being an orchestrator or a complementor is a strategic choice related to an entrant's ecosystem disruption strategy.</t>
  </si>
  <si>
    <t>https://www.sciencedirect.com/science/article/pii/S004873332300197X</t>
  </si>
  <si>
    <t>Ecosystem disruption and regulatory positioning:Â Entry strategies of digital health startup orchestrators and complementors</t>
  </si>
  <si>
    <t>Cozzolino, Alessio; Geiger, Susi</t>
  </si>
  <si>
    <t>Cozzolino2024</t>
  </si>
  <si>
    <t>Summary Although the effects of antimicrobial resistance (AMR) are most obvious at clinical treatment failure, AMR evolution, transmission, and dispersal happen largely in environmental settings, for example within farms, waterways, livestock, and wildlife. We argue that systems-thinking, One Health approaches are crucial for tackling AMR, by understanding and predicting how anthropogenic activities interact within environmental subsystems, to drive AMR emergence and transmission. Innovative computational methods integrating big data streams (eg, from clinical, agricultural, and environmental monitoring) will accelerate our understanding of AMR, supporting decision making. There are challenges to accessing, integrating, synthesising, and interpreting such complex, multidimensional, heterogeneous datasets, including the lack of specific metrics to quantify anthropogenic AMR. Moreover, data confidentiality, geopolitical and cultural variation, surveillance gaps, and science funding cause biases, uncertainty, and gaps in AMR data and metadata. Combining systems-thinking with modelling will allow exploration, scaling-up, and extrapolation of existing data. This combination will provide vital understanding of the dynamic movement and transmission of AMR within and among environmental subsystems, and its effects across the greater system. Consequently, strategies for slowing down AMR dissemination can be modelled and compared for efficacy and cost-effectiveness.</t>
  </si>
  <si>
    <t>https://www.sciencedirect.com/science/article/pii/S2542519623002784</t>
  </si>
  <si>
    <t>e124-e133</t>
  </si>
  <si>
    <t>The Lancet Planetary Health</t>
  </si>
  <si>
    <t>The need for One Health systems-thinking approaches to understand multiscale dissemination of antimicrobial resistance</t>
  </si>
  <si>
    <t>Arnold, Kathryn E.; Laing, Gabrielle; McMahon, Barry J.; Fanning, SÃ©amus; Stekel, Dov J.; Pahl, Ole; Coyne, Lucy; Latham, Sophia M.; McIntyre, K. Marie</t>
  </si>
  <si>
    <t>Arnold2024</t>
  </si>
  <si>
    <t>Distance education, Online learning, Knowledge management, Gulf Corporation Council (GCC) countries, Cultural and social implications, Value-based framework</t>
  </si>
  <si>
    <t>The covid-19 pandemic has changed people's daily lives and behaviors all across the world and has impacted practically every element of human existence. The introduction of remote education systems and the move toward online learning have had some of the most significant effects. The on-site operations of educational institutions, such as schools, colleges, and universities, have had to be suspended in order to stop the virus' spread. In order to effectively disseminate instructional material and guarantee the unbroken progression of students' academic endeavors, educators have been forced to look for novel approaches. The study used the Value-Based Adoption Model (VAM) as a conceptual framework to look into the factors that affected Kuwait's e-learning outcomes in the midst of the covid-19 pandemic. 382 students at Kuwaiti universities and colleges were the source of quantitative data collection. The findings revealed that peer interaction emerged as the most influential factor in shaping outcomes within the educational context of Kuwait, while instructors and course design factors were not significant. Using the VAM, this study investigated the impact of several factors on students' e-learning results during times of crisis. The research expands the existing knowledge base in the field on this subject and suggests developing a well-organized online learning crisis approach. The main contribution of this work is summarized on (i) An integrated framework for the quality of the e-learning experience in universities in post-covid-19 times and (ii) A resilient higher education institutional learning strategy model in post-covid-19 times. The findings of this paper can be generalizable to other Gulf Corporation Council (GCC) countries such as Kingdom of Saudi Arabia, Qatar, United Arab Emirates (UAE), Bahrain and Oman. This is due to the shared cultural traditions and values, along with similar educational systems among these nations.</t>
  </si>
  <si>
    <t>https://www.sciencedirect.com/science/article/pii/S2405844024003025</t>
  </si>
  <si>
    <t>e24271</t>
  </si>
  <si>
    <t>Translating a value-based framework for resilient e-learning impact in post COVID-19 times: Research-based Evidence from Higher Education in Kuwait</t>
  </si>
  <si>
    <t>Alkhaldi, Afnan; Malik, Sawsan; Alhaimer, Rashed; Alshaheen, Abdullah; Lytras, Miltiadis D.</t>
  </si>
  <si>
    <t>Alkhaldi2024</t>
  </si>
  <si>
    <t>gene model correction, transcriptome, open reading frames, G-protein coupled receptors</t>
  </si>
  <si>
    <t>The accuracy of genomic annotation is crucial for subsequent functional investigations; however, computational protocols used in high-throughput annotation of open reading frames (ORFs) can introduce inconsistencies. These inconsistencies, which lead to non-uniform extension or truncation of sequence ends, pose challenges for downstream analyses. Existing strategies to rectify these inconsistencies are time-consuming and labor-intensive, lacking specific approaches. To address this gap, we developed toGC, a tool that integrates genomic annotation with RNA-seq datasets to rectify annotation inconsistencies. Using toGC, we achieved an accuracy of nearly 100% accuracy in correcting inconsistencies in published P. sojae ORFs. We applied this innovative pipeline to the GPCR-bigrams gene family, which was predicted to have 42 members in the P. sojae genome but lacked experimental validation. By employing toGC, we identified 32 GPCR-bigram ORFs with inconsistencies between previous annotations and toGC-corrected sequences. Notably, among these were 5 genes (GPCR-TKL9, GPCR-TKL15, GPCR-PDE3, GPCR-AC3, and GPCR-AC4) showed substantial inconsistencies. Experimental gene annotation confirmed the effectiveness of toGC, as sequences obtained through cloning matched those annotated by toGC. Importantly, we discovered two novel GPCRs (GPCR-AC3 and GPCR-AC4), which were previously mispredicted as a single gene. CRISPR/Cas9-mediated knockout experiments revealed the involvement of GPCR-AC4 but not GPCR-AC3 in oospore production, further confirming their status as two separate genes. In addition to P. sojae, the reliability of the toGC pipeline in Phytophthora capsici and Pythium ultimum further emphasizes the robustness of this pipeline. Our findings highlight the utility of toGC for reliable gene model correction, facilitating investigations into biological functions and offering potential applications in diverse species analyses.</t>
  </si>
  <si>
    <t>https://www.sciencedirect.com/science/article/pii/S2095311924001497</t>
  </si>
  <si>
    <t>Journal of Integrative Agriculture</t>
  </si>
  <si>
    <t>toGC: a pipeline to correct gene model for functional excavation of dark GPCRs in Phytophthora sojae1</t>
  </si>
  <si>
    <t>Qiu, Min; Yan, Chun; Li, Huaibo; Zhao, Haiyang; Tu, Siqun; Sun, Yaru; Yong, Saijiang; Wang, Ming; Wang, Yuanchao</t>
  </si>
  <si>
    <t>Qiu2024</t>
  </si>
  <si>
    <t>health data governance, secondary use, health information sharing maturity, large-scale interoperability, health data stewardship, health data custodianship, health information purpose, health data policy</t>
  </si>
  <si>
    <t>Background Digitization shall improve the secondary use of health care data. The Government of the Kingdom of Saudi Arabia ordered a project to compile the National Master Plan for Health Data Analytics, while the Government of Estonia ordered a project to compile the Person-Centered Integrated Hospital Master Plan. Objective This study aims to map these 2 distinct projectsâ€™ problems, approaches, and outcomes to find the matching elements for reuse in similar cases. Methods We assessed both health care systemsâ€™ abilities for secondary use of health data by exploratory case studies with purposive sampling and data collection via semistructured interviews and documentation review. The collected content was analyzed qualitatively and coded according to a predefined framework. The analytical framework consisted of data purpose, flow, and sharing. The Estonian project used the Health Information Sharing Maturity Model from the Mitre Corporation as an additional analytical framework. The data collection and analysis in the Kingdom of Saudi Arabia took place in 2019 and covered health care facilities, public health institutions, and health care policy. The project in Estonia collected its inputs in 2020 and covered health care facilities, patient engagement, public health institutions, health care financing, health care policy, and health technology innovations. Results In both cases, the assessments resulted in a set of recommendations focusing on the governance of health care data. In the Kingdom of Saudi Arabia, the health care system consists of multiple isolated sectors, and there is a need for an overarching body coordinating data sets, indicators, and reports at the national level. The National Master Plan of Health Data Analytics proposed a set of organizational agreements for proper stewardship. Despite Estoniaâ€™s national Digital Health Platform, the requirements remain uncoordinated between various data consumers. We recommended reconfiguring the stewardship of the national health data to include multipurpose data use into the scope of interoperability standardization. Conclusions Proper data governance is the key to improving the secondary use of health data at the national level. The data flows from data providers to data consumers shall be coordinated by overarching stewardship structures and supported by interoperable data custodians.</t>
  </si>
  <si>
    <t>https://www.sciencedirect.com/science/article/pii/S1438887124004618</t>
  </si>
  <si>
    <t>Assessing Opportunities and Barriers to Improving the Secondary Use of Health Care Data at the National Level: Multicase Study in the Kingdom of Saudi Arabia and Estonia</t>
  </si>
  <si>
    <t>Metsallik, Janek; Draheim, Dirk; Sabic, Zlatan; Novak, Thomas; Ross, Peeter</t>
  </si>
  <si>
    <t>Metsallik2024</t>
  </si>
  <si>
    <t>Sustainability orientation, Sustainability practices, Industrial big data, Product innovation, European manufacturing survey</t>
  </si>
  <si>
    <t>Sustainability is one of the greatest challenges for industry today. The purpose of this paper is to study the influence of sustainability orientation on product innovation in the European manufacturing sector, with a particular focus on the direct and mediating effect of industrial big data use, something that has been largely neglected so far. The data used for the purpose of the present study were collected from the European Manufacturing Survey (EMS) 2018 edition, consisting of 1,123 surveys administered in Austria, Spain, Croatia, Lithuania, Slovakia, Slovenia and Serbia. Binary logistic regressions and Hayes mediation models are used to test the hypotheses. Results suggest that sustainability orientation practices and industrial big data use positively influence product innovation, and that industrial big data use mediates the relation between sustainability orientation and product innovation. The findings have implications for both theory and practice.</t>
  </si>
  <si>
    <t>https://www.sciencedirect.com/science/article/pii/S0360835224002845</t>
  </si>
  <si>
    <t>Sustainability orientation, industrial big data and product innovation: Evidence from the European manufacturing sector</t>
  </si>
  <si>
    <t>KunecovÃ¡, Jana; Bikfalvi, Andrea; Marques, Pilar</t>
  </si>
  <si>
    <t>Kunecova2024</t>
  </si>
  <si>
    <t>Tibetan Plateau, Ecosystem services, Trade-offs and synergies, Climate change, Human activity</t>
  </si>
  <si>
    <t>Ecosystem services (ESs) are the cornerstone of human well-being. On the Tibetan Plateau and in its subregions, understanding the effects of the spatiotemporal continuity in the trade-offs/synergies of ESs, and identifying their drivers, is crucial for ecosystem conservation and sustainable development. In this study, we investigated the spatiotemporal variation of four ESs (WY, water yield; SR, soil retention; HQ, habitat quality; CS, carbon sequestration) on the Tibetan Plateau, in 2000â€“2020. We introduced a new indicator (RESI, Index of the relationships between ESs) to measure the trade-offs/synergies among ESs and their magnitudes, and used GeoDetector to analyze the drivers of ESs and their relationships. The following results were obtained: (1) The four ESs exhibited similar geographical characteristics, being higher in the southeast and lower in the northwest. The spatiotemporal variation of WY and SR was similar to the precipitation trend. WY, SR and CS increased significantly (pÂ &lt;Â 0.05) in the region by 10.60%, 14.59% and 29.29%, respectively, while HQ remained stable across 79.41% of the area. (2) Most ES relationships on the Tibetan Plateau were found to be synergistic, except for WY_HQ, where trade-offs were observed, with trade-offs and synergistic areas accounting for 49% and 48%, respectively. (3) The climate was found to be a key driver of ESs and their relationships on the Tibetan Plateau. However, apart from climate, human activity was found to be dominant along the middle reaches of the Brahmaputra, while vegetation and topography dominated in Naqu on the Qiangtang Plateau and Southeast Tibet, respectively. This study uncovers disparities in the impacts of natural and human activity factors on ES relationships, providing valuable insights for decision-makers to maximize the benefits of ESs.</t>
  </si>
  <si>
    <t>https://www.sciencedirect.com/science/article/pii/S1470160X23015261</t>
  </si>
  <si>
    <t>Trade-offs and synergies between ecosystem services on the Tibetan Plateau</t>
  </si>
  <si>
    <t>Yuan, Zhengrong; Liang, Yuling; Zhao, Hui; Wei, Da; Wang, Xiaodan</t>
  </si>
  <si>
    <t>Yuan2024</t>
  </si>
  <si>
    <t>Big Data, Genome-wide association study, Data integration, Genomic prediction, Wheat</t>
  </si>
  <si>
    <t>Genome-wide association mapping studies (GWAS) based on Big Data are a potential approach to improve marker-assisted selection in plant breeding. The number of available phenotypic and genomic data sets in which medium-sized populations of several hundred individuals have been studied is rapidly increasing. Combining these data and using them in GWAS could increase both the power of QTL discovery and the accuracy of estimation of underlying genetic effects, but is hindered by data heterogeneity and lack of interoperability. In this study, we used genomic and phenotypic data sets, focusing on Central European winter wheat populations evaluated for heading date. We explored strategies for integrating these data and subsequently the resulting potential for GWAS. Establishing interoperability between data sets was greatly aided by some overlapping genotypes and a linear relationship between the different phenotyping protocols, resulting in high quality integrated phenotypic data. In this context, genomic prediction proved to be a suitable tool to study relevance of interactions between genotypes and experimental series, which was low in our case. Contrary to expectations, fewer associations between markers and traits were found in the larger combined data than in the individual experimental series. However, the predictive power based on the marker-trait associations of the integrated data set was higher across data sets. Therefore, the results show that the integration of medium-sized to Big Data is an approach to increase the power to detect QTL in GWAS. The results encourage further efforts to standardize and share data in the plant breeding community.</t>
  </si>
  <si>
    <t>https://www.sciencedirect.com/science/article/pii/S221451412400059X</t>
  </si>
  <si>
    <t>803-813</t>
  </si>
  <si>
    <t>The Crop Journal</t>
  </si>
  <si>
    <t>Leveraging the potential of big genomic and phenotypic data for genome-wide association mapping in wheat</t>
  </si>
  <si>
    <t>Lell, Moritz; Zhao, Yusheng; Reif, Jochen C.</t>
  </si>
  <si>
    <t>Lell2024</t>
  </si>
  <si>
    <t>Smart Cities, Data Federation, Context Brokers, Interoperability</t>
  </si>
  <si>
    <t>Using and connecting different technologies to improve the quality of urban life is a significant challenge for smart cities. The interconnection of transport, energy, water, public lighting, and other urban infrastructure systems is critical to providing quality services to citizens and reducing environmental impact. However, data interoperability from these systems is a significant challenge, as data is mainly stored in different formats and locations from various sources. This paper examines the challenges of integrating existing datasets in intelligent cities and proposes solutions to create secure and interoperable data-sharing environments. To this end, an approach called data federation is discussed by implementing a federated platform for integrating such data. However, it is essential to note that there may be challenges in terms of cybersecurity and interoperability. This is where context brokers play a crucial role, regulating access to data by enforcing rules and providing security standards. In this way, these challenges can be managed appropriately, ensuring data protection and the systemâ€™s proper functioning. Finally, it is essential to mention that this work is linked to a smart cities project, which aims to promote innovation in smart cities by implementing several innovative solutions. The study presented in this research contributes to understanding the challenges in smart cities. It proposes solutions for creating secure and interoperable data-sharing environments, which are essential both for the projectâ€™s success and for the development of smart cities worldwide.</t>
  </si>
  <si>
    <t>https://www.sciencedirect.com/science/article/pii/S1877050924015680</t>
  </si>
  <si>
    <t>CENTERIS â€“ International Conference on ENTERprise Information Systems / ProjMAN - International Conference on Project MANagement / HCist - International Conference on Health and Social Care Information Systems and Technologies 2023</t>
  </si>
  <si>
    <t>1506-1515</t>
  </si>
  <si>
    <t>Gaia-X &amp; Fiware: Implementation of a Federated Data Platform in Smart Cities</t>
  </si>
  <si>
    <t>Lopes, Pedro M.; GuimarÃ£es, Pedro; Pereira, Tiago F.; Machado, Ricardo J.</t>
  </si>
  <si>
    <t>Lopes2024</t>
  </si>
  <si>
    <t>Food systems, Matthew effect, Farmer Producer Companies, Social network analysis, Self-organizing Maps, Power relations</t>
  </si>
  <si>
    <t>Farmer Producer Companies (FPCs) are new-generation food systems meant to address development concerns in rural India. While FPCs were established on cooperative ideals, legacy power relations often persist, with certain actors exerting decisive control over market connections and resources. As FPCs emerge from their pre-existing socio-economic conditions, their resilience is predicated on maintaining robust value chain relationships. In this study, we applied a multi-layered approach with network tools on field data to investigate the Matthew effect, where cumulative advantages to elites maintain or amplify inequality. We focused on network power discrepancies and democratic participation in two selected natural farming FPCs. Social network analysis (SNA) and two other visualization approaches, Self-organizing Maps and Parallel Categories Plots, have been deployed to analyse the member networks and FPC ecosystems, before and during the CoVID-19 pandemic. The FPC exhibiting a strong Matthew effect, with a legacy ofÂ preferential relationships, showed lower resilience under uncertainty compared to the other FPC, whoseÂ legacy of grassroots efforts involvingÂ marginal and women farmersÂ managed to avert the Matthew effect. The findings offer valuable insights for the local governance of inclusive food systems and have global relevance, especially for addressing SDGs 5 (gender equality) and 10 (reduced inequalities).</t>
  </si>
  <si>
    <t>https://www.sciencedirect.com/science/article/pii/S0040162523008296</t>
  </si>
  <si>
    <t>Food system resilience: Unraveling power relations and the Matthew effect in farmers networks</t>
  </si>
  <si>
    <t>Jayaraman, Aishwarya; Rajan, Sudhir Chella; Ramu, Palaniappan</t>
  </si>
  <si>
    <t>Jayaraman2024</t>
  </si>
  <si>
    <t>Active assisted living, Ambient assisted living, Smart home, Remote healthcare monitoring, Aging, Older adults, Real-world deployment, Artificial intelligence, Machine learning, Internet of things, Independent living, Commercial sensors</t>
  </si>
  <si>
    <t>Background The aging population is steadily increasing, posing new challenges and opportunities for healthcare systems worldwide. Technological advancements, particularly in commercially available Active Assisted Living devices, offer a promising alternative. These readily accessible products, ranging from smartwatches to home automation systems, are often equipped with Artificial Intelligence capabilities that can monitor health metrics, predict adverse events, and facilitate a safer living environment. However, there is no review exploring how Artificial Intelligence has been integrated into commercially available Active Assisted Living technologies, and how these devices monitor health metrics and provide healthcare solutions in a real-world environment for healthy aging. This review is essential because it fills a knowledge gap in understanding AI's integration in Active Assisted Living technologies in promoting healthy aging in real-world settings, identifying key issues that require to be addressed in future studies. Objective The aim of this overview is to outline current understanding, identify potential research opportunities, and highlight research gaps from published studies regarding the use of Artificial Intelligence in commercially available Active Assisted Living technologies that assists older individuals aging at home. Methods A comprehensive search was conducted in six databasesâ€”PubMed, CINAHL, IEEE Xplore, Scopus, ACM Digital Library, and Web of Scienceâ€”to identify relevant studies published over the past decade from 2013 to 2024. Our methodology adhered to the PRISMA extension for scoping reviews to ensure rigor and transparency throughout the review process. After applying predefined inclusion and exclusion criteria on 825 retrieved articles, a total of 64 papers were included for analysis and synthesis. Results Several trends emerged from our analysis of the 64 selected papers. A majority of the work (39/64, 61%) was published after the year 2020. Geographically, most of the studies originated from East Asia and North America (36/64, 56%). The primary application goal of Artificial Intelligence in the reviewed literature was focused on activity recognition (34/64, 53%), followed by daily monitoring (10/64, 16%). Methodologically, tree-based and neural network-based approaches were the most prevalent Artificial Intelligence algorithms used in studies (32/64, 50% and 31/64, 48% respectively). A notable proportion of the studies (32/64, 50%) carried out their research using specially designed smart home testbeds that simulate the conditions in real-world. Moreover, ambient technology was a common thread (49/64, 77%), with occupancy-related data (such as motion and electrical appliance usage logs) and environmental sensors (indicators like temperature and humidity) being the most frequently used. Conclusion Our results suggest that Artificial Intelligence has been increasingly deployed in the real-world Active Assisted Living context over the past decade, offering a variety of applications aimed at healthy aging and facilitating independent living for the older adults. A wide range of smart home indicators were leveraged for comprehensive data analysis, exploring and enhancing the potentials and effectiveness of solutions. However, our review has identified multiple research gaps that need further investigation. First, most research has been conducted in controlled testbed environments, leaving a lack of real-world applications that could validate the technologies' efficacy and scalability. Second, there is a noticeable absence of research leveraging cloud technology, an essential tool for large-scale deployment and standardized data collection and management. Future work should prioritize these areas to maximize the potential benefits of Artificial Intelligence in Active Assisted Living settings.</t>
  </si>
  <si>
    <t>https://www.sciencedirect.com/science/article/pii/S0010482524004244</t>
  </si>
  <si>
    <t>Computers in Biology and Medicine</t>
  </si>
  <si>
    <t>Application of artificial intelligence in active assisted living for aging population in real-world setting with commercial devices â€“ A scoping review</t>
  </si>
  <si>
    <t>Wang, Kang; Ghafurian, Moojan; Chumachenko, Dmytro; Cao, Shi; Butt, Zahid A.; Salim, Shahan; Abhari, Shahabeddin; Morita, Plinio P.</t>
  </si>
  <si>
    <t>Wang2024a</t>
  </si>
  <si>
    <t>Digital twin, Energy community, LEM, LFM, Value share, Flexibility, Distributed generation</t>
  </si>
  <si>
    <t>Starting from the EU vision for Energy Communities (EC), our purpose is to support them by proposing a Digital Twin (DT) that includes a bi-level optimization model to deliver coordination, economic, social, and environmental benefits to its members that can be quantified as Key Performance Indicators (KPI). The diversity of EC members from the size and interest perspectives leads us to consider a bi-level optimization model. It offers support to individual consumers/prosumers (first level) and coordination for EC (second level). This model is embedded into a DT that replicates the EC and the operation of individual entities such as consumers/prosumers and public assets. The DT is created as an automatic assistant with two components: iEMS â€“ as a member's assistant and eEMS â€“ as an EC assistant. These components optimize the schedule, generate bids for the Local Electricity Market (LEM) and control the flexible appliances of the participants to deal with deficits and surpluses. The DT receives input from EC members, LEM, metering system and improves the operation of the EC in a two-way continuous exchange data flow. Furthermore, it is a reliable framework to test and improve models, regulations and policies in emergent EC as DT provides alternatives regarding its functionalities: optimization, market operation, setting the clearing price, settlement, value sharing for distributing benefits, etc. It can be extended to support grid operators to design tariffs, testing regulation and offer additional energy services. The proposed DT model is tested within an EC case study, both on a seasonal and an annual basis. The average trading index on LEM is 0.6 during the summer and 0.3 during the winter months, while the Degree of Local Sufficiency (DLS) for the EC is 0.45 in summer and 0.28 in winter. Moreover, the proposed LFM model reduces the exchanges with the main grid by an average of 45â€¯kW in summer, that represents almost 15% of the average exchange at peak hours.</t>
  </si>
  <si>
    <t>https://www.sciencedirect.com/science/article/pii/S0301421523004950</t>
  </si>
  <si>
    <t>Enabling coordination in energy communities: A Digital Twin model</t>
  </si>
  <si>
    <t>BÃ¢ra, Adela; Oprea, Simona-Vasilica</t>
  </si>
  <si>
    <t>Bara2024</t>
  </si>
  <si>
    <t>Open data, Inclusion, Social equity, Empowerment, Democracy, Data intermediary, Living lab</t>
  </si>
  <si>
    <t>Open government data have the potential to facilitate democratic debate and collaboration between government and citizens. This assumes that citizens can effectively use data. However, not all citizens possess these skills. Building on the Empowered Deliberative Democracy Framework, this study examined how open data work - a variety of interventions and activities facilitated by intermediaries - can foster inclusive democratic processes at the local level by using a living lab methodology. Our living lab took place in a vulnerable neighborhood in a city in the Netherlands. Our findings demonstrate that open data work for empowered deliberative democracy requires enhancing the community's awareness and capacity for interpreting and using data about local problems and enabling them to engage in a process of joint learning and deliberation with data intermediaries, government, and other stakeholders.</t>
  </si>
  <si>
    <t>https://www.sciencedirect.com/science/article/pii/S0740624X23001028</t>
  </si>
  <si>
    <t>Open data work for empowered deliberative democracy: Findings from a living lab study</t>
  </si>
  <si>
    <t>Ruijer, Erna; Dymanus, Carmen; van Kesteren, Erik-Jan; Boeschoten, Laura; Meijer, Albert</t>
  </si>
  <si>
    <t>Ruijer2024</t>
  </si>
  <si>
    <t>Manufacturing strategy, Business model, Design and operations of manufacturing systems, Sustainable manufacturing, Resilient manufacturing, Human-centric manufacturing</t>
  </si>
  <si>
    <t>Industry 5.0 (I5.0) can be described as the integration of sustainability, resilience, and human-centricity into industrial value creation. A novel framework for shaping a manufacturing strategy for the future Industry 5.0 paradigm is proposed. The I5.0 strategy framework consists of two main elements: (1) a process model and (2) a system model. The process model is based on the Design and Operations (DesOps) methodology while the system model discusses a fluid physical system as well as a fluid cyber system as relevant components of an I5.0 manufacturing system-of-systems. The research intends to contribute to the academic and industrial discussion towards forming a more practical guideline for managing the emerging I5.0 approaches and related technologies and to enable manufacturing companies to improve and maintain their competitiveness in a future I5.0 environment. Additionally, the authors aim to expand the knowledge foremost in the research field of strategy design and implementation by providing a decision-support framework for facilitating sustainable, resilient, and human-centric value creation.</t>
  </si>
  <si>
    <t>https://www.sciencedirect.com/science/article/pii/S0959652624017190</t>
  </si>
  <si>
    <t>Industry 5.0: A new strategy framework for sustainability management and beyond</t>
  </si>
  <si>
    <t>van Erp, Tim; Carvalho, Nubia Gabriela Pereira; Gerolamo, Mateus Cecilio; GonÃ§alves, Rui; Rytter, Niels Gorm MalÃ½; Gladysz, Bartlomiej</t>
  </si>
  <si>
    <t>vanErp2024</t>
  </si>
  <si>
    <t>Blockchain, Java application, Smart contracts, Agriculture, IoT, Supply chain management</t>
  </si>
  <si>
    <t>The proposed idea is to give all the agricultural stakeholders secure storage. We must automate several processes utilizing brilliant codes to reduce risks and errors. The suggested schema applies Blockchain, source codes, and IoT on a farm network to enhance the analysis of agrarian datasets and tracking products to raise the productivity of agro-based supply chains. The applicationâ€™s architecture will fix the faults found in earlier research. In the suggested method, sensors give us information about the environment. The Blockchain ledger stores our data in blocks. We create special agricultural automated codes in the treatment layer to automate task decisions.</t>
  </si>
  <si>
    <t>https://www.sciencedirect.com/science/article/pii/S2405959524000316</t>
  </si>
  <si>
    <t>650-672</t>
  </si>
  <si>
    <t>ICT Express</t>
  </si>
  <si>
    <t>Transforming agricultural supply chains: Leveraging blockchain-enabled java smart contracts and IoT integration</t>
  </si>
  <si>
    <t>Mane, Adil El; Tatane, Khalid; Chihab, Younes</t>
  </si>
  <si>
    <t>Mane2024</t>
  </si>
  <si>
    <t>Open government data, Public value, Australian public sector, Open data quality, Open government data portal quality, Service support</t>
  </si>
  <si>
    <t>Public value creation is one of the most important opportunities of open government data (OGD) for different stakeholders including public sector agencies, private businesses, academia, citizens, and civic organizations. However, OGD has hardly any value on its own, yet the value is created by its use, hence supporting OGD portal use is a key point to delivering public value. Indeed, making an effective impact on OGD requires users to activate its value. Therefore, this study aims to propose a model to explore factors that hinder or facilitate public value creation using OGD from the public sector employee perspective. Using the DeLone and McLean (2003) model as a theoretical basis with the combination of the Moore (1995) framework, the study model was validated in the Australian public sector, using partial least square structural equation modelling. The results of this study support the validity of the research model and discover the factors that have a significant influence on public value creation through the use of OGD in the Australian public sector. Findings reveal that employee's OGD portal use and their satisfaction significantly predict the public value of OGD, while the OGD portal quality, open data quality and service support indirectly affect the public value of OGD. Furthermore, the moderator analysis suggests that awareness of the value of OGD among public sector employees has a critical effect on the delivery of public value. The proposed theoretical framework can be used to assess the factors affecting OGD public value creation by users in the public sector, which can help researchers and developers to improve and update their system, based on the results.</t>
  </si>
  <si>
    <t>https://www.sciencedirect.com/science/article/pii/S0740624X24000224</t>
  </si>
  <si>
    <t>Public value creation through the use of open government data in Australian public sector: A quantitative study from employees' perspective</t>
  </si>
  <si>
    <t>Benmohamed, Nuria; Shen, Jun; Vlahu-Gjorgievska, Elena</t>
  </si>
  <si>
    <t>Benmohamed2024</t>
  </si>
  <si>
    <t>COVID-19, COVID-19 vaccine, immunization information system, vaccination monitoring, vaccine, monitoring and evaluation</t>
  </si>
  <si>
    <t>Background Strong information systems are essential for safe and effective immunization programs. The COVID-19 vaccine rollout presented all immunization information systems (IIS) with challenging demandsâ€”requiring in-depth vaccine implementation data at all health system levels in real time. The system development approaches taken by countries were heterogeneous, with some countries opting to adapt existing systems and others implementing new ones. Objective Using data reported by Member States to the World Health Organization (WHO), we aim to develop a global understanding of (1) the types of IIS used to monitor COVID-19 vaccination implemented in 2021 and (2) the approaches taken by countries to develop these systems. Methods We conducted a descriptive analysis of data reported through a supplemental questionnaire of the WHO/United Nations Children's Emergency Fund (UNICEF) Joint Reporting Form on Immunization, collecting data for 2021 on (1) the use of and developmental approaches taken for 7 IIS functions (appointments, aggregate reporting, individual-level reporting, reminders, home-based records, safety surveillance, and stock management), and (2) modifications needed for digital health frameworks to permit COVID-19 vaccination monitoring. Results In total, 188 of 194 WHO Member States responded to the supplemental questionnaire, with 155 reporting on the IIS-related questions. Among those reporting, for each of the 7 IIS functions explored, greater than 85% of responding countries reported that the system was in place for COVID-19 vaccines. Among responding countries, â€œaggregate reporting systemâ€ was the system most frequently reported as being in place (n=116, 98.3%), while â€œreminder systemâ€ was the least (n=77, 89%). Among the countries reporting using a system, whether an existing system was adapted for COVID-19 vaccines or a new one was developed varied by system. Additionally, two-thirds (n=127, 67.6%) of countries reported establishing at least one new system, ranging from 72% (n=42) in high-income countries (HICs) to 62% (n=16) in low-income countries. Concurrently, 55.3% (n=104) of countries reported adapting at least one system already in place for COVID-19 vaccines, with 62% (n=36) of HICs reporting this compared to about 53% for other income groups. Of those reporting developing new systems, for each of the systems explored, more than 85% of countries reported that they intended to keep new systems specific to COVID-19 vaccines. Further, 147 of the 188 (78.2%) Member States responding to the supplemental questionnaire responded to the digital health frameworks question. Lastly, 31% (n=46) of responding countries reported needing to adapt them for COVID-19 vaccination systems. HICs had a higher percentage. Conclusions Nearly all countries have adapted existing or developed new IIS to monitor COVID-19 vaccination. The approaches varied, notably by income group. Reflection is needed on how to sustain the investments made in IIS during the pandemic. Continued support for IIS is critical, given their essential role in program monitoring and performance.</t>
  </si>
  <si>
    <t>https://www.sciencedirect.com/science/article/pii/S2369296024003211</t>
  </si>
  <si>
    <t>Developing National Information Systems to Monitor COVID-19 Vaccination: A Global Observational Study</t>
  </si>
  <si>
    <t>Brooks, Donald J.; Kim, Carolyn Inae; Mboussou, Franck Fortune; Danovaro-Holliday, M. Carolina</t>
  </si>
  <si>
    <t>Brooks2024</t>
  </si>
  <si>
    <t>Information fusion, Smart city, Urban, Transportation, Public safety, Machine learning, Deep learning</t>
  </si>
  <si>
    <t>Smart cities result from integrating advanced technologies and intelligent sensors into modern urban infrastructure. The Internet of Things (IoT) and data integration are pivotal in creating interconnected and intelligent urban spaces. In this literature review, we explore the different methods of information fusion used in smart cities, along with their advantages and challenges. However, there are notable challenges in managing diverse data sources, handling large data volumes, and meeting the near-real-time demands of various smart city applications. The review aims to examine smart city applications in detail, incorporating quality evaluation and information fusion techniques and identifying critical issues while outlining promising research directions. In order to accomplish our goal, we conducted a comprehensive search of literature and applied selective criteria. We identified 59 recent studies addressing machine learning (ML) and deep learning (DL) techniques in smart city applications. These studies were obtained from various databases such as ScienceDirect (SD), Scopus, Web of Science (WoS), and IEEE Xplore. The main objective of this study is to provide more detailed insights into smart cities by supplementing existing research. The word cloud visualisation of machine learning/deep learning and information fusion in smart cities papers shows a diverse landscape, covering both technical aspects of artificial intelligence and practical applications in urban settings. Apart from technical exploration, the study also delves into the ethical and privacy implications arising in smart cities. Moreover, it thoroughly examines the challenges that must be addressed to realise this urban revolution's potential fully.</t>
  </si>
  <si>
    <t>https://www.sciencedirect.com/science/article/pii/S1566253524000952</t>
  </si>
  <si>
    <t>Comprehensive systematic review of information fusion methods in smart cities and urban environments</t>
  </si>
  <si>
    <t>Fadhel, Mohammed A.; Duhaim, Ali M.; Saihood, Ahmed; Sewify, Ahmed; Al-Hamadani, Mokhaled N. A.; Albahri, A. S.; Alzubaidi, Laith; Gupta, Ashish; Mirjalili, Sayedali; Gu, Yuantong</t>
  </si>
  <si>
    <t>Fadhel2024</t>
  </si>
  <si>
    <t>Knowledge graphs, data integration, knowledge representation, CRIS systems, semantic data model, scientific uses, comprehensive information</t>
  </si>
  <si>
    <t>Knowledge graphs (KGs) are gaining prominence for their efficacy in data integration and knowledge representation within Current Research Information Systems (CRIS) Systems. By employing a semantic data model to represent entities, attributes, and their relationships, they prove versatile across scientific applications. In the era of Science platformization, particularly within CRIS systems, KGs serve to amalgamate diverse data sources and formats, facilitating the creation of interconnected data models. This enables stakeholders to access comprehensive, consistent information pertinent to their endeavors. This paper examines the pivotal roles of KGs in current and future data integration within CRIS systems, emphasizing their contributions to scientific reasoning. While their benefits include flexible knowledge modeling, support for semantic queries, and interoperability with various data sources, they face systemic limitations, particularly in methodological and technological aspects, hindering classical scientific investigations. The paper underscores the necessity for novel approaches to address these limitations, offering insights, use cases, and best practices for implementing KGs in CRIS systems. This paves the way for research institutions and scientific organizations to enhance their data analytics capabilities and support scientific reasoning effectively.</t>
  </si>
  <si>
    <t>https://www.sciencedirect.com/science/article/pii/S1877050924032836</t>
  </si>
  <si>
    <t>16th International Conference on Current Research Information Systems (CRIS 2024)</t>
  </si>
  <si>
    <t>264-279</t>
  </si>
  <si>
    <t>Knowledge Graphs â€“ The Future of Integration in CRIS Systems for Uses of Assistance to Scientific Reasoning</t>
  </si>
  <si>
    <t>Fabre, Renaud; Azeroual, Otmane</t>
  </si>
  <si>
    <t>Fabre2024</t>
  </si>
  <si>
    <t>Olfactory dysfunction, Hypogeusia to salty taste, Olfactory identification test, Salt reduction, Hypertension</t>
  </si>
  <si>
    <t>Objective Olfactory and gustatory functions are important sensory aspects in humans. Although they are believed to influence each other, their interrelationship is not well understood. In this study, we aimed to investigate the relationship between the olfactory and gustatory functions based on the results of a large-scale epidemiological study (Iwaki Health Promotion Project) of the general local population. Methods We analyzed 565 participants who underwent taste and olfactory tests in the 2019 Iwaki Project. Gustatory function was tested for four taste qualities (sweet, sour, salty, and bitter) using whole-mouth taste tests. Olfactory function was tested using the University of Pennsylvania Smell Identification Test modified for Japanese (UPSIT-J). We evaluated sex-related differences between olfactory and gustatory functions and the effects of various factors on olfactory identification using multivariate analysis. Furthermore, we compared the percentage of accurate UPSIT-J responses between the normal and hypogeusia groups. We also analyzed the effects of taste and olfactory functions on eating. Results Olfactory and gustatory functions were lower in men than in women. Among the four taste qualities, salty taste was the most closely associated with olfactory identification ability, with lower olfactory scores of salty taste in the hypogeusia group than in the normal group. Moreover, the hyposmia group had higher daily salt intake than the normal olfaction group in women. Conclusion These results suggest that olfactory identification tests may be useful in predicting elevated salt cognitive thresholds, leading to a reduction in salt intake, which may contribute to hypertension prevention.</t>
  </si>
  <si>
    <t>https://www.sciencedirect.com/science/article/pii/S0385814623002122</t>
  </si>
  <si>
    <t>443-449</t>
  </si>
  <si>
    <t>Auris Nasus Larynx</t>
  </si>
  <si>
    <t>Relationship between olfactory and gustatory functions: The Iwaki health promotion project 2019</t>
  </si>
  <si>
    <t>Yamauchi, Kazutaka; Matsushita, Daisuke; Shimizume, Nami; Kudo, Reiko; Kohama, Yusuke; Miyazaki, Akiko; Taguchi, Hiromu; Hirao, Takashi; Kawabata, Fuminori; Kawabata, Yuko; Sanematsu, Keisuke; Takai, Shingo; Yamazoe, Junichi; Anabuki, Kenichi; Aoshima, Ken; Takahashi, Yoshiko; Goto, Shinichi; Sasaki, Akira; Shigemura, Noriatsu; Matsubara, Atsushi</t>
  </si>
  <si>
    <t>Yamauchi2024</t>
  </si>
  <si>
    <t>open government data, Participation behavior intention, Meta ethnography, Influence factors model, Qualitative research</t>
  </si>
  <si>
    <t>[Purpose/Significance]Government open data has been in China for 10 years, however, the actual use of it has been criticised. This study analyses citizens' willingness to use government open data from their perspectives and constructs a model, aiming to promote in-depth research on citizens' use of government open data. [Methodology/Process] Meta-ethnographic qualitative research method was adopted to synthesise and integrate the 25 original studies. [Results/Conclusions] The study finally constructed a model of factors influencing citizens' willingness to use government open data, and identified four dimensions: "citizen", "platform", "government" and "environment". The four dimensions of "citizen", "platform", "government" and "environment" were identified, of which "citizen" involves "intrinsic motivation", "behavioural attitude", "information attitude" and "information security". The four dimensions of "Citizen" include "Intrinsic Motivation", "Behavioural Attitude", "Information Literacy", and "Demographic Characteristics", while the four dimensions of "Platform" include "Data Quality", "Information Literacy", and "Demographic Characteristics". platform" involves the sub-dimensions of "data quality" and "platform quality", "government" involves the sub-dimensions of "organisational conditions" and "policies and regulations", and "government" involves the sub-dimensions of "organisational conditions" and "policies and regulations". government" involves two sub-dimensions, "organisational conditions" and "policies and regulations", and "environment" involves two sub-dimensions, "social environment" and "type of context", with each sub-dimension having a different impact on the use of open government data by citizens. The different factors under each sub-dimension have different degrees of influence on citizens' use of open government data. Finally, suggestions are made to enhance citizens' willingness to use open government data.</t>
  </si>
  <si>
    <t>https://www.sciencedirect.com/science/article/pii/S2405844023109868</t>
  </si>
  <si>
    <t>e23778</t>
  </si>
  <si>
    <t>Civic Utilisation based on meta-ethnography willingness of government to open data Modeling of Influential factors</t>
  </si>
  <si>
    <t>Yuqi, Y. A. N. G.; XIANG, Bishuang; Sailiu, M. I. A. O.; Hong, T. A. N.; XIANG, Zhenghong</t>
  </si>
  <si>
    <t>Yuqi2024</t>
  </si>
  <si>
    <t>federated learning, multistakeholder collaboration, real-world data, integrity, reliability, clinical research, implementation, inclusivity, inclusive, accessible, ecosystem, design effectiveness</t>
  </si>
  <si>
    <t>Background The integrity and reliability of clinical research outcomes rely heavily on access to vast amounts of data. However, the fragmented distribution of these data across multiple institutions, along with ethical and regulatory barriers, presents significant challenges to accessing relevant data. While federated learning offers a promising solution to leverage insights from fragmented data sets, its adoption faces hurdles due to implementation complexities, scalability issues, and inclusivity challenges. Objective This paper introduces Federated Learning for Everyone (FL4E), an accessible framework facilitating multistakeholder collaboration in clinical research. It focuses on simplifying federated learning through an innovative ecosystem-based approach. Methods The â€œdegree of federationâ€ is a fundamental concept of FL4E, allowing for flexible integration of federated and centralized learning models. This feature provides a customizable solution by enabling users to choose the level of data decentralization based on specific health care settings or project needs, making federated learning more adaptable and efficient. By using an ecosystem-based collaborative learning strategy, FL4E encourages a comprehensive platform for managing real-world data, enhancing collaboration and knowledge sharing among its stakeholders. Results Evaluating FL4Eâ€™s effectiveness using real-world health care data sets has highlighted its ecosystem-oriented and inclusive design. By applying hybrid models to 2 distinct analytical tasksâ€”classification and survival analysisâ€”within real-world settings, we have effectively measured the â€œdegree of federationâ€ across various contexts. These evaluations show that FL4Eâ€™s hybrid models not only match the performance of fully federated models but also avoid the substantial overhead usually linked with these models. Achieving this balance greatly enhances collaborative initiatives and broadens the scope of analytical possibilities within the ecosystem. Conclusions FL4E represents a significant step forward in collaborative clinical research by merging the benefits of centralized and federated learning. Its modular ecosystem-based design and the â€œdegree of federationâ€ feature make it an inclusive, customizable framework suitable for a wide array of clinical research scenarios, promising to revolutionize the field through improved collaboration and data use. Detailed implementation and analyses are available on the associated GitHub repository.</t>
  </si>
  <si>
    <t>https://www.sciencedirect.com/science/article/pii/S2561326X24003937</t>
  </si>
  <si>
    <t>Accessible Ecosystem for Clinical Research (Federated Learning for Everyone): Development and Usability Study</t>
  </si>
  <si>
    <t>Pirmani, Ashkan; Oldenhof, Martijn; Peeters, Liesbet M.; De Brouwer, Edward; Moreau, Yves</t>
  </si>
  <si>
    <t>Pirmani2024</t>
  </si>
  <si>
    <t>Circular Economy (CE), Digital Product Passports (DPP), Service-oriented Architecture (SOA), Data Governance, Green Information Systems (Green IS), Design Science Research (DSR), Twin Transition</t>
  </si>
  <si>
    <t>Information gaps are one of the significant barriers to a flourishing circular economy (CE). Information systems (IS) are implemented to overcome these gaps as part of digitalization efforts. In the CE context, IS can provide insights into the sustainability and circularity of a product and its value chain. In fact, many products come into existence through supply chains encompassing plentiful suppliers and complex in-use and after-use streams. Implementing CE IS, like obligatory product passports, will significantly scale up information technologies (IT) use. Environmental impacts through IT use, and diverse product lifecycles call for an architecture that allows such a degree of complexity while minimizing burdens. This conference paper summarizes our preliminary results on designing an architecture for CE IS. First, we reviewed the literature on product passports. We created an architecture based on the design science methodology, including a meta-model providing an overview of all concepts. We also show how the architecture can facilitate the CE IS implementation by an example case of remanufacturing. Our results advocate rethinking the concept of product-centered systems towards IS that are more based on CE and digital services.</t>
  </si>
  <si>
    <t>https://www.sciencedirect.com/science/article/pii/S2212827124001276</t>
  </si>
  <si>
    <t>31st CIRP Conference on Life Cycle Engineering</t>
  </si>
  <si>
    <t>653-658</t>
  </si>
  <si>
    <t>Towards a service-oriented architecture for information systems in the circular economy</t>
  </si>
  <si>
    <t>Reich, RenÃ© H.; Alaerts, Luc; Van Acker, Karel</t>
  </si>
  <si>
    <t>Reich2024</t>
  </si>
  <si>
    <t>enterprise resource planning system, ERP concerns, ERP trends, perspective, ERP systems challenges, ERP evolution, business process management, critical success factors in ERP, ERP adoption, emerging ERP, bibliometric analysis, VOSViewer</t>
  </si>
  <si>
    <t>Enterprise Resource Planning (ERP) systems have been considered by numerous organizations as a key part of their strategy to support the optimization of their processes and enhancement of their business performance. However, managing business processes through ERP systems and their integration with other systems and data sources is complicated. Part of this difficulty comes from the lack that managers, executives, and implementers have of an integrated and holistic view of ERP systems. This article presents a systemic framework for ERP systems based on many publications as a data sources. It derives from a bibliometric network analysis previously made based on a systematic literature review on ERP major concerns. The methodology used to do the systematic literature review was PRISMA 2020, and the software used to do the bibliometric networking analysis was VOSViewer. The bibliometric analysis was based on the network built based on the previous systematic review and on the clusters that emerged from it. Fifty-nine terms with the highest occurrence were chosen to support six clusters that were found. The data obtained from the bibliometric map, specifically the meaning of each identified cluster, was analysed. These clusters were used as the pillars of the systemic framework proposal. The clusters were used as core areas of the ERP systems field, respectively: (1) infrastructure &amp; technology, (2) leadership &amp; people, (3) processes &amp; performance, (4) implementation &amp; adoption, (5) supplier &amp; implementer, and (6) enterprise &amp; application architecture. The six different clusters and their main relationships were analysed and discussed.</t>
  </si>
  <si>
    <t>https://www.sciencedirect.com/science/article/pii/S1877050924015734</t>
  </si>
  <si>
    <t>1549-1559</t>
  </si>
  <si>
    <t>A systemic framework for Enterprise Resource Planning systems: A bibliometric networking analysis</t>
  </si>
  <si>
    <t>Martins, Emanuel JoÃ£o; Belfo, Fernando Paulo</t>
  </si>
  <si>
    <t>Martins2024</t>
  </si>
  <si>
    <t>Big Data, Ethics, Employees</t>
  </si>
  <si>
    <t>Past research and theory on a company's handling of big data has focused either on the external stakeholder side or corporate ends for internal stakeholders. In this paper we present a new theoretical model that extends previous theory and research done in the area of big data, ethics and external stakeholders (i.e., customers) to the realm of internal stakeholder perceptions (i.e., employees). We posit that our focus on internal stakeholder outcomes better captures the multidimensionality of salient stakeholders, allowing for a more holistic corporate decision-making process consistent with current conceptions of stakeholder theory. Our model provides direction on how big data may be properly maintained from the inside out, in order to avoid negative internal stakeholder perceptions and corresponding unethical organizational behaviors.</t>
  </si>
  <si>
    <t>https://www.sciencedirect.com/science/article/pii/S0040162524000672</t>
  </si>
  <si>
    <t>Big Data and the disillusioned employee: Inside the ethical Internet of Things</t>
  </si>
  <si>
    <t>Randolph-Seng, Brandon; Atinc, Yasemin; Bui, Son; Malik, Zaki</t>
  </si>
  <si>
    <t>RandolphSeng2024</t>
  </si>
  <si>
    <t>Blockchain technology, Omnichannel retailing, Fuzzy relation clustering, Ordinal priority approach, Fuzzy large-scale group-DEMATEL</t>
  </si>
  <si>
    <t>Given the advantages of Omni-Channel Retailing (OCR), such as integrating offline and online channels and offering the convenience of online channels with instant fulfillment of offline channels, this study proposed a new method called â€˜Fuzzy Large-Scale Group-DEMATEL&amp; Ordinal Priority Approachâ€™ to detect causal relationships between the studied variables and recognize the causal associations while using Blockchain in OCR. This study assumes that the effect of spreading economic shocks through SCs can be significantly greater than the direct effect of disasters. Of the 25 factors evaluated in this study, disintermediation was identified as the most important one, followed by anonymity and security. Besides, the results obtained by the Fuzzy Ordinal Priority Approach (OPA-F) showed that configuration 4 (CF-4) ranks first in OCR. In this configuration, there are two ways to buy, online and traditional, facilitating a flow of information at all levels. Thus, Internet Protocols must be used to ensure the security of shared information. Accordingly, the way of serving each customer is personalized based on the activities performed in all portals. As a result, not only the explicit requests of the customer are answered, but also their implicit interests and needs are guessed.</t>
  </si>
  <si>
    <t>https://www.sciencedirect.com/science/article/pii/S0957417424003506</t>
  </si>
  <si>
    <t>Blockchain technology in omnichannel retailing: A novel fuzzy large-scale group-DEMATEL &amp; Ordinal Priority approach</t>
  </si>
  <si>
    <t>Zhao, Shinan; Hendalianpour, Ayad; Liu, Peide</t>
  </si>
  <si>
    <t>Zhao2024</t>
  </si>
  <si>
    <t>digital health, nutrition, data for decision-making, health information systems, information system, information systems, LMIC, low- and middle-income countries, nutritional, dashboard, experience, experiences, interview, interviews, service, services, delivery, health care management</t>
  </si>
  <si>
    <t>Background Evidence-based decision-making is essential to improve public health benefits and resources, especially in low- and middle-income countries (LMICs), but the mechanisms of its implementation remain less straightforward. The availability of high-quality, reliable, and sufficient data in LMICs can be challenging due to issues such as a lack of human resource capacity and weak digital infrastructure, among others. Health information systems (HISs) have been critical for aggregating and integrating health-related data from different sources to support evidence-based decision-making. Nutrition information systems (NISs), which are nutrition-focused HISs, collect and report on nutrition-related indicators to improve issues related to malnutrition and food securityâ€”and can assist in improving populationsâ€™ nutritional statuses and the integration of nutrition programming into routine health services. Data visualization tools (DVTs) such as dashboards have been recommended to support evidence-based decision-making, leveraging data from HISs or NISs. The use of such DVTs to support decision-making has largely been unexplored within LMIC contexts. In Bangladesh, the Mukto dashboard was developed to display and visualize nutrition-related performance indicators at the national and subnational levels. However, despite this effort, the current use of nutrition data to guide priorities and decisions remains relatively nascent and underused. Objective The goal of this study is to better understand how Bangladeshâ€™s NIS, including the Mukto dashboard, has been used and areas for improvement to facilitate its use for evidence-based decision-making toward ameliorating nutrition-related service delivery and the health status of communities in Bangladesh. Methods Primary data collection was conducted through qualitative semistructured interviews with key policy-level stakeholders (n=24). Key informants were identified through purposive sampling and were asked questions about the experiences and challenges with the NIS and related nutrition dashboards. Results Main themes such as trust, data usability, personal power, and data use for decision-making emerged from the data. Trust in both data collection and quality was lacking among many stakeholders. Poor data usability stemmed from unstandardized indicators, irregular data collection, and differences between rural and urban data. Insufficient personal power and staff training coupled with infrastructural challenges can negatively affect data at the input stage. While stakeholders understood and expressed the importance of evidence-based decision-making, ultimately, they noted that the data were not being used to their maximum potential. Conclusions Leveraging DVTs can improve the use of data for evidence-based decision-making, but decision makers must trust that the data are believable, credible, timely, and responsive. The results support the significance of a tailored data ecosystem, which has not reached its full potential in Bangladesh. Recommendations to reach this potential include ensuring a clear intended user base and accountable stakeholders are present. Systems should also have the capacity to ensure data credibility and support ongoing personal power requirements.</t>
  </si>
  <si>
    <t>https://www.sciencedirect.com/science/article/pii/S1438887124006113</t>
  </si>
  <si>
    <t>Quality, Usability, and Trust Challenges to Effective Data Use in the Deployment and Use of the Bangladesh Nutrition Information System Dashboard: Qualitative Study</t>
  </si>
  <si>
    <t>Fesshaye, Berhaun; Pandya, Shivani; Kan, Lena; Kalbarczyk, Anna; Alland, Kelsey; Rahman, S.M. Mustafizur; Bulbul, Md. Mofijul Islam; Mustaphi, Piyali; Siddique, Muhammad Abu Bakr; Tanim, Md. Imtiaz Alam; Chowdhury, Mridul; Rumman, Tajkia; Labrique, Alain B.</t>
  </si>
  <si>
    <t>Fesshaye2024</t>
  </si>
  <si>
    <t>Big data, Transformer, Multidimensional evaluation model, Knowledge Graph, Process Assessment</t>
  </si>
  <si>
    <t>Based on the positioning of training application-oriented and innovative talents in the field of big data, this article aims to address the current situation where the theoretical system of big data course is not complete, the experimental system is unreasonable, and the assessment indicators are not perfect. A Transformer based â€œ1 + 1 + Nâ€ big data course unified system and multidimensional evaluation model is constructed, reforms and practices are carried out in terms of improving the course theoretical system, increasing unit experiments and comprehensive experiment cases, and improving process assessment. The Transformer based multi-dimensional evaluation model of the big data course is proposed to solve the current problems of heavy theory and light practice, heavy standardization assessment and light innovation ability training in the course. The proposed course unified system and multidimensional evaluation model had achieved remarkable results, effectively increasing studentsâ€™ construction of the big data professional knowledge system, enhancing studentsâ€™ subjective initiative in learning the course, and significantly improving studentsâ€™ innovative ability and ability to comprehensively solve practical problems.</t>
  </si>
  <si>
    <t>https://www.sciencedirect.com/science/article/pii/S266724132400017X</t>
  </si>
  <si>
    <t>237-244</t>
  </si>
  <si>
    <t>Cognitive Robotics</t>
  </si>
  <si>
    <t>Big Data Course Multidimensional Evaluation Model based on Knowledge Graph enhanced Transformer</t>
  </si>
  <si>
    <t>Liu, Ning; Xiang, Yeyangyi; Wang, Fei; Cao, Shuyu</t>
  </si>
  <si>
    <t>Liu2024</t>
  </si>
  <si>
    <t>Green finance policy, Government environmental attention, Ecologically sustainable development, Policy inspirations</t>
  </si>
  <si>
    <t>This study aimed to reveal how China's green finance reform and innovation demonstration zone policy affects ecologically sustainable development under the constraints of government environmental attention. Employing multi-period DID (Difference-in-Difference) and DDD (Difference-in-Difference-in-Difference) as the base model, the study tested the mechanism of the policy's effect on ecologically sustainable development, using panel data from 277 prefecture-level cities in China from 2006 to 2020. Endogeneity tests including Two-Stage Least Squares (2SLS), counterfactual tests, and other robustness checks, were employed to enhance the study's validity. The research findings are as follows: (1) The policy effectively promotes ecologically sustainable development, and this conclusion remained valid even after conducting several robustness tests. (2) The more pronounced the government's emphasis on environmental preservation, the greater its efficacy in fostering ecologically sustainable development. (3) The stimulating effect of the policy on ecologically sustainable development is more pronounced in cities with higher ecological quality and a larger population. This study not only offers new analytical perspectives for comprehensively investigating the green finance policy but also emphasizes that enhanced policy outcomes hinge on the implementation of green financial reforms and innovations tailored to local conditions. Additionally, it provides valuable policy insights for optimizing the government's role in fostering ecologically sustainable development. (e.g., optimizing the governmental role in fostering ecologically sustainable development, enhancing both the scope and intensity of green finance policy, and harnessing the synergies between green finance policy and environmental protection policy).</t>
  </si>
  <si>
    <t>https://www.sciencedirect.com/science/article/pii/S0959652624013027</t>
  </si>
  <si>
    <t>Has green finance policy promoted ecologically sustainable development under the constraints of government environmental attention?</t>
  </si>
  <si>
    <t>Shen, Mou; Ma, Na; Chen, Qian</t>
  </si>
  <si>
    <t>Shen2024</t>
  </si>
  <si>
    <t>Business Ecosystem, Business Model, Business Strategy, Platform, Governance, Strategy, Architecture, Systematization</t>
  </si>
  <si>
    <t>Business ecosystems and platforms are an omnipresent phenomenon in the current economic environment. In the course of this, market and competitive structures are undergoing a profound reinterpretation. While traditional industry structures rely on value creation within the boundaries of a company, platforms utilize an ecosystem of autonomous agents to create value. Thus, the platform and different stakeholders interact in order to incubate and coordinate an ecosystem. Shared, flexible value creation instead of a monolithic, rigid value chain, arranged to become the industry-defining premise. Platforms are the main reference point of value creation and delivery in many currently successful business models. Within different research contributions, the study of their characteristics diverge significantly. Within the framework of a design science research approach and through a systematic literature review combined with the realization of a taxonomic analysis of the term â€œplatformâ€ this contribution develops a systematization of the research area. This contribution develops a morphology of the conceptual design components â€œarchitecture, strategy and governanceâ€ and derives connected dimensions and characteristics in order to provide an ontology of design for companies and a unified understanding for further research initiatives. In addition, further necessary research approaches are identified as limitations.</t>
  </si>
  <si>
    <t>https://www.sciencedirect.com/science/article/pii/S221282712400708X</t>
  </si>
  <si>
    <t>573-578</t>
  </si>
  <si>
    <t>A Systematic Literature Review for the Derivation of a Conceptual Design Framework for Platforms</t>
  </si>
  <si>
    <t>Riesener, M.; Kuhn, M.; SchÃ¼mmelfeder, S.; Schuh, G.</t>
  </si>
  <si>
    <t>Riesener2024</t>
  </si>
  <si>
    <t>Metaverse, Internet of things, Advanced encryption standard, Remote patient monitoring system, Virtual consultations</t>
  </si>
  <si>
    <t>The convergence of Internet of Things (IoT) and metaverse technologies is revolutionizing healthcare. This study introduces a pioneering framework tailored for health monitoring within the metaverse. By reshaping remote patient monitoring and virtual consultations, the framework utilizes vital parameters like heart rate, blood pressure, and body temperature. It integrates IoT sensors, augmented reality (AR), and virtual reality (VR), establishing a cohesive metaverse environment for healthcare interactions. Notably, robust 256-bit AES encryption ensures data privacy and security. Our analysis highlights the pivotal role of metaverse architecture in healthcare, emphasizing the efficacy of AES-256 encryption in preserving patient confidentiality. Findings underscore the framework's potential to enhance remote patient care while upholding stringent data privacy standards. Moreover, it fosters trust among patients, healthcare providers, and regulatory bodies. In summary, this comprehensive framework marks a significant advancement in remote patient care, promising improved health outcomes and a secure foundation for healthcare in the metaverse.</t>
  </si>
  <si>
    <t>https://www.sciencedirect.com/science/article/pii/S1568494624003624</t>
  </si>
  <si>
    <t>Applied Soft Computing</t>
  </si>
  <si>
    <t>A metaverse framework for IoT-based remote patient monitoring and virtual consultations using AES-256 encryption</t>
  </si>
  <si>
    <t>Mohammed, Zainab Khalid; Mohammed, Mazin Abed; Abdulkareem, Karrar Hameed; Zebari, Dilovan Asaad; Lakhan, Abdullah; Marhoon, Haydar Abdulameer; Nedoma, Jan; Martinek, Radek</t>
  </si>
  <si>
    <t>Mohammed2024</t>
  </si>
  <si>
    <t>The Oceans and Coastal Information Management System (OCIMS) was launched by the South African Government in 2015 to support the development and governance of the South African ocean economy. The OCIMS has established knowledge tools for marine spatial planning, maritime domain awareness, search and rescue, water quality and harmful algal bloom monitoring. Those tools are used daily by stakeholders across government departments, industry, and civil society. Unlike many other operational oceanographic and coastal systems around the world, the OCIMS was designed from its inception using inputs from stakeholders. Continuous engagements between developers and stakeholders have ensured that the system remains fit for purpose. The OCIMS is both locally relevant and globally cognizant. Developments are undertaken to ensure inter-operability with other systems in the world and promote the exchange and discovery of data. The OCIMS project was able to leverage co-funding and the sharing of data and expertise through partnerships across the public and private sectors. These partnerships have been essential to the success of OCIMS and would not have been possible without continued engagements and the sustained funding provided by the South African national government. The development pathway followed to establish the OCIMS could benefit other countries looking to implement their own operational ocean and coastal system knowledge platform.</t>
  </si>
  <si>
    <t>https://www.sciencedirect.com/science/article/pii/S030147972400241X</t>
  </si>
  <si>
    <t>South Africa's oceans and coastal and information management system towards improved ocean access, protection, and governance</t>
  </si>
  <si>
    <t>Krug, Marjolaine; Naidoo, Ashley; Williams, Lauren</t>
  </si>
  <si>
    <t>Krug2024</t>
  </si>
  <si>
    <t>Statistical power, Data sovereignty, Nomothetic, Idiographic, Idiothetic, First Nations young people</t>
  </si>
  <si>
    <t>Purpose When working with small population groups, answering consequential research questions to rigorous scientific standards can be challenging due to limited sample sizes impacting statistical power. Creating translational solutions can be additionally challenging when cultural and language differences exist. Therefore, researchers must learn to walk in two worlds. This paper explores practical and ethical dilemmas encountered when conducting research with small population groups in First Nations communities, and the opportunities afforded by privileging stories as data, and data as stories. Methods This study drew on experiences of co-researching with small groups of First Nations young people and Elders in diverse communities, to elucidate the importance of co-designing context-responsive methodologies and developing shared methodological language to achieve meaningful outcomes. While small samples typically produce less precise and generalisable findings, they can be particularly powerful for the communities involved and produce important findings with the potential to inform policymakers, service providers and practitioners to enhance population outcomes. Shared, iterative, reflective practice identified that conventional methods of research design and data analysis, and highly technical scientific language, were often not fit for purpose; therefore, innovative approaches are needed to progress urgent issues impacting wellbeing. Main findings Co-designing innovative methodologies that align with both Indigenous ways of knowing and scientific paradigms is both possible and powerful. Specifically, this study centred knowledge production on curating stories: the gathering of rich individual stories (idiographic design using mixed methods case studies) to generate high-impact knowledge; and systematically drew together a rich tapestry of many stories (idiothetic design using integrative analysis of case studies) to distil locally relevant cumulative wisdom and attain a bridge to more generalisable findings that inform theory development (as a more viable alternative to using nomothetic, large-scale research design). While individual stories were initially privileged as data, the importance of collective (larger scale) data as â€˜community storiesâ€™ was also found to be useful and accessible in a community context; data must be translatable as meaningful stories to guide action. Principal conclusions Drawing on mixed methods provided rich stories capturing both a breadth and depth of understanding of complex issues.</t>
  </si>
  <si>
    <t>https://www.sciencedirect.com/science/article/pii/S2949840624000172</t>
  </si>
  <si>
    <t>First Nations Health and Wellbeing - The Lowitja Journal</t>
  </si>
  <si>
    <t>Exploring practical and ethical dilemmas when conducting research with small population groups in First Nations communities: Privileging stories as data, and data as stories</t>
  </si>
  <si>
    <t>Reid, Corinne; Walker, Roz; Usher, Kim; Jackson, Debra; Shepherd, Carrington; Marriott, Rhonda</t>
  </si>
  <si>
    <t>Reid2024</t>
  </si>
  <si>
    <t>E-participation, Public value, Systematic literature review, Stakeholder engagement</t>
  </si>
  <si>
    <t>The number of studies evaluating e-participation levels in e-government services has recently increased. These studies primarily examine stakeholders' acceptance and adoption of e-government initiatives. However, it is equally important to understand whether and how value is generated through e-participation, regardless of whether the focus is on government efforts or user adoption/acceptance levels. There is a need in the literature for a synthesis focusing on e- participation's connection with public value creation using a systematic and comprehensive approach. This study employs a systematic literature review to collect, examine, and synthesize prior findings, aiming to investigate public value creation through e-participation initiatives, including their facilitators and barriers. By reviewing sixty-four peer-reviewed studies indexed by Web of Science and Scopus, this research demonstrates that e-participation initiatives and efforts can generate public value. Nevertheless, several factors are pivotal for the success and sustainability of these initiatives. The study's findings could guide researchers and practitioners in comprehending the determinants and barriers influencing the success and sustainability of e-participation initiatives in the public value creation process while highlighting potential future research opportunities in this domain.</t>
  </si>
  <si>
    <t>https://www.sciencedirect.com/science/article/pii/S0740624X24000273</t>
  </si>
  <si>
    <t>The generation of public value through e-participation initiatives: A synthesis of the extant literature</t>
  </si>
  <si>
    <t>Karkin, Naci; Cezar, Asunur</t>
  </si>
  <si>
    <t>Karkin2024</t>
  </si>
  <si>
    <t>International space weather action teams, Forecasting, Solar flares and eruptions, Methods â€“ statistical, Methods â€“ machine learning, Future missions</t>
  </si>
  <si>
    <t>Aiming to assess the progress and current challenges on the formidable problem of the prediction of solar energetic events since the COSPAR/ International Living With a Star (ILWS) Roadmap paper of Schrijver et al. (2015), we attempt an overview of the current status of global research efforts. By solar energetic events we refer to flares, coronal mass ejections (CMEs), and solar energetic particle (SEP) events. The emphasis, therefore, is on the prediction methods of solar flares and eruptions, as well as their associated SEP manifestations. This work complements the COSPAR International Space Weather Action Teams (ISWAT) review paper on the understanding of solar eruptions by Linton et al. (2023) (hereafter, ISWAT review papers are conventionally referred to as â€™Clusterâ€™ papers, given the ISWAT structure). Understanding solar flares and eruptions as instabilities occurring above the nominal background of solar activity is a core solar physics problem. We show that effectively predicting them stands on two pillars: physics and statistics. With statistical methods appearing at an increasing pace over the last 40Â years, the last two decades have brought the critical realization that data science needs to be involved, as well, as volumes of diverse ground- and space-based data give rise to a Big Data landscape that cannot be handled, let alone processed, with conventional statistics. Dimensionality reduction in immense parameter spaces with the dual aim of both interpreting and forecasting solar energetic events has brought artificial intelligence (AI) methodologies, in variants of machine and deep learning, developed particularly for tackling Big Data problems. With interdisciplinarity firmly present, we outline an envisioned framework on which statistical and AI methodologies should be verified in terms of performance and validated against each other. We emphasize that a homogenized and streamlined method validation is another open challenge. The performance of the plethora of methods is typically far from perfect, with physical reasons to blame, besides practical shortcomings: imperfect data, data gaps and a lack of multiple, and meaningful, vantage points of solar observations. We briefly discuss these issues, too, that shape our desired short- and long-term objectives for an efficient future predictive capability. A central aim of this article is to trigger meaningful, targeted discussions that will compel the community to adopt standards for performance verification and validation, which could be maintained and enriched by institutions such as NASAâ€™s Community Coordinated Modeling Center (CCMC) and the community-driven COSPAR/ISWAT initiative.</t>
  </si>
  <si>
    <t>https://www.sciencedirect.com/science/article/pii/S027311772400173X</t>
  </si>
  <si>
    <t>Advances in Space Research</t>
  </si>
  <si>
    <t>Prediction of solar energetic events impacting space weather conditions</t>
  </si>
  <si>
    <t>Georgoulis, Manolis K.; Yardley, Stephanie L.; Guerra, Jordan A.; Murray, Sophie A.; Ahmadzadeh, Azim; Anastasiadis, Anastasios; Angryk, Rafal; Aydin, Berkay; Banerjee, Dipankar; Barnes, Graham; Bemporad, Alessandro; Benvenuto, Federico; Bloomfield, D. Shaun; Bobra, Monica; Campi, Cristina; Camporeale, Enrico; DeForest, Craig E.; Emslie, A. Gordon; Falconer, David; Feng, Li; Gan, Weiqun; Green, Lucie M.; Guastavino, Sabrina; Hapgood, Mike; Kempton, Dustin; Kitiashvili, Irina; Kontogiannis, Ioannis; Korsos, Marianna B.; Leka, K. D.; Massa, Paolo; Massone, Anna Maria; Nandy, Dibyendu; Nindos, Alexander; Papaioannou, Athanasios; Park, Sung-Hong; Patsourakos, Spiros; Piana, Michele; Rawafi, Nour E.; Sadykov, Viacheslav M.; Toriumi, Shin; Vourlidas, Angelos; Wang, Haimin; L. Wang, Jason T.; Whitman, Kathryn; Yan, Yihua; Zhukov, Andrei N.</t>
  </si>
  <si>
    <t>Georgoulis2024</t>
  </si>
  <si>
    <t>Trustworthy AI, Non-intrusive load monitoring, Smart metering, AI ethics</t>
  </si>
  <si>
    <t>Artificial intelligence is believed to facilitate cost-effective and clean energy by optimizing consumption, reducing emissions, and enhancing grid reliability. Approaches such as non-intrusive load monitoring (NILM) offer energy efficiency insights but raise ethical concerns. In this paper, we identify most prominent ethical and societal issues by surveying relevant literature on smart metering and NILM. We combine these findings with empirical insights gained from qualitative workshops conducted with an electricity supplier piloting the use of AI for power load disaggregation. Utilizing the requirements for trustworthy AI, we show that while issues related to privacy and security are the most widely discussed, there are many other equally important ethical and societal issues that need to be addressed, such as algorithmic bias, uneven access to infrastructure, or loss of human control and autonomy. In total, we identify 19 such overarching themes and explore how they align with practitioners' perspectives and how they embody the seven core requirements for trustworthy AI systems defined by the Ethics Guidelines for Trustworthy AI.</t>
  </si>
  <si>
    <t>https://www.sciencedirect.com/science/article/pii/S0736585324000364</t>
  </si>
  <si>
    <t>Beyond privacy and security: Exploring ethical issues of smart metering and non-intrusive load monitoring</t>
  </si>
  <si>
    <t>GavornÃ­k, Adrian; PodrouÅ¾ek, Juraj; OreÅ¡ko, Å tefan; SlosiarovÃ¡, NatÃ¡lia; GrmanovÃ¡, Gabriela</t>
  </si>
  <si>
    <t>Gavornik2024</t>
  </si>
  <si>
    <t>Blockchain, Trust, Capacity exchange, Design principle, Experiment, Design science</t>
  </si>
  <si>
    <t>In times of rapid and unpredictable developments, companies experience significant volatility in capacity utilization. Virtual capacity exchange platforms help to mitigate this challenge by exchanging capacities with anonymous participants in market-like peer-to-peer networks. However, its efficiency is hindered by behavioral uncertainties, including a lack of inter-organizational trust in other participants. To leverage the potential of such exchange platforms, this paper reports on a Design Science Research project aiming to derive and validate design principles for establishing trust in inter-organizational capacity exchange in two design iterations. Using blockchain technology, we instantiate six design principles into an artifact and perform experimental evaluations to investigate their effect on perceived trust. Our paper contributes to research and practice by identifying and applying prescriptive design knowledge and advancing our understanding of how to design trust-enabling inter-organizational systems. The originality lies within the empirical investigation of how and why different design principle combinations can be established through blockchain technology as one of the promising approaches for establishing trust. In doing this, we also disclose future pathways for IS and blockchain researchers and practitioners.</t>
  </si>
  <si>
    <t>https://www.sciencedirect.com/science/article/pii/S0167923624000150</t>
  </si>
  <si>
    <t>Decision Support Systems</t>
  </si>
  <si>
    <t>Designing trust-enabling blockchain systems for the inter-organizational exchange of capacity</t>
  </si>
  <si>
    <t>GroÃŸe, Nick; MÃ¶ller, Frederik; Schoormann, Thorsten; Henke, Michael</t>
  </si>
  <si>
    <t>Grosse2024</t>
  </si>
  <si>
    <t>Digital Product Passport, Circularity, International Data Spaces, Decentralized Identifiers</t>
  </si>
  <si>
    <t>This paper discusses the Digital Product Passport (DPP) as a key tool for achieving a circular economy. An architecture of the DPP is presented built upon the principles of data spaces and W3C Decentralized Identifiers (DIDs). By leveraging data spaces, the DPP enables secure and controlled data exchange among stakeholders, fostering transparency, traceability, and collaboration throughout the productâ€™s lifecycle. The use of decentralized identifiers ensures the uniqueness and verifiability of product-related information, facilitating seamless access and sharing of data. The DPP architecture offers a promising framework for realizing the circular economy by promoting resource efficiency, sustainable practices, and informed decision-making.</t>
  </si>
  <si>
    <t>https://www.sciencedirect.com/science/article/pii/S1877050924015746</t>
  </si>
  <si>
    <t>1560-1567</t>
  </si>
  <si>
    <t>Digital Product Passport Architecture for Boosting Circularity in Footwear Industry</t>
  </si>
  <si>
    <t>Sousa, CristÃ³vÃ£o; Ferreira, Ricardo; Pinto, Pedro; Pereira, Carla; Rebelo, Rui</t>
  </si>
  <si>
    <t>Sousa2024</t>
  </si>
  <si>
    <t>druggable genome, understudied proteins, FAIR data, metadata management, resource dissemination, outreach</t>
  </si>
  <si>
    <t>The Illuminating the Druggable Genome (IDG) consortium generated reagents, biological model systems, data, informatic databases, and computational tools. The Resource Dissemination and Outreach Center (RDOC) played a central administrative role, organized internal meetings, fostered collaboration, and coordinated consortium-wide efforts. The RDOC developed and deployed a Resource Management System (RMS) to enable efficient workflows for collecting, accessing, validating, registering, and publishing resource metadata. IDG policies for repositories and standardized representations of resources were established, adopting the FAIR (findable, accessible, interoperable, reusable) principles. The RDOC also developed metrics of IDG impact. Outreach initiatives included digital content, the Protein Illumination Timeline (representing milestones in generating data and reagents), the Target Watch publication series, the e-IDG Symposium series, and leveraging social media platforms.</t>
  </si>
  <si>
    <t>https://www.sciencedirect.com/science/article/pii/S1359644624000783</t>
  </si>
  <si>
    <t>Drug Discovery Today</t>
  </si>
  <si>
    <t>Best practices for managing and disseminating resources and outreach and evaluating the impact of the IDG Consortium</t>
  </si>
  <si>
    <t>VidoviÄ‡, DuÅ¡ica; Waller, Anna; Holmes, Jayme; Sklar, Larry A.; SchÃ¼rer, Stephan C.</t>
  </si>
  <si>
    <t>Vidovic2024</t>
  </si>
  <si>
    <t>Virtual Commissioning, Flexible Manufacturing Systems, Additive Manufacturing, Operator Guidance</t>
  </si>
  <si>
    <t>The increasing demand for tightly connected supply chains and flexible manufacturing systems has emerged due to supply chain disruptions and shorter product development cycles. These systems are required to adapt to changing market demands. However, the planning and operation of flexible manufacturing systems must consider both external disturbances, such as high-priority orders and delivery issues of raw materials or intermediate products, as well as internal disturbances like unplanned machine downtimes, production of scrap parts or worker absences. A significant challenge arises from the fact that manufacturing equipment, particularly in job shops, often remains isolated from MES systems. To address these challenges, this research proposes an approach that supports operators through guidance, allowing them the freedom to make decisions and deviate from schedules when necessary. The proposed approach includes a digital toolchain consisting of bill of material and bill of process modeling, a coarse-grained scheduling system, and an online operator guidance system with an integrated fine-planner. To virtually commission the toolchain, a discrete event simulation model is implemented to emulate machine and operator behavior. To showcase the effectiveness of this approach, it is applied to an Additive Manufacturing job shop, where an additional requirement of nesting parts on build jobs exists. By implementing the digital toolchain, manufacturers can enhance their flexibility and responsiveness in managing supply chain disruptions and meeting market demands. Furthermore, the toolchainâ€™s application facilitates improved resource utilization, mitigates production challenges, and optimizes overall manufacturing performance. This research contribution presents a comprehensive solution that integrates digital modeling, scheduling systems, and operator guidance, enabling manufacturers to effectively navigate the complexities of supply chain disruptions and achieve operational excellence in flexible manufacturing systems.</t>
  </si>
  <si>
    <t>https://www.sciencedirect.com/science/article/pii/S221282712401206X</t>
  </si>
  <si>
    <t>41-46</t>
  </si>
  <si>
    <t>Optimizing Manufacturing Efficiency: A Toolchain for Flexible Additive Manufacturing Systems</t>
  </si>
  <si>
    <t>Dranov, Alexander; Klein, Wolfram; Wehrstedt, Jan Christoph; Kubo, Florian; Peschke, JÃ¶rn; Ackermann, Sven; Wannagat, Andreas</t>
  </si>
  <si>
    <t>Dranov2024</t>
  </si>
  <si>
    <t>Data sharing, Confidentiality, Integrity protection, Data Markets, Distributed databases</t>
  </si>
  <si>
    <t>Data ecosystems emerged as a new paradigm to facilitate the automated and massive exchange of data from heterogeneous information sources between different stakeholders. However, the corresponding benefits come with unforeseen risks as sensitive information is potentially exposed, questioning data ecosystem reliability. Consequently, data security is of utmost importance and, thus, a central requirement for successfully realizing data ecosystems. Academia has recognized this requirement, and current initiatives foster sovereign participation via a federated infrastructure where participants retain local control over what data they offer to whom. However, recent proposals place significant trust in remote infrastructure by implementing organizational security measures such as certification processes before the admission of a participant. At the same time, the data sensitivity incentivizes participants to bypass the organizational security measures to maximize their benefit. This issue significantly weakens security, sovereignty, and trust guarantees and highlights that organizational security measures are insufficient in this context. In this paper, we argue that data ecosystems must be extended with technical means to (re)establish dependable guarantees. We underpin this need with three representative use cases for data ecosystems, which cover personal, economic, and governmental data, and systematically map the lack of dependable guarantees in related work. To this end, we identify three enablers of dependable guarantees, namely trusted remote policy enforcement, verifiable data tracking, and integration of resource-constrained participants. These enablers are critical for securely implementing data ecosystems in data-sensitive contexts.</t>
  </si>
  <si>
    <t>https://www.sciencedirect.com/science/article/pii/S0169023X24000259</t>
  </si>
  <si>
    <t>The unresolved need for dependable guarantees on security, sovereignty, and trust in data ecosystems</t>
  </si>
  <si>
    <t>LohmÃ¶ller, Johannes; Pennekamp, Jan; Matzutt, Roman; Schneider, Carolin Victoria; Vlad, Eduard; Trautwein, Christian; Wehrle, Klaus</t>
  </si>
  <si>
    <t>Lohmoeller2024</t>
  </si>
  <si>
    <t>The potential of data to circulate across organizations and sectors and stimulate innovation in multiple contexts has been largely acknowledged by practitioners and researchers. This has given rise to a specific form of innovation strategy, â€œdata-push innovationâ€, which consists of stimulating the use of existing data by third-party actors. However, how to manage such a strategy remains challenging. The paper explores this question by examining the longitudinal case study of an actor that has successfully stimulated the use of Earth observation data by multiple actors over the last 40 years. The paper offers several contributions to research in information systems and innovation management. First, the paper shows that data-push innovation can be fostered through the intentional design of a so-called â€œfit systemâ€ allowing data to be used in multiple contexts. Such a fit system can be built as a generic system, following similar â€œgenerificationâ€ strategies as those supporting platform or software development but with original patterns to adapt to the specificities of data-push innovation. Second, the paper characterizes the types of â€œboundary resourcesâ€ needed to support this process. These boundary resources especially have a two-way resourcing function: they help third-party actors contribute to the fit system development, but they also allow the fit system owner to identify the knowledge boundaries preventing data from gaining meaning in new contexts. Third, the paper reveals an intriguing form of localized and nondominant platform leadership, focusing on gaining generative power rather than controlling power over the platform ecosystem.</t>
  </si>
  <si>
    <t>https://www.sciencedirect.com/science/article/pii/S0166497224000427</t>
  </si>
  <si>
    <t>Data-push innovation beyond serendipity: The case of a digital platform making Earth Observation data fit into multiple use contexts</t>
  </si>
  <si>
    <t>Barbier, RaphaÃ«lle; Ben Yahia, Skander; Lenfle, Sylvain; Weil, Benoit</t>
  </si>
  <si>
    <t>Barbier2024</t>
  </si>
  <si>
    <t>chronic pain, eHealth, cancer, decision-making, survivorship, self-efficacy, pain, oncology, health ecosystem, health ecosystems, breast, survivor, survivors, mHealth, mobile health, app, apps, applications, MARS</t>
  </si>
  <si>
    <t>Background Chronic pain is one of the most common and critical long-term effects of breast cancer. Digital health technologies enhance the management of chronic pain by monitoring physical and psychological health status and supporting pain self-management and patient treatment decisions throughout the clinical pathway. Objective This pilot study aims to evaluate patientsâ€™ experiences, including usability, with a novel digital integrated health ecosystem for chronic pain named PainRELife. The sample included patients with breast cancer during survivorship. The PainRELife ecosystem comprises a cloud technology platform interconnected with electronic health records and patients' devices to gather integrated health care data. Methods We enrolled 25 patients with breast cancer (mean age 47.12 years) experiencing pain. They were instructed to use the PainRELife mobile app for 3 months consecutively. The Mobile Application Rating Scale (MARS) was used to evaluate usability. Furthermore, pain self-efficacy and participation in treatment decisions were evaluated. The study received ethical approval (R1597/21-IEO 1701) from the Ethical Committee of the European Institute of Oncology. Results The MARS subscale scores were medium to high (range: 3.31-4.18), and the total app quality score was 3.90. Patients with breast cancer reported reduced pain intensity at 3 months, from a mean of 5 at T0 to a mean of 3.72 at T2 (P=.04). The total number of times the app was accessed was positively correlated with pain intensity at 3 months (P=.03). The engagement (P=.03), information (P=.04), and subjective quality (P=.007) subscales were positively correlated with shared decision-making. Furthermore, participants with a lower pain self-efficacy at T2 (mean 40.83) used the mobile app more than participants with a higher pain self-efficacy (mean 48.46; P=.057). Conclusions The data collected in this study highlight that digital health technologies, when developed using a patient-driven approach, might be valuable tools for increasing participation in clinical care by patients with breast cancer, permitting them to achieve a series of key clinical outcomes and improving quality of life. Digital integrated health ecosystems might be important tools for improving ongoing monitoring of physical status, psychological burden, and socioeconomic issues during the cancer survivorship trajectory. International Registered Report Identifier (IRRID) RR2-10.2196/41216</t>
  </si>
  <si>
    <t>https://www.sciencedirect.com/science/article/pii/S2561326X24000684</t>
  </si>
  <si>
    <t>Support for Chronic Pain Management for Breast Cancer Survivors Through Novel Digital Health Ecosystems: Pilot Usability Study of the PainRELife Mobile App</t>
  </si>
  <si>
    <t>Masiero, Marianna; Filipponi, Chiara; Fragale, Elisa; Pizzoli, Silvia Francesca Maria; Munzone, Elisabetta; Milani, Alessandra; Guido, Luca; Guardamagna, Vittorio; Marceglia, Sara; Prandin, Roberto; Prenassi, Marco; Caruso, Annamaria; Manzelli, Vania; Savino, Chiara; Conti, Costanza; Rizzi, Federica; Casalino, Alice; Candiani, Giulia; Memini, Francesca; Chiveri, Luca; Vitali, Andrea Luigi; Corbo, Massimo; Grasso, Roberto; Didier, Florence; Ferrucci, Roberta; Pravettoni, Gabriella</t>
  </si>
  <si>
    <t>Masiero2024</t>
  </si>
  <si>
    <t>NFTs, biobanks, blockchains, health care, medical big data, sustainability, blockchain platform, platform, tracing, virtual, biomedical data, transformation, development, promoted</t>
  </si>
  <si>
    <t>CryptoKitties, a trendy game on Ethereum that is an open-source public blockchain platform with a smart contract function, brought nonfungible tokens (NFTs) into the public eye in 2017. NFTs are popular because of their nonfungible properties and their unique and irreplaceable nature in the real world. The embryonic form of NFTs can be traced back to a P2P network protocol improved based on Bitcoin in 2012 that can realize decentralized digital asset transactions. NFTs have recently gained much attention and have shown an unprecedented explosive growth trend. Herein, the concept of digital asset NFTs is introduced into the medical and health field to conduct a subversive discussion on biobank operations. By converting biomedical data into NFTs, the collection and circulation of samples can be accelerated, and the transformation of resources can be promoted. In conclusion, the biobank can achieve sustainable development through â€œdecentralization.â€</t>
  </si>
  <si>
    <t>https://www.sciencedirect.com/science/article/pii/S1438887124002772</t>
  </si>
  <si>
    <t>Efficient Use of Biological Data in the Web 3.0 Era by Applying Nonfungible Token Technology</t>
  </si>
  <si>
    <t>Wang, Guanyi; Chen, Chen; Jiang, Ziyu; Li, Gang; Wu, Can; Li, Sheng</t>
  </si>
  <si>
    <t>Wang2024</t>
  </si>
  <si>
    <t>Africa, Environmental concerns, Mining, Poverty alleviation, Socio-economic growth, Sustainable development goals</t>
  </si>
  <si>
    <t>Every country seeks to assure development that satisfies the requirements of the current generation without jeopardising the ability of future generations to meet their own needs. This concept was proposed in the World Commission on Environment and Developmentâ€™s report, Our Common Future as Sustainable Development (SD). All United Nations members adopted the seventeen goals in 2015 to accomplish the SD. These goals are referred to as sustainable development goals (SDGs) and include 169 targets that must be met by all countries by 2030. The mining sector is critical to achieving the SDGs. While Africa is endowed with much mineral wealth potential for achieving SDGs by 2030, most of these countries are facing the problem of the â€œresource curseâ€ together with other socioeconomic, environmental, and political challenges, such as civil war and extreme poverty. This review examines pertinent past and current studies to provide an overview of the relationship between the mining sector and SDGs in Africa. Relevant data and information were collected, selected, evaluated, interpreted, and presented in themes, graphs, and tables from diverse bibliographic sources, such as the Web of Sciences, Google Scholar, and grey literature. This study revealed that mining does not involve a single primary point of interaction with a single SDG. Instead, it contributes to multiple goals at the same time. This is because mining operations and businesses have numerous beneficial and negative effects on communities, ecosystems, and economies. It contributes to eliminating extreme poverty, reducing hunger, and improving human health and education in communities. It generates foreign revenue and creates jobs, allowing governments to enhance their socioeconomic infrastructure. However, the mining industry is still overwhelmingly male-dominated, and contributes to environmental problems such as climate change and other social constraints such as political instability.</t>
  </si>
  <si>
    <t>https://www.sciencedirect.com/science/article/pii/S0301420724000771</t>
  </si>
  <si>
    <t>Resources Policy</t>
  </si>
  <si>
    <t>Mining and sustainable development goals in Africa</t>
  </si>
  <si>
    <t>Mvile, Benatus Norbert; Bishoge, Obadia Kyetuza</t>
  </si>
  <si>
    <t>Mvile2024</t>
  </si>
  <si>
    <t>global health, health information systems, electronic health care records, EHRs, interoperability, data flow, access to information, health information interoperability, pediatric, pediatrics, infant, infants, clinical data, mixed method, Botswana, health care information, child health, tuberculosis, HIV, eLearning, survey, health informatics, communication</t>
  </si>
  <si>
    <t>Background Botswana has made significant investments in its health care information infrastructure, including vertical programs for child health and nutrition, HIV care, and tuberculosis. However, effectively integrating the more than 18 systems in place for data collection and reporting has proved to be challenging. The Botswana Health Data Collaborative Roadmap Strategy (2020-24) states that â€œthere exists parallel reporting systems and data is not integrated into the mainstream reports at the national level,â€ seconded by the Botswana National eLearning strategy (2020), which states that â€œthere is inadequate information flow at all levels, proliferation of systems, reporting tools are not synthesized; hence too many systems are not communicating.â€ Objective The objectives of this study are to (1) create a visual representation of how data are processed and the inputs and outputs through each health care system level; (2) understand how frontline workers perceive health care data sharing across existing platforms and the impact of data on health care service delivery. Methods The setting included a varied range of 30 health care facilities across Botswana, aiming to capture insights from multiple perspectives into data flow and system integration challenges. The study design combined qualitative and quantitative methodologies, informed by the rapid assessment process and the technology assessment model for resource limited settings. The study used a participatory research approach to ensure comprehensive stakeholder engagement from its inception. Survey instruments were designed to capture the intricacies of data processing, sharing, and integration among health care workers. A purposive sampling strategy was used to ensure a wide representation of participants across different health care roles and settings. Data collection used both digital surveys and in-depth interviews. Preliminary themes for analysis include perceptions of the value of health care data and experiences in data collection and sharing. Ethical approvals were comprehensively obtained, reflecting the commitment to uphold research integrity and participant welfare throughout the study. Results The study recruited almost 44 health care facilities, spanning a variety of health care facilities. Of the 44 recruited facilities, 27 responded to the surveys and participated in the interviews. A total of 75% (112/150) of health care professionals participating came from clinics, 20% (30/150) from hospitals, and 5% (8/150) from health posts and mobile clinics. As of October 10, 2023, the study had collected over 200 quantitative surveys and conducted 90 semistructured interviews. Conclusions This study has so far shown enthusiastic engagement from the health care community, underscoring the relevance and necessity of this studyâ€™s objectives. We believe the methodology, centered around extensive community engagement, is pivotal in capturing a nuanced understanding of the health care data ecosystem. The focus will now shift to the analysis phase of the study, with the aim of developing comprehensive recommendations for improving data flow within Botswana's health care system. International Registered Report Identifier (IRRID) DERR1-10.2196/52411</t>
  </si>
  <si>
    <t>https://www.sciencedirect.com/science/article/pii/S1929074824004906</t>
  </si>
  <si>
    <t>Clinical Data Flow in Botswana Clinics: Protocol for a Mixed-Methods Assessment</t>
  </si>
  <si>
    <t>Faulkenberry, Grey; Masizana, Audrey; Mosesane, Badisa; Ndlovu, Kagiso</t>
  </si>
  <si>
    <t>Faulkenberry2024</t>
  </si>
  <si>
    <t>eHealth, digital health, electronic health data, data revolution, actionable data, mobile phone</t>
  </si>
  <si>
    <t>The health sector is highly digitized, which is enabling the collection of vast quantities of electronic data about health and well-being. These data are collected by a diverse array of information and communication technologies, including systems used by health care organizations, consumer and community sources such as information collected on the web, and passively collected data from technologies such as wearables and devices. Understanding the breadth of IT that collect these data and how it can be actioned is a challenge for the significant portion of the digital health workforce that interact with health data as part of their duties but are not for informatics experts. This viewpoint aims to present a taxonomy categorizing common information and communication technologies that collect electronic data. An initial classification of key information systems collecting electronic health data was undertaken via a rapid review of the literature. Subsequently, a purposeful search of the scholarly and gray literature was undertaken to extract key information about the systems within each category to generate definitions of the systems and describe the strengths and limitations of these systems.</t>
  </si>
  <si>
    <t>https://www.sciencedirect.com/science/article/pii/S1438887124002930</t>
  </si>
  <si>
    <t>A Taxonomy for Health Information Systems</t>
  </si>
  <si>
    <t>Janssen, Anna; Donnelly, Candice; Shaw, Tim</t>
  </si>
  <si>
    <t>Janssen2024</t>
  </si>
  <si>
    <t>Open data ecosystem, Open data platform ecosystem, Smart city, Multi-country comparative study, Urban development, Urban governance</t>
  </si>
  <si>
    <t>An understanding of how modern Open Data Ecosystems (ODEs) work is critical in the context of current trends towards sustainability and smartness, while is seen to be an asset to support urban governance and development, in coordinating actions, and fostering civic engagement. This paper aims to establish such understanding by analyzing the contextual patterns, platforms, and components shaping sustainable ODEs by employing platform theory. This study explores and compares characteristics, similarities, differences, and best approaches in 19 cities across 8 countries. In this study we (1) identify 50 patterns that influence and shape sustainable ODEs and their platforms, i.e., Open Data Platform Ecosystems (ODPEs); (2) explore the relationships between platforms and other ODPEs components by developing a respective model, and identifying internal platforms and other components; (3) empirically validate the conceptual findings of five types of ODPEs presented in the literature, redefining them from the conceptual to real-life implementation of the respective components in sample cities; (4) considering the experience gained during the study with respect to the ODPEs and external pressures and environments that shape or influence them, we define 12 recommendations for policy planning and urban governance of more sustainable ODEs.</t>
  </si>
  <si>
    <t>https://www.sciencedirect.com/science/article/pii/S0264275124000659</t>
  </si>
  <si>
    <t>Sustainable open data ecosystems in smart cities: A platform theory-based analysis of 19 European cities</t>
  </si>
  <si>
    <t>Lnenicka, Martin; Nikiforova, Anastasija; Clarinval, Antoine; Luterek, Mariusz; Rudmark, Daniel; Neumaier, Sebastian; KeviÄ‡, Karlo; RodrÃ­guez BolÃ­var, Manuel Pedro</t>
  </si>
  <si>
    <t>Lnenicka2024a</t>
  </si>
  <si>
    <t>Metaverse, Requirements, Architecture, Digital public services, Digital government, Expert assessment</t>
  </si>
  <si>
    <t>Digital government comprises all means to enable governments to interact with their constituents digitally. The metaverse provides a virtual reality environment where various activities can be carried out without physically visiting the places of interest, including the public authorities. Yet, how governments can use the metaverse is unknown. This paper aims to extend the understanding of the metaverse architecture requirements and their suitability for digital public services provision. We used the systematic literature review, experts' assessment using the Delphi method, and quantitative analysis to attain this goal. Our research contributes to the literature by eliciting the structure and composition of the functional and non-functional requirements. The contributions include (1) identification and classification of 50 functional and 16 non-functional metaverse-related architecture requirements, (2) determination and relevancy of 15 most important functional and 6 non-functional requirements for digital public services provision, and (3) suitability assessment of the 21 services recommended for provision in the EU's metaverse platform with the highest potential to attract users. These findings show that governments pose unique requirements on the metaverse. Not all types of services are suitable for providing in the metaverse. Those focused on empowering citizens and helping them to develop are most important.</t>
  </si>
  <si>
    <t>https://www.sciencedirect.com/science/article/pii/S0040162524001422</t>
  </si>
  <si>
    <t>Government in the metaverse: Requirements and suitability for providing digital public services</t>
  </si>
  <si>
    <t>Lnenicka, Martin; Rizun, Nina; Alexopoulos, Charalampos; Janssen, Marijn</t>
  </si>
  <si>
    <t>Lnenicka2024</t>
  </si>
  <si>
    <t>electronic health record, health records, EHR, EHRs, semantic, health care data, semantic interoperability, interoperability, standardize, standardized, standardization, cross-border data exchange, systematic review, synthesis, syntheses, review methods, review methodology, search, searches, searching, systematic, data exchange, information sharing, ontology, ontologies, terminology, terminologies, standard, standards, classification, PRISMA, data sharing, Preferred Reporting Items for Systematic Reviews and Meta-Analyses</t>
  </si>
  <si>
    <t>Background Semantic interoperability facilitates the exchange of and access to health data that are being documented in electronic health records (EHRs) with various semantic features. The main goals of semantic interoperability development entail patient data availability and use in diverse EHRs without a loss of meaning. Internationally, current initiatives aim to enhance semantic development of EHR data and, consequently, the availability of patient data. Interoperability between health information systems is among the core goals of the European Health Data Space regulation proposal and the World Health Organizationâ€™s Global Strategy on Digital Health 2020-2025. Objective To achieve integrated health data ecosystems, stakeholders need to overcome challenges of implementing semantic interoperability elements. To research the available scientific evidence on semantic interoperability development, we defined the following research questions: What are the key elements of and approaches for building semantic interoperability integrated in EHRs? What kinds of goals are driving the development? and What kinds of clinical benefits are perceived following this development? Methods Our research questions focused on key aspects and approaches for semantic interoperability and on possible clinical and semantic benefits of these choices in the context of EHRs. Therefore, we performed a systematic literature review in PubMed by defining our study framework based on previous research. Results Our analysis consisted of 14 studies where data models, ontologies, terminologies, classifications, and standards were applied for building interoperability. All articles reported clinical benefits of the selected approach to enhancing semantic interoperability. We identified 3 main categories: increasing the availability of data for clinicians (n=6, 43%), increasing the quality of care (n=4, 29%), and enhancing clinical data use and reuse for varied purposes (n=4, 29%). Regarding semantic development goals, data harmonization and developing semantic interoperability between different EHRs was the largest category (n=8, 57%). Enhancing health data quality through standardization (n=5, 36%) and developing EHR-integrated tools based on interoperable data (n=1, 7%) were the other identified categories. The results were closely coupled with the need to build usable and computable data out of heterogeneous medical information that is accessible through various EHRs and databases (eg, registers). Conclusions When heading toward semantic harmonization of clinical data, more experiences and analyses are needed to assess how applicable the chosen solutions are for semantic interoperability of health care data. Instead of promoting a single approach, semantic interoperability should be assessed through several levels of semantic requirements A dual model or multimodel approach is possibly usable to address different semantic interoperability issues during development. The objectives of semantic interoperability are to be achieved in diffuse and disconnected clinical care environments. Therefore, approaches for enhancing clinical data availability should be well prepared, thought out, and justified to meet economically sustainable and long-term outcomes.</t>
  </si>
  <si>
    <t>https://www.sciencedirect.com/science/article/pii/S2291969424000474</t>
  </si>
  <si>
    <t>Semantic Interoperability of Electronic Health Records: Systematic Review of Alternative Approaches for Enhancing Patient Information Availability</t>
  </si>
  <si>
    <t>Palojoki, Sari; Lehtonen, Lasse; Vuokko, Riikka</t>
  </si>
  <si>
    <t>Palojoki2024</t>
  </si>
  <si>
    <t>traceability, circular economy, supply chain, identification</t>
  </si>
  <si>
    <t>Efficient management of circular value creation requires holistic traceability systems providing consistent collection and sharing of product lifecycle data among various stakeholders in a supply chain, even when individual parts are reused or repurposed in new products. In these traceability systems, unique identification of products and parts is paramount for maintaining consistency in the lifecycle data. However, as supply chains become increasingly complex and dynamic, challenges in consistent identification arise. Therefore, this paper discusses data consistency challenges for identification systems, focusing on creating and managing unique identifiers in the physical and digital world. Based on that discussion, this paper proposes an architecture for information-consistent part identification systems in complex circular value chains. The architecture uses AI-based fingerprinting technology to ensure marking-free product identification, the Asset Administration Shell to model relevant traceability data, and blockchain technology to ensure consistent product identifiers.</t>
  </si>
  <si>
    <t>https://www.sciencedirect.com/science/article/pii/S2212827124014483</t>
  </si>
  <si>
    <t>1617-1622</t>
  </si>
  <si>
    <t>An Architecture for information consistent identification systems in circular value creation</t>
  </si>
  <si>
    <t>KÃ¼nster, Nils; Dorka, Frithjof; Hentsch, Maximilian; Palm, Daniel</t>
  </si>
  <si>
    <t>Kuenster2024</t>
  </si>
  <si>
    <t>Digital twins, Energy digitalization, Applications and platforms, European Countries, Marine energy, Artificial Intelligence</t>
  </si>
  <si>
    <t>Digital twins (DTs) promise innovation for the marine renewable energy sector using modern technological advances and the existing maritime knowledge frameworks. The DT is a digital equivalent of a real object that reflects and predicts its behaviours and states in a virtual space over its lifetime. DTs collect data from multiple sources in pilots and leverage newly introduced low-cost sensor systems. They synchronize, homogenize, and transmit the data to a central hub and integrate it with predictive and learning models to optimize plant performance and operations. This research presents critical aspects of DT implementation challenges in marine energy digitalization DT approaches that use and combine data systems. Firstly, the DT and the existing framework for marine knowledge provided by systems are presented, and the DT's main development steps are discussed. Secondly, the DT implementing main stages, measurement systems, data harmonization and preprocessing, modelling, comprehensive data analysis, and learning and optimization tools, are identified. Finally, the ILIAD (Integrated Digital Framework for Comprehensive Maritime Data and Information Services) project has been reviewed as a best EU funding practice to understand better how marine energy digitalization DT's approaches are being used, designed, developed, and launched.</t>
  </si>
  <si>
    <t>https://www.sciencedirect.com/science/article/pii/S1364032123009231</t>
  </si>
  <si>
    <t>Marine energy digitalization digital twin's approaches</t>
  </si>
  <si>
    <t>Majidi Nezhad, Meysam; Neshat, Mehdi; Sylaios, Georgios; Astiaso Garcia, Davide</t>
  </si>
  <si>
    <t>MajidiNezhad2024</t>
  </si>
  <si>
    <t>Digital Lifecycle records, network value creation structures, inter-company networking, plant data management</t>
  </si>
  <si>
    <t>The development of a digital lifecycle records has the potential to make an important contribution to networked, dynamic value creation. One of the challenges lies in defining a uniform, standardized procedure for recording data. Criteria such as the format, quality and quantity of the data to be recorded play an important role here. However, the market maturity of digital lifecycle records is not sufficient to both record information transparently within the company and to make this information accessible across companies in a dynamic value creation system. Based on this initial situation, developed concepts, both based on previous literature reviews on the current state of the technology, as well as drafts and results during research projects carried out, will be presented with a critical review of which current challenges need to be solved for successful implementation.</t>
  </si>
  <si>
    <t>https://www.sciencedirect.com/science/article/pii/S2212827124012861</t>
  </si>
  <si>
    <t>556-561</t>
  </si>
  <si>
    <t>Digital Lifecycle Records as an enabler for networked value creation</t>
  </si>
  <si>
    <t>Kiklhorn, David; Hefft, Daniel</t>
  </si>
  <si>
    <t>Kiklhorn2024</t>
  </si>
  <si>
    <t>PathSense, digital twin, welding process, data acquisition, spatiotemporal analysis, defect detection, OPC UA, MQTT, AI</t>
  </si>
  <si>
    <t>The use of digital technologies in industrial manufacturing reduces operational costs and improves production quality. The â€œFramework for Spatiotemporal Production Data Acquisitionâ€ (PathSense) aims to improve access and usability of production data by applying a common data ecosystem. Through integrating operational technology (OT) and information technology (IT), PathSense supports decision-making and process optimization. The framework uses the concept of digital shadows to collect critical information from sensors within the continuous manufacturing processes, e.g., welding or gluing lines. Spatial and temporal digital shadows are developed in accordance with human spatial cognition to support sophisticatedâ€“yet intuitiveâ€“human-computer interactions without the need for advanced data science skills. The backbone of the framework consists of robust data pipelines with a setup incorporating modern IT protocols, such as OPC UA and MQTT, to support the efficient acquisition and management of data. The paper addresses the challenges associated with the combination of IT and OT in cyber-physical systems, stressing modern complex data-intensive manufacturing as one exemplary domain to be tackled by scalable and secure data architectures. The paper identifies two major future directions: refining data integration processes and embedding advanced machine learning algorithms to enable automated data analysis and improve process quality monitoring. In summary, PathSense proposes a data-driven approach for quality inspection in manufacturing, which may eventually enhance industry practices and move towards data-driven decisions and increased operational flexibility.</t>
  </si>
  <si>
    <t>https://www.sciencedirect.com/science/article/pii/S2212827124014525</t>
  </si>
  <si>
    <t>1644-1652</t>
  </si>
  <si>
    <t>Data Acquisition Framework for spatio-temporal analysis of path-based welding applications</t>
  </si>
  <si>
    <t>Safronov, Georgij; Theisinger, Heiko; Sahlbach, Vasco; Braun, Christoph; Molzer, Andreas; Thies, Anabelle; Schuba, Christian; Shirazi, Majid; Reindl, Thomas; HÃ¤nel, Albrecht; Engelhardt, Philipp; Ihlenfeldt, Steffen; Mayr, Peter</t>
  </si>
  <si>
    <t>Safronov2024</t>
  </si>
  <si>
    <t>Network immunization, Community detection, Social network analysis, Harmful content detection</t>
  </si>
  <si>
    <t>Network immunization is an automated task in the field of network analysis that involves protecting a network (modeled as a graph) from being infected by an undesired arbitrary diffusion. In this article, we consider the spread of harmful content in social networks, and we propose CONTAIN, a novel COmmuNiTy-based Algorithm for network ImmuNization. Our solution uses the network information to (1) detect harmful content spreaders, and (2) generate partitions and rank them for immunization using the subgraphs induced by each spreader, i.e., employing CONTAIN. The experimental results obtained on real-world datasets show that CONTAIN outperforms state-of-the-art solutions, i.e., NetShield and SparseShield, by immunizing the network in fewer iterations, thus, converging significantly faster than the state-of-the-art algorithms. We also compared our solution in terms of scalability with the state-of-the-art tree-based mitigation algorithm MCWDST, as well as with NetShield and SparseShield. We can conclude that our solution outperforms MCWDST and NetShield.</t>
  </si>
  <si>
    <t>https://www.sciencedirect.com/science/article/pii/S2215098624001149</t>
  </si>
  <si>
    <t>Engineering Science and Technology, an International Journal</t>
  </si>
  <si>
    <t>CONTAIN: A community-based algorithm for network immunization</t>
  </si>
  <si>
    <t>Apostol, Elena Simona; Coban, Ã–zgur; TruicÄƒ, Ciprian-Octavian</t>
  </si>
  <si>
    <t>APOSTOL2024101728</t>
  </si>
  <si>
    <t>Unexploded ordnance, Bomb crater, Satellite imagery, KH-9 Hexagon, Vietnam War, Mine action</t>
  </si>
  <si>
    <t>Thousands of people are injured every year from explosive remnants of war which include unexploded ordnance (UXO) and abandoned ordnance. UXO has negative long-term impacts on livelihoods and ecosystems in contaminated areas. Exact locations of remaining UXO are often unknown as survey and clearance activities can be dangerous, expensive and time-consuming. In Vietnam, Lao PDR and Cambodia, about 20% of the land remains contaminated by UXO from the Vietnam War. Recently declassified historical KH-9 satellite imagery, taken during and immediately after the Vietnam War, now provides an opportunity to map this remaining contamination. KH-9 imagery was acquired and orthorectified for two study areas in Southeast Asia. Bomb craters were manually labeled in a subset of the imagery to train convolutional neural networks (CNNs) for automated crater detection. The CNNs achieved a F1-Score of 0.61 and identified more than 500,000 bomb craters across the two study areas. The detected craters provided more precise information on the impact locations of bombs than target locations available from declassified U.S. bombing records. This could allow for a more precise localization of suspected hazardous areas during non-technical surveys as well as a more fine-grained determination of residual risk of UXO. The method is directly transferable to other areas in Southeast Asia and is cost-effective due to the low cost of the KH-9 imagery and the use of open-source software. The results also show the potential of integrating crater detection into data-driven decision making in mine action across more recent conflicts.</t>
  </si>
  <si>
    <t>https://www.sciencedirect.com/science/article/pii/S2666017224000270</t>
  </si>
  <si>
    <t>Science of Remote Sensing</t>
  </si>
  <si>
    <t>Detecting Vietnam War bomb craters in declassified historical KH-9 satellite imagery</t>
  </si>
  <si>
    <t>Barthelme, Philipp; Darbyshire, Eoghan; Spracklen, Dominick V.; Watmough, Gary R.</t>
  </si>
  <si>
    <t>BARTHELME2024100143</t>
  </si>
  <si>
    <t>pancreatic cancer, unsaturated fatty acids, fibroblasts, hypoxia, lipids, tumor microenvironment</t>
  </si>
  <si>
    <t>Summary Pancreatic ductal adenocarcinoma (PDAC) is an aggressive malignancy with abundant cancer-associated fibroblasts (CAFs) creating hallmark desmoplasia that limits oxygen and nutrient delivery. This study explores the importance of lipid homeostasis under stress. Exogenous unsaturated lipids, rather than de novo synthesis, sustain PDAC cell viability by relieving endoplasmic reticulum (ER) stress under nutrient scarcity. Furthermore, CAFs are less hypoxic than adjacent malignant cells inÂ vivo, nominating them as a potential source of unsaturated lipids. CAF-conditioned medium promotes PDAC cell survival upon nutrient and oxygen deprivation, an effect reversed by delipidation. Lysophosphatidylcholines (LPCs) are particularly enriched in CAF-conditioned medium and preferentially taken up by PDAC cells, where they are converted to phosphatidylcholine (PC) to sustain membrane integrity. Blocking LPC-to-PC conversion inhibits PDAC cell survival and increases ER stress. These findings show a critical lipid â€œcross-feedingâ€ mechanism that promotes PDAC cell survival, offering a potential metabolic target for treatment.</t>
  </si>
  <si>
    <t>https://www.sciencedirect.com/science/article/pii/S2211124724013238</t>
  </si>
  <si>
    <t>Cell Reports</t>
  </si>
  <si>
    <t>Cancer-associated fibroblasts maintain critical pancreatic cancer cell lipid homeostasis in the tumor microenvironment</t>
  </si>
  <si>
    <t>Han, Xu; Burrows, Michelle; Kim, Laura C.; Xu, Jimmy P.; Vostrejs, Will; Van Le, Tran Ngoc; Poltorack, Carson; Jiang, Yanqing; Cukierman, Edna; Stanger, Ben Z.; Reiss, Kim A.; Shaffer, Sydney M.; Mesaros, Clementina; Keith, Brian; Simon, M. Celeste</t>
  </si>
  <si>
    <t>HAN2024114972</t>
  </si>
  <si>
    <t>Public data ecosystem, Evolution, Generation, Conceptual model, Typology, Systematic literature review</t>
  </si>
  <si>
    <t>There is a lack of understanding of the elements that constitute different types of value-adding public data ecosystems and how these elements form and shape the development of these ecosystems over time, which can lead to misguided efforts to develop future public data ecosystems. The aim of the study is twofold: (1) to explore how public data ecosystems have developed over time and (2) to identify the value-adding elements and formative characteristics of public data ecosystems. Using an exploratory retrospective analysis and a deductive approach, we systematically review 148 studies published between 1994 and 2023. Based on the results, this study presents a typology of public data ecosystems and develops a conceptual model of elements and formative characteristics that contribute most to value-adding public data ecosystems. Moreover, this study develops a conceptual model of the evolutionary generation of public data ecosystems represented by six generations that differ in terms of (a) components and relationships, (b) stakeholders, (c) actors and their roles, (d) data types, (e) processes and activities, and (f) data lifecycle phases. Finally, three avenues for a future research agenda are proposed. This study is relevant for practitioners suggesting what elements of public data ecosystems have the most potential to generate value and should thus be part of public data ecosystems. As a scientific contribution, this study integrates conceptual knowledge about the elements of public data ecosystems, the evolution of these ecosystems, defines a future research agenda, and thereby moves towards defining public data ecosystems of the new generation.</t>
  </si>
  <si>
    <t>https://www.sciencedirect.com/science/article/pii/S0736585324000947</t>
  </si>
  <si>
    <t>Understanding the development of public data ecosystems: From a conceptual model to a six-generation model of the evolution of public data ecosystems</t>
  </si>
  <si>
    <t>Lnenicka, Martin; Nikiforova, Anastasija; Luterek, Mariusz; Milic, Petar; Rudmark, Daniel; Neumaier, Sebastian; KeviÄ‡, Karlo; Zuiderwijk, Anneke; RodrÃ­guez BolÃ­var, Manuel Pedro</t>
  </si>
  <si>
    <t>LNENICKA2024102190</t>
  </si>
  <si>
    <t>Mobile phone signalling data, Visitor behaviour, Non-linear effect, XGBoost, SHAP, Built environment</t>
  </si>
  <si>
    <t>COVID-19 has significantly affected the behavioural patterns of urban visitors. However, the non-linear relationships between visitor behaviour and built environments, particularly how these relationships have evolved during the pandemic, have not yet been extensively studied. Using over 10 million mobile big data records collected over three years in Fukuoka, Japan, incorporating the XGBoost machine learning model and SHAP-PDP interpretation method, we identified non-linear relationships between visitor behaviours and built environments. Our findings uncovered significant non-linear impacts on visitor behaviour of several urban characteristics, such as floor area ratio, building coverage ratio, road density, and POI richness. Notably, the floor area ratio exhibits a negative correlation with visit frequency below 1 but a positive correlation above 2. Building coverage ratio positively impacts visit frequency up to 1000Â m2 per 10,000Â m2, after which it turns negative; this correlation shifted towards a consistent negative trend during the pandemic. Road density, which usually correlates negatively with visit duration, became positively correlated above 700Â m2 per 10,000Â m2 during the pandemic. Similarly, the influence of floor area ratio on visit duration reversed from negative to positive under pandemic conditions. Revealing the dynamic and non-monotonic nature of how urban visitors respond to the built environment under the influence of the pandemic, our results provide valuable insights for urban planning strategies in response to crisis resiliently.</t>
  </si>
  <si>
    <t>https://www.sciencedirect.com/science/article/pii/S0197397524002169</t>
  </si>
  <si>
    <t>Changes in visitor behaviour across COVID-19 pandemic: Unveiling urban visitation dynamics and non-linear relationships with the built environment using mobile big data</t>
  </si>
  <si>
    <t>Yuan, Lang; Sho, Kojiro; Eom, Sunyong; Nishi, Hayato; Hasegawa, Daisuke; Zhao, Han; Aoki, Takashi; Zhu, Jiarui; Matsuo, Kaoru; Masumura, Akinobu</t>
  </si>
  <si>
    <t>YUAN2024103216</t>
  </si>
  <si>
    <t>Data standardization, Benthic, Seafloor, Marine, Data usage, Habitat</t>
  </si>
  <si>
    <t>A significant proportion of Florida's population lives on the coast and is directly impacted by alterations to the coastal zone, weather disasters (e.g., hurricanes, erosion, flooding), or changes to ecosystem services. Data collected in Florida waters (including water quality, habitat health, bathymetry, and fisheries data) are important for the maintenance of coastal waters, communities, and ecosystems. Yet benthic data collected by a variety of stakeholders are often not shared or openly available, with little metadata to ease data reuse, and are often stored in incompatible formats. To assess the needs of government agencies, private companies, academic researchers, and data managers, we conducted a survey and organized an expert focus group to determine the current state of coastal and marine data usage and distribution in Florida. Through the survey, we asked participants to describe the types of data they use or collect, how they use that data, what limitations they encounter with data sharing, how and when they share their data, and what sorts of metadata standards they use in their work. We determined that many data producers and users are unaware of data standards and often do not follow best management practices for data collection and sharing. The sector of activity of the individual respondent (government, academic, non-profit) determined how data users were interacting with or collecting data and what standards they followed when sharing data. Our expert panel largely echoed our findings, with consistent, well-documented, and standardized datasets being the most important components for data integration in projects. To advance accessibility and reusability of benthic data, our project highlights the need for additional training of stakeholders on data standardization, collaboration and integration, which needs to be applied across institutions. A major need that was identified is tools that make data sharing and metadata creation easier and more efficient.</t>
  </si>
  <si>
    <t>https://www.sciencedirect.com/science/article/pii/S0964569124004149</t>
  </si>
  <si>
    <t>Identifying community practices in marine benthic data usage in Florida</t>
  </si>
  <si>
    <t>Qiao, Xiaohui; Lecours, Vincent; Braswell, Anna E.; Hazell, Joy E.</t>
  </si>
  <si>
    <t>QIAO2024107429</t>
  </si>
  <si>
    <t>Data Quality, Data ecosystems, Design theory</t>
  </si>
  <si>
    <t>Data ecosystems are a novel inter-organizational form of cooperation. They require at least one data provider and one or more data consumers. Existing research mainly addresses generativity mechanisms in this relationship, such as business models or role models for data ecosystems. However, an essential prerequisite for thriving data ecosystems is high data quality in the shared data. Without sufficient data quality, sharing data might lead to negative business consequences, given that the information drawn from them or services built on them might be incorrect or produce fraudulent results. We tackle this issue precisely since we report on a multi-case study deploying data quality tools in data ecosystem scenarios. From these cases, we derive generalized prescriptive design knowledge as a design theory to make the knowledge available for others designing data quality tools for data sharing. Subsequently, our study contributes to integrating the issue of data quality in data ecosystem research and provides practitioners with actionable guidelines inferred from three real-world cases.</t>
  </si>
  <si>
    <t>https://www.sciencedirect.com/science/article/pii/S0169023X24000570</t>
  </si>
  <si>
    <t>A design theory for data quality tools in data ecosystems: Findings from three industry cases</t>
  </si>
  <si>
    <t>Altendeitering, Marcel; Guggenberger, Tobias Moritz; MÃ¶ller, Frederik</t>
  </si>
  <si>
    <t>ALTENDEITERING2024102333</t>
  </si>
  <si>
    <t>artificial intelligence, surgery, ethics, social developments, medical concepts, privatisation, public health, history, future</t>
  </si>
  <si>
    <t>The use of artificial intelligence (AI) in medicine and surgery is currently predicted to be very promising.However, AI has the potential to change the doctorâ€™s role and the doctorâ€“patient relationship. It has the potential to support peopleâ€™s desires for health, along with the potential to nudge or push people to behave in a certain way.To understand these potentials, we must see AI in the light of social developments that have brought about changes in how medicineâ€™s role, in a given society, is understood.The trends of â€˜privatisation of medicineâ€™ and â€˜public-healthisation of the privateâ€™ are proposed as a contextual backdrop to explain why AI raises ethical concerns different from those previously caused by new medical technologies, and which therefore need to be addressed specifically for AI.</t>
  </si>
  <si>
    <t>https://www.sciencedirect.com/science/article/pii/S2058524124000495</t>
  </si>
  <si>
    <t>323-328</t>
  </si>
  <si>
    <t>EFORT Open Reviews</t>
  </si>
  <si>
    <t>Artifical intelligence in surgery: ethical considerations in the light of social trends in the perception of health and medicine</t>
  </si>
  <si>
    <t>Fangerau, Heiner</t>
  </si>
  <si>
    <t>FANGERAU2024323</t>
  </si>
  <si>
    <t>Transformers, Healthcare, Electronic Health Records, Large Language Models, Medical Imaging, Natural Language Processing</t>
  </si>
  <si>
    <t>With Artificial Intelligence (AI) increasingly permeating various aspects of society, including healthcare, the adoption of the Transformers neural network architecture is rapidly changing many applications. Transformer is a type of deep learning architecture initially developed to solve general-purpose Natural Language Processing (NLP) tasks and has subsequently been adapted in many fields, including healthcare. In this survey paper, we provide an overview of how this architecture has been adopted to analyze various forms of healthcare data, including clinical NLP, medical imaging, structured Electronic Health Records (EHR), social media, bio-physiological signals, biomolecular sequences. Furthermore, which have also include the articles that used the transformer architecture for generating surgical instructions and predicting adverse outcomes after surgeries under the umbrella of critical care. Under diverse settings, these models have been used for clinical diagnosis, report generation, data reconstruction, and drug/protein synthesis. Finally, we also discuss the benefits and limitations of using transformers in healthcare and examine issues such as computational cost, model interpretability, fairness, alignment with human values, ethical implications, and environmental impact.</t>
  </si>
  <si>
    <t>https://www.sciencedirect.com/science/article/pii/S0933365724001428</t>
  </si>
  <si>
    <t>Artificial Intelligence in Medicine</t>
  </si>
  <si>
    <t>Transformers and large language models in healthcare: A review</t>
  </si>
  <si>
    <t>Nerella, Subhash; Bandyopadhyay, Sabyasachi; Zhang, Jiaqing; Contreras, Miguel; Siegel, Scott; Bumin, Aysegul; Silva, Brandon; Sena, Jessica; Shickel, Benjamin; Bihorac, Azra; Khezeli, Kia; Rashidi, Parisa</t>
  </si>
  <si>
    <t>NERELLA2024102900</t>
  </si>
  <si>
    <t>Climate change, Ecohydrologic model, Wild olive, Tree-grass ecosystem, Leaf area index, Evapotranspiration</t>
  </si>
  <si>
    <t>In Mediterranean dryland ecosystems climate change is occurring with an increase in air temperature and a decrease (mainly in wet seasons) of precipitation, which are key for grass and tree growth. We investigated an attractive Sardinian case study with a typical tree-grass ecosystem, where wild olives and seasonal grass species grow on thin surface soil layer overlaying a fractured rock sublayer. A very long-term database with almost 60Â years of data is available, with micrometeorological and meteorological measurements, and remote sensing data, providing a unique opportunity to analyze the response of tree-grass ecosystems to historical climate and land cover changes. We proposed an ecohydrological model that was able to reproduce the soil, vegetation, and atmosphere interactions and dynamics, and their long-term evolution. The model accurately predicted the long-term dynamics of the tree cover fraction, which was drastically reduced (âˆ¼0.10) by a human-induced fire about 50Â years ago, and restored naturally in almost 20Â years, reaching the equilibrium value (âˆ¼0.33). The Sardinian tree-grass ecosystem suffered a historically significant reduction in rain and a significant increase in air temperature in the last century. The predicted future scenarios are even more severe, with a further decrease of mean annual precipitation (MAP) of up to âˆ¼400Â mm, and an increase of air temperature of +4Â Â°C, which will cause a reduction of the tree cover fraction of up to 0.10 and a strong decrease of the tree LAI. At present, the developed tree cover percentage of the Sardinian site is sustainable with the historical MAP (&gt;600Â mm/y), thanks to the tree hydraulic redistribution contribution to transpiration (up to 80Â %). In the predicted future scenarios, the increase of dry conditions with a wetness index (precipitation/potential evaporation) below 0.005 will increase the hydraulic redistribution contribution, reaching 91Â % of tree transpiration, which, however, will be not enough to support tree growth and maintenance. The soil is predicted to become drier, with less grass and vegetation in general, with consequences for the landscape aspect, becoming more and more a savanna-like ecosystem.</t>
  </si>
  <si>
    <t>https://www.sciencedirect.com/science/article/pii/S0022169424011685</t>
  </si>
  <si>
    <t>Journal of Hydrology</t>
  </si>
  <si>
    <t>Hydrologic sustainability of a mediterranean tree-grass ecosystem under climate change</t>
  </si>
  <si>
    <t>Montaldo, Nicola; Corona, Roberto</t>
  </si>
  <si>
    <t>MONTALDO2024131772</t>
  </si>
  <si>
    <t>Big data, Smart energy hub, Data analytics, Big data management, Machine learning</t>
  </si>
  <si>
    <t>The combination of energy hubs with advanced information and communication technology has resulted in the creation of an intelligent system referred to as a smart energy hub (SEH). The implementation of the SEH has facilitated the enhancement of the entire energy distribution system by enabling a two-way exchange of energy and information between utility providers and consumers. This has resulted in a system that is secure, efficient, and dependable. The significance and visibility of big data in the SEH are evident as a result of the growing accumulation of data quantities. A wide range of equipment and software work together to collect and use energy data. This includes tools used by both energy providers and customers, like smart meters, software for billing, and various monitoring and control systems. Additionally, sensors, computers, and communication networks play a crucial role in collecting and transmitting this data across the energy grid. Hence, big data plays a crucial role in the development of an enhanced SEH. This paper presents an introduction to the notion of SEH and its associated concepts, as well as the function of big data in the context of SEH. It also discusses the obstacles that big data encounters in the SEH domain and explores the potential opportunities that big data offers for SEH.</t>
  </si>
  <si>
    <t>https://www.sciencedirect.com/science/article/pii/S2211467X24002918</t>
  </si>
  <si>
    <t>Survey of technologies, techniques, and applications for big data analytics in smart energy hub</t>
  </si>
  <si>
    <t>El-Afifi, Magda I.; Sedhom, Bishoy E.; Eladl, Abdelfattah A.; Padmanaban, Sanjeevikumar</t>
  </si>
  <si>
    <t>ELAFIFI2024101582</t>
  </si>
  <si>
    <t>Microclimate, Measurements, QA/QC, VPD, Ecosystem Processes</t>
  </si>
  <si>
    <t>Drawing upon over 100 years of scholarly work on microclimate, we first present an overview of the history, key references, and critical issues surrounding the collection and utilization of microclimate records in ecosystem studies. We place particular emphasis on addressing specific and pressing issues related to the applications of microclimate at the community-ecosystem-landscape level, excluding those of controlled experiment such as growth chambers and greenhouses. Specifically, we: (1) highlight some key issues concerning the collection, quality assurance/quality control (QA/QC), and utilization of microclimatic data in ecosystem studies; (2) revisit microclimatic responses to the structural changes of ecosystems and landscapes; and (3) emphasize the significance of microclimate in understanding major ecosystem/landscape processes and functions. Vapor pressure deficit (VPD) is particularly emphasized for its calculation and use because of its burgeoning applications in the literature. Case studies for each of the three thematic topics are provided with selected references to demonstrate challenges and solutions. As the scientific community gears up to enhance microclimatic stations, we envision significant increases in the use of smart sensors, wireless access, networking, open databases, and computational capabilities. Understanding and addressing some of the issues raised in this synthesis paper may help advance microclimate research and foster collaboration with other relevant disciplines, such as ecosystem science.</t>
  </si>
  <si>
    <t>https://www.sciencedirect.com/science/article/pii/S016819232400220X</t>
  </si>
  <si>
    <t>The contributions of microclimatic information in advancing ecosystem science</t>
  </si>
  <si>
    <t>Chen, Jiquan; Paw U, Kyaw Tha; North, Malcolm; Franklin, Jerry F.</t>
  </si>
  <si>
    <t>CHEN2024110105</t>
  </si>
  <si>
    <t>Energy system automation, ICT architecture for energy systems, Holonic automation architecture, Digital twin, Digitalisation of energy systems, System-of-systems</t>
  </si>
  <si>
    <t>In the ongoing transition towards distributed Renewable Energy Sources (RES) and the concurrent transformation of critical energy infrastructures, the efficient coordination of load, storage, and generation flexibilities while avoiding grid congestion is crucial. To orchestrate the growing myriad of distributed devices, digital solutions based on scalable information and communication technologies (ICT) that go far beyond the existing state-of-the-art, are the key enablers. To open a new avenue towards robust and resilient power and energy systems, this paper proposes the concepts of holarchies and holonic structures as underlying design principles for grid automation and coordination of flexibilities in power and energy systems. We argue that the holonic concept and its theoretic underpinning enables designing and building future resilient power systems that can cope with the otherwise overwhelming complexities of the energy transition. Our long-term vision is that the proposed holonic concept encompasses already existing trends in power and energy systems, i.e. decentralization, digitalization as well as observability and controllability improvements, into one holistic framework, whereby holistic integration is likewise pun and serious ambition. Beyond the existing holonic approach in general and partly for limited power system applications so far, our design proposal encompasses ICT infrastructures and the data domain into a consistent novel architectural approach. Holonic structures, or holarchies, extend and build upon the recursiveness and self-similarity of autonomous sub-structures, i.e. holons, of a system. It is a system-of-systems approach and, thus, conceptionally, very different from existing and well-known multi-agent system approaches. In essence, holonic concepts allow for the formalisation of hierarchical system relations regarding physics, information, and data using a part-whole architecture. Hence, they are well-suited for the conceptualisation of automation functionality across all dimensions of the cyber-physical domain of energy infrastructures and potentially also beyond. This paper investigates holonic structures from different novel perspectives, such as control and automation, system modeling and digital twins, as well as the corresponding ICT-infrastructure and data requirements. Three case studies are drawn upon as examples to illustrate how holonic concepts and approaches are already emerging in power and energy systems operation. Â© 2017 Elsevier Inc. All rights reserved.</t>
  </si>
  <si>
    <t>https://www.sciencedirect.com/science/article/pii/S0142061524005052</t>
  </si>
  <si>
    <t>International Journal of Electrical Power &amp; Energy Systems</t>
  </si>
  <si>
    <t>Towards holonic power and energy systems â€“ A novel ICT architecture as enabler for resilience</t>
  </si>
  <si>
    <t>Rehtanz, Christian; Ulbig, Andreas; Palaniappan, Rajkumar; Faulwasser, Timm; Saidi, Selma; Schmeink, Anke; Wietfeld, Christian</t>
  </si>
  <si>
    <t>REHTANZ2024110283</t>
  </si>
  <si>
    <t>Artificial intelligence (AI), AI startups, AI business ecosystem, Social representations theory</t>
  </si>
  <si>
    <t>Numerous startups are leveraging Artificial Intelligence (AI) technology to create innovative solutions across a wide range of sectors, positioning themselves as central figures in the AI business ecosystem. Particularly notable is the marked increase in the initiation and investment in AI startups within South Korea. To delve deeper into the AI business ecosystem, this study examines its collective understanding from the viewpoint of AI startups in South Korea. We carried out semi-structured interviews with 16 CEOs and managers of AI startups in the country. This study utilizes a core-periphery analysis of the social representation of the AI business ecosystem. In doing so, it addresses an existing knowledge gap and augments the current body of research pertaining to the AI business ecosystem and the present-day opportunities and challenges it confronts. Our findings serve not only to advise practitioners, governments, and businesses but also underscore the importance of ongoing dialogue among government agencies, leading tech companies, and AI startups to foster a more sustainable AI business ecosystem.</t>
  </si>
  <si>
    <t>https://www.sciencedirect.com/science/article/pii/S0308596124000600</t>
  </si>
  <si>
    <t>Understandings of the AI business ecosystem in South Korea: AI startupsâ€™ perspective</t>
  </si>
  <si>
    <t>Nam, Jinyoung; Jung, Yoonhyuk; Kim, Junghwan</t>
  </si>
  <si>
    <t>NAM2024102763</t>
  </si>
  <si>
    <t>Interorganizational relationships, Business analytics, Affordance perspective, Multiple case survey approach, Business value of IT, Technology-organization-environment framework</t>
  </si>
  <si>
    <t>Despite the potential of business analytics (BA) in supply chains, many firms struggle to effectively integrate and leverage BA in their supply chains, leading to underutilized data and missed opportunities for optimization. Therefore, this study utilizes an affordance perspective to study the actualization of BA affordances within supply chains. We conduct a multiple case study analysis, interviewing 28 individuals across nine companies. Our investigation uncovers a hierarchy of intertwined affordances facilitating supply chain information management, cooperation, and customer-focused solutions. Significantly, we highlight the unique influence of technology, organization, and environmental (TOE) factors in shaping affordance actualization. As a result, we argue against generic prescriptions for BA affordance actualization, instead promoting a more tailored approach informed by specific TOE factors tied to each individual supply chain. Our work advances technology affordance research by explaining affordance actualization within supply chains and highlighting the dynamic interplay between TOE factors and BA affordance actualization. Subsequently, our research offers a nuanced understanding of BA implementation, demonstrating how tailored BA strategies can enhance supply chain optimization, cooperation, and customer-centric solutions, ultimately driving value creation for supply chains.</t>
  </si>
  <si>
    <t>https://www.sciencedirect.com/science/article/pii/S092552732400224X</t>
  </si>
  <si>
    <t>Business analytics affordances for supply chain value creation: A technology-organization-environment perspective</t>
  </si>
  <si>
    <t>Daneshvar Kakhki, Mohammad; Sajadi, Seyed Mojtaba</t>
  </si>
  <si>
    <t>DANESHVARKAKHKI2024109367</t>
  </si>
  <si>
    <t>Big data, Conceptual framework, Data-driven government, Design-science methodology, Data ecosystem, Government big data ecosystem</t>
  </si>
  <si>
    <t>The public sector, private firms, and civil society constantly create data of high volume, velocity, and veracity from diverse sources. This kind of data is known as big data. As in other industries, public administrations consider big data as the â€œnew oil" and employ data-centric policies to transform data into knowledge, stimulate good governance, innovative digital services, transparency, and citizens' engagement in public policy. More and more public organizations understand the value created by exploiting internal and external data sources, delivering new capabilities, and fostering collaboration inside and outside of public administrations. Despite the broad interest in this ecosystem, we still lack a detailed and systematic view of it. In this paper, we attempt to describe the emerging Government Big Data Ecosystem as a socio-technical network of people, organizations, processes, technology, infrastructure, standards &amp; policies, procedures, and resources. This ecosystem supports data functions such as data collection, integration, analysis, storage, sharing, use, protection, and archiving. Through these functions, value is created by promoting evidence-based policymaking, modern public services delivery, data-driven administration and open government, and boosting the data economy. Through a Design Science Research methodology, we propose a conceptual framework, which we call â€˜datagov.ecoâ€™. We believe our â€˜datagov.ecoâ€™ framework will provide insights and support to different stakeholdersâ€™ profiles, including administrators, consultants, data engineers, and data scientists.</t>
  </si>
  <si>
    <t>https://www.sciencedirect.com/science/article/pii/S0169023X24000727</t>
  </si>
  <si>
    <t>A conceptual framework for the government big data ecosystem (â€˜datagov.ecoâ€™)</t>
  </si>
  <si>
    <t>Shah, Syed Iftikhar Hussain; Peristeras, Vassilios; Magnisalis, Ioannis</t>
  </si>
  <si>
    <t>SHAH2024102348</t>
  </si>
  <si>
    <t>Digital security governance, Digital ecology, Evolutionary game model, Simulation analysis</t>
  </si>
  <si>
    <t>With the implementation of the overall national security concept, data security governance rises to a new strategic height. In this paper, for the incomplete status quo of digital service platforms, third-party testing organizations and government regulators in the construction of digital security, an evolutionary game model based on the above three parties is constructed. The model examines the strategic decision-making process, behavioral influences, and evolutionary stability of the three players, and is simulated and analyzed using MATLAB. The results show that the evolutionary system will reach the ideal stable state E(1,1,1), which corresponds to the combination of strategies: providing high-quality products, refusing to rent-seeking, and strict regulation. In order to guide the evolving system to reach the ideal stable state, this study puts forward some policy recommendations in terms of establishing a data security assessment mechanism, collaborative technology governance, and optimizing the governance architecture.</t>
  </si>
  <si>
    <t>https://www.sciencedirect.com/science/article/pii/S240584402412422X</t>
  </si>
  <si>
    <t>e36391</t>
  </si>
  <si>
    <t>Research on platform data security governance strategy based on three-party evolutionary game</t>
  </si>
  <si>
    <t>Tian, Zhen; Han, Meng; Jiang, Chuchu</t>
  </si>
  <si>
    <t>TIAN2024e36391</t>
  </si>
  <si>
    <t>Artificial intelligence, Agricultural intelligence, Smart farming, Sustainable agriculture, Digital farming</t>
  </si>
  <si>
    <t>Digital cultivation is emerging as one of the most promising fields that helped in creating an ecosystem for smart farming. Precision farming, modernized techniques, and creating smart agriculture supply chains are the need of the hour for high-quality yield. Artificial Intelligence (AI) helps create a framework and plays an important role in making decisions by analysing various data points. There are countries where more than 70% of the population depends on agriculture for their living, technological advancements help to improve crop yields and get better farming results through sustainable ways. Each stage in agriculture, starting from preparation of land, crop selection, type of fertilizer to use, to the kind of watering needed for the crops; can be monitored and regulated by technological advancement. Farmers can also make decisions and implement the best practices in their field by using AI and allied technologies. Disruptive technologies such as blockchain, the Internet of Things, remote sensing, imaging technologies, and drones can transform the primitive way of agriculture. Market analysis and user demands can also be foreseen, which helps farmers to get better yields. Another important sector where technology can play a big role in disease control and pest management. Artificial Intelligence-based farming creates high productivity and better yield, increasing individual farmersâ€™ profit. In this study, the authors would like to throw light on AI and allied technologies, which can make agricultural productivity increase significantly. In a post-pandemic situation, high-yield and more productive farming will have a major impact. An agricultural intelligence framework model for self-sustained farming is proposed in this work. The proposed framework will help achieve self-sustained growth with increased economic stability. An end-to-end supply chain ensures customers are provided with quality products and farmers are not financially looted. Technology-driven farming will also push the next generation to take up agricultural jobs. The various advancements and strategies we propose in this study aim to build a better ecosystem for transforming Artificial Intelligence into agricultural intelligence.</t>
  </si>
  <si>
    <t>https://www.sciencedirect.com/science/article/pii/S0168169924007774</t>
  </si>
  <si>
    <t>Precision farming for sustainability: An agricultural intelligence model</t>
  </si>
  <si>
    <t>Vinod Chandra, S. S.; Anand Hareendran, S.; Albaaji, Ghassan Faisal</t>
  </si>
  <si>
    <t>SS2024109386</t>
  </si>
  <si>
    <t>Data, Net zero, AEC industry, BIM, Simulation, Smart buildings</t>
  </si>
  <si>
    <t>Every profession across the globe has been affected by computers in the last decades. Most of the day-to-day jobs are about creating and managing data and the processes include inputs, storage, transfer and output. The construction industry is no exception and has been affected by modern processes. Besides, the entire ecosystem of the construction industry from material manufacturing to usage and demolition is a carbon emitter. The role of the industry in achieving global sustainability targets is significant and the overall construction ecosystem seems to be evolving toward net-zero targets and various tools from design to construction are contributing to this goal. This research surveys the existing literature on significant data generators in the construction, and management systems and how data can be used or are used for net-zero delivery of buildings in the UK. It demonstrates a path to move away from analogy and intuition in building design to a path that is inspired by approved data-driven methods. This study highlights the lack of universal protocols in data management especially in net-zero delivery, the lack of clarity on the required data to effectively reuse building components for lower emissions and most importantly how disruptive industry 5.0 could be when interoperability issues are unsolved among AEC professionals and cloud-based data sharing is still advancing.</t>
  </si>
  <si>
    <t>https://www.sciencedirect.com/science/article/pii/S2352710224016620</t>
  </si>
  <si>
    <t>Journal of Building Engineering</t>
  </si>
  <si>
    <t>Architecting net zero: from drawings to bytes</t>
  </si>
  <si>
    <t>Sajjadian, Seyed Masoud</t>
  </si>
  <si>
    <t>SAJJADIAN2024110094</t>
  </si>
  <si>
    <t>Information and communication technology, Smart city, Public governance, Public relations, Open data</t>
  </si>
  <si>
    <t>Although studies have investigated the development of citizen relationship management (CRM) systems in various cities, no understanding exists regarding how CRM systems operate and how they influence citizen participation. Moreover, limited studies have been conducted regarding the political factors that influence citizen participation through CRM systems. Drawing from data obtained through interviews with key stakeholders involved in the implementation of a CRM system in Taiwan, the present study comprehensively analyzed the primary political characteristics and effects of this system, outlined the political factors influencing system use, and formulated suggestions for mitigating the influence of politics on the system. The findings reveal that the development of the citizen relationship management system was constrained by potential political factors in public policy development. These factors included the dynamics of power relations between citizens and local governments, the politicization of policy processes, conflicts in policy decision-making models involving top-down and bottom-up approaches, the political intentions and motives of stakeholders, and the influence of potential policy actors. Considering the case of the Taiwanese citizen relationship management system, this study provides suggestions and guidance for policymakers aiming to minimize political influence on citizen participation, with a focus on tailoring these approaches to meet the specific public service needs of citizens.</t>
  </si>
  <si>
    <t>https://www.sciencedirect.com/science/article/pii/S0264275124006103</t>
  </si>
  <si>
    <t>Influence of citizen relationship management system on citizen participation in Taiwan: A participatory politics perspective</t>
  </si>
  <si>
    <t>Wu, Wei-Ning</t>
  </si>
  <si>
    <t>WU2024105396</t>
  </si>
  <si>
    <t>Open public data, Employment quality, Urban innovation investment, Local digital finance, Upgrading of industrial structure</t>
  </si>
  <si>
    <t>In the era of digital economy, the opening of public data holds significant importance as a pivotal means to maximize the utilization of data elements and enhance the quality of urban employment. Leveraging urban-level data spanning from 2011 to 2021 in China, this study employs a Multi-period DID method to systematically investigate the mechanisms underlying the impact of public data openness on urban employment quality.The empirical findings reveal that the openness of public data markedly elevates the quality of urban employment. Notably, these results persist even after rigorous robustness and endogeneity tests, ensuring the reliability and validity of our conclusions.A deeper analysis further unveils that the opening of public data enhances urban employment quality through various mechanisms, including increased urban innovation investment, advancements in digital finance, and the upgrading of industrial structures. Additionally, heterogeneity tests demonstrate that the impact of public data openness policies is particularly pronounced in coastal regions and larger cities, highlighting the differential effects across geographical and urban scales.The insights gained from this study offer crucial policy implications for accelerating the opening of public data and enhancing the quality of urban employment, ultimately contributing to the high-quality economic development of our cities and nations.</t>
  </si>
  <si>
    <t>https://www.sciencedirect.com/science/article/pii/S2405844024169745</t>
  </si>
  <si>
    <t>e40943</t>
  </si>
  <si>
    <t>Can the opening of public data improve the quality of urban employment?-- evidence from China</t>
  </si>
  <si>
    <t>Yong-jun, M. A.; Huang, RuiXuan</t>
  </si>
  <si>
    <t>YONGJUN2024e40943</t>
  </si>
  <si>
    <t>Joint pain, Neurobiology, Innervation, Neuronal types</t>
  </si>
  <si>
    <t>Background The Restoring Joint Health and Function to Reduce Pain (RE-JOIN) Consortium is part of the Helping to End Addiction Long-termÂ® (HEAL) Initiative. HEAL is an ambitious, NIH-wide initiative to speed scientific solutions to stem the national opioid public health crisis. The RE-JOIN consortiumâ€™s over-arching goal is to define how chronic joint pain-mediating neurons innervate different articular and peri-articular tissues, with a focus on the knee and temporomandibular joints (TMJ) across species employing the latest neuroscience approaches. The aim of this manuscript is to elucidate the human data gathered by the RE-JOIN consortium, as well as to expound upon its underlying rationale and the methodologies and protocols for harmonization and standardization that have been instituted by the RE-JOIN Consortium. Methods The consortium-wide human models working subgroup established the RE-JOIN minimal harmonized data elements that will be collected across all human studies and set the stage to develop parallel pre-clinical data collection standards. Data harmonization considerations included requirements from the HEAL program and recommendations from the consortiumâ€™s researchers and experts on informatics, knowledge management, and data curation. Results Multidisciplinary experts âˆ’ including preclinical and clinical researchers, with both clinician-scientists- developed the RE-JOINâ€™s Minimal Human Data Standard with required domains and outcome measures to be collected across projects and institutions. The RE-JOIN minimal data standard will include HEAL Common Data Elements (CDEs) (e.g., standardized demographics, general pain, psychosocial and functional measures), and RE-JOIN common data elements (R-CDE) (i.e., both general and joint-specific standardized and clinically important self-reported pain and function measures, as well as pressure pain thresholds part of quantitative sensory testing). In addition, discretionary, site-specific measures will be collected by individual institutions (e.g., expanded quantitative sensory testing and gait biomechanical assessments), specific to the knee or TMJ. Research teams will submit datasets of standardized metadata to the RE-JOIN Data Coordinating Center (DCG) via a secure cloud-based central data repository and computing infrastructure for researchers to share and conduct analyses on data collected by or acquired for RE-JOIN. RE-JOIN datasets will have protected health information (PHI) removed and be publicly available on the SPARC portal and accessible through the HEAL Data Ecosystem. Conclusion Data Harmonization efforts provide the multidisciplinary consortium with an opportunity to effectively collaborate across decentralized research teams, and data standardization sets the framework for efficient future analyses of RE-JOIN data collected by the consortium. The harmonized phenotypic information obtained will significantly enhance our understanding of the neurobiology of the pain-pathology relationships in humans, providing valuable insights for comparison with pre-clinical models.</t>
  </si>
  <si>
    <t>https://www.sciencedirect.com/science/article/pii/S2452073X2400014X</t>
  </si>
  <si>
    <t>Neurobiology of Pain</t>
  </si>
  <si>
    <t>Clinical and biobehavioral phenotypic assessments and data harmonization for the RE-JOIN research consortium: Recommendations for common data element selection</t>
  </si>
  <si>
    <t>Cruz-Almeida, Yenisel; Mehta, Bella; Haelterman, Nele A.; Johnson, Alisa J.; Heiting, Chloe; Ernberg, Malin; Orange, Dana; Lotz, Martin; Boccanfuso, Jacqueline; Smith, Shad B.; Pela, Marlena; Boline, Jyl; Otero, Miguel; Allen, Kyle; Perez, Daniel; Donnelly, Christopher; Almarza, Alejandro; Olmer, Merissa; Balkhi, Henah; Wagenaar, Joost; Martone, Maryann</t>
  </si>
  <si>
    <t>CRUZALMEIDA2024100163</t>
  </si>
  <si>
    <t>Consumer attitudes, Health data sharing, Health research, Lived experience, Data integration</t>
  </si>
  <si>
    <t>Current research into the digital healthcare landscape reveals a significant gap in understanding the perspectives of consumers with lived health experiences on sharing their health data for research purposes. Despite the substantial value that such shared information can bring to healthcare research, policy development, and system improvement, insights into the attitudes and willingness of these consumers towards data sharing remain sparse. This study seeks to fill this gap, exploring the unique views of these individuals and assessing the potential benefits their data sharing could contribute to healthcare. Utilising three focus groups, this qualitative study engaged 25 consumers with chronic health conditions to explore their attitudes towards sharing their personal health data for research. Conducted in Western Australia, the sessions were adapted to online and face-to-face settings due to COVID-19 restrictions. Discussions were recorded, transcribed and analysed using a reflexive thematic approach to capture the diverse perspectives and experiences of the participants. The study revealed critical insights into how consumers with lived health experiences perceive the sharing of their health data for research. Key themes identified included data management and privacy concerns, the importance of transparent and patient-centric data governance models, and the varying levels of consumer trust in healthcare data-sharing processes. This research provides valuable contributions towards developing a more inclusive and effective framework for health data sharing in research. By understanding the unique perspectives of consumers with lived health experiences, the study provides an understanding of enhancing consumer trust and participation in data-sharing initiatives. These insights are crucial for improving the quality and relevance of healthcare delivery, research, and policy-making, ultimately benefiting the broader healthcare sector.</t>
  </si>
  <si>
    <t>https://www.sciencedirect.com/science/article/pii/S2405844024104628</t>
  </si>
  <si>
    <t>e34431</t>
  </si>
  <si>
    <t>Consumer attitudes, barriers and facilitators to sharing clinical data for research purposes: Results from a focus group synthesis</t>
  </si>
  <si>
    <t>Varhol, Richard J.; Man Ying Lee, Crystal; Hindmarsh, Sharlene; Boyd, James H.; Robinson, Suzanne; Randall, Sean</t>
  </si>
  <si>
    <t>VARHOL2024e34431</t>
  </si>
  <si>
    <t>artificial intelligence, digital biomarkers, machine learning, multiomics, precision medicine</t>
  </si>
  <si>
    <t>Artificial intelligence (AI) has the potential to transform every facet of cardiovascular practice and research. The exponential rise in technology powered by AI is defining new frontiers in cardiovascular care, with innovations that span novel diagnostic modalities, new digital native biomarkers of disease, and high-performing tools evaluating care quality and prognosticating clinical outcomes. These digital innovations promise expanded access to cardiovascular screening and monitoring, especially among those without access to high-quality, specialized care historically. Moreover, AI is propelling biological and clinical discoveries that will make future cardiovascular care more personalized, precise, and effective. The review brings together these diverse AI innovations, highlighting developments in multimodal cardiovascular AI across clinical practice and biomedical discovery, and envisioning this new future backed by contemporary science and emerging discoveries. Finally, we define the critical path and the safeguards essential to realizing this AI-enabled future that helps achieve optimal cardiovascular health and outcomes for all.</t>
  </si>
  <si>
    <t>https://www.sciencedirect.com/science/article/pii/S073510972407195X</t>
  </si>
  <si>
    <t>97-114</t>
  </si>
  <si>
    <t>Transforming Cardiovascular Care WithÂ Artificial Intelligence: FromÂ Discovery to Practice: JACCÂ State-of-the-Art Review</t>
  </si>
  <si>
    <t>Khera, Rohan; Oikonomou, Evangelos K.; Nadkarni, Girish N.; Morley, Jessica R.; Wiens, Jenna; Butte, Atul J.; Topol, Eric J.</t>
  </si>
  <si>
    <t>KHERA202497</t>
  </si>
  <si>
    <t>Open government data (OGD), Smart city, Digital infrastructure, Digital economy, Path analysis</t>
  </si>
  <si>
    <t>While existing smart city models recognize the importance of data, they often overlook the specific role of Open Government Data (OGD) for urban development. This study addresses this gap by adapting the Smart City Model to explicitly include OGD as a critical component. Drawing on panel data from the 2022â€“2024 Chinese Cities Digitalization Evolution Index, we employ Structural Equation Modeling (SEM) to empirically examine the direct and indirect effects of OGD, digital infrastructure, and digital economy on smart city development. Our analysis identifies four key pathways, revealing that while digital infrastructure positively influences smart city development directly, the indirect pathways incorporating OGD demonstrate stronger effects. OGD plays a pivotal role by significantly enhancing the digital economy and digital infrastructure, as well as directly contributing to smart city development. This research contributes to the smart city literature by moving beyond discussions of individual components to empirically test the relationships between these elements. By positioning OGD as a catalyst, we provide a nuanced understanding of the mechanisms through which data-driven initiatives empower smart city development. Our findings offer valuable insights into the multifaceted ways OGD serves as a driving force for urban innovation, challenging the traditional view of government data as a passive resource. This study highlights the importance of OGD as a strategic asset for policymakers seeking to harness the potential of data-driven urban governance. We conclude with policy recommendations for leveraging OGD to support sustainable and efficient smart city development.</t>
  </si>
  <si>
    <t>https://www.sciencedirect.com/science/article/pii/S0740624X24000753</t>
  </si>
  <si>
    <t>Open Government Data (OGD) as a catalyst for smart city development: Empirical evidence from Chinese cities</t>
  </si>
  <si>
    <t>Wang, Ruoyun; Xu, Corey Kewei; Wu, Xun</t>
  </si>
  <si>
    <t>WANG2024101983</t>
  </si>
  <si>
    <t>Fresh products, Fruits and vegetables, Life cycle thinking, Supply chain, Agrifood</t>
  </si>
  <si>
    <t>Perishable food products generate significant waste and consume a high amount of energy due to quality and safety maintenance requirements, stressing supply chains and highlighting the need to improve their efficiency and environmental sustainability. Integrating the life cycle perspective in the fresh foods supply chains can provide valuable insights for improving environmental sustainability. The primary objective of this study is to show how each actor in the fresh food supply chain can reduce its environmental impact by using a life cycle perspective. It also reveals the environmental concerns created by perishable products and current practices by using a life cycle perspective that can be integrated into the supply chain. The study also explores how the product-focused approach of the life cycle perspective can be integrated across the fresh foods supply chains to reveal both intra- and inter-organizational practices. By analysing 40 different studies, this research explores the life cycleâ€“based aspects and the environmental concerns associated with fresh food agricultural products and identifies the practices that can be adopted by supply chain actors to manage these concerns. These practices range from individualized (can be put in place at a function and/or organization level) to highly interconnected (can be applied only through cooperation with other parties along the supply chain), creating dyadic, triadic or extended network cooperation. It is found that these actions can be translated into three dimensions: technological, related to the use of efficient and optimized technologies; operational, related to the reduction of raw materials consumption, distribution configurations and the improvements of crops; and management, related to monitoring, improvement targets, and local supply chain configurations. Future research could expand to include targeted literature reviews on underexplored areas such as biowaste generation and food waste management along the supply chain.</t>
  </si>
  <si>
    <t>https://www.sciencedirect.com/science/article/pii/S2352550924001386</t>
  </si>
  <si>
    <t>46-61</t>
  </si>
  <si>
    <t>Integrating product-focused life cycle perspectives in the fresh food supply chain: Revealing intra- and inter-organizational views</t>
  </si>
  <si>
    <t>Toniolo, Sara; Russo, Ivan; Bravo, Ilenia</t>
  </si>
  <si>
    <t>TONIOLO202446</t>
  </si>
  <si>
    <t>Blockchain, Big data, ETL design, Data warehouse, Fisheries, Supply chain, Anonymity, Immutability, Carbon footprint, Sustainability, Traceability</t>
  </si>
  <si>
    <t>The utilization of blockchain technology in the fishing industry has been extensively studied and implemented to address issues such as illegal fishing and carbon emissions control. However, integrating blockchain with the vast amounts of data in the fishing supply chain poses significant challenges. Challenges include managing extensive data such as photos or videos for product traceability throughout their lifecycle, compounded by the growing complexity of cross-border trade and market expansion. Additionally, blockchain's storage capacity limitations present hurdles in fully accommodating and comprehensively storing detailed supply data from a complex and expanding supply chain. While solutions like the Interplanetary File System (IPFS) have been explored for large data storage on the blockchain, this paper proposes a directly integrated blockchain solution tailored for the challenges of fishing with big data. We introduce a novel big data design that preserves blockchain's anonymity and immutability features, addressing storage limitations while maintaining the architecture's purpose. Furthermore, our proposal integrates product supply chain traceability with carbon footprint tracking, enabling comprehensive assessment based on quality, sustainability, and carbon footprint criteria. Despite the proposed solution needing to be tested in real-life situations, we conducted rigorous testing through simulation, white-box evaluation, and complexity analysis. The results demonstrate the potential of our solution to address challenges faced in fisheries supply chains, providing valuable insights for future practical implementation and validation efforts.</t>
  </si>
  <si>
    <t>https://www.sciencedirect.com/science/article/pii/S1110866524000446</t>
  </si>
  <si>
    <t>Egyptian Informatics Journal</t>
  </si>
  <si>
    <t>Blockchain and big data integration design for traceability and carbon footprint management in the fishery supply chain</t>
  </si>
  <si>
    <t>Alwi, Aslan; Sasongko, Nugroho Adi; Suprapto; Suryana, Yaya; Subagyo, Hendro</t>
  </si>
  <si>
    <t>ALWI2024100481</t>
  </si>
  <si>
    <t>At its very core, radiation oncology involves a trade-off between the benefits and risks of exposing tumors and normal tissue to relatively high doses of ionizing radiation. This trade-off is particularly critical in childhood cancer survivors (CCS), in whom both benefits and risks can be hugely consequential due to the long life expectancy if the primary cancer is controlled. Estimating the normal tissueâ€“related risks of a specific radiation therapy plan in an individual patient relies on predictive mathematical modeling of empirical data on adverse events. The Pediatric Normal-Tissue Effects in the Clinic (PENTEC) collaborative network was formed to summarize and, when possible, to synthesize dose-volume-response relationships for a range of adverse events incident in CCS based on the literature. Normal-tissue clinical radiation biology in children is particularly challenging for many reasons: (1) Childhood malignancies are relatively uncommonâ€”constituting approximately 1% of new incident cancers in the United Statesâ€”and biologically heterogeneous, leading to many small series in the literature and large variability within and between series. This creates challenges in synthesizing data across series. (2) CCS are at an elevated risk for a range of adverse health events that are not specific to radiation therapy. Thus, excess relative or absolute risk compared with a reference population becomes the appropriate metric. (3) Various study designs and quantities to express risk are found in the literature, and these are summarized. (4) Adverse effects in CCS often occur 30, 50, or more years after therapy. This limits the information content of series with even very extended follow-up, and lifetime risk estimates are typically extrapolations that become dependent on the mathematical model used. (5) The long latent period means that retrospective dosimetry is required, as individual computed tomographyâ€“based radiation therapy plans gradually became available after 1980. (6) Many individual patient-level factors affect outcomes, including age at exposure, attained age, lifestyle exposures, health behaviors, other treatment modalities, dose, fractionation, and dose distribution. (7) Prospective databases with individual patient-level data and radiation dosimetry are being built and will facilitate advances in dose-volume-response modeling. We discuss these challenges and attempts to overcome them in the setting of PENTEC.</t>
  </si>
  <si>
    <t>https://www.sciencedirect.com/science/article/pii/S0360301623081567</t>
  </si>
  <si>
    <t>PEdiatric Normal Tissue Effects in the Clinic (PENTEC)</t>
  </si>
  <si>
    <t>338-353</t>
  </si>
  <si>
    <t>International Journal of Radiation Oncology*Biology*Physics</t>
  </si>
  <si>
    <t>Radiation Dose-Volume-Response Relationships for Adverse Events in Childhood Cancer Survivors: Introduction to the Scientific Issues in PENTEC</t>
  </si>
  <si>
    <t>Bentzen, SÃ¸ren M.; Vogelius, Ivan R.; Hodgson, David; Howell, Rebecca; Jackson, Andrew; Hua, Chia-Ho; Olch, Arthur J.; Ronckers, Cecile; Kremer, Leontien; Milano, Michael; Marks, Lawrence B.; Constine, Louis S.</t>
  </si>
  <si>
    <t>BENTZEN2024338</t>
  </si>
  <si>
    <t>Genus  diverse biologies, Non-pathogenic and pathogenic, Fusariosis, Mycotoxicosis, Niches and environments, Industrial uses, Genomes and pangenomes</t>
  </si>
  <si>
    <t>The Ascomycete genus Fusarium, first introduced by Link in 1809, currently consists of 431 species and 3558 unclassified isolates and hybrids (according to NCBI Taxonomy lists). Collectively, these fungi have diverse lifestyles and infection cycles exploiting a wide range of environments, hosts, ecological niches, and nutrient sources. Here, we carried out a pan-Fusarium species review to describe and explore the glamorous, and the less attractive niches, exploited by pathogenic and endophytic species. We survey species that infect plant, human, animal and/or invertebrate hosts, free-living non-pathogenic species dwelling in land, air or water-based natural ecosystems, through to those species that exploit human-modified environments or are cultivated in industrial production systems. Fully sequenced, assembled and annotated reference genomes are already available for 189 Fusarium species, many at chromosome scale. In addition, for some of the world's most important species extensive single species pangenomes or closely related formae speciales genome clusters are readily available. Previous comparative genomics studies have focussed on taxonomically restricted clusters of Fusarium species. We now investigate potential new relationships between these vastly contrasting Fusarium biologies, niches and environmental occupancies and the evolution of their respective genomes.</t>
  </si>
  <si>
    <t>https://www.sciencedirect.com/science/article/pii/S1878614624000886</t>
  </si>
  <si>
    <t>In celebration of fungal biology and Naresh Magan</t>
  </si>
  <si>
    <t>Fungal Biology</t>
  </si>
  <si>
    <t>Navigating the Fusarium species complex: Host-range plasticity and genome variations</t>
  </si>
  <si>
    <t>Armer, Victoria J.; Kroll, Erika; Darino, Martin; Smith, Daniel P.; Urban, Martin; Hammond-Kosack, Kim E.</t>
  </si>
  <si>
    <t>ARMER20242439</t>
  </si>
  <si>
    <t>Soil moisture, Vapor pressure deficit, Threshold, Carbon sequestration, Vegetative production, China</t>
  </si>
  <si>
    <t>Vegetation production is critical for carbon sequestration in terrestrial ecosystems. However, the relative contribution of soil moisture (SM) and vapor pressure deficit (VPD) to vegetation production in ecosystems remains debated. This study combined SM and VPD data with satellite observations of solar-induced fluorescence (SIF) from 2003 to 2018 to examine the contribution of SM and VPD to long-term variations in vegetation production using binning approach. Constraint lines based on restricted cubic splines were established to investigate the threshold for the responses of vegetation production potential to VPD and SM. The results revealed that VPD had greater impacts on vegetation production in Chinese terrestrial ecosystems than SM, with VPD-dominated and SM-dominated areas accounting for approximately 84 % and 16 % of the total national area, respectively. The mean values of SIF changes under the independent influence of SM and VPD were 0.034 mWmâˆ’2nmâˆ’1srâˆ’1 and 0.130 mWmâˆ’2nmâˆ’1srâˆ’1, respectively, indicating higher sensitivity of SIF to VPD. The effects of SM and VPD on ecosystem production varied across aridity gradients, with VPD making a significant contribution to forest ecosystem production. However, determining the relative effects of SM and VPD in ecosystems with low vegetation cover was difficult. Further exploration revealed that the maximum potential for terrestrial ecosystem production increased with VPD, peaking at a VPD of about 1.275 Â± 0.068 kPa. Beyond this range, the maximum production potential declined. Our study confirms that VPD has a stronger and more extensive influence on the trend and variability of ecosystem production in China than SM.</t>
  </si>
  <si>
    <t>https://www.sciencedirect.com/science/article/pii/S0168192324002661</t>
  </si>
  <si>
    <t>Atmospheric water demand dominates terrestrial ecosystem productivity in China</t>
  </si>
  <si>
    <t>Tu, You; Wang, Xiaofeng; Zhou, Jitao; Wang, Xiaoxue; Jia, Zixu; Ma, Jiahao; Yao, Wenjie; Zhang, Xinrong; Sun, Zechong; Luo, Pingping; Feng, Xiaoming; Fu, Bojie</t>
  </si>
  <si>
    <t>TU2024110151</t>
  </si>
  <si>
    <t>Willful ignorance, Decoupling, Public sector, Digital transformation</t>
  </si>
  <si>
    <t>The public sector is actively pursuing digital transformation to ensure continuous operations and relevance. While existing research has outlined essential prerequisites for successful digital transformation, there is recognition of willful ignorance concerning these prerequisites. Public servants may in other words deliberately avoid understanding the necessary conditions for digital transformation, often driven by strategic motives such as evading responsibility and/or accountability. The phenomenon of willful ignorance constitutes an important yet under-researched area within the study of digital government. To close this gap, we investigate the latent factors of willful ignorance in public sector digital transformation, utilizing three sets of national panel data focused on digital transformation prerequisites. Employing exploratory factor analysis on an initial sample, we construct a factor model, subsequently assessing its validity through confirmatory factor analysis on two additional samples. Our research identifies and validates latent factors associated with willful ignorance in the digital transformation of the public sector. Building on these findings, we propose a mid-range variance theory termed â€œdigital transformation decouplingâ€. By integrating this theory with existing knowledge, we present a set of propositions to guide future research in the realm of public sector digital transformation.</t>
  </si>
  <si>
    <t>https://www.sciencedirect.com/science/article/pii/S0740624X24000509</t>
  </si>
  <si>
    <t>Digital transformation decoupling: The impact of willful ignorance on public sector digital transformation</t>
  </si>
  <si>
    <t>Crusoe, Jonathan; Magnusson, Johan; Eklund, Johan</t>
  </si>
  <si>
    <t>CRUSOE2024101958</t>
  </si>
  <si>
    <t>Federated learning, Open government data, Data sharing, Data security, Privacy protection</t>
  </si>
  <si>
    <t>Open government data, abbreviated as OGD, attracts significant public interest with substantial social value recently, which enables the government to make more accurate and efficient decisions based on real and comprehensive data. It also helps break down information silos, improve service quality and management efficiency, and enhance public trust in government activities. This is crucial for advancing public management modernization, fostering technological innovation, and strengthening governance capabilities. The focus of this study is how to solve the problem of more secure sharing of OGD. And we developed a more secure framework for open government data sharing based on federated learning. Inspired by the government data authorization operation model, this framework includes four categories of participants: OGD providers, OGD collectors, OGD operators, and OGD users. We further analyzed modeling techniques for horizontal federated learning, vertical federated learning, and federated transfer learning. By applying this framework to typical scenarios in China, its actual effectiveness has been illustrated in preventing information leakage, protecting data privacy, and improving model security, providing more reliable and efficient solutions for government governance and public services. Future research can continuously explore the application of privacy-computing-related technologies in secure sharing of OG to further enhance data security and the potential of OGD.</t>
  </si>
  <si>
    <t>https://www.sciencedirect.com/science/article/pii/S0740624X2400073X</t>
  </si>
  <si>
    <t>A more secure framework for open government data sharing based on federated learning</t>
  </si>
  <si>
    <t>Zhang, Xingsen</t>
  </si>
  <si>
    <t>ZHANG2024101981</t>
  </si>
  <si>
    <t>Mercury, Central pit, Web data visualization, Planetary sciences, Solar system exploration</t>
  </si>
  <si>
    <t>In this work we present the improved capabilities of MATISSE (Multi-purpose Advanced Tool for Instruments for the Solar System Exploration) tool which is now able to integrate geological maps and analyze specific data based on selected parameters (target, mission, instrument, geological units and area of interest). To demonstrate the effectiveness of this approach we focused on â€œcentral pitâ€ craters on Mercury, with particular regard to the ones exposed in the Hokusai, Victoria, and Derain quadrangles. The use of MATISSE for this application allowed us for an analysis of these morphologies, confirming a tendency for their location on volcanic terrains. The integrated research approach adopted in this study has proven to be a significant advantage in geological analysis, accelerating the process of data collection and interpretation. In conclusion, this study shows how the continuous evolution of scientific tools devoted to data handling and management based on FAIR principles, such as MATISSE, has the potential to open new perspectives in understanding planetary-scale geological processes.</t>
  </si>
  <si>
    <t>https://www.sciencedirect.com/science/article/pii/S2213133724000672</t>
  </si>
  <si>
    <t>Astronomy and Computing</t>
  </si>
  <si>
    <t>Enhancement of the MATISSE tool for the geological analysis of planetary surfaces: A study on central pit craters on Mercury</t>
  </si>
  <si>
    <t>Camplone, V.; Zinzi, A.; Massironi, M.; Rossi, A. P.; Zucca, F.</t>
  </si>
  <si>
    <t>CAMPLONE2024100852</t>
  </si>
  <si>
    <t>Biobanks, Chronic diseases, Personalized medicine, Biomarkers, Data privacy</t>
  </si>
  <si>
    <t>Biobanks, through the collection and storage of patient blood, tissue, genomic, and other biological samples, provide unique and rich resources for the research and management of chronic diseases such as cardiovascular diseases, diabetes, and cancer. These samples contain valuable cellular and molecular level information that can be utilized to decipher the pathogenesis of diseases, guide the development of novel diagnostic technologies, treatment methods, and personalized medical strategies. This article first outlines the historical evolution of biobanks, their classification, and the impact of technological advancements. Subsequently, it elaborates on the significant role of biobanks in revealing molecular biomarkers of chronic diseases, promoting the translation of basic research to clinical applications, and achieving individualized treatment and management. Additionally, challenges such as standardization of sample processing, information privacy, and security are discussed. Finally, from the perspectives of policy support, regulatory improvement, and public participation, this article provides a forecast on the future development directions of biobanks and strategies to address challenges, aiming to safeguard and enhance their unique advantages in supporting chronic disease prevention and treatment.</t>
  </si>
  <si>
    <t>https://www.sciencedirect.com/science/article/pii/S2405844024080940</t>
  </si>
  <si>
    <t>e32063</t>
  </si>
  <si>
    <t>Biobanks in chronic disease management: A comprehensive review of strategies, challenges, and future directions</t>
  </si>
  <si>
    <t>Xu, Wanna; Liang, Xiongshun; Chen, Lin; Hong, Wenxu; Hu, Xuqiao</t>
  </si>
  <si>
    <t>XU2024e32063</t>
  </si>
  <si>
    <t>While there have been studies focused on digital transformation (DT) in industry, we lack an understanding of how it materializes in disaster management (DM). This research provides a literature review of IT-enabled and digital initiatives in DM and examines the potential for DT in the field. We analyzed 254 articles from six different disciplines on the use of digital technology in DM and then developed a framework that organizes the central concept of DT in DM around five key areas. Using this framework, we explain the key digital capabilities necessary in DM to develop and implement authority- or public-driven initiatives, articulate and demonstrate DT differences in the industry setting, and provide avenues for future research in this area.</t>
  </si>
  <si>
    <t>https://www.sciencedirect.com/science/article/pii/S0963868724000477</t>
  </si>
  <si>
    <t>The Journal of Strategic Information Systems</t>
  </si>
  <si>
    <t>Digital transformation in disaster management: A literature review</t>
  </si>
  <si>
    <t>Fischer-PreÃŸler, Diana; Bonaretti, Dario; Bunker, Deborah</t>
  </si>
  <si>
    <t>FISCHERPRELER2024101865</t>
  </si>
  <si>
    <t>Bayesian network learning, Bayesian network fusion/aggregation, Distributed machine learning, High-dimensional problems</t>
  </si>
  <si>
    <t>Learning Bayesian Networks (BNs) from high-dimensional data is a complex and time-consuming task. Although the literature includes approaches based on horizontal (instances) or vertical (variables) partitioning, none can guarantee the same theoretical properties as the Greedy Equivalence Search (GES) algorithm, except those based on the GES algorithm itself. This paper proposes a distributed BN learning algorithm that uses GES as the local learning algorithm, ensuring the same theoretical properties as GES but requiring less CPU time. The two main novelties in our proposed method are (1) the distribution of the set of possible edges among local learning processes, which are constrained to only use its local edge set; and (2) the use of BN fusion to aggregate the networks learned constrained to local edge sets. The algorithm is iterative, and at each step, the last aggregated network is used as the starting point by each local BN process. After a comprehensive experimental evaluation, the results show that the proposed algorithm (pGES) obtains networks of equal or better quality than GES in less computational time. This improvement is especially noticeable in high-dimensional BNs.</t>
  </si>
  <si>
    <t>https://www.sciencedirect.com/science/article/pii/S095070512400474X</t>
  </si>
  <si>
    <t>Parallel structural learning of Bayesian networks: Iterative divide and conquer algorithm based on structural fusion</t>
  </si>
  <si>
    <t>Laborda, Jorge D.; Torrijos, Pablo; Puerta, JosÃ© M.; GÃ¡mez, JosÃ© A.</t>
  </si>
  <si>
    <t>LABORDA2024111840</t>
  </si>
  <si>
    <t>Digital twin, DT, Maturity model, Digital twin capabilities, Technologies and applications</t>
  </si>
  <si>
    <t>The advanced stage of Industry 4.0 is characterized by the integration and interaction between physical and virtual spaces, and Digital Twin (DT) technology, congruent with this vision, has garnered extensive attention and has undergone large-scale implementation. Yet, in the practical implementation of Digital Twin projects, several issues persist: â‘  How to formulate reasonable task objectives and action plans before project implementation? â‘¡ how to determine and assess the development level of the digital twin during project implementation? â‘¢ How to evaluate the effectiveness of digital twin after project completion and how to enhance improvement in the next steps? Consequently, a methodological model is urgently needed to evaluate the development process of Digital Twins, offering a benchmark for their design, development, and appraisal. To address these issues, this paper introduces a five-level Digital Twin Maturity Model (DTMM), which systematically aligns DT capabilities, phased objectives, and technical requirements within a unified framework, creating a theoretical system capable of assessing DTâ€™s developmental level and specifying its construction trajectory. Further, this paper catalogs supporting tools aligned with the technical specifications stipulated in DTMMâ€™s functional capabilities, aiding developers in devising implementation strategies. Additionally, it scrutinizes the application status across six DT vertical sectors, conducts maturity evaluations, and confirms the efficacy of the proposed model. The conclusion can be drawn that DT is still in its embryonic phase. This work aspires to assist project managers and public policymakers gain a more objective understanding of Digital Twin, offering references to facilitate their positive development and broader implementation.</t>
  </si>
  <si>
    <t>https://www.sciencedirect.com/science/article/pii/S1474034624002404</t>
  </si>
  <si>
    <t>A review of digital twin capabilities, technologies, and applications based on the maturity model</t>
  </si>
  <si>
    <t>Liu, Yang; Feng, Jun; Lu, Jiamin; Zhou, Siyuan</t>
  </si>
  <si>
    <t>LIU2024102592</t>
  </si>
  <si>
    <t>Intelligent Ship, Collision Avoidance, Literature Review, Bibliometrics, Data Portrait</t>
  </si>
  <si>
    <t>With the increasing promotion of digital technology, safety issues faced by rush ships in the maritime industry have once again received attention. Ship collision avoidance (SCA) is not only a hot topic in the shipping industry but also an eye-catching issue in the development of intelligent ships. This paper provides a bibliometric and systematic overview of the literature on SCA to assist researchers in understanding the frontiers and recent trends of SCA. Based on the bibliographic portrait, a classification and grading study was conducted on the literature to provide a systematic review of it. A screening process was conducted on 851 relevant articles related to SCA and published in 2004â€“2023 in the Web of Science (WoS) database, and 526 highly relevant and high-quality papers were selected. Then, CiteSpace, VOSviewer software, and data visualization techniques were used to conduct a bibliographic portrait analysis on the selected papers. The evidence from these systematic literature reviews revealed the close collaboration relationships among researchers, research institutions, and countries or regions in the field of SCA studying shortly. Furthermore, the frontiers of the research on SCA were focused on three aspects, i.e. research subjects, technological methods, and novel algorithms in intelligent SCA. COLREG is a problem that must be considered in intelligent SCA. The future trends in intelligent SCA were explored and SCA technology was introduced from artificial intelligence (AI) so as to meet the safety requirement of maritime autonomous surface ships. AI algorithms such as machine learning and deep learning are key technologies for SCA. This research provides a theoretical basis and implementation directions of the research on SCA. The hybrid encounters between traditional ships and intelligent ships, as well as multi-ship encounters in narrow waterways, will be the focal points of attention in the future.</t>
  </si>
  <si>
    <t>https://www.sciencedirect.com/science/article/pii/S0957417424010145</t>
  </si>
  <si>
    <t>Intelligent ship collision avoidance in maritime field: A bibliometric and systematic review</t>
  </si>
  <si>
    <t>Zhu, Qinghua; Xi, Yongtao; Weng, Jinxian; Han, Bing; Hu, Shenping; Ge, Ying-En</t>
  </si>
  <si>
    <t>ZHU2024124148</t>
  </si>
  <si>
    <t>Fast healthcare interoperability resources (FHIR), Clinical decision support, Machine learning, SMART on FHIR</t>
  </si>
  <si>
    <t>Background and Objective: Machine learning models are vital for enhancing healthcare services. However, integrating them into health information systems (HISs) introduces challenges beyond clinical decision making, such as interoperability and diverse electronic health records (EHR) formats. We proposed Model Cabinet Architecture (MoCab), a framework designed to leverage fast healthcare interoperability resources (FHIR) as the standard for data storage and retrieval when deploying machine learning models across various HISs, addressing the challenges highlighted by platforms such as EPOCHÂ®, ePRISMÂ®, KETOS, and others. Methods: The MoCab architecture is designed to streamline predictive modeling in healthcare through a structured framework incorporating several specialized parts. The Data Service Center manages patient data retrieval from FHIR servers. These data are then processed by the Knowledge Model Center, where they are formatted and fed into predictive models. The Model Retraining Center is crucial in continuously updating these models to maintain accuracy in dynamic clinical environments. The framework further incorporates Clinical Decision Support (CDS) Hooks for issuing clinical alerts. It uses Substitutable Medical Apps Reusable Technologies (SMART) on FHIR to develop applications for displaying alerts, prediction results, and patient records. Results: The MoCab framework was demonstrated using three types of predictive models: a scoring model (qCSI), a machine learning model (NSTI), and a deep learning model (SPC), applied to synthetic data that mimic a major EHR system. The implementations showed how MoCab integrates predictive models with health data for clinical decision support, utilizing CDS Hooks and SMART on FHIR for seamless HIS integration. The demonstration confirmed the practical utility of MoCab in supporting clinical decision making, validated by its application in various healthcare settings. Conclusions: We demonstrate MoCabâ€™s potential in promoting the interoperability of machine learning models and enhancing its utility across various EHRs. Despite facing challenges like FHIR adoption, MoCab addresses key challenges in adapting machine learning models within healthcare settings, paving the way for further enhancements and broader adoption.</t>
  </si>
  <si>
    <t>https://www.sciencedirect.com/science/article/pii/S0169260724003298</t>
  </si>
  <si>
    <t>MoCab: A framework for the deployment of machine learning models across health information systems</t>
  </si>
  <si>
    <t>Kuo, Zhe-Ming; Chen, Kuan-Fu; Tseng, Yi-Ju</t>
  </si>
  <si>
    <t>KUO2024108336</t>
  </si>
  <si>
    <t>Water use efficiency, Carbon use efficiency, Qinghai-Tibet plateau, Vegetation change, Ecological response</t>
  </si>
  <si>
    <t>Research on the carbon and water use efficiency (CUE, WUE) in the Qinghai-Tibet Plateau (QTP) holds significant importance due to its implications in understanding and addressing global environmental challenges, particularly climate change. This study comprehensively explored the spatiotemporal distribution patterns and trends of WUE and CUE on the plateau from 2001 to 2018 using linear regression analysis and geostatistical methods. The results revealed a gradual decrease in WUE from southeast to northwest, showing a non-linear variation trend during the study period. CUE exhibited relatively minor spatial variations but demonstrated a significant decrease trend in the eastern regions. The results from the Random Forest algorithm and path analysis indicated that ecosystem respiration (Re) was the predominant controlling factor for WUE and CUE in the cold alpine (PA) region. In the temperate, warm temperate (Te&amp;WT) region, temperature emerged as the primary determinant for WUE, while Leaf Area Index (LAI) served as the absolute dominant factor for CUE. Additionally, LAI also played a crucial role in determining WUE and CUE in the tropical and subtropical (Tr&amp;S) region. Partial correlation analysis highlighted the heterogeneity in the responses of WUE and CUE to environmental changes across different regional climates and vegetation types. The findings emphasized the significant impact of biological factors on terrestrial carbon and water cycling processes (WUE and CUE) within the context of global climate change. Furthermore, the study identified a potential linkage between WUE and CUE, with their relationship to vegetation dynamics showing significant variations across various ecosystems. WUE and CUE showed a positive correlation in the western regions, particularly in high-altitude areas, while a negative correlation was observed in eastern regions with high SOC. In the Te&amp;WT and the Tr&amp;S region, the increase of NDVI (Normalized difference vegetation index) suppressed the rise of both WUE and CUE, establishing a negative correlation between them. Conversely, in the PA region, a significant positive correlation trend between WUE and CUE was observed, indicating a positive response to the decrease in NDVI. These findings are of significant importance for advancing the understanding of and effectively addressing climate change, maintaining ecosystem stability, and promoting sustainable socio-economic development.</t>
  </si>
  <si>
    <t>https://www.sciencedirect.com/science/article/pii/S0959652624030300</t>
  </si>
  <si>
    <t>Temporal and spatial dynamics of carbon and water use efficiency on the Qinghai-Tibet plateau and their ecosystem responses</t>
  </si>
  <si>
    <t>Shao, Wenyan; Guan, Qingyu; Liu, Hanqi; Sun, Weiwen; Sun, Yunfan</t>
  </si>
  <si>
    <t>SHAO2024143581</t>
  </si>
  <si>
    <t>Digital technologies, Resilience, Socio-technical systems, Complexity, Human factors</t>
  </si>
  <si>
    <t>The growing use of digital technologies (DTs) has a myriad of implications to socio-technical systems, which are not yet fully recognised. This paper investigates the contributions and drawbacks of DTs to resilient performance (RP), an aspect that so far has received less attention in comparison to others such as efficiency. To this end, a survey questionnaire was applied to 79 academics and practitioners linked to resilience engineering. Data analysis involved descriptive statistics and a thematic analysis of the open-text responses to the survey. Mixed impacts were identified, with 10 themes related to contributions and 16 to drawbacks. Regarding the contributions, the results highlighted the use of DTs for monitoring and anticipating system performance. Machine learning seems to be the most promising approach for this purpose. A key drawback is the need for developing new skills across the workforce so that they can make sense of the outputs of DTs and are aware of their strengths and weaknesses. The human role is expected to remain crucial for RP, which makes the current coordination difficulties with DTs even more important to address. A research agenda composed of five topics is proposed, encompassing description, prescription, and assessment. The agenda emphasizes the need for mapping the attributes or functionalities of DTs onto resilience concepts, models, and frameworks.</t>
  </si>
  <si>
    <t>https://www.sciencedirect.com/science/article/pii/S000368702400067X</t>
  </si>
  <si>
    <t>Applied Ergonomics</t>
  </si>
  <si>
    <t>The influence of digital technologies on resilient performance: Contributions, drawbacks, and a research agenda</t>
  </si>
  <si>
    <t>Saurin, Tarcisio Abreu; Patriarca, Riccardo; Hegde, Sudeep; Rayo, Mike</t>
  </si>
  <si>
    <t>SAURIN2024104290</t>
  </si>
  <si>
    <t>Open data, Open science, Energy system planning, Kenya, Data management, Data governance</t>
  </si>
  <si>
    <t>There is growing recognition of the need for openness in the governance and management of long-term energy systems planning, including improving data accessibility to inform the planning process. Open data principles offer a way to manage and govern this process more collaboratively and transparently, but they are challenging to implement particularly in resource-constrained and decentralised planning contexts like low- and middle-income countries. For this reason, this paper assesses the viability of open data practices for enhancing transparency and collaboration in energy planning, using Kenya as a case study. Through qualitative analysis of policy documents and stakeholder interviews, this study evaluates the alignment and divergence between internationally accepted values and principles of open science and open data and Kenya's energy planning needs. What emerges is a contrasting picture. The results show that, while open approaches to energy data are theoretically promising for addressing current energy data challenges in Kenya, stakeholders show limited agreement or understanding of practical implementation pathways. These findings aim to support Kenyan stakeholders and decision-makers involved in the ongoing long-term planning process under the Integrated National Energy Plan.</t>
  </si>
  <si>
    <t>https://www.sciencedirect.com/science/article/pii/S2214629624004122</t>
  </si>
  <si>
    <t>Data governance and open science in energy planning: A case study of the Kenyan ecosystem</t>
  </si>
  <si>
    <t>Beltramo, Agnese; Leonard, Alycia; Tomei, Julia; Usher, Will</t>
  </si>
  <si>
    <t>BELTRAMO2024103821</t>
  </si>
  <si>
    <t>Data ecosystem, Artificial intelligence of things, Business model, Value proposition, Value capture</t>
  </si>
  <si>
    <t>The emergence of data as a critical asset and the prevalence of technologies such as the Artificial Intelligence of Things (AIoT) on the one hand, and the importance of collaborations for value creation on the other hand have given rise to a new breed of ecosystems known as data ecosystems. While data ecosystems provide new business opportunities, proposing and capturing value in those ecosystems is challenging, and the extant literature provides little guidance in this regard. Our research encompasses two studies that address this limitation and establish a framework for business-model archetypes in the context of AIoT data ecosystems. In the first study, exploratory qualitative research on 28 leading AIoT data ecosystem actors leads to the identification of value propositions and value-capture mechanisms in these ecosystems. We identify eight possible value propositions and eight possible value-capture mechanisms. The second, qualitative study centers on 19 expert interviews. Our analysis leads to the identification of two dimensions â€“ control and customization â€“ that guide the conceptualization and formation of business-model archetypes. Using these dimensions, we develop a framework for business-model archetypes in AIoT data ecosystems. Our findings contribute to the discourse on data ecosystems and offer new perspectives valuable for both researchers and industry practitioners.</t>
  </si>
  <si>
    <t>https://www.sciencedirect.com/science/article/pii/S0268401224000525</t>
  </si>
  <si>
    <t>Data ecosystem business models: Value propositions and value capture with Artificial Intelligence of Things</t>
  </si>
  <si>
    <t>Toorajipour, Reza; Oghazi, Pejvak; PalmiÃ©, Maximilian</t>
  </si>
  <si>
    <t>TOORAJIPOUR2024102804</t>
  </si>
  <si>
    <t>raw data measuring hardware, raw data archive hardware, raw data processing software, raw data policies at photon and neutron facilities, ground truth</t>
  </si>
  <si>
    <t>The IUCr 75th Congress in Melbourne hosted a workshop on raw data reuse, continuing efforts to promote discussions and plans within crystallography, diffraction and scattering communities. These initiatives build on earlier IUCr funded workshops, aiming to establish ground truth obtained from research results through raw data archiving potential. The hardware for data archiving has expanded capacities for digital storage enormously in the past decade or more. The IUCr evaluated the costs and benefits of this within an official working group which advised that raw data archiving would allow ground truth reproducibility in published studies. Consultations of the IUCrâ€™s Commissions ensued via a newly constituted standing advisory committee, the Committee on Data. At all stages, the IUCr financed workshops to facilitate community discussions and possible methods of raw data archiving implementation. The recent launch of the IUCrData journalâ€™s Raw Data Letters is a milestone in the implementation of raw data archiving beyond the currently published studies: it includes diffraction patterns that have not been fully interpreted, if at all. The IUCr 75th Congress in Melbourne included a workshop on raw data reuse, discussing the successes and ongoing challenges of raw data reuse. This article charts the efforts of the IUCr to facilitate discussions and plans relating to raw data archiving and reuse within the various communities of crystallography, diffraction and scattering.</t>
  </si>
  <si>
    <t>https://www.sciencedirect.com/science/article/pii/S2052252524000575</t>
  </si>
  <si>
    <t>464-475</t>
  </si>
  <si>
    <t>IUCrJ</t>
  </si>
  <si>
    <t>The evolution of raw data archiving and the growth of its importance in crystallography</t>
  </si>
  <si>
    <t>Helliwell, John R.; Hester, James R.; Kroon-Batenburg, Loes M. J.; McMahon, Brian; Storm, Selina L. S.; Lightfoot, P.</t>
  </si>
  <si>
    <t>HELLIWELL2024464</t>
  </si>
  <si>
    <t>Big data, Integration, Ontology, Heterogeneous, Data sources, Review</t>
  </si>
  <si>
    <t>Integrating multiple data source technologies is essential for organizations to respond to highly dynamic market needs. Although physical data integration systems have been considered to have better query processing systems, they pose higher implementation and maintenance costs. Meanwhile, virtual data integration has become an alternative topic that is increasingly attracting the attention of researchers in the current era of big data. Various data integration methodologies have been developed and used in various domains, processing heterogeneous data using various approaches. This review article aims to provide an overview of heterogeneous data integration research focusing on methodology and approaches. It surveys existing publications, highlighting key trends, challenges, and open research topics. The main findings are: (i) Research has been conducted in various domains. However, most focus on big data rather than specific study domains; (ii) researchers primarily focus on semantics challenges, and (iii) gaps still need to be addressed and related to integration issues involving semantics and unstructured data formats that must be thoroughly addressed. Furthermore, considering elements of cutting-edge technology, such as machine learning and data integration, about privacy concerns provides a chance for additional investigation. Finally, we provide insight into the potential for a broader review of integration challenges based on case studies.</t>
  </si>
  <si>
    <t>https://www.sciencedirect.com/science/article/pii/S2352340924008175</t>
  </si>
  <si>
    <t>Data in Brief</t>
  </si>
  <si>
    <t>Heterogeneous data integration: Challenges and opportunities</t>
  </si>
  <si>
    <t>Putrama, I. Made; Martinek, PÃ©ter</t>
  </si>
  <si>
    <t>PUTRAMA2024110853</t>
  </si>
  <si>
    <t>Indigenous data sovereignty, Pacific salmon, research practices, British Columbia, cumulative effects, collaborative research</t>
  </si>
  <si>
    <t>In this paper, we argue that Indigenous data sovereignty (IDS) is vital for addressing threats to ecosystems, as well as for Indigenous Peoples re-establishing and maintaining sovereignty over their territories. Indigenous knowledge-holders face pressure from non-Indigenous scientists to collaborate to address environmental problems, while the open data movement is pressuring them to make their data public. We examine the role of IDS in the context of cumulative effects and climate change that threaten salmon-bearing ecosystems in British Columbia, guided by content from an online workshop in June 2022 and attended exclusively by a Tier-1 audience (First Nations knowledge-holders and/or technical staff working for Nations). Attention to data is required for fruitful collaborations between Indigenous communities and non-Indigenous researchers to address the impacts of climate change and the cumulative effects affecting salmon-bearing watersheds in BC. In addition, we provide steps that Indigenous governments can take to assert sovereignty over data, recommendations that external researchers can use to ensure they respect IDS, and questions that external researchers and Indigenous partners can discuss to guide decision-making about data management. Finally, we reflect on what we learned during the process of co-creating materials.</t>
  </si>
  <si>
    <t>https://www.sciencedirect.com/science/article/pii/S2371167124000589</t>
  </si>
  <si>
    <t>FACETS</t>
  </si>
  <si>
    <t>Taking care of knowledge, taking care of salmon: towards Indigenous data sovereignty in an era of climate change and cumulative effects</t>
  </si>
  <si>
    <t>Cannon, S. E.; Moore, J. W.; Adams, M. S.; Degai, T.; Griggs, E.; Griggs, J.; Marsden, T.; Reid, A. J.; Sainsbury, N.; Stirling, K. M.; Barnes, Axdii A. Yee S.; Benson, R.; Burrows, D.; Chamberlin, Gala'game R.; Charley, B.; Dick, D.; Duncan, A. T.; Liddle, Kung Kayangas M.; Paul, M.; Prince, N. Paul; Scotnicki, C.; Speck, K.; Squakin, J.; Van Der Minne, C.; Walkus, J.; West, K.; Wilson, Kii'iljuus B.</t>
  </si>
  <si>
    <t>CANNON20241</t>
  </si>
  <si>
    <t>Climate-smart agriculture, Nitrogen-cycling genes, DNA extraction efficiency, Microbial abundance, Multi-amplicon standard</t>
  </si>
  <si>
    <t>Agriculture accounts for nearly three-fourths of all nitrous oxide (N2O) anthropogenic emissions, a potent greenhouse gas (GHG). Improvements in agricultural management practices are critical for improving plant nitrogen (N) use efficiency and reducing N2O emissions. While implementing â€œclimate-smartâ€ management can reduce N2O emissions, building a linkage between these emissions and the N-cycling microbes that drive them will require N-cycling gene assays that are cost-effective, practical, and accessible to climate-smart researchers. In a recent study, a group of researchers demonstrated the suitability of synthetic oligonucleotides to serve as real-time quantitative PCR (qPCR) standards for quantifying microbial genes in soils. While this study is not based on that study, our results complement their findings and offer fresh insights into this novel methodology. Here, we describe an innovative approach that provides precision in the absolute quantification of five N-transforming target genes (AOB amoA, AOA amoA, nirK, nirS, and nosZ) in soils. Similar to the aforementioned study, our method obviates the cost-intensive aspects of traditional qPCR methods for preparing standard curves in soil microbial ecology (e.g., gel purification of PCR products and in-vivo cloning of plasmids) and is capable of being extended to any biochemical system, or environment of interest. Additionally, our qPCR approach provides several advantages: it utilizes a single multi-amplicon synthetic oligonucleotide, requires only a single dilution series and one stock solution to quantify all gene targets, and contains a non-edaphic gene (ZIKV) that can serve as a soil spike to determine DNA extraction efficiency and DNA recovery estimates. Furthermore, our protocol mitigates PCR inhibition from soil-derived substances using a modified DNA extraction protocol and inhibitor-tolerant polymerase. Ultimately, our work aims to reduce the technical burden on non-biologists/biochemists when conducting soil microbiological assays, support the development of climate mediation practices, and advance climate-smart agriculture goals.</t>
  </si>
  <si>
    <t>https://www.sciencedirect.com/science/article/pii/S0038071724001500</t>
  </si>
  <si>
    <t>Soil Biology and Biochemistry</t>
  </si>
  <si>
    <t>Multi-amplicon nitrogen cycling gene standard: An innovative approach for quantifying N-transforming soil microbes in terrestrial ecosystems</t>
  </si>
  <si>
    <t>Gillespie, Christopher J.; Sit, Tim L.; Loucanides, Althea J.; Hu, Jialin; Matusko, Brooke E.; Terwilliger, Nicholas R.; Shi, Wei; Steffen, Samantha M.; Woodley, Alex L.; Hu, Shuijin</t>
  </si>
  <si>
    <t>GILLESPIE2024109461</t>
  </si>
  <si>
    <t>This review proposes the concept of a â€œfrugal twin,â€ similar to a digital twin, but for physical experiments. Frugal twins range from simple toy examples to low-cost surrogates of high-cost research systems. For example, a color-mixing self-driving laboratory (SDL) can serve as a low-cost version of a costly multi-step chemical discovery SDL. Frugal twins already provide hands-on experience for SDLs with low costs and low risks. They can also offer as test beds for software prototyping (e.g., optimization, data infrastructure), and a low barrier to entry for democratizing SDLs. However, there is room for improvement. The true value of frugal twins can be realized in three core areas. Firstly, hardware and software modularity; secondly, purpose-built design (human-inspired vs. hardware-centric vs. human-in-the-loop); and thirdly state-of-the-art (SOTA) software (e.g., multi-fidelity optimization). We also describe the ethical benefits and risks that come with the democratization of science through frugal twins. For future work, we suggest ideas for new frugal twins, SDL educational course outcomes, and a classification scheme for autonomy levels.</t>
  </si>
  <si>
    <t>https://www.sciencedirect.com/science/article/pii/S2635098X24000846</t>
  </si>
  <si>
    <t>842-868</t>
  </si>
  <si>
    <t>Review of low-cost self-driving laboratories in chemistry and materials science: the â€œfrugal twinâ€ concept</t>
  </si>
  <si>
    <t>Lo, Stanley; Baird, Sterling G.; Schrier, Joshua; Blaiszik, Ben; Carson, Nessa; Foster, Ian; Aguilar-Granda, AndrÃ©s; Kalinin, Sergei V.; Maruyama, Benji; Politi, Maria; Tran, Helen; Sparks, Taylor D.; Aspuru-Guzik, AlÃ¡n</t>
  </si>
  <si>
    <t>LO2024842</t>
  </si>
  <si>
    <t>Moso bamboo, Abiotic stress, Growth and development, PhePLATZ8</t>
  </si>
  <si>
    <t>Moso bamboo is recognized as a rapid-growing plant with abundant lignocellulosic content, making it a crucial non-timber forest resource on a global scale. The growth of Moso bamboo is influenced by the rapid division and elongation of its internode meristem cells, but the molecular mechanism behind this process is still unclear. Here, by combining RNA-seq data from Moso bamboo internode samples with gene co-expression network and gene functional annotation enrichment analysis, a key candidate gene named PhePLATZ8, which regulates cell division in the internodes of Moso bamboo, has been screened out. PhePLATZ8 is localized to the nucleus and cytoplasm. The phenotype of transgenic Arabidopsis thaliana plants showed that PhePLATZ8 positively regulated the organ development of transgenic plants, including hypocotyl length, plant height, petiole length, blade shape, and seed size. Overexpression of PhePLATZ8 also significantly improved cell proliferation activities in the hypocotyl calluses of transgenic plants. qRT-PCR and luciferase assays showed that PhePLATZ8 was involved in the regulation of cell proliferation by activating the expression of several GRFs in A. thaliana and Moso bamboo. Futhermore, PhePLATZ8 was significantly induced by abiotic stress, and overexpression of PhePLATZ8 increased the tolerance of transgenic A. thaliana plants to drought and salt stress. Overall, our current study initially explored the role of PhePLATZ8 in the process of rapid growth and stress response of Moso bamboo, providing genetic resources for future molecular breeding of Moso bamboo.</t>
  </si>
  <si>
    <t>https://www.sciencedirect.com/science/article/pii/S0926669024013116</t>
  </si>
  <si>
    <t>Industrial Crops and Products</t>
  </si>
  <si>
    <t>A PLATZ transcription factor PhePLATZ8 from Moso bamboo (Phyllostachys edulis) plays a positive role in regulating growth and abiotic stress tolerance</t>
  </si>
  <si>
    <t>Zhang, Kaimei; Lan, Yangang; Zhang, Shunran; Wang, Linna; Wu, Min; Xiang, Yan</t>
  </si>
  <si>
    <t>ZHANG2024119334</t>
  </si>
  <si>
    <t>Big data, Data protection, Smart city, Strategy, Delphi method, Recommendations</t>
  </si>
  <si>
    <t>The Smart City concept aims to improve urban governance and optimize public services, ultimately enhancing the quality of life for citizens. As data generation and processing grow rapidly in volume, velocity, and variety, Smart Cities must integrate secure big data considerations into their strategic frameworks and project implementations. This paper explores how big data and data protection measures are represented in the strategies of 28 cities worldwide. To achieve this, we employed a three-phase research methodology: 1) identifying resources, 2) conducting content analysis, and 3) using the Delphi method. Our findings indicate that only half of the cities explicitly address big data in their strategies, and most lack adequate data protection measures. Additionally, the paper presents a list of recommendations for big data management and data protection, derived from measures found in Smart City strategies and validated by domain experts through the Delphi method. These recommendations aim to enhance understanding of how to effectively incorporate big data and its protection into urban planning and Smart City projects. However, it is important to note that these insights primarily apply to larger urban areas with abundant resources.</t>
  </si>
  <si>
    <t>https://www.sciencedirect.com/science/article/pii/S2664328624000615</t>
  </si>
  <si>
    <t>255-273</t>
  </si>
  <si>
    <t>Urban Governance</t>
  </si>
  <si>
    <t>Understanding big data and data protection measures in smart city strategies: An analysis of 28 cities</t>
  </si>
  <si>
    <t>Lnenicka, Martin; Hervert, Petr; Horak, Oldrich</t>
  </si>
  <si>
    <t>LNENICKA2024255</t>
  </si>
  <si>
    <t>Data privacy, Loyalty program, Health technology, Contextual integrity, Data governance, HIPAA</t>
  </si>
  <si>
    <t>This study explores privacy issues complicated by the commodification of consumer health data in the United States by looking into loyalty programs (LPs). Three LPs â€“ those of Nike, Walgreens, and DICKâ€™S Sporting Goods â€“ are examined because their incorporation of health technology represents retail data practices unregulated by the U.S. Health Information Portability and Accountability Act (HIPAA). Applying the framework of contextual integrity (Nissenbaum, 2004, 2009), the research conducted discourse analysis on corporate communications to identify whether and how privacy conflicts arise in a data economy composed of multiple business entities that use LP member data. The major contributions of this study are a clarification of shortfalls in multi-organizational governance of health-related consumer data outside the HIPAA regulation in the United States, and a recognition that businesses may optimize this data without adequately informing consumers about the risks and providing meaningful redress mechanisms. The paper concludes by urging policy-makers to target networked business relationships and externalities that result from collective behavior of firms trading in consumer health data.</t>
  </si>
  <si>
    <t>https://www.sciencedirect.com/science/article/pii/S0308596124000776</t>
  </si>
  <si>
    <t>Contextual integrity of loyalty programs, compromised? Interrogating consumer health data practices and networked actors in the U.S. retail sector</t>
  </si>
  <si>
    <t>Baik, Jeeyun Sophia; Famularo, Jordan</t>
  </si>
  <si>
    <t>BAIK2024102780</t>
  </si>
  <si>
    <t>Data spaces, Transfer learning, Self sovereignty, Energy efficiency, Semantic interoperability</t>
  </si>
  <si>
    <t>With the rapid digital transformation of manufacturing, vast amounts of data are being generated and analyzed to uncover valuable patterns in areas such as energy efficiency, predictive maintenance, production scheduling etc. However, much of this data and the intelligence derived from it remain isolated within individual companies. This is strongly influenced by companies reluctance to share data due to concerns over privacy and security associated with the commercially sensitive information. As a result, the potential shared value that can be derived from a richer, larger pool of data and intelligence across multiple companies remains untapped. While solutions such as federated learning exist to address privacy and security issues, strong governance so that the privacy is preserved is crucial to its successful implementation. Currently, there is a lack of software infrastructure that guarantees data sovereignty and governance for data owners in this space. This paper introduces COllaboRative Data Space (CORDS), a framework that enables companies to engage in a machine learning model-sharing ecosystem, providing full control over the access and usage of their data. Aligned with the European Data Space initiative, CORDS aims to foster trusted collaboration by providing a software infrastructure constituting a set of tools for both intra and inter-organization data asset management and ML model exchange. To the best of our knowledge, CORDS is the first minimum viable data space (MVDS) designed to address the broader challenges of sovereignty, interoperability, compliance &amp; governance in cross-party ML model sharing. This paper also highlights the value of data sharing by applying CORDS to a use-case focused on improving energy efficiency in manufacturing. Extensive performance evaluation showcases CORDSâ€™ utility in securely managing data assets and facilitating machine learning model exchanges. CORDS is available as open-source software, supporting further research and practical applications of trusted data spaces in both academia and industry.</t>
  </si>
  <si>
    <t>https://www.sciencedirect.com/science/article/pii/S2452414X24001766</t>
  </si>
  <si>
    <t>Enabling secure and self-sovereign machine learning model exchange in manufacturing data spaces</t>
  </si>
  <si>
    <t>Ranathunga, Tharindu; McGibney, Alan; Bharti, Sourabh</t>
  </si>
  <si>
    <t>RANATHUNGA2024100733</t>
  </si>
  <si>
    <t>Cloud computing, healthcare data, security enhanced parallel multi-key encryption algorithm (EPM-KEA)</t>
  </si>
  <si>
    <t>A new era of data access and management has begun with the use of cloud computing in the healthcare industry. Despite the efficiency and scalability that the cloud provides, the security of private patient data is still a major concern. Encryption, network security, and adherence to data protection laws are key to ensuring the confidentiality and integrity of healthcare data in the cloud. The computational overhead of encryption technologies could lead to delays in data access and processing rates. To address these challenges, we introduced the Enhanced Parallel Multi-Key Encryption Algorithm (EPM-KEA), aiming to bolster healthcare data security and facilitate the secure storage of critical patient records in the cloud. The data was gathered from two categories Authorization for Hospital Admission (AIH) and Authorization for High Complexity Operations. We use Z-score normalization for preprocessing. The primary goal of implementing encryption techniques is to secure and store massive amounts of data on the cloud. It is feasible that cloud storage alternatives for protecting healthcare data will become more widely available if security issues can be successfully fixed. As a result of our analysis using specific parameters including Execution time (42%), Encryption time (45%), Decryption time (40%), Security level (97%), and Energy consumption (53%), the system demonstrated favorable performance when compared to the traditional method. This suggests that by addressing these security concerns, there is the potential for broader accessibility to cloud storage solutions for safeguarding healthcare data.</t>
  </si>
  <si>
    <t>https://www.sciencedirect.com/science/article/pii/S1546221824002455</t>
  </si>
  <si>
    <t>3397-3416</t>
  </si>
  <si>
    <t>Fortifying Healthcare Data Security in the Cloud: A Comprehensive Examination of the EPM-KEA Encryption Protocol</t>
  </si>
  <si>
    <t>Basha, Umi Salma; Gupta, Shashi Kant; Alawad, Wedad; Kim, SeongKi; Bharany, Salil</t>
  </si>
  <si>
    <t>BASHA20243397</t>
  </si>
  <si>
    <t>Cross-border data flow, Security assessment, Personal information protection, Data governance, Outbound data supervision</t>
  </si>
  <si>
    <t>This article illustrates the developing Chinese cross-border data flow regulation regime deriving from a holistic national security conception to its balance with personal information protection and digital economic development. Under the pressuring demand of digital economy development and an increasing appeal to global data governance, China is progressively improving and modifying its original government-led and restrictive cross-border data regulations. Subsequent practices and the publication of the Provisions on Promoting and Regulating Cross-border Data Transfer (PPR) in March 2024 deliver a clear sign of relaxation on restrictions on cross-border data flow, especially on the subject of personal information outbound transfer. Detailed comparison with data provisions in the Regional Comprehensive Economic Partnership (RCEP), the Comprehensive and Progressive Agreement for Trans-Pacific Partnership (CPTPP), and the Digital Economy Partnership Agreement (DEPA) demonstrates that global governance of cross-border data flows is unshaped but not unrealistic, even with current fragmented national approaches. China has established a complete personal information protection legal regime and is very close to integrating into transnational cooperation for a broader framework. In addition, by coordinating national provisions regarding cross-data transfer with international rules and piloting lenient cross-border data supervision mechanisms in numerous Pilot Free Trade Zone (PFTZ), China is ready to evolve its cross-border data flow regulations and contribute to global data governance step-by-step.</t>
  </si>
  <si>
    <t>https://www.sciencedirect.com/science/article/pii/S0267364924000645</t>
  </si>
  <si>
    <t>Developing China's Approaches to Regulate Cross-border Data Transfer:Relaxation and Integration</t>
  </si>
  <si>
    <t>Chen, Meng</t>
  </si>
  <si>
    <t>CHEN2024105997</t>
  </si>
  <si>
    <t>Agricultural land systems, Critical data science, Data comparison, US Farm Bill, EU Common Agricultural Policy</t>
  </si>
  <si>
    <t>Understanding agricultural land systems is paramount to preparing for future transitions under climate change. Systematic quantitative, multi-context analyses of agricultural land systems are a promising way of increasing our understanding but rely on the availability of large-scale and commensurable data. The available data, however, are outcomes of political priorities and processes and thus not neutral windows into agricultural realities. We map, describe, and compare publicly available and publicly curated data describing agricultural land systemsâ€”those devoted to the production of food, fuel, and fiberâ€”in the United States (US) and European Union (EU) to identify underlying data collection norms and political priorities. We discuss how these priorities shape what we can(not) see in each region and articulate future data needs to support an in-depth understanding of agricultural land systems dynamics. This comprehensive understanding of how and why agricultural land systems change is imperative to promoting sustainable, resilient, and just agriculture futures.</t>
  </si>
  <si>
    <t>https://www.sciencedirect.com/science/article/pii/S0264837724003247</t>
  </si>
  <si>
    <t>Towards a comprehensive analysis of agricultural land systems in the EU and US: A critical view on publicly available datasets</t>
  </si>
  <si>
    <t>Burchfield, Emily; Ferro, Marco; HÃ¼ttel, Silke; Lakes, Tobia; Leonhardt, Heidi; Niedermayr, Andreas; Rissing, Andrea; Seifert, Stefan; Wesemeyer, Maximilian</t>
  </si>
  <si>
    <t>BURCHFIELD2024107371</t>
  </si>
  <si>
    <t>Double machine learning, Big data policy, Urban carbon unlocking efficiency, Mechanism analysis</t>
  </si>
  <si>
    <t>In recent years, data has increasingly become the â€œnew oilâ€ for 21st-century economic development. However, there is still a gap in how the development of big data promotes the improvement of urban carbon unlocking efficiency (UCUE). Utilizing advanced double machine learning (DML) methods, and treating the big data comprehensive pilot zone (BDCPZ) as a quasi-natural experiment, we employ panel data from 282 Chinese cities spanning 2011 to 2022 to study the impact of big data policies on UCUE and its mechanisms. The study finds that: (1) Big data policies significantly enhance carbon unlocking efficiency, and their importance in carbon unlocking is confirmed even when alternative machine learning models are used.(2) Regarding the mechanisms, big data policies improve carbon unlocking efficiency through three pathways: government modernization, enterprise intelligent development, and economic transformation.(3) Heterogeneity analysis reveals that the carbon unlocking benefits of big data policies are more pronounced in large cities, old industrial base cities, digital economy dividend cities and key environmental protection cities. We also provide insights for strengthening the construction of big data, alleviating carbon emission pressures, and achieving the goals of â€œdual carbonâ€.</t>
  </si>
  <si>
    <t>https://www.sciencedirect.com/science/article/pii/S0301479724032821</t>
  </si>
  <si>
    <t>Can big data policy drive urban carbon unlocking efficiency? A new approach based on double machine learning</t>
  </si>
  <si>
    <t>Shen, Neng; Zhang, Guoping; Zhou, Jingwen; Zhang, Lin; Wu, Lianjun; Zhang, Jing; Shang, Xiaofei</t>
  </si>
  <si>
    <t>SHEN2024123296</t>
  </si>
  <si>
    <t>Chemical science, Artificial Intelligence, Digital technologies, Research methodology, Machine Learning, Chemical industry, Digital twins, Blockchain, Large data</t>
  </si>
  <si>
    <t>The beginning and ripening of digital chemistry is analyzed focusing on the role of artificial intelligence (AI) in an expected leap in chemical sciences to bring this area to the next evolutionary level. The analytic description selects and highlights the top 20 AI-based technologies and 7 broader themes that are reshaping the field. It underscores the integration of digital tools such as machine learning, big data, digital twins, the Internet of Things (IoT), robotic platforms, smart control of chemical processes, virtual reality and blockchain, among many others, in enhancing research methods, educational approaches, and industrial practices in chemistry. The significance of this study lies in its focused overview of how these digital innovations foster a more efficient, sustainable, and innovative future in chemical sciences. This article not only illustrates the transformative impact of these technologies but also draws new pathways in chemistry, offering a broad appeal to researchers, educators, and industry professionals to embrace these advancements for addressing contemporary challenges in the field.</t>
  </si>
  <si>
    <t>https://www.sciencedirect.com/science/article/pii/S2949747724000332</t>
  </si>
  <si>
    <t>Artificial Intelligence Chemistry</t>
  </si>
  <si>
    <t>Top 20 influential AI-based technologies in chemistry</t>
  </si>
  <si>
    <t>Ananikov, Valentine P.</t>
  </si>
  <si>
    <t>ANANIKOV2024100075</t>
  </si>
  <si>
    <t>Genomics, Polygenic risk score, Machine learning, Artificial intelligence, Deep learning and augmented intelligence</t>
  </si>
  <si>
    <t>https://www.sciencedirect.com/science/article/pii/S2589408024000164</t>
  </si>
  <si>
    <t>Advances in Molecular Pathology</t>
  </si>
  <si>
    <t>145-154</t>
  </si>
  <si>
    <t>Artificial Intelligence Applications in Genomics</t>
  </si>
  <si>
    <t>Nagarajan, Radha; Wang, Chen; Walton, Derek; Walton, Nephi</t>
  </si>
  <si>
    <t>NAGARAJAN2024145</t>
  </si>
  <si>
    <t>Blockchain, Affordances, Sustainability, Water equity, Design science research</t>
  </si>
  <si>
    <t>Water scarcity has become a critical challenge affecting the well-being of many communities worldwide and has been incorporated as one of the focal points within the Sustainable Development Goals (SDG 6). Digital technologies, such as blockchain technology, have shown promising potential to help tackle this issue through smart distribution of water abundancies to water-scarce regions. This research employs affordance theory and affordance-based design (ABD) to investigate the design of blockchain or distributed ledger technology (DLT) to tackle challenges related to water scarcity. Using design science research (DSR), this paper proposes design principles (DP) for a blockchain-based multi-sided platform (MSP) for the smart distribution and trade of water. To obtain our principles, we collaborated with a company employing a blockchain-based MSP for water trade. We identified the different elements of the DPs, including affordances and material properties, and matched these principles with meta-requirements obtained from the literature. This research aims to contribute to the scholarly debate by generating prescriptive knowledge in the form of DPs and providing tangible contributions that shed light on the optimal design of similar blockchain applications. These applications are envisioned to ensure their efficacy in addressing the pressing challenges of water scarcity and equitable water access, thereby fostering a sustainable and resilient future for everyone.</t>
  </si>
  <si>
    <t>https://www.sciencedirect.com/science/article/pii/S0959652624026611</t>
  </si>
  <si>
    <t>Design principles for a blockchain-based multi-sided platform for the sustainable trade of water: An affordance approach</t>
  </si>
  <si>
    <t>Buyssens, Hanna; Viaene, Stijn</t>
  </si>
  <si>
    <t>BUYSSENS2024143212</t>
  </si>
  <si>
    <t>Cloud computing, Territory, Data volumes, Attack surfaces, Datastructures, Military, Singapore</t>
  </si>
  <si>
    <t>This article explores how the volumetric characteristics of cloud computing can create new expressions of territoriality, which in turn can reveal new axes of vulnerability and threat. Whilst recent work in political geography has sought to â€œlocateâ€ the cloud through analyses of data centre geographies and data-driven processes of smart urbanism, we look beyond the material plane and consider the amorphous territorialities of voluminous data instead. As much as these data are acted on by the legal-regulatory mechanics of the state in a bid to territorialise them, so too do these data volumes serve to cloud, and thus obscure, territory. Processes of territorialising and clouding exist in a state of dialectical tension with each other, and reveal the volumetric vulnerabilities of cloud computing. We validate these theoretical claims through an analysis of in-depth interviews with senior stakeholders in Singapore's Smart Nation initiative. In Singapore, defending the city is equivalent to defending the nation, which causes the military to play an outsized role in securing the city-state. We consider how the attack surface of the city becomes a more voluminous construct with cloud computing, how strategies of geofencing attempt to secure the cloud, and how these processes reveal the increasingly militarised conjunctures of everyday life. Overall, these insights reveal a need for political geography to continually evolve its theoretical premises in line with the rapid digitalisation of the world.</t>
  </si>
  <si>
    <t>https://www.sciencedirect.com/science/article/pii/S0962629824001604</t>
  </si>
  <si>
    <t>Political Geography</t>
  </si>
  <si>
    <t>Territorialising the cloud or clouding the territory? Volumetric vulnerabilities and the militarised conjunctures of Singaporeâ€™s smart city-state</t>
  </si>
  <si>
    <t>WOODS2024103211</t>
  </si>
  <si>
    <t>Internet of things, Data privacy, Personal data, User behaviour, Privacy risk, Digital products, Data sharing, Data surveillance, Dataveillance</t>
  </si>
  <si>
    <t>As the number of Internet users grows, the increase in smart devices interconnected through the Internet of Things (IoT) have contributed to improvements in the functionality of everyday products and enhancement of user experience. Yet, they affect user privacy and render personal data more vulnerable. To foster a digital future fully aware of user privacy requirements, a line of design research emerges that focuses on balancing product innovation with user data protection. This matter relates to sociocultural, economic, and technological aspects, and its core is a human-centered design strategy. Still, there is a gap in academic research oriented towards guiding product developers on how to consider personal data privacy concerns when designing honest IoT devices. To define this gap and delve deeper into this relevant topic, this paper presents a systematic literature review of recent academic research using the Preferred Reporting Items for Systematic Reviews and Meta-Analyses (PRISMA) method. This review focuses on prevalent research topics such as data privacy, personal data, data surveillance, and user behaviour in IoT. The result is a state-of-the-art compilation of 45 scientific studies mapping the most relevant concepts and approaches for product development in the last ten years of research, aligned with some central research questions. The Discussion and Conclusion sections provide a deep understanding of the complexity of the fast-changing landscape of privacy and personal data management using IoT products. Finally, this study proposes future academic research directions devoted to providing product designer specific, specialised help from different (yet interconnected) scientific approaches.</t>
  </si>
  <si>
    <t>https://www.sciencedirect.com/science/article/pii/S2405844024063886</t>
  </si>
  <si>
    <t>e30357</t>
  </si>
  <si>
    <t>Understanding perspectives for product design on personal data privacy in internet of things (IoT): A systematic literature review (SLR)</t>
  </si>
  <si>
    <t>Coiduras-SanagustÃ­n, Amparo; Manchado-PÃ©rez, Eduardo; GarcÃ­a-HernÃ¡ndez, CÃ©sar</t>
  </si>
  <si>
    <t>COIDURASSANAGUSTIN2024e30357</t>
  </si>
  <si>
    <t>Adverse drug reactions, Drug safety, Graph machine learning, Knowledge graphs, Pharmacovigilance, Scoping review</t>
  </si>
  <si>
    <t>Purpose To critically assess the role and added value of knowledge graphs in pharmacovigilance, focusing on their ability to predict adverse drug reactions. Methods A systematic scoping review was conducted in which detailed information, including objectives, technology, data sources, methodology, and performance metrics, were extracted from a set of peer-reviewed publications reporting the use of knowledge graphs to support pharmacovigilance signal detection. Findings The review, which included 47 peer-reviewed articles, found knowledge graphs were utilized for detecting/predicting single-drug adverse reactions and drug-drug interactions, with variable reported performance and sparse comparisons to legacy methods. Implications Research to date suggests that knowledge graphs have the potential to augment predictive signal detection in pharmacovigilance, but further research using more reliable reference sets of adverse drug reactions and comparison with legacy pharmacovigilance methods are needed to more clearly define best practices and to establish their place in holistic pharmacovigilance systems.</t>
  </si>
  <si>
    <t>https://www.sciencedirect.com/science/article/pii/S0149291824001449</t>
  </si>
  <si>
    <t>544-554</t>
  </si>
  <si>
    <t>Clinical Therapeutics</t>
  </si>
  <si>
    <t>Knowledge Graphs in Pharmacovigilance: A Scoping Review</t>
  </si>
  <si>
    <t>Hauben, Manfred; Rafi, Mazin; Abdelaziz, Ibrahim; Hassanzadeh, Oktie</t>
  </si>
  <si>
    <t>HAUBEN2024544</t>
  </si>
  <si>
    <t>Surgical residency, Graduate Medical Education, Curriculum, EQIP</t>
  </si>
  <si>
    <t>https://www.sciencedirect.com/science/article/pii/S1931720424002599</t>
  </si>
  <si>
    <t>A1-A11</t>
  </si>
  <si>
    <t>Journal of Surgical Education</t>
  </si>
  <si>
    <t>Kar Seva</t>
  </si>
  <si>
    <t>Joshi, Amit R. T.</t>
  </si>
  <si>
    <t>JOSHI2024A1</t>
  </si>
  <si>
    <t>Artificial intelligence, Internet of things, Integration, Intelligent data analysis, Privacy, Emerging trends</t>
  </si>
  <si>
    <t>Integrating Artificial Intelligence (AI) with the Internet of Things (IoT) has propelled technological innovation across various industries. This systematic literature review explores the current state and future trajectories of AI in IoT, with a particular focus on emerging trends in intelligent data analysis and privacy protection. The proliferation of IoT devices, marked by voluminous data generation, has reshaped data processing methods, providing actionable insights for informed decision-making. While previous reviews have offered valuable insights, they often must comprehensively address the multifaceted dimensions of the AI-driven IoT landscape. This review aims to bridge this gap by systematically examining existing literature and acknowledging the limitations of past studies. The study uses a meticulous approach guided by established methodologies to achieve this aim. The chosen methodology ensures the rigour and validity of the review, aligning with PRISMA 2020 guidelines for systematic reviews. This systematic literature review serves as a comprehensive guide for researchers, practitioners, and policymakers, offering insights into the current landscape and paving the way for future research directions. The identified trends and challenges provide a valuable resource for navigating the evolving domain of AI in IoT, fostering a balanced, secure, and sustainable advancement in this dynamic field. Our analysis shows that integrating AI with IoT improves operational efficiency, service personalisation, and data-driven decisions in healthcare, manufacturing, and urban resource management. Real-time machine learning algorithms and edge computing solutions are set to revolutionise IoT data processing and analysis by improving system responsiveness and privacy. However, increasing concerns about data privacy and security emphasise the need for new regulatory frameworks and data protection technologies to ensure the ethical adoption of AI-driven IoT technologies.</t>
  </si>
  <si>
    <t>https://www.sciencedirect.com/science/article/pii/S2542660524002592</t>
  </si>
  <si>
    <t>Navigating the nexus of AI and IoT: A comprehensive review of data analytics and privacy paradigms</t>
  </si>
  <si>
    <t>Marengo, Agostino</t>
  </si>
  <si>
    <t>MARENGO2024101318</t>
  </si>
  <si>
    <t>Breeding bird survey, Brewer's sparrow, Conifer encroachment, Invasive annual grass, Sagebrush sparrow, Sage thrasher</t>
  </si>
  <si>
    <t>Abstract Population declines among sagebrush (Artemisia spp.) reliant birds mirror the larger deterioration of the sagebrush ecosystem. To combat this biome decline, western partners have unified around a common vision for sagebrush conservation by developing the Sagebrush Conservation Design, which identified high-priority areas, designated as â€œcore sagebrush areasâ€ (CSAs), to anchor conservation actions throughout the biome. While this conservation design did not explicitly consider the distribution or abundance of focal species, an underlying assumption has been that sagebrush-associated wildlife will benefit from actions targeting threats to the sagebrush biome. Herein, we explicitly test whether sagebrush ecological integrity (SEI), the metric used to quantify CSAs, is associated with sagebrush songbird abundance and population trends, such that CSAs provide an effective umbrella for wildlife conservation. Because species likely vary in their response to different ecological factors, we further examined the relative importance of the five components of SEI: sagebrush cover, tree cover, perennial grass cover, annual grass cover, and human modification, in structuring sagebrush songbird populations. We found substantial increases in population counts associated with increased values of SEI across three species examined: sagebrush sparrow (Artemisiospiza nevadensis), Brewer's sparrow (Spizella breweri), and sage thrasher (Oreoscoptes montanus). Specifically, models supported 10 times (sage thrasher), six times (Brewer's sparrow), and three times (sagebrush sparrow) higher median relative abundances in CSAs compared with surrounding areas. Further, we found strong evidence of large population declines as areas transitioned out of CSAs. Finally, although we found some species-specific differences in the relative importance of the five SEI components, generally, sagebrush cover and tree cover were more important than grass cover in influencing bird populations. We show that conservation actions designed to preserve or grow CSAs will likely benefit sagebrush-obligate songbird populations and other focal wildlife, especially if consideration is given to which component(s) of SEI are targeted.</t>
  </si>
  <si>
    <t>https://www.sciencedirect.com/science/article/pii/S1550742424001234</t>
  </si>
  <si>
    <t>Defend and Grow the Core: Implementing the Sagebrush Conservation Design to Save a Biome</t>
  </si>
  <si>
    <t>160-168</t>
  </si>
  <si>
    <t>Rangeland Ecology &amp; Management</t>
  </si>
  <si>
    <t>Defend and Grow the Core for Birds: How a Sagebrush Conservation Strategy Benefits Rangeland Birds</t>
  </si>
  <si>
    <t>Kumar, Alexander V.; Tack, Jason D.; Doherty, Kevin E.; Smith, Joseph T.; Ross, Beth E.; Bedrosian, Geoffrey</t>
  </si>
  <si>
    <t>KUMAR2024160</t>
  </si>
  <si>
    <t>Sustainable tourism, Data visualization, Composite indicators</t>
  </si>
  <si>
    <t>Sustainability is increasingly assuming a central role in both the economy and society. The anthropogenic pressure generated by the actions of various entities within the system must be measured across all economic sectors. Tourism, precisely because it constitutes a driver of economic development and growth for regions, cannot overlook the sustainability of tourist destinations. However, information on sustainable tourism is often fragmented and originates from diverse sources due to challenges in defining its contents. The analysis aims to develop a methodological framework for selecting indicators in the context of sustainable tourism in Italian regions, distinguishing them based on economic, social, and environmental sustainability dimensions. Additionally, the objectives include integrating these indicators and creating an integrated information dashboard to enhance data visualization, facilitating an efficient and comparative assessment of performance across diverse territories.</t>
  </si>
  <si>
    <t>https://www.sciencedirect.com/science/article/pii/S0038012124001587</t>
  </si>
  <si>
    <t>Socio-Economic Planning Sciences</t>
  </si>
  <si>
    <t>Integrating multiple data sources to measure sustainable tourism in Italian regions</t>
  </si>
  <si>
    <t>Antolini, Fabrizio; Terraglia, Ivan; Cesarini, Samuele</t>
  </si>
  <si>
    <t>ANTOLINI2024101959</t>
  </si>
  <si>
    <t>Coastal Management, Marine Spatial Planning, Spatial data, Thematic data catalogue, Discoverability, Accessibility</t>
  </si>
  <si>
    <t>The disciplines of Coastal Management and Marine Spatial Planning (MSP) are predominantly focussed on creating a regulatory and legislative framework within which national and regional planning policies, climate mitigation measures and environmental monitoring requirements can be effectively implemented. These evidence-based processes necessitate the discoverability, accessibility and integration of appropriate â€˜trustedâ€™ coastal and marine data together with contiguous terrestrial datasets. This presents significant challenges at national and local levels. While authoritative open data is often available, the data for any management requirement is often dispersed across a wide range of national online portals, statistical and research hubs, â€˜scientificâ€™ platforms and occasionally, private companies. This is exemplified in Ireland, where MSP is in its infancy, and consequently, the breadth of MSP foundational thematic marine data requirements required to comply with this Directive has yet to be fully realised by end-users/stakeholders and data providers. This study examines the nexus between mandatory data requirements of the European Communityâ€™s Infrastructure for Spatial Information in the European Community (INSPIRE) Directive11INSPIRE Directive (2007/2/EC) is a legal EU initiative to establish an INfrastructure for SPatial InfoRmation in Europe and to make geographical information more accessible and interoperable for the management of the environment and other wide range of purposes towards supporting sustainable development (EC, 2021) (2007/2/EC), (EC, 2007) and the evidence-base needs of its Maritime Spatial Planning (MSP) Directive (2014/89/EU). An extensive inventory of coastal and MSP thematic data features is identified and categorised (into sectoral/thematic clusters) and appropriate and authoritative online sources (where available) are scoped out. Through an in-depth interrogation of national and EU sectoral platforms or portals, (much of whose data was originally captured for a diverse range of applications and management processes), and in view of INSPIREâ€™s well-established (legally-binding) data specifications, standards and guidance, a methodology is presented to accelerate coastal and marine data discovery, and to collate or â€˜groupâ€™ these authoritative data sources under broad but succinct MSP thematic headings. The resulting coastal and marine data catalogue is the first step in the creation of an easy data reference and retrieval tool for Irish coastal and marine practitioners, and presents a model for other nations.</t>
  </si>
  <si>
    <t>https://www.sciencedirect.com/science/article/pii/S0308597X2400277X</t>
  </si>
  <si>
    <t>Coastal and Marine ManagementÂ â€“ Navigating islands of data</t>
  </si>
  <si>
    <t>Murray Oâ€™Connor, Helen; Cooper, J. Andrew G.</t>
  </si>
  <si>
    <t>MURRAYOCONNOR2024106279</t>
  </si>
  <si>
    <t>Web 3.0, Cross-domain EHR sharing, Multi-authority attribute-based, Proxy re-encryption, Access control, Patient-centric, Security</t>
  </si>
  <si>
    <t>Web 3.0 represents a transformative shift toward a decentralized, intelligent, and user-centric Internet. Existing electronic health record (EHR) sharing systems depend on centralized cloud servers for storage and management, with hospitals serving as primary custodians. This centralization often results in patients losing control and visibility over their EHR data, including who accesses it and how it is utilized, which contradicts the decentralized principles of Web 3.0. In this context, we propose a multi-authority attribute-based proxy re-encryption scheme that facilitates collaborative EHR sharing in Web 3.0. Our design allows the updating of ciphertext policies, thereby eliminating the need for frequent re-encryption of plaintext data amid varying cross-domain access policies. Furthermore, our scheme utilizes blockchain technology to create a decentralized and transparent environment that enables traceable cross-domain EHR sharing records. Additionally, we integrate hybrid encryption with decentralized data hosting platforms, significantly reducing the on-chain storage burden. The use of smart contracts automates the cross-domain EHR sharing and guarantees a fair distribution of benefits among all participants. Security analysis confirms that our scheme is secure against chosen plaintext attacks and resistant to collusion. Performance analysis and simulation experiments validate the efficiency and robustness of our scheme.</t>
  </si>
  <si>
    <t>https://www.sciencedirect.com/science/article/pii/S1389128624006832</t>
  </si>
  <si>
    <t>Secure collaborative EHR Sharing using multi-authority attribute-based proxy re-encryption in Web 3.0</t>
  </si>
  <si>
    <t>Duan, Pengfei; Gao, Hongmin; Shen, Yushi; Guo, Zhetao; Ma, Zhaofeng; Tian, Tian; Zhang, Yuqing</t>
  </si>
  <si>
    <t>DUAN2024110851</t>
  </si>
  <si>
    <t>IoT, Federated learning, Blockchain, Scalability</t>
  </si>
  <si>
    <t>IoT plays a significant role in the growth of clinical data for identifying hazardous diseases and building drugs for patient diagnosis and medical care. Blockchain and federated learning are widely proposed in existing studies for localized data training and storage in a secure, decentralized environment. However, several studies rely on the federated averaging method in federated learning, which introduces high energy consumption during several training rounds. Frequent transactions for storing patient records in blockchain and smart contract processing present network congestion challenges. In this paper, we propose a privacy-preserving federated learning and scalable blockchain scheme. First, we present a satisfaction scoring method for model aggregation to improve energy efficiency during the federated learning process. Secondly, we design an Ethereum-based blockchain network with sidechains to process smart contract transactions separately and reduce computation overload in the blockchain mainchain. Evaluation of the proposed scheme is compared with the baseline federated average method and transaction processing of smart contracts with the Ethereum main chain. Results demonstrate reduced CPU consumption using the proposed model aggregation method, an improvement over the federated average method, and an improvement of 43.65 % in transaction processing speed using two sidechains ensuring side.</t>
  </si>
  <si>
    <t>https://www.sciencedirect.com/science/article/pii/S1389128624003049</t>
  </si>
  <si>
    <t>Privacy-preserving and scalable federated blockchain scheme for healthcare 4.0</t>
  </si>
  <si>
    <t>Salim, Mikail Mohammed; Yang, Laurence Tianruo; Park, Jong Hyuk</t>
  </si>
  <si>
    <t>SALIM2024110472</t>
  </si>
  <si>
    <t>Anomaly detection, Deep-SVDD, VAE, Adversarial learning</t>
  </si>
  <si>
    <t>Automotive power batteries are integral to the operation of electric vehicles (EVs) and hybrids, playing a critical role in ensuring their safety and performance. Obtaining sufficient high-quality fault data is challenging, and prior data annotation often relies on expert knowledge, which is both costly and prone to errors. Developing a battery condition detection scheme that does not require labeled data remains a persistent challenge for the industry. In recent years, the Deep Support Vector Data Description method, which is not affected by data distribution, has gained significant attention. However, this approach faces the risk of hypersphere collapse. In response, this paper introduces Deep Variational AutoEncoder-Based Support Vector Data Description with Adversarial Learning (DVAA-SVDD), a specialized one-class classification model tailored for power battery anomaly detection. This approach employs a variational autoencoder to regularize the feature distribution of normal samples, preventing hypersphere collapse caused by deterministic outputs. Additionally, adversarial learning is used to incorporate the quality of model generation into anomaly detection. Experiments conducted on a dataset containing 5 million real-world automotive battery operation data points demonstrate that DVAA-SVDD exhibits outstanding performance in vehicle anomaly detection, making it a robust solution for ensuring the reliability and safety of automotive power batteries.</t>
  </si>
  <si>
    <t>https://www.sciencedirect.com/science/article/pii/S2352152X24038532</t>
  </si>
  <si>
    <t>Journal of Energy Storage</t>
  </si>
  <si>
    <t>Variational autoencoder-driven adversarial SVDD for power battery anomaly detection on real industrial data</t>
  </si>
  <si>
    <t>Chan, Joey; Han, Te; Pan, Ershun</t>
  </si>
  <si>
    <t>CHAN2024114267</t>
  </si>
  <si>
    <t>Artificial intelligence, AI literacy, Intelligence-based AI literacy framework, AI thinking, Primary school students, Systematic review, AI learning and teaching</t>
  </si>
  <si>
    <t>Artificial intelligence (AI) literacy education mainly targets secondary and university students, often overlooking the unique needs of younger students. This gap in AI literacy primary school education presents theoretical and pedagogical challenges. Despite the pervasive influence of AI, which can exacerbate inequalities and raise ethical challenges, primary students often lack an understanding of AI principles and mechanisms. Recent developments in age-appropriate AI learning tools have extended AI literacy to primary schools, but AI literacy frameworks for this age group remain underdeveloped. This study aims to conceptualize AI literacy by analyzing existing theoretical frameworks and proposing a new inclusive AI literacy framework for young students. A scoping review is employed using four credible index databases, and 19 articles are selected, with 17 AI literacy frameworks identified across all educational levels, from early childhood to university. This study reveals that the predominant methodologies for developing AI literacy frameworks involve empirical research studies and literature reviews, adhering to national government or institutional standards. These frameworks commonly incorporate 1) Bloom's taxonomy or a similar progression framework, such as Use-Create-Modify, 2) constructionism, and 3) computer science perspectives such as theories of computation. The findings reveal that AI literacy is situated at the intersection of digital literacy, data literacy, computational thinking, and AI ethics, emphasizing the need for a transdisciplinary and interdisciplinary approach that encompasses both technological and societal impacts. However, the study argues that the current paradigms of AI literacy frameworks for young students often emphasize constructionist perspectives without fully considering the interactions between human and technological agents. This gap highlights the necessity for a new conceptual framework that acknowledges both human and non-human agents in AI literacy education for young students. The research contributes by conceptualizing AI literacy and guiding policymakers and curriculum designers to implement holistic AI literacy education for young students.</t>
  </si>
  <si>
    <t>https://www.sciencedirect.com/science/article/pii/S2666920X2400122X</t>
  </si>
  <si>
    <t>Computers and Education: Artificial Intelligence</t>
  </si>
  <si>
    <t>A critical review of teaching and learning artificial intelligence (AI) literacy: Developing an intelligence-based AI literacy framework for primary school education</t>
  </si>
  <si>
    <t>Yue Yim, Iris Heung</t>
  </si>
  <si>
    <t>YUEYIM2024100319</t>
  </si>
  <si>
    <t>Digital innovation, Digital transformation, Digital opportunity, Opportunity space</t>
  </si>
  <si>
    <t>As proliferating digital literature ignores how digital opportunities are generated in the first place, digital innovation and transformation can be ontologically ungrounded. To fill this gap, following a realist perspective of entrepreneurship, this article examines digital opportunities as profit propensities afforded by a digitalized environment, while treating digital innovation and transformation as the actualization process. To elaborate, first, we coin Digitalized Opportunity Space (DOS) to describe the digitalized environment as a critical intersection of four spaces - resource, utility, digital, and institutional- that muster conditions without which digital opportunities cannot be actualized. Second, we develop four managerial archetypes - resource orchestrators, utility integrators, digital evangelists, and institutional realists- who tend to recognize digital opportunities based on their organizational location and thereby endorse different digital innovations. Third, to facilitate a systemic and balanced approach to digital transformation, we recommend group-level heuristics - the generic density perspective, the ecosystem view of the firm, multi-dimensional network effects, and disciplined imagination- which restore totality from partiality. Taken together, the DOS framework (of opportunity generation), the managerial archetypes (of opportunity recognition), and the group-level heuristics (of opportunity actualization) constitute the opportunity-centric (vs technology-centric or organization-centric) perspective on digital innovation and transformation, thereby materializing the connection between digital literature and entrepreneurship.</t>
  </si>
  <si>
    <t>https://www.sciencedirect.com/science/article/pii/S0090261624000482</t>
  </si>
  <si>
    <t>Organizational Dynamics</t>
  </si>
  <si>
    <t>Digitalized opportunity space and managerial archetypes:Â An opportunity-centric perspective on digital innovation and transformation</t>
  </si>
  <si>
    <t>Hou, Hong; Ma, Hao</t>
  </si>
  <si>
    <t>HOU2024101075</t>
  </si>
  <si>
    <t>Google Classroom, Children's rights, Educational technology, Data protection, Commercial exploitation, Socio-legal analysis</t>
  </si>
  <si>
    <t>There has been an explosion in uses of educational technology (EdTech) to support schoolsâ€™ teaching, learning, assessment and administration. This article asks whether UK EdTech and data protection policies protect children's rights at school. It adopts a children's rights framework to explore how EdTech impacts children's rights to education, privacy and freedom from economic exploitation, taking Google Classroom as a case study. The research methods integrate legal research, interviews with UK data protection experts and education professionals working at various levels from national to local, and a socio-technical investigation of the flow of children's data through Google Classroom. The findings show that Google Classroom undermines children's privacy and data protection, potentially infringing children's other rights. However, they also show that regulation has impacted on Google's policy and practice. Specifically, we trace how various governmentsâ€™ deployment of a range of legal arguments has enabled them to regulate Google's relationship with schools to improve its treatment of children's data. Although the UK government has not brought such actions, the data flow investigation shows that Google has also improved its protection of children's data in UK schools as a result of these international actions. Nonetheless, multiple problems remain, due both to Google's non-compliance with data protection regulations and schoolsâ€™ practices of using Google Classroom. We conclude with a blueprint for the rights-respecting treatment of children's education data that identifies needed actions for the UK Department for Education, data protection authority, and industry, to mitigate against harmful practices and better support schools.</t>
  </si>
  <si>
    <t>https://www.sciencedirect.com/science/article/pii/S2666557324000351</t>
  </si>
  <si>
    <t>Computers and Education Open</t>
  </si>
  <si>
    <t>The Googlization of the classroom: Is the UK effective in protecting children's data and rights?</t>
  </si>
  <si>
    <t>Livingstone, Sonia; Pothong, Kruakae; Atabey, AyÃ§a; Hooper, Louise; Day, Emma</t>
  </si>
  <si>
    <t>LIVINGSTONE2024100195</t>
  </si>
  <si>
    <t>Learning analytics, Fog computing, Edge computing, Privacy, Education</t>
  </si>
  <si>
    <t>The study systematically reviews the integration of Fog and Edge Computing within Learning Analytics to enhance data privacy and security in educational settings that use cloud computing. Employing the PRISMA methodology, we analyze current literature from Web of Science and Scopus databases to examine how these decentralized computing technologies can mitigate the risks associated with centralized cloud storage by processing data closer to its source. Our findings highlight the significant potential of Fog and Edge Computing to transform Learning Analytics by enabling real-time, context-aware data analysis that supports personalized learning while ensuring stringent data privacy. This approach challenges conventional data management practices, advocating for privacy by design in developing new strategies and frameworks. The research underscores the need for collaborative efforts in establishing standards and guidelines for secure and effective technology use in education, pointing towards the necessity of addressing technical, operational, and ethical challenges to maximize the benefits of fog and edge computing in Learning Analytics.</t>
  </si>
  <si>
    <t>https://www.sciencedirect.com/science/article/pii/S0747563224001717</t>
  </si>
  <si>
    <t>Exploring the landscape of learning analytics privacy in fog and edge computing: A systematic literature review</t>
  </si>
  <si>
    <t>Amo-Filva, Daniel; Fonseca, David; GarcÃ­a-PeÃ±alvo, Francisco JosÃ©; Forment, Marc Alier; Casany Guerrero, Maria JosÃ©; Godoy, Guillem</t>
  </si>
  <si>
    <t>AMOFILVA2024108303</t>
  </si>
  <si>
    <t>Reproducibility, Reproducible research, Computational science, Replicability, Repeatability, High performance computing</t>
  </si>
  <si>
    <t>Reproducibility is widely acknowledged as a fundamental principle in scientific research. Currently, the scientific community grapples with numerous challenges associated with reproducibility, often referred to as the â€œreproducibility crisisâ€. This crisis permeated numerous scientific disciplines. In this study, we examined the factors in scientific practices that might contribute to this lack of reproducibility. Significant focus is placed on the prevalent integration of computation in research, which can sometimes operates as a black box in published papers. Our study primarily focuses on high-performance computing (HPC), which presents unique reproducibility challenges. This paper provides a comprehensive review of these concerns and potential solutions. Furthermore, we discuss the critical role of reproducible research in advancing science and identifying persisting issues within the field of HPC.</t>
  </si>
  <si>
    <t>https://www.sciencedirect.com/science/article/pii/S157401372400039X</t>
  </si>
  <si>
    <t>Reproducibility, Replicability and Repeatability: A survey of reproducible research with a focus on high performance computing</t>
  </si>
  <si>
    <t>Antunes, Benjamin; Hill, David R. C.</t>
  </si>
  <si>
    <t>ANTUNES2024100655</t>
  </si>
  <si>
    <t>Environmental regulations, Low-carbon city, Green innovation, Digital innovation, Event studies</t>
  </si>
  <si>
    <t>This paper uses firm-level panel data to study the quasi-experiment of China's low carbon city (LCC) pilots and to estimate the dynamic impact of environmental regulations on firms' trade-offs between green innovation and digital innovation. The results indicate that environmental regulations lead to an increase in firms' green innovation in the short run and promote firms' digital transformation in the long run. Moreover, the key factors influencing firms' trade-offs are their size and the pollution levels of their primary businesses, highlighting the importance of both capability and immediacy for firms when making decisions. Furthermore, the event study shows that environmental regulations initially impact firms' profits in heavily polluting industries in the short run. However, environmental regulations can gradually enhance those profits in the long run by reducing marginal costs and upgrading industrial structures in treated regions. This paper provides insights for a deeper understanding of firms' heterogeneous choices and dynamic effects of innovation behaviors.</t>
  </si>
  <si>
    <t>https://www.sciencedirect.com/science/article/pii/S0301479724028056</t>
  </si>
  <si>
    <t>Environmental regulations and firmsâ€™ trade-offs between innovations: Empirical evidence from the quasi-experiment in China</t>
  </si>
  <si>
    <t>Yu, Yang; Liu, Yituan</t>
  </si>
  <si>
    <t>YU2024122819</t>
  </si>
  <si>
    <t>Blockchain, Distributed Ledger Technology, Blockchain-enabled services, Privacy, Consumer, Brand, Experiment, Privacy Calculus, Disintermediation, Re-intermediation</t>
  </si>
  <si>
    <t>This paper explores the dynamics between value-added services, intermediary brands, and consumer privacy concerns in shaping attitudes toward blockchain-enabled consumer services. Grounded in the Antecedents-Privacy Concerns-Outcomes (APCO) framework, we develop a theoretical model that we test in three experimental studies with a total of 1613 participants, utilizing verbal scenarios featuring blockchain applications for international money transfer and hotel booking. Our research reveals that complete disintermediation via pure peer-to-peer blockchain transactions is unlikely. Consumers prefer blockchain applications offering supplementary services like call centers, password assistance, and cancellation options. As consumers become familiar with blockchain technology, privacy concerns intensify due to its distributed and immutable storage. The fears of data breaches are more pronounced when blockchain applications are offered by unknown startups as opposed to well-known Big Tech companies. However, privacy-conscious consumers also value the prospect of distancing themselves from big-data ecosystems by embracing blockchain solutions from startups. Our research extends the APCO framework by clarifying how privacy concerns, brand-based heuristics, and technological attributes interact. For managerial implications, blockchain applications necessitate re-intermediation to meet consumer preferences. Potential intermediaries, including Big Tech firms, startups, and industry incumbents, face unique challenges in developing and marketing blockchain-enabled consumer services.</t>
  </si>
  <si>
    <t>https://www.sciencedirect.com/science/article/pii/S0268401224000549</t>
  </si>
  <si>
    <t>Disintermediation of consumer services through blockchain? The role of intermediary brands, value-added services, and privacy concerns</t>
  </si>
  <si>
    <t>Strebinger, Andreas; Treiblmaier, Horst</t>
  </si>
  <si>
    <t>STREBINGER2024102806</t>
  </si>
  <si>
    <t>genetic correlation, heritability, milking robots, repeatability, udder conformation</t>
  </si>
  <si>
    <t>ABSTRACT Udder conformation is directly related to milk yield, cow health, workability, and welfare. Automatic milking systems (AMS, also known as milking robots) have become popular worldwide, and the number of dairy farms adopting these systems has increased considerably over the past years. In each milking visit, AMS record the location of the 4 teats as Cartesian coordinates in an xyz plan, which can then be used to derive udder conformation traits. Because AMS generate a large amount of data for individual cows per milking visit, they can contribute to an accurate assessment of important traits such as udder conformation without the addition of human classifier errors (in subjective scoring systems). Therefore, the primary objectives of this study were to estimate genomic-based genetic parameters for udder conformation traits derived from AMS records in North American Holstein cattle and to assess the genetic correlation between the derived traits for evaluating the feasibility of multitrait genomic selection for breeding cows that are more suitable for milking in AMS. The Cartesian teat coordinates measured during each milking visit were collected by 36 milking robots in 4,480 Holstein cows from 2017 to 2021, resulting in 5,317,488 records. A total of 4,118 of these Holstein cows were also genotyped for 57,600 SNPs. Five udder conformation traits were derived: udder balance (UB, mm), udder depth (UD, mm), front teat distance (FTD, mm), rear teat distance (RTD, mm), and distance frontâ€“rear (DFR, mm). In addition, 2 traits directly related to cow productivity in the system were added to the study: daily milk yield (DY) and milk electroconductivity (EC; as an indicator of mastitis). Variance components and genetic parameters for UB, UD, FTD, RTD, DFR, DY, and EC were estimated based on repeatability animal models. The estimates of heritability (Â± SE) for UB, UD, FTD, RTD, DFR, DY, and EC were 0.41 Â± 0.02, 0.79 Â± 0.01, 0.53 Â± 0.02, 0.40 Â± 0.02, 0.65 Â± 0.02, 0.20 Â± 0.02, and 0.46 Â± 0.02, respectively. The repeatability estimates (Â± SE) for UB, UD, FTD, RTD, and DFR were 0.82 Â± 0.01, 0.93 Â± 0.01, 0.87 Â± 0.01, 0.83 Â± 0.01, and 0.88 Â± 0.01, respectively. The strongest genetic correlations were observed between FTD and RTD (0.54 Â± 0.03), UD and DFR (âˆ’0.47 Â± 0.03), DFR and FTD (0.32 Â± 0.03), and UD and FTD (âˆ’0.31 Â± 0.03). These results suggest that udder conformation traits derived from Cartesian coordinates from AMS are moderately to highly heritable. Furthermore, the moderate genetic correlations between these traits should be considered when developing selection subindexes. The most relevant genetic correlations between traits related to cow milk productivity and udder conformation traits were between UD and EC (âˆ’0.25 Â± 0.03) and between DFR and DY (0.30 Â± 0.04), in which both genetic correlations are favorable. These findings will contribute to the design of genomic selection schemes for improving udder conformation in North American Holstein cattle, especially in precision dairy farms.</t>
  </si>
  <si>
    <t>https://www.sciencedirect.com/science/article/pii/S0022030224007975</t>
  </si>
  <si>
    <t>7038-7051</t>
  </si>
  <si>
    <t>Genetic parameters for udder conformation traits derived from Cartesian coordinates generated by robotic milking systems in North American Holstein cattle</t>
  </si>
  <si>
    <t>Medeiros, Gabriel C.; Ferraz, Jose Bento S.; Pedrosa, Victor B.; Chen, Shi-Yi; Doucette, Jarrod S.; Boerman, Jacquelyn P.; Brito, Luiz F.</t>
  </si>
  <si>
    <t>MEDEIROS20247038</t>
  </si>
  <si>
    <t>Land use, Ecological resilience, Ecological security pattern, Taohe River Basin</t>
  </si>
  <si>
    <t>High-intensity land development has led to numerous ecological problems, severely threatening regional sustainable development. Resilience is key to maintaining regional sustainable development. This study focuses on the Taohe River Basin and constructs an ecological resilience evaluation model based on the framework of ecosystem adaptability, ecosystem resistance, and ecosystem recovery from the perspective of resilient ecosystem functions. Using software such as InVEST and Fragstats, the study assesses the spatiotemporal changes in ecological resilience in the Taohe River Basin. Based on the ecological resilience pattern, ecological sources were identified, resistance surfaces were constructed, and ecological corridors were extracted, thereby establishing an ecological resilience security pattern for the Taohe River Basin. During the study period, the level of ecological resilience in the Taohe River Basin showed a gradual upward trend. A total of 33 ecological source areas were identified, accounting for 27.57Â % of the total area of the Taohe River Basin. Seventy ecological corridors were identified, with a total length of 6478.63Â km and an average length of 92.55Â km. Combining the topography, ecological background conditions, and current urban development status of the Taohe River Basin, an ecological security pattern of â€œtwo screens, two corridors, five areas, and multiple pointsâ€ was constructed, along with corresponding optimization suggestions. The research results are of great significance for optimizing spatial layout, maintaining regional ecological security, and promoting regional integrated development. Additionally, they provide new ideas for assessing regional ecological resilience.</t>
  </si>
  <si>
    <t>https://www.sciencedirect.com/science/article/pii/S1470160X24007726</t>
  </si>
  <si>
    <t>Optimisation of ecological security patterns in ecologically transition areas under the perspective of ecological resilience âˆ’ a case of Taohe River</t>
  </si>
  <si>
    <t>Jie, Yang; Shiying, Wang; Jie, Zhou; Jing, Zhang; Wenliu, Zhang</t>
  </si>
  <si>
    <t>JIE2024112315</t>
  </si>
  <si>
    <t>Big data, Medical devices, Bibliometrics, Internet of Things, Deep learning</t>
  </si>
  <si>
    <t>Background In the big data era, the healthcare sector grapples with increased data volumes and the push for more intelligent medical devices. This challenge is marked by data silos, higher data processing needs, and the quest for personalized medicine, emphasizing the importance of integrating and analyzing diverse big data from medical devices. This study employs bibliometric analysis to thoroughly analyze the research trends in big data and medical device research, aiming to identify key developments, patterns, and potential future directions in the field. Methods This study employed the Web of Science Core Collection, BIOSIS Citation Index, and Derwent Innovations Index for conducting keyword searches on â€™big dataâ€™ and â€™medical devicesâ€™, focusing on English-language articles, reviews, and patents, while excluding duplicates. Quantitative analyses and visualizations were facilitated using tools such as R 4.3.1, VOSviewer, CiteSpace, and Tableau. The research assessed the impact of journals and academic contributions through metrics like the impact factor and G-Index. Results Our analysis covered 592 articles and 795 patents. Notably, the annual growth rate of articles reached 62.19%, with the primary contributions originating from China, the United States, India, and England. Among the identified publications, â€œIEEE Accessâ€ emerged as the most prominent journal. The research identified key trends in the application of big data within medical devices, including the extensive use of artificial intelligence (AI), deep learning, Internet of Things (IoT) technologies, genomic data analysis, and bioinformatics. Case studies show how big data and medical device integration, exemplified by Electronic Health Records (EHRs), Clinical Decision Support Systems (CDSS), and smart wearables, enhance diagnostic efficiency and care quality. The study further identified intensive care units, radiology departments, and oncology as key application departments leveraging this integration. Conclusion Big data and medical device integration have led to smart healthcare and personalized treatment, improving medical decision accuracy and inspiring new research directions. Future research efforts should explore the potential for incorporating even more expansive datasets and multilingual resources to further maximize the potential of this integration and advance medical technology in disease prevention, diagnosis, treatment, and management.</t>
  </si>
  <si>
    <t>https://www.sciencedirect.com/science/article/pii/S0957417424012648</t>
  </si>
  <si>
    <t>Global quantitative analysis and visualization of big data and medical devices based on bibliometrics</t>
  </si>
  <si>
    <t>Bai, Xiaoyang; Duan, Jiajia; Li, Bo; Fu, Shuaiqiang; Yin, Wenjie; Yang, Zhenwei; Qu, Zhifeng</t>
  </si>
  <si>
    <t>BAI2024124398</t>
  </si>
  <si>
    <t>Cloudâ€“edge continuum, Fog computing, Distributed genetic algorithm, Resource optimization, Multi-objective optimization, Application placement</t>
  </si>
  <si>
    <t>The increasing complexity of Compute Continuum environments calls for efficient resource optimization techniques. In this paper, we propose and evaluate three distributed designs of a genetic algorithm (GA) for resource optimization, within an increasing degree of distribution. The designs leverage the execution of the GA in the infrastructure devices themselves by dealing with the specific features of this domain: constrained resources and wide geographical distribution of the devices. For their evaluation, we implemented a benchmark case using the NSGA-II for the specific problem of optimizing the application placement, according to the guidelines of our three distributed designs. These three experimental scenarios were compared against a control case, representing a traditional centralized version of this GA algorithm, evaluating solution quality and network overhead. The results show that the design with the lowest distribution degree, which keeps centralized storage of the objective space, achieves comparable solution quality to the traditional approach but incurs a higher network load. The second design, which completely distributes the population between the workers, reduces network overhead but exhibits lower solution diversity while keeping enough good results in terms of optimization objective minimization. The second design demonstrates the highest overall efficiency in optimization performance and network cost. Finally, the proposal with a distributed population that only interchanges solutions between the workersâ€™ neighbors achieves the lowest network load but with compromised solution quality.</t>
  </si>
  <si>
    <t>https://www.sciencedirect.com/science/article/pii/S0167739X24002760</t>
  </si>
  <si>
    <t>154-170</t>
  </si>
  <si>
    <t>Distributed genetic algorithm for application placement in the compute continuum leveraging infrastructure nodes for optimization</t>
  </si>
  <si>
    <t>Guerrero, Carlos; Lera, Isaac; Juiz, Carlos</t>
  </si>
  <si>
    <t>GUERRERO2024154</t>
  </si>
  <si>
    <t>Artificial intelligence, Local government, Public managers, Perceptions, Competencies</t>
  </si>
  <si>
    <t>The implementation of artificial intelligence in the public sector is a fast-evolving tendency in recent years. Despite much research on AI in government- ethics, algorithms, chatbots, AI systems-implement- there is very little data and understanding of the public manager's perception, adaptation, challenges, and resistance on this topic. What are the skills and knowledge needed to implement AI in the government? This research aims to investigate public managers' competencies to face AI challenges in the public sector. A survey was conducted among 38 key public managers from the government of the State of Mexico in the central region to assess their perceptions of AI. Using the competences for civil servants' framework from Balbo di Vinadio et al. (2022), we analyze three competences: (1) Digital Management and Execution (2) Digital Planning and Design (3) Data use and governance and their levels of. The findings point out that there is a lack of skills, and the competence of digital management and execution is the one that explains better this perception of AI in the local government.</t>
  </si>
  <si>
    <t>https://www.sciencedirect.com/science/article/pii/S0740624X24000789</t>
  </si>
  <si>
    <t>Examining public managers' competencies of artificial intelligence implementation in local government: A quantitative study</t>
  </si>
  <si>
    <t>Sandoval-Almazan, Rodrigo; Millan-Vargas, Adrian Osiel; Garcia-Contreras, Rigoberto</t>
  </si>
  <si>
    <t>SANDOVALALMAZAN2024101986</t>
  </si>
  <si>
    <t>Data-driven organisation, Data mesh, Public sector development, Data-driven culture, Data culture, Longitudinal case study</t>
  </si>
  <si>
    <t>In recent years, the push to make organizations data-driven has led to data-focused software projects, both in the private and public sectors. The strive for increasing data-driven initiatives introduces a range of new socio-technical challenges, yet there are to date few empirical studies in terms of how data-focused initiatives affect large organizations with significant variations in terms of data needs and usage. This study presents a longitudinal descriptive case study of how data-driven initiatives in the Norwegian public sector cause organizational tensions in a very large, complex organization. We conducted 32 semi-structured interviews over a period of 18 months representing two different data-intensive parts of the organization that had developed incompatible data cultures. Our study shows that these cultural differences create organizational conflicts that hinder data-driven initiatives. The findings also suggest, however, that overcoming these is possible through the strategic, top-down facilitation of a common data-driven culture built on uniting data principles, in turn potentially leading to improved decision-making and enhanced innovation.</t>
  </si>
  <si>
    <t>https://www.sciencedirect.com/science/article/pii/S0164121224002292</t>
  </si>
  <si>
    <t>Towards a common data-driven culture: A longitudinal study of the tensions and emerging solutions involved in becoming data-driven in a large public sector organization</t>
  </si>
  <si>
    <t>Barbala, Astri Moksnes; Hanssen, Geir Kjetil; Sporsem, Tor</t>
  </si>
  <si>
    <t>BARBALA2024112185</t>
  </si>
  <si>
    <t>Apple, China, Data protection, iOS, Mobile apps, Privacy</t>
  </si>
  <si>
    <t>Privacy in apps is a topic of widespread interest because many apps collect and share large amounts of highly sensitive information. In response, the Chinese legislator introduced a range of new data protection laws over recent years, notably the Personal Information Protection Law (PIPL) in 2021. So far, there exists limited research on the impacts of these new laws on appsâ€™ privacy practices. To address this gap, this paper analyses data collection in pairs of 634 Chinese iOS apps, one version from early 2020 and one from late 2021. Our work finds that many more apps now implement consent. Yet, those end-users that decline consent will often be forced to exit the app. Fewer apps now collect data without consent but many still integrate tracking libraries. Market concentration in app data collection has seen limited change. At the same time, there exists a larger number of influential and equal market participants than in the West. Among them, Apple was the only relevant foreign company. We see our findings characteristic of a first iteration at Chinese data regulation with room for improvement. With the help of enhanced technological capabilities, we expect increased enforcement of the new data rules. There is also room to refine the new laws and make them more targeted at mobile apps and the online sphere, particularly through clear and up-to-date technical specifications for software developers. As such, our findings could also be motivation for non-Chinese policy- and lawmakers to enhance their own data protection regimes.</t>
  </si>
  <si>
    <t>https://www.sciencedirect.com/science/article/pii/S0267364924001079</t>
  </si>
  <si>
    <t>Privacy in Chinese iOS apps and impact of the personal information protection law</t>
  </si>
  <si>
    <t>Kollnig, Konrad; Zhang, Lu; Zhao, Jun; Shadbolt, Nigel</t>
  </si>
  <si>
    <t>KOLLNIG2024106041</t>
  </si>
  <si>
    <t>Open data, Smart city, London, Citymapper, Greater London Authority, Government as a Platform</t>
  </si>
  <si>
    <t>Around 2009â€“2010, opening up public data was a governmental strategy in the UK, as part of the implementation of the Transparency Agenda, based on the assumption that unfettered access to government data would inexorably lead to transparency, accountability and participation. Following this conjecture, and in an attempt to create an alternative to the corporate-driven smart city discourse, the Greater London Authority prioritised open data in its initial smart city plans to facilitate a â€˜citizen-centredâ€™ smart city. However, subsumed within the digital economy, open data was eventually promoted and implemented primarily for its lucrative potential to create new businesses, rather than prioritising the aspirations of transparency and participation. In this article, I explore the implications of this shift and the nature of open data- driven smart city making by focusing on a transport app, Citymapper that is built on open data released by Transport for London (TfL). By closely studying the app's product development process to generate profit together with its struggle to raise funding through venture capital and crowdfunding, I arrive at two main arguments. First, I argue that open data driven smart city making in London was a form of experimentation instead of a formal and rigid planning as it saw open data as an end in itself without much understanding of what this process would lead to in practice. As such, the case of Citymapper shows that the contingent process of opening up public transport data meant opening up public infrastructure in the city. Second, by examining the app's unsustainable business models and detailing its struggle to maintain revenue and profitability, I outline how open data-driven products are ultimately subsumed within the logic of platform capitalism rather than creating an alternative digital economy.</t>
  </si>
  <si>
    <t>https://www.sciencedirect.com/science/article/pii/S2666378324000205</t>
  </si>
  <si>
    <t>â€œOpen data means businessâ€: Infrastructural and economic implications of opening up data in smart London</t>
  </si>
  <si>
    <t>Tavmen, GÃ¼neÅŸ</t>
  </si>
  <si>
    <t>TAVMEN2024100098</t>
  </si>
  <si>
    <t>Machine learning, Predictive modeling, Training data, Ecosystem services (and/or nature-based solutions), Restoration (and/or conservation)</t>
  </si>
  <si>
    <t>Wetland habitats provide critical ecosystem services to the surrounding landscape, including nutrient and pollutant retention, flood mitigation, and carbon storage. Wetland connectivity to water bodies and related ecosystems is critical in habitat sustainability, but there are limited resources for landscape-level wetland planning. Considering the network connectivity of an ecosystem type can derive different benefits to the natural and built environment, as well as human health. The value that wetlands provide, along with incentive programs and conservation goals mandated by the government require new and improved wetland spatial data. Utilizing high quality, publicly available data, this study finds that the amount of land in the United States that could support built or restored wetlands is more than double the area of mapped existing wetlands. This study uses 17 input variables (i.e., features extracted from remotely sensed data and auxiliary datasets) at the 10-m resolution and the National Wetlands Inventory to train a random forest model to identify areas that may support a wetland habitat, or potential wetland areas. Models were calculated for each of 18 two-digit hydrologic units that encompass the conterminous United States, and model overall accuracy ranged from 78.0Â % to 89.8Â %. The models predicted that 21.1Â % of the conterminous United States can be categorized as potential wetland area. Selecting input variables to predict areas with wetland potential, rather than to identify existing wetlands, using the random forest algorithm can be transferred to other locations, scales, and ecosystem types. Visualizing potential wetland areas using input data at the 10-m resolution and enhanced methodology improves previous work, as even slight changes in topography, soils, and landscape features can determine ecosystem connections. This product can be used to better place wetland restoration projects to serve ecosystem- and community-wide health by ensuring ecosystem success and targeting areas that face increased climate change impacts.</t>
  </si>
  <si>
    <t>https://www.sciencedirect.com/science/article/pii/S0048969724052082</t>
  </si>
  <si>
    <t>Advancements in mapping areas suitable for wetland habitats across the conterminous United States</t>
  </si>
  <si>
    <t>Krohmer, Lauren; Heetderks, Elijah; Baynes, Jeremy; Neale, Anne</t>
  </si>
  <si>
    <t>KROHMER2024175058</t>
  </si>
  <si>
    <t>The European Chemicals Strategy for Sustainability introduces the Safe-and-Sustainable-by-Design (SSbD) concept. It goes beyond current regulatory compliance and aims to ensure the safety and sustainability of (novel) chemicals, materials, products, and processes. It starts at early-innovation stages and follows the chemicals and materials throughout their entire lifecycle. This perspective paper presents an SSbD roadmap that explores current needs and gives recommendations for the practical operationalization of SSbD in industrial operations and processes. This roadmap was co-created including different SSbD stakeholders and encompasses three interlinked agendas on (i) research needs, (ii) skills, competencies, and education needs, and (iii) knowledge and information sharing needs. An overarching need is the development of a common understanding of SSbD with clear definitions, terminology, and criteria. In addition, SSbD operationalisation needs to be pragmatic and applied as early as possible in the innovation process. From a research needs perspective, it is essential to integrate the different fields of innovation, safety, and sustainability. From a skills, competencies and education perspective, targeted training is needed that balances the depth and breadth of SSbD required for a specific audience. These trainings should not only convey hard/technical skills, but also soft/social skills to support more sustainability-oriented decisions on all levels. From a knowledge and information sharing perspective, a strategic plan and a trusted environment are needed to support dialogue between all SSbD stakeholders while at the same time protecting intellectual property (IP). The roadmap should help to coordinate planning for the implementation of SSbD at industrial, academic, policy, and regulatory level by defining actions and raise strategic efforts.</t>
  </si>
  <si>
    <t>https://www.sciencedirect.com/science/article/pii/S2753812524002039</t>
  </si>
  <si>
    <t>2833-2838</t>
  </si>
  <si>
    <t>RSC Sustainability</t>
  </si>
  <si>
    <t>Safe-and-sustainable-by-design roadmap: identifying research, competencies, and knowledge sharing needs</t>
  </si>
  <si>
    <t>Apel, Christina; Sudheshwar, Akshat; KÃ¼mmerer, Klaus; Nowack, Bernd; Midander, Klara; StrÃ¶mberg, Emma; Soeteman-HernÃ¡ndez, Lya G.</t>
  </si>
  <si>
    <t>APEL20242833</t>
  </si>
  <si>
    <t>Drug overdose, Mortality, Annual percentage change, COVID-19, NVSS</t>
  </si>
  <si>
    <t>Summary Background Drug overdose is an escalating public health crisis in the United States (U.S.). This study evaluated the temporal trend of drug overdose-related deaths in the U.S., with an emphasis on identifying disparities across subpopulations and the contributing drugs. Methods Using the nationwide death dataset from the National Vital Statistics System (NVSS), we estimated the drug overdose-related age-standardized mortality rate (ASMR) and temporal trends for individuals aged 12 and older from 2012 to 2022. Excess mortality during the Coronavirus disease 2019 (COVID-19) pandemic was evaluated based on the pre-pandemic trends using predictive modeling analysis. Findings Among 809,967 overdose-related deaths during 2012â€“2022, ASMR increased by 8.9% [95% confidence interval (CI): 6.0%â€“11.9%] per year from 2012 to 2019 and increased to 12.9% (95% CI: 2.1%â€“24.8%) from 2019 to 2022, with the excess ASMR of 16.9% in 2020, increased to 26.4% in 2021 and then decreased to 19.3% in 2022. Significant age, sex, racial/ethnic and geographic disparities were demonstrated, with adolescents (annual percentage change [APC]:21.6%) and males (APC:13.6%) having the most pronounced increase during the pandemic. Ethnic minorities especially the non-Hispanic American Indian/Alaska Native experienced the highest excess ASMR (33.1% in 2020). Illicit fentanyl and synthetics starting with the lowest ASMR in 2012 (1.0 per 100,000), marked the most dramatic increase and became the leading cause of overdose-related death since 2016 (7.5 per 100,000), leading to the highest ASMR by 2022 (27.4 per 100,000). All drug types except heroin experienced varying degrees of excess ASMRs, with prescription opioid pain relievers (23.5%â€“55.1%), benzodiazepines (27.4%â€“40.9%) and antidepressants (10.4%â€“17.8%) exhibiting consistent increases from 2020 to 2022, while the excess ASMRs for illicit fentanyl and synthetics (25.3%â€“10.0%), psychostimulants (32.8%â€“14.6%) and methadone (35.0%â€“33.3%) decreased between 2021 andÂ 2022. Interpretation Overdose-related mortality is increasing at an alarming rate, and the stark differences point to the need for targeted interventions to reduce the burden of drug overdose deaths. Funding This research did not receive any specific grant from funding agencies in the public, commercial, or not-for-profit sectors.</t>
  </si>
  <si>
    <t>https://www.sciencedirect.com/science/article/pii/S2589537024003316</t>
  </si>
  <si>
    <t>Temporal trend of drug overdose-related deaths and excess deaths during the COVID-19 pandemic: a population-based study in the United States from 2012 to 2022</t>
  </si>
  <si>
    <t>Zhao, Yunyu; Liu, Yi; Lv, Fan; He, Xinyuan; Ng, Wee Han; Qiu, Sikai; Zhang, Lanting; Xing, Zixuan; Guo, Yuxin; Zu, Jian; Yeo, Yee Hui; Ji, Fanpu</t>
  </si>
  <si>
    <t>ZHAO2024102752</t>
  </si>
  <si>
    <t>research system, emergency preparedness, research capacity building, knowledge mobilization, research governance, research finance</t>
  </si>
  <si>
    <t>The Royal Society of Canada Working Group on Health Research System Recovery developed actionable recommendations for organizations to implement to strengthen Canadaâ€™s health research system. Recommendations were based on input from participants from G7 countries and Australia and New Zealand. Participants included health research funding agency leaders; research institute leaders; health, public health, and social care policy-makers; researchers; and members of the public. The recommendations were categorized using the World Health Organizationâ€™s framework for health research systems and include governance/stewardship: (1) Outline research logistics as part of emergency preparedness to streamline research in future pandemics. (2) Embed equity and inclusion in all research processes. (3) Facilitate streamlined, inclusive, and rigorous processes for grant application preparation and review. (4) Create knowledge mobilization infrastructure to support the generation and use of evidence. (5) Coordinate research efforts across local, provincial, national, and international entities. Financing: (6) Reimagine the funding of health research. Capacity building: (7) Invest in formative training opportunities rooted in equity, diversity, and anti-racism. (8) Support researchersâ€™ career development throughout their career span. (9) Support early career researchers to establish themselves. Producing and using research: (10) Strengthen Indigenous health research and break down systemic barriers to its conduct. (11) Develop mechanisms to produce novel research. (12) Enhance research use across the health research ecosystem.</t>
  </si>
  <si>
    <t>https://www.sciencedirect.com/science/article/pii/S2371167124001005</t>
  </si>
  <si>
    <t>Royal Society of Canada working group on health research system recovery: strengthening Canadaâ€™s health research system after the COVID-19 pandemic</t>
  </si>
  <si>
    <t>Straus, Sharon E.; Beckett, Robyn; Fahim, Christine; Pak, Negin; Kasperavicius, Danielle; Clifford, Tammy; Holmes, Bev</t>
  </si>
  <si>
    <t>STRAUS20241</t>
  </si>
  <si>
    <t>Unsheltered homelessness, Volunteered geographic information, Geospatial administrative data, Socio-spatial bias</t>
  </si>
  <si>
    <t>Unsheltered homelessness is an increasingly prevalent phenomenon in major cities that is associated with adverse health and mortality outcomes. This creates a need for spatial estimates of population denominators for resource allocation and epidemiological studies. Gaps in the timeliness, coverage, and spatial specificity of official Point-in-Time Counts of unsheltered homelessness suggest a role for geospatial data from alternative sources to provide interim, neighborhood-level estimates of counts and trends. We use citizen-generated data from homeless-related 311 requests, provider-based administrative data from homeless street outreach cases, and expert reports of unsheltered count to predict count and emerging hotspots of unsheltered homelessness in census tracts across the City of Los Angeles for 2019 and 2020. Our study shows that alternative data sources can contribute timely insights into the state of unsheltered homelessness throughout the year and inform the delivery of interventions to this vulnerable population.</t>
  </si>
  <si>
    <t>https://www.sciencedirect.com/science/article/pii/S1353829224000959</t>
  </si>
  <si>
    <t>Health &amp; Place</t>
  </si>
  <si>
    <t>Predicting hotspots of unsheltered homelessness using geospatial administrative data and volunteered geographic information</t>
  </si>
  <si>
    <t>Chien, Jessie; Henwood, Benjamin F.; St. Clair, Patricia; Kwack, Stephanie; Kuhn, Randall</t>
  </si>
  <si>
    <t>CHIEN2024103267</t>
  </si>
  <si>
    <t>Blockchain, REST, Service choreography, Model-driven engineering</t>
  </si>
  <si>
    <t>In Service Oriented Computing (SOC), different services interact and exchange information to reach specific objectives. To model inter-organizational SOC systems, Choreography modeling languages emerged to represent the distributed coordination among the involved organizations. From the realization perspective, blockchain technology is emerging as a promising run-time supporting peer-to-peer communication without the need for a central coordinator, thanks to its intrinsic security, trust and decentralization characteristics. However, while blockchain can bring many advantages, technological barriers still limit its adoption in organizations, due to the costly and time-consuming learning process. For this reason, we propose RESTChain, a framework enabling in an automatic way the interactions that take place among the participants in a service choreography exploiting blockchain technology. Starting from a choreography specification, the framework provides a set of Mediators and automatically generates a Smart Contract that coordinates the service interactions. The mediators are software components that are directly connected with the smart contracts and expose REST APIs in compliance with the role played by the organizations in the choreography. In this way, the services deployed by one organization can communicate with the services made available by another organization through the blockchain, in a secure and transparent manner. The proposed approach has been implemented on the Layer 2 Polygon blockchain and has been validated on a Market Retail case study analyzing its efficiency in terms of costs and times.</t>
  </si>
  <si>
    <t>https://www.sciencedirect.com/science/article/pii/S209672092400054X</t>
  </si>
  <si>
    <t>Coordinating REST Interactions in Service Choreographies using Blockchain</t>
  </si>
  <si>
    <t>Donini, Francesco; Marcelletti, Alessandro; Morichetta, Andrea; Polini, Andrea</t>
  </si>
  <si>
    <t>DONINI2024100241</t>
  </si>
  <si>
    <t>Digital government, Open government data, Sustainable development goals, Data governance, Data capabilities</t>
  </si>
  <si>
    <t>Open Government Data (OGD) has evolved from the mere generation of public data to its active management, but the strategic evolution still needs to be explored. This article explores the intersection of government's digital transformation, the Sustainable Development Goals (SDGs), and the role of government open data initiatives. The study focuses on the Brazilian trajectory, employing the "data as a public good" approach to evaluate data governance and capabilities as facilitators of sustainable digital transformation. The GDB method aligns with the SDG Digital Acceleration agenda, providing insights into integrating data in society and digital transformation. The study concludes by indicating the need for more dialogue and synergy between data management and government strategies. It emphasizes integrating data management, privacy protection, transparency, and ethical considerations for sustainable impact.</t>
  </si>
  <si>
    <t>https://www.sciencedirect.com/science/article/pii/S0267364924000955</t>
  </si>
  <si>
    <t>Open government data in the Brazilian digital government: Enabling an SDG acceleration agenda</t>
  </si>
  <si>
    <t>Galdino de MagalhÃ£es Santos, Larissa</t>
  </si>
  <si>
    <t>GALDINODEMAGALHAESSANTOS2024106029</t>
  </si>
  <si>
    <t>AI, IoT, Sports analytics, Risk factor identification, Scaled conjugate gradient algorithm, Athlete safety, Performance optimization</t>
  </si>
  <si>
    <t>A dynamic cooperation is poised to redefine the limits of athlete safety and performance optimization in the dynamic field of sports science. A new age in sports analysis is promised by the combination of artificial intelligence (AI) and the internet of things (IoT), one in which data-driven insights not only improve our comprehension of athletic performance but also aid to reduce hazards. This academic work explores the complex interactions between AI and IoT in the context of sports. The IoT and AI integration appear to be a strong mix that has the potential to redefine the standards for athlete safety and performance improvement. This study explores the complex interactions between AI and IoT in the field of sports, emphasizing their combined potential for identifying risk factors in a variety of fields. There is a chance to proactively solve sports-related difficulties by utilizing the data-driven capabilities of IoT and the analytical power of AI, opening the door for better informed tactics and decision-making. Through an exploration of this symbiotic relationship, this paper seeks to underline the transformative potential of these technologies in fostering a safer and more performance-oriented sports environment.</t>
  </si>
  <si>
    <t>https://www.sciencedirect.com/science/article/pii/S2405844024085086</t>
  </si>
  <si>
    <t>e32477</t>
  </si>
  <si>
    <t>Utilizing AI and IoT technologies for identifying risk factors in sports</t>
  </si>
  <si>
    <t>Chen, Zhiling; Dai, Xinghong</t>
  </si>
  <si>
    <t>CHEN2024e32477</t>
  </si>
  <si>
    <t>Ecosystem services supply and demand, Coupling coordination, Ecosystem resilience, Ecological management zoning, Fragile alpine ecosystem, The northeast edge of the Qinghai-Tibet plateau</t>
  </si>
  <si>
    <t>In order to enhance ecosystem stability and promote sustainable regional ecological, social, and economic development, it is crucial to explore the coupling relationship between ecosystem service supply and demand and the resilience of ecosystem, so as to propose scientific ecological management zones and strategies. Taking the vulnerable alpine ecosystem in Gannan Tibetan Autonomous Prefecture (Gannan Prefecture) as the study area, this paper comprehensively utilized multi-source data, grid analysis, ecosystem service supply and demand estimation model, and coupled coordination model to analyze the spatio-temporal differentiation and coordination pattern of ecosystem service supply and demand in the study area from 2000 to 2020. With the assistance of the Analytic Hierarchy Process (AHP), the ecosystem resilience index system was constructed to evaluate the regional ecological resilience. The results reveal the following: (1) In the past 20 years, the ecosystem service supply and resilience in Gannan Prefecture showed a fluctuating upward trend, and the demand continued to grow steadily. Their spatial differentiation were obvious, but the pattern remained stable. (2) There was a moderate incoordination indicated by the average coordination degree of the supply and demand coupling of ecosystem services, which rangeed between 0.3 and 0.4. (3) Gannan Prefecture was split into three ecological management zones, considering the spatial distribution of ecosystem service supply and demand, as well as resilience. Through system function monitoring and other measures, the ecological conservation zone will rely on its high resilience to support the restoration and self-sufficiency of the system, ensuring the stability and well-being of the ecosystem. The primary objectives of general protected zone includes environmental preservation, strict regulations, and the prevention of human intervention. To enhance their ecological background, key restoration zone must intensify the implementation of ecological restoration initiatives. To address the needs of the locals, strategies such as ecological compensation, optimizing the land use structure, and fostering the growth of environmentally friendly companies can be implemented simultaneously.</t>
  </si>
  <si>
    <t>https://www.sciencedirect.com/science/article/pii/S0301479724014944</t>
  </si>
  <si>
    <t>Optimizing zoning for ecological management in alpine region by combining ecosystem service supply and demand with ecosystem resilience</t>
  </si>
  <si>
    <t>Ji, Zhenqing; Zou, Songbing; Zhang, Wenyong; Song, Fei; Yuan, Tenggang; Xu, Baorong</t>
  </si>
  <si>
    <t>JI2024121508</t>
  </si>
  <si>
    <t>Machine learning, Artificial intelligence, Systems theory, System safety, Public sector, Public policy, Governance</t>
  </si>
  <si>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t>
  </si>
  <si>
    <t>https://www.sciencedirect.com/science/article/pii/S0740624X24000558</t>
  </si>
  <si>
    <t>Integral system safety for machine learning in the public sector: An empirical account</t>
  </si>
  <si>
    <t>Delfos, J.; Zuiderwijk, A. M. G.; van Cranenburgh, S.; Chorus, C. G.; Dobbe, R. I. J.</t>
  </si>
  <si>
    <t>DELFOS2024101963</t>
  </si>
  <si>
    <t>Aquaculture, Digitalization, Data, Technology, Governance</t>
  </si>
  <si>
    <t>Aquaculture is undergoing a revolution of data-driven innovation. The rapid uptake of digital technologies in the sector contributes ever larger amounts of data that hold potential for improving decision making for aquatic food system sustainability. Realising the potential of digital tools and new data streams is, however, not inevitable. The current ecosystem of global and production-level digital aquaculture technologies and platforms is highly fragmented with a strong focus on private farm-level data for improving production efficiency, and limited publicly available data that can be used for social and environmental sustainability. Three scenarios for the future development of the aquaculture data ecosystem are possible (1) continued fragmentation; (2) centralisation, and (3) coordination in a federated ecosystem. Recognising a federated ecosystem as having the most potential for contributing to food system sustainability we provide three priority areas for improving data coverage, sharing and integration between and among farm-level and global platforms.</t>
  </si>
  <si>
    <t>https://www.sciencedirect.com/science/article/pii/S0308597X24003531</t>
  </si>
  <si>
    <t>Federating â€˜Aquaculture 4.0â€™ for data-driven social and environmental sustainability</t>
  </si>
  <si>
    <t>Kruk, Sake R. L.; Bush, Simon R.; Phillips, Michael</t>
  </si>
  <si>
    <t>KRUK2024106355</t>
  </si>
  <si>
    <t>Ecological categories, Biodiversity, Habitat, Richness and density</t>
  </si>
  <si>
    <t>Earthworms are one of the important soil animals and have been generally described as soil engineers. Knowledge on environmental conditions driving the distribution and population of this soil animal and the habitat which support these conditions especially at the ecological level is required to understand their responses to these environmental conditions at different habitats so as to guide its usage as bio indicator of soil quality and health. In this study we use RandomForest (RF), a machine learning algorithm to model species distribution, density/abundance based (SDM/SAM) and predict the biodiversity distribution (richness and density, ind.mâˆ’2) of three basic earthworms ecological categories: epigeic, endogeic and anecic (including the epi-anecic subcategory) across soil and climate variables at multiple habitat type/land uses in Germany. Our study shows there are spatial/ geographic variation in the distribution of the species richness and density among the three earthwormsâ€™ ecological categories. Also their environmental and habitat preferences are equally different, while epigeic species are predicted to be climate driven mostly in forests, endogeics are predicted to be the most diverse (in richness and density), but are mostly driven by soil textural contents (clay and silt) and found primarily in arable and grassland. Vineyard and crop flood plain are predicted to be suitable and the preferred habitat for anecics/epi-anecics. This study also identify optimum environmental gradient at which the species density is at the peak in each of the earthwormâ€™s ecological category which would not only provide guide on soil biodiversity monitoring but also the soil health status.</t>
  </si>
  <si>
    <t>https://www.sciencedirect.com/science/article/pii/S1470160X24012895</t>
  </si>
  <si>
    <t>Modelling and spatial prediction of earthworms ecological-categories distribution reveal their habitat and environmental preferences</t>
  </si>
  <si>
    <t>Salako, Gabriel; Zaitsev, Andrey; Betancur-Corredor, Bibiana; Russell, David J.</t>
  </si>
  <si>
    <t>SALAKO2024112832</t>
  </si>
  <si>
    <t>Introduction Patient-reported outcomes (PRO) collect data directly from patients. These data are utilized in clinical practice, helping decision-making. Studies emphasize the importance of omnichannel communication (WhatsApp, e-mail, SMS) with healthcare professionals and patients. Omnichannel communication enables the integration of different communication channels to improve the end-client experience. In addition to the means of communication, the daily practice of professionals requires different activities that can be performed in distinct systems. The existence of various separate systems for other activities in medical practice may result in complexities and bottlenecks in their use by healthcare professionals and patients. Objective: To present the Digital Health Ecosystem (DHE) that unifies scientific research with medical practice in omnichannel communication and mechanisms to verify the authenticity and integrity of the data collected and stored. Methodology: The system requirements and needs were met utilizing the Iconix development methodology. Microsoft Dot Net was used to develop software. Usability, usefulness and user satisfaction with the system were measured using the Post-Study System Usability Questionnaire (PSSUQ). Results: Omnichannel communication was utilized to contact patients and healthcare professionals autonomously. A single system enabled the carrying out of patientreported outcome data collection, telemedicine, image storage, and notes from patient consultations. The data was collected through structured questionnaires via link and chatbot. The functionalities created in the HDE allowed the integrity and authenticity verification of the data collected and stored. Conclusion: Personalized omnichannel communication via links and chatbots using WhatsApp, E-mail, and SMS accelerates autonomous interaction with patients and healthcare professionals. In addition, the structured and non-structured data were stored in the EHD and able to be verified for integrity and authenticity.</t>
  </si>
  <si>
    <t>https://www.sciencedirect.com/science/article/pii/S1386505624003022</t>
  </si>
  <si>
    <t>Connecting verified databases with clinical practice and the patientâ€™ s experience through omnichannel communication</t>
  </si>
  <si>
    <t>Pellizzoni, Leonardo; Falavigna, Asdrubal</t>
  </si>
  <si>
    <t>PELLIZZONI2024105639</t>
  </si>
  <si>
    <t>Digital skills, Smart cities, Urban planning, Quality of life, Social happiness, Sustainability</t>
  </si>
  <si>
    <t>Human capital is crucial in the development of smart cities and directly impacts quality of life. Smart cities are not made only through their infrastructures and applied technologies but also by their residents' digital capabilities. In this paper, we analyze the relationship between citizens' digital capabilities and their perception of quality of life. Specifically, we use data from a survey in Spain in 2023 from citizens residing in cities with populations exceeding 100,000 with responses from 587 individuals. The results reveal a significant correlation between the level of digital skills and various factors determining quality of life. Residents in densely populated urban areas show higher levels of social happiness when they possess greater digital capabilities. Additionally, one of the questions captured the citizens' digital capabilities, enabling the identification of three clusters. These clusters exhibit significant differences in access to essential services, job opportunities, and levels of social interaction. Residents with more advanced digital skills benefit from greater availability of services and higher-paying jobs, although they experience lower levels of social interaction. Therefore, we demonstrate the fundamental importance of human capital and digital ability as critical components in the construction of smart cities and the improvement of social happiness.</t>
  </si>
  <si>
    <t>https://www.sciencedirect.com/science/article/pii/S0264275124004980</t>
  </si>
  <si>
    <t>Quality of life in the urban context, within the paradigm of digital human capital</t>
  </si>
  <si>
    <t>Alfaro-Navarro, JosÃ©-Luis; LÃ³pez-Ruiz, VÃ­ctor-RaÃºl; Huete-Alcocer, Nuria; Nevado-PeÃ±a, Domingo</t>
  </si>
  <si>
    <t>ALFARONAVARRO2024105284</t>
  </si>
  <si>
    <t>calf health, calf milk intake, longitudinal trait, respiratory diseases</t>
  </si>
  <si>
    <t>ABSTRACT The implementation of automated milk feeders (AMF) on precision dairy farms has enabled efficient management of large numbers of group-housed replacement calves with reduced labor requirements and improved calf welfare. In this study, we investigated the feasibility of deriving calf resilience indicators based on variability in milk consumption using data from 10,076 North American Holstein calves collected between 2015 and 2021. We modeled and evaluated deviations in observed and predicted daily milk consumption trajectories as indicators of resilience to environmental perturbations. We also analyzed average milk intake and the number of treatments for bovine respiratory disease (BRD) and their genetic correlations with the derived resilience parameters. Milk consumption was recorded using the FÃ¶rster-Technik AMF. Deviations in cumulative milk intake were modeled using various methods, including quantile regression and the Gompertz function. Ten resilience indicators were derived to quantify the degree and duration of perturbations, including amplitude, perturbation time, recovery time, and deviation velocities. After data editing, genomic data from 9,273 calves and pedigree information from 10,076 calves with 321,388 phenotypic records were used to estimate genetic parameters for 12 traits, including 10 calf resilience indicators as well as average milk intake and treatments for BRD. Substantial phenotypic variability was observed for all calf resilience indicators derived and genetic parameters related to these novel resilience indicators were estimated. The heritability estimates for the resilience traits are as follows: amplitude of the deviation (in L) 0.047 (0.032, 0.064; HPD interval), perturbation time of deviation (in d) 0.011 (0.0056, 0.016), recovery time of the deviation (in d) 0.025 (0.016, 0.035), maximum velocity of perturbation (L/d) 0.039 (0.024, 0.053), average velocity of perturbation (L/d) 0.038 (0.022, 0.050), area between the curves (L Ã— d) 0.039 (0.027, 0.054), recovery ratio 0.053 (0.036, 0.072), deviation variance 0.049 (0.32, 0.068), log-deviation variance 0.027 (0.016, 0.044), deviation autocorrelation 0.010 (0.0042, 0.017) and number of deviation occurrences 0.023 (0.0094, 0.036). Some of the highlighted genetic correlations observed with average milk consumption include amplitude: 0.569 (0.474, 0.666), perturbation time: âˆ’0.534 (âˆ’0.73, âˆ’0.342), and average velocity: 0.554 (0.432, 0.672). Similarly, the genetic correlations between the number of times treated for BRD with perturbation time was 0.494 (0.251, 0.723), âˆ’0.294 (âˆ’0.52, âˆ’0.095) with number of deviations, and 0.348 (0.131, 0.578) with deviation autocorrelation. This study highlights the genetic influence on various resilience traits in calves, including amplitude, perturbation time, recovery time, and velocity measures of the perturbation. Our findings suggest the need for prioritizing genetic selection based on traits such as recovery time, which exhibits higher heritability and a moderate genetic correlation with the number of times a calf is treated for BRD. The combination of AMF data, mathematical modeling, and genomic evaluation provides a comprehensive framework for assessing and breeding more resilient dairy calves in the face of environmental and health challenges.</t>
  </si>
  <si>
    <t>https://www.sciencedirect.com/science/article/pii/S0022030224010907</t>
  </si>
  <si>
    <t>11180-11194</t>
  </si>
  <si>
    <t>Trait development and genetic parameters of resilience indicators based on variability in milk consumption recorded by automated milk feeders in North American Holstein calves</t>
  </si>
  <si>
    <t>Graham, Jason R.; Taghipoor, Masoomeh; Gloria, Leonardo S.; Boerman, Jacquelyn P.; Doucette, Jarrod; Rocha, Artur O.; Brito, Luiz F.</t>
  </si>
  <si>
    <t>GRAHAM202411180</t>
  </si>
  <si>
    <t>Custom5</t>
  </si>
  <si>
    <t>Custom4</t>
  </si>
  <si>
    <t>Custom3</t>
  </si>
  <si>
    <t>Custom2</t>
  </si>
  <si>
    <t>Custom1</t>
  </si>
  <si>
    <t>Annote</t>
  </si>
  <si>
    <t>School</t>
  </si>
  <si>
    <t>Organizations</t>
  </si>
  <si>
    <t>Institution</t>
  </si>
  <si>
    <t>Howpublished</t>
  </si>
  <si>
    <t>ReportType</t>
  </si>
  <si>
    <t>Editor</t>
  </si>
  <si>
    <t>Series</t>
  </si>
  <si>
    <t>Edition</t>
  </si>
  <si>
    <t>Chapter</t>
  </si>
  <si>
    <t>Booktitle</t>
  </si>
  <si>
    <t>URL</t>
  </si>
  <si>
    <t>Note</t>
  </si>
  <si>
    <t>Year</t>
  </si>
  <si>
    <t>Month</t>
  </si>
  <si>
    <t>Number</t>
  </si>
  <si>
    <t>Author</t>
  </si>
  <si>
    <t>Identifier</t>
  </si>
  <si>
    <t>ISBN</t>
  </si>
  <si>
    <t>BibliographyType</t>
  </si>
  <si>
    <t>2-s2.0-85073631879</t>
  </si>
  <si>
    <t>Scopus</t>
  </si>
  <si>
    <t>All Open Access; Gold Open Access</t>
  </si>
  <si>
    <t>Final</t>
  </si>
  <si>
    <t>Article</t>
  </si>
  <si>
    <t>Background While the promise of a data-driven economy lies to a large extent in the development of new services and start-up companies, the results, in terms of products and services created, remain below open-data promoters' expectations. Transforming the promise of a data-driven economy into a reality requires the exploration of difficulties in the field from a design-process perspective. Methods We conducted a design workshop and analyzed how general designers used open data in the design process. The study lasted four weeks in which participant groups worked on the four phases of the design process. Over the first two weeks, we asked participants to scan the open data sets. Then, considering usable open data, as well as possible target users and their problems, the groups of participants defined their design spaces. The participant groups were asked to concretize design concepts that utilized open data and deliver final outcomes after another two weeks. Results In our study, we found that participants used open data as a new material. However, their data use was limited to listing existing data or simply editing data without imposing deep and diverse modifications. Furthermore, they tended to consider the immediate availability of the most important factor and therefore preferred open data that they deemed easy to use on the basis of existing design cases. Conclusions Our findings yielded several practical design implications, such as the urgent need for improved data-searching interfaces, design methods with high data literacy, and enhanced data infrastructure at the governmental level. The study's results and design implications will hopefully inspire other designers and researchers to develop open data ecosystems that are more designerfriendly. © 2019 Korean Society of Design Science.</t>
  </si>
  <si>
    <t>https://www.scopus.com/inward/record.uri?eid=2-s2.0-85073631879&amp;doi=10.15187%2fadr.2019.08.32.3.57&amp;partnerID=40&amp;md5=34c96ef734b0829be467d0763e81d975</t>
  </si>
  <si>
    <t>10.15187/adr.2019.08.32.3.57</t>
  </si>
  <si>
    <t>Archives of Design Research</t>
  </si>
  <si>
    <t>Challenges of designing with open data: The case of cultural data</t>
  </si>
  <si>
    <t>Lee, Moon-Hwan (55734834500)</t>
  </si>
  <si>
    <t>Lee M.-H.</t>
  </si>
  <si>
    <t>2-s2.0-85090817490</t>
  </si>
  <si>
    <t>All Open Access; Gold Open Access; Green Open Access</t>
  </si>
  <si>
    <t>The Semantic Web and Linked Data concepts and technologies have empowered the scientific community with solutions to take full advantage of the increasingly available distributed and heterogeneous data in distinct silos. Additionally, FAIR Data principles established guidelines for data to be Findable, Accessible, Interoperable, and Reusable, and they are gaining traction in data stewardship. However, to explore their full potential, we must be able to transform legacy solutions smoothly into the FAIR Data ecosystem. In this paper, we introduce SCALEUS-FD, a FAIR Data extension of a legacy semantic web tool successfully used for data integration and semantic annotation and enrichment. The core functionalities of the solution follow the Semantic Web and Linked Data principles, offering a FAIR REST API for machine-to-machine operations. We applied a set of metrics to evaluate its "FAIRness"and created an application scenario in the rare diseases domain. © 2020 Arnaldo Pereira et al.</t>
  </si>
  <si>
    <t>https://www.scopus.com/inward/record.uri?eid=2-s2.0-85090817490&amp;doi=10.1155%2f2020%2f3041498&amp;partnerID=40&amp;md5=c7b2f5ad17c5a500730636a20ea8ba77</t>
  </si>
  <si>
    <t>10.1155/2020/3041498</t>
  </si>
  <si>
    <t>BioMed Research International</t>
  </si>
  <si>
    <t>SCALEUS-FD: A FAIR Data Tool for Biomedical Applications</t>
  </si>
  <si>
    <t>56329176100; 35317655300; 57193360895</t>
  </si>
  <si>
    <t>Pereira, Arnaldo (56329176100); Lopes, Rui Pedro (35317655300); Oliveira, José Luís (57193360895)</t>
  </si>
  <si>
    <t>Pereira A.; Lopes R.P.; Oliveira J.L.</t>
  </si>
  <si>
    <t>2-s2.0-85042925836</t>
  </si>
  <si>
    <t>For libraries to become more visible and integral within the scientific data ecosystem, they must find ways to connect with external communities, systems, and standards. The National Center for Atmospheric Research (NCAR) Library contains over 300 titles in its collection that are primarily scientific data. The items in this collection are largely bound paper historical weather records published and distributed by various national and regional weather bureaus. This article presents a project within the NCAR Library that made these data assets more visible and discoverable for the weather and climate research community. The project centered around the development of an assessment framework, based on geospatial and temporal ranges, with which to prioritize items within the collection for MARC-based metadata upgrades. The second component of this project focused on making these assets more visible outside of the NCAR Library catalog by contributing metadata records to a cross-NCAR data search and discovery system. We present an approach to conducting a transformation from MARC to the ISO 19115 geospatial metadata standard, and discuss how to make this transform more robust. If the value and utility of library-housed data collections like these are to be fully realized, library metadata must circulate beyond the traditional boundaries of library institutions. © 2017, © The Author(s). Published with license by Taylor &amp; Francis © 2017, © Matthew S. Mayernik, Julie Huddle, Chung-Yi Hou, and Jennifer Phillips1a.</t>
  </si>
  <si>
    <t>https://www.scopus.com/inward/record.uri?eid=2-s2.0-85042925836&amp;doi=10.1080%2f19386389.2018.1440927&amp;partnerID=40&amp;md5=c3ed107e36bc7c450d78cb0a9c1a0b50</t>
  </si>
  <si>
    <t>10.1080/19386389.2018.1440927</t>
  </si>
  <si>
    <t>Journal of Library Metadata</t>
  </si>
  <si>
    <t>Modernizing Library Metadata for Historical Weather and Climate Data Collections</t>
  </si>
  <si>
    <t>23009234400; 57201030629; 56704260400; 57190253681</t>
  </si>
  <si>
    <t>Mayernik, Matthew S. (23009234400); Huddle, Julie (57201030629); Hou, Chung-Yi (56704260400); Phillips, Jennifer (57190253681)</t>
  </si>
  <si>
    <t>Mayernik M.S.; Huddle J.; Hou C.-Y.; Phillips J.</t>
  </si>
  <si>
    <t>2-s2.0-85034992209</t>
  </si>
  <si>
    <t>Wearable medical devices with sensor continuously generate enormous data which is often called as big data mixed with structured and unstructured data. Due to the complexity of the data, it is difficult to process and analyze the big data for finding valuable information that can be useful in decision-making. On the other hand, data security is a key requirement in healthcare big data system. In order to overcome this issue, this paper proposes a new architecture for the implementation of IoT to store and process scalable sensor data (big data) for health care applications. The Proposed architecture consists of two main sub architectures, namely, Meta Fog-Redirection (MF-R) and Grouping and Choosing (GC) architecture. MF-R architecture uses big data technologies such as Apache Pig and Apache HBase for collection and storage of the sensor data (big data) generated from different sensor devices. The proposed GC architecture is used for securing integration of fog computing with cloud computing. This architecture also uses key management service and data categorization function (Sensitive, Critical and Normal) for providing security services. The framework also uses MapReduce based prediction model to predict the heart diseases. Performance evaluation parameters such as throughput, sensitivity, accuracy, and f-measure are calculated to prove the efficiency of the proposed architecture as well as the prediction model. © 2017 Elsevier B.V.</t>
  </si>
  <si>
    <t>https://www.scopus.com/inward/record.uri?eid=2-s2.0-85034992209&amp;doi=10.1016%2fj.future.2017.10.045&amp;partnerID=40&amp;md5=906643c1db7e243e7ab869642b51222b</t>
  </si>
  <si>
    <t>10.1016/j.future.2017.10.045</t>
  </si>
  <si>
    <t>57189873309; 56372587000; 19934008400; 57194561385; 57194236912; 57189869287</t>
  </si>
  <si>
    <t>Manogaran, Gunasekaran (57189873309); Varatharajan, R. (56372587000); Lopez, Daphne (19934008400); Kumar, Priyan Malarvizhi (57194561385); Sundarasekar, Revathi (57194236912); Thota, Chandu (57189869287)</t>
  </si>
  <si>
    <t>Manogaran G.; Varatharajan R.; Lopez D.; Kumar P.M.; Sundarasekar R.; Thota C.</t>
  </si>
  <si>
    <t>2-s2.0-85079068211</t>
  </si>
  <si>
    <t>Regulation of modern societies requires the generation of large sets of heterogeneous legal documents: bills, acts, decrees, administrative decisions, court decisions, legal opinions, circulars, etc. More and more legal publishing bodies publish these documents online, although usually in formats that are not machine-readable and without following Open Data principles. Until an open by default generation and publication process is employed, ex-post transformation of legal documents into Legal Open Data is required. Since manual transformation is a time-consuming and costly process, automated methods need to be applied. While some research eorts toward the automation of the transformation process exist, the alignment of such approaches with proposed Open Data methodologies in order to promote data exploitation is still an open issue. In this paper, we present a methodology aligned to the Open Data ecosystem approach for the automated transformation of Greek court decisions and legal opinions into Legal Open Data that builds on legal language processing methods and tools. We show that this approach produces Legal Open Data of satisfying quality while highly reducing the need for manual intervention. © 2019 by the authors.</t>
  </si>
  <si>
    <t>https://www.scopus.com/inward/record.uri?eid=2-s2.0-85079068211&amp;doi=10.3390%2finfo11010010&amp;partnerID=40&amp;md5=194cb143b8515070d6ddad00343481e2</t>
  </si>
  <si>
    <t>10.3390/info11010010</t>
  </si>
  <si>
    <t>Information (Switzerland)</t>
  </si>
  <si>
    <t>Application of an ecosystem methodology based on legal language processing for the transformation of court decisions and legal opinions into open data</t>
  </si>
  <si>
    <t>6701664856; 57188730473; 16550538900; 57205633320</t>
  </si>
  <si>
    <t>Garofalakis, John (6701664856); Plessas, Konstantinos (57188730473); Plessas, Athanasios (16550538900); Spiliopoulou, Panoraia (57205633320)</t>
  </si>
  <si>
    <t>Garofalakis J.; Plessas K.; Plessas A.; Spiliopoulou P.</t>
  </si>
  <si>
    <t>2-s2.0-85068930226</t>
  </si>
  <si>
    <t>Review</t>
  </si>
  <si>
    <t>Modern toxicology is evolving to leverage data science approaches to better address complex public health concerns. Understanding the adverse health impacts of exposure is a multifactorial endeavor, which requires working across a variety of data types. These data are often siloed, and integration has required manual curation and extraction. In this review, we present the utility of adopting ontologies and semantic methods to bring disparate data into a scientifically meaningful context to drive novel scientific insights. Existing semantic standards have not been widely utilized in toxicology. Broader adoption of ontologies, together with increased data sharing, will improve a researcher's ability to integrate, navigate, and analyze vast amounts of heterogeneous data—allowing for more rapid assessment of chemical(s) safety and biological mechanisms. Recent efforts have aimed to define and realize the establishment of a data ecosystem or “commons” whereby data are shared for use by all in a common infrastructure, thereby increasing the value of government-funded data sets. Investment in making data “born interoperable” using common semantics could bring computational resources to bear on issues that are solely reliant on manual and expert assessment. Here, we introduce the concept of ontologies and present our vision for computationally enabled semantic toxicology. © 2019 Elsevier B.V.</t>
  </si>
  <si>
    <t>https://www.scopus.com/inward/record.uri?eid=2-s2.0-85068930226&amp;doi=10.1016%2fj.cotox.2019.05.005&amp;partnerID=40&amp;md5=39305b800c2dec158fcdb174809144fd</t>
  </si>
  <si>
    <t>10.1016/j.cotox.2019.05.005</t>
  </si>
  <si>
    <t>14120831500; 6506774324; 57195983329; 6602819027</t>
  </si>
  <si>
    <t>Boyles, R.R. (14120831500); Thessen, A.E. (6506774324); Waldrop, A. (57195983329); Haendel, M.A. (6602819027)</t>
  </si>
  <si>
    <t>Boyles R.R.; Thessen A.E.; Waldrop A.; Haendel M.A.</t>
  </si>
  <si>
    <t>2-s2.0-85066421514</t>
  </si>
  <si>
    <t>Engagements with social media today frequently involve the use of multiple platforms, which often exchange personal data about users. We explore individuals' experiences with the flow of personal data across platforms through interviews about dating apps, often requiring integration with a Facebook account. Inductive analysis revealed complex and, at times, conflicted ideas over what appropriate behaviors around personal data should look like in multiplatform engagements—central to these tensions were the multiple relationships that must be managed through participation in these ecosystems. For example, individuals talked of resignation in relation to specific platforms and the “cost” of using free services (people:platform), a lack of clarity and agency in defining what personal data might be shared between platforms (people:platform:platform), and, of course, the role of personal data in their efforts to establish and maintain relationships with other users in these “social discovery” ecosystems (people:people). We explore how these attitudes can be understood as morally charged, drawing attention to the ways in which personal data flows can enact expectations and obligations between various sociotechnical actors in personal data ecosystems and how these compound relationships reveal the complexity and texture of multiplatform participation. Copyright is held by the owner/author(s). Publications rights licensed to ACM.</t>
  </si>
  <si>
    <t>https://www.scopus.com/inward/record.uri?eid=2-s2.0-85066421514&amp;doi=10.1145%2f3274453&amp;partnerID=40&amp;md5=e3d750b5603ade49f14cf28975df447c</t>
  </si>
  <si>
    <t>10.1145/3274453</t>
  </si>
  <si>
    <t>Proceedings of the ACM on Human-Computer Interaction</t>
  </si>
  <si>
    <t>Participating through data: Charting relational tensions in multiplatform data flows</t>
  </si>
  <si>
    <t>56765208100; 55647422300; 57209060567; 7003544364</t>
  </si>
  <si>
    <t>Wolf, Christine T. (56765208100); Ringland, Kathryn E. (55647422300); Gao, Isley M. (57209060567); Dourish, Paul (7003544364)</t>
  </si>
  <si>
    <t>Wolf C.T.; Ringland K.E.; Gao I.M.; Dourish P.</t>
  </si>
  <si>
    <t>2-s2.0-85050167604</t>
  </si>
  <si>
    <t>In line with the current growth of the small data ecosystem documented beautifully by smalldatagroup.com and other sources, this paper proposed a small data approach to Technology Maturity Status Mapping generalization, by creating a situation, out of small data scenarios, to drive the process. The research methodology focused on our earlier work on Technology Maturity Status Mapping as the software in need of use case elicitation. It is in the context of maximizing the contribution that data makes to society that we introduced our situation-based use case elicitation, SitBuCe strategy to create a generalization situation out of peacekeeping and healthcare scenarios as small data instances. The outcome of analyzing the two scenarios was called a situation and used to derive two out of four use cases. The study outcome suggested that SitBuCe validated Technology Maturity Status Mapping as a dynamically updatable resource in project-related decision-making. © 2018 Pushpa Publishing House, Allahabad, India.</t>
  </si>
  <si>
    <t>https://www.scopus.com/inward/record.uri?eid=2-s2.0-85050167604&amp;doi=10.17654%2fHMSI218171&amp;partnerID=40&amp;md5=ca7361b2ec7c43608252255ba40ad15f</t>
  </si>
  <si>
    <t>10.17654/HMSI218171</t>
  </si>
  <si>
    <t>Special Issue  2</t>
  </si>
  <si>
    <t>JP Journal of Heat and Mass Transfer</t>
  </si>
  <si>
    <t>Sitbuce: A small data-driven generalization strategy for technology maturity status mapping</t>
  </si>
  <si>
    <t>9248875600; 22035047500; 23986143300</t>
  </si>
  <si>
    <t>Adigun, M.O. (9248875600); Kabanda, S.K. (22035047500); Thinyane, M. (23986143300)</t>
  </si>
  <si>
    <t>Adigun M.O.; Kabanda S.K.; Thinyane M.</t>
  </si>
  <si>
    <t>2-s2.0-85078293835</t>
  </si>
  <si>
    <t>Artificial intelligence, big data, machine learning, cloud computing, and Internet of Things (IoT) are terms which have driven the fourth industrial revolution. The digital revolution has transformed the manufacturing industry into smart manufacturing through the development of intelligent systems. In this paper, a big data ecosystem is presented for the implementation of fault detection and diagnosis in predictive maintenance with real industrial big data gathered directly from large-scale global manufacturing plants, aiming to provide a complete architecture which could be used in industrial IoT-based smart manufacturing in an industrial 4.0 system. The proposed architecture overcomes multiple challenges including big data ingestion, integration, transformation, storage, analytics, and visualization in a real-time environment using various technologies such as the data lake, NoSQL database, Apache Spark, Apache Drill, Apache Hive, OPC Collector, and other techniques. Transformation protocols, authentication, and data encryption methods are also utilized to address data and network security issues. A MapReduce-based distributed PCA model is designed for fault detection and diagnosis. In a large-scale manufacturing system, not all kinds of failure data are accessible, and the absence of labels precludes all the supervised methods in the predictive phase. Furthermore, the proposed framework takes advantage of some of the characteristics of PCA such as its ease of implementation on Spark, its simple algorithmic structure, and its real-time processing ability. All these elements are essential for smart manufacturing in the evolution to Industry 4.0. The proposed detection system has been implemented into the real-time industrial production system in a cooperated company, running for several years, and the results successfully provide an alarm warning several days before the fault happens. A test case involving several outages in 2014 is reported and analyzed in detail during the experiment section. © 2005-2012 IEEE.</t>
  </si>
  <si>
    <t>https://www.scopus.com/inward/record.uri?eid=2-s2.0-85078293835&amp;doi=10.1109%2fTII.2019.2915846&amp;partnerID=40&amp;md5=3f5d58cc0e77daa2e35702357b24d264</t>
  </si>
  <si>
    <t>A global manufacturing big data ecosystem for fault detection in predictive maintenance</t>
  </si>
  <si>
    <t>57210554592; 24724020500; 25928012100; 6603033227; 57210568224</t>
  </si>
  <si>
    <t>Yu, Wenjin (57210554592); Dillon, Tharam (24724020500); Mostafa, Fahed (25928012100); Rahayu, Wenny (6603033227); Liu, Yuehua (57210568224)</t>
  </si>
  <si>
    <t>Yu W.; Dillon T.; Mostafa F.; Rahayu W.; Liu Y.</t>
  </si>
  <si>
    <t>2-s2.0-85071520711</t>
  </si>
  <si>
    <t>All Open Access; Green Open Access</t>
  </si>
  <si>
    <t>Purpose: The purpose of this paper is to assess the role of platforms in diffusing data value across multiple stakeholders. Design/methodology/approach: Seminal theoretical and managerial work has been critically examined in order to justify the need for improving/extending the contemporary understanding of the data value creation process. Findings: The results suggest that existing frameworks and conceptualizations of reciprocal data value provide incomplete understanding of the role of platforms in data value diffusion. Research limitations/implications: This paper provides service researchers with a better understanding of the role of platforms in data value diffusion. Future research can develop and validate new frameworks that reflect the proposed extended/improved view of data value creation. Practical implications: Service and hospitality managers will be able to more effectively manage the role of platforms in data value diffusion. Specifically, this paper proposes that, in order for data to become a source of competitive advantage, there must be a symbiotic relationship among all the stakeholders of the data ecosystem. Originality/value: The authors discuss how data creates value for different stakeholders in the hospitality industry. © 2019, Emerald Publishing Limited.</t>
  </si>
  <si>
    <t>https://www.scopus.com/inward/record.uri?eid=2-s2.0-85071520711&amp;doi=10.1108%2fJOSM-12-2018-0381&amp;partnerID=40&amp;md5=3d6e1bce4dacb8a12ca828560849ba6e</t>
  </si>
  <si>
    <t>10.1108/JOSM-12-2018-0381</t>
  </si>
  <si>
    <t>Journal of Service Management</t>
  </si>
  <si>
    <t>Beyond reciprocal: the role of platforms in diffusing data value across multiple stakeholders</t>
  </si>
  <si>
    <t>6603141714; 51061047000; 44661292400; 53871408000; 57189716319; 13606837900</t>
  </si>
  <si>
    <t>Malthouse, Edward C. (6603141714); Buoye, Alexander (51061047000); Line, Nathaniel (44661292400); El-Manstrly, Dahlia (53871408000); Dogru, Tarik (57189716319); Kandampully, Jay (13606837900)</t>
  </si>
  <si>
    <t>Malthouse E.C.; Buoye A.; Line N.; El-Manstrly D.; Dogru T.; Kandampully J.</t>
  </si>
  <si>
    <t>2-s2.0-85126542746</t>
  </si>
  <si>
    <t>The scientific analysis of financial data, both for practical and theoretical purposes, has continuously been an active and evolving area. Traditionally, financial modeling and analysis have primarily relied on financial econometrics, which applies statistical methods to the problems of finance. Recently, advances in analytical and algorithmic methods, powerful technological solutions, and the expansion of the financial data ecosystem have created new opportunities and provided novel and robust ways to solve existing and new problems in finance. To expand the scope of financial econometrics and incorporate these novelties, the field of financial data science (FDS) has emerged. Crucially, FDS adds more interdisciplinary, methodological variety and technological components to the analysis process, thus generating the need for a holistic view in the management of an FDS project. In this article, the author presents a holistic and structured approach to efficiently and effectively manage an FDS project. The main contribution of the article is to provide a comprehensive, financial-domain–oriented approach to FDS management that can be used by researchers and practitioners to exploit the opportunities arising from the evolving finance landscape. © 2020, With intelligence. All rights reserved.</t>
  </si>
  <si>
    <t>https://www.scopus.com/inward/record.uri?eid=2-s2.0-85126542746&amp;doi=10.3905%2fjfds.2020.1.031&amp;partnerID=40&amp;md5=3781bf4fbdca21062c89ff3eee662cd9</t>
  </si>
  <si>
    <t>10.3905/jfds.2020.1.031</t>
  </si>
  <si>
    <t>Journal of Financial Data Science</t>
  </si>
  <si>
    <t>A Holistic Approach to Financial Data Science: Data, Technology, and Analytics</t>
  </si>
  <si>
    <t>Khraisha, Tamer (57205078552)</t>
  </si>
  <si>
    <t>Khraisha T.</t>
  </si>
  <si>
    <t>2-s2.0-85059336769</t>
  </si>
  <si>
    <t>Data Ecosystems are socio-technical complex networks in which actors interact and collaborate with each other to find, archive, publish, consume, or reuse data as well as to foster innovation, create value, and support new businesses. While the Data Ecosystem field is thus arguably gaining in importance, research on this subject is still in its early stages of development. Up until now, not many academic papers related to Data Ecosystems have been published. Furthermore, to the best of our knowledge, there has been no systematic review of the literature on Data Ecosystems. In this study, we provide an overview of the current literature on Data Ecosystems by conducting a systematic mapping study. This study is intended to function as a snapshot of the research in the field and by doing so identifies the different definitions of Data Ecosystem and analyzes the evolution of Data Ecosystem research. The studies selected have been classified into categories related to the study method, contribution, research topic, and ecosystem domains. Finally, we analyze how Data Ecosystems are structured and organized, and what benefits can be expected from Data Ecosystems and what their limitations are. © 2019, Springer-Verlag London Ltd., part of Springer Nature.</t>
  </si>
  <si>
    <t>https://www.scopus.com/inward/record.uri?eid=2-s2.0-85059336769&amp;doi=10.1007%2fs10115-018-1323-6&amp;partnerID=40&amp;md5=c5bbd3f42003035b80f15a05c2e29cfb</t>
  </si>
  <si>
    <t>10.1007/s10115-018-1323-6</t>
  </si>
  <si>
    <t>Knowledge and Information Systems</t>
  </si>
  <si>
    <t>Investigations into Data Ecosystems: a systematic mapping study</t>
  </si>
  <si>
    <t>57189904131; 57195067532; 8402301400</t>
  </si>
  <si>
    <t>S. Oliveira, Marcelo Iury (57189904131); Barros Lima, Glória de Fátima (57195067532); Farias Lóscio, Bernadette (8402301400)</t>
  </si>
  <si>
    <t>S. Oliveira M.I.; Barros Lima G.F.; Farias Lóscio B.</t>
  </si>
  <si>
    <t>2-s2.0-85021778753</t>
  </si>
  <si>
    <t>Purpose: The purpose of this study is to navigate the challenges irregular migratory flows generate for cities and urban systems. The migration and refugee crises that challenged Europe in 2015-2016 revealed that the developed world cities and urban areas are largely unprepared to address challenges that irregular migratory flows generate. This paper queries the smart and resilient cities’ debates, respectively, to highlight that migration-related challenges and opportunities have not been explicitly addressed in those deliberations. This creates a disconnect between what these debates promise and what cities/urban systems increasingly need to address on a daily basis. Subsequently, a way of bridging that disconnect is proposed and its policy-making implications discussed. Design/methodology/approach: To suggest ways of navigating irregular migration-inflicted challenges cities/urban areas face, a nexus between the smart cities and resilient cities’ debates is established. By placing advanced sophisticated information and communication technologies (ICTs) at the heart of the analysis, a novel dynamic ICTs’ enabled integrated framework for resilient urban systems is developed. The framework’s dynamics is defined by two hierarchically interconnected levers, i.e. that of ICTs and that of policy-design and policy-making. Drawing from qualitative analysis and process tracing, the cross-section of policy design and policy-making geared towards the most efficient and ethically sensitive use of sophisticated ICTs is queried. Subsequently, options available to cities/urban systems are discussed. Findings: The ICTs’ enabled integrated framework for resilient urban systems integrates the effectiveness of migrants and refugees’ policy design and policy-making in human-centred thinking, planning and policy-design for resilient urban systems. It places resilient approaches in the spotlight of research and policy-making, naming them the most effective methods for promoting a humanistic smart cities and resilient urban systems vision. It highlights critical junctions that urban systems’ stakeholders must consider if the promise of emerging sophisticated ICTs is to be employed effectively for the entire society, including its most vulnerable members. Research limitations/implications: First, when designing ICTs’ enabled integrated resilient urban systems, the key stakeholders involved in the policy-design and policy-making process, including local, national and regional authorities, must employ a holistic view to the urban systems seen through the lens of hard and soft concerns as well as considerations expressed by the receiving and incoming populations. Second, the third-sector representatives, including non-governmental organizations (NGOs) and other actors, need to be seen as peers in integrated humanistic networks, thereby contributing critical, unbiased knowledge flows to infrastructures, which promote fair and inclusive participation of migrants and refugees in local economies. Practical implications: The ICTs’ enabled integrated framework for resilient urban systems promotes a humanistic smart cities’ and resilient urban systems’ vision. It suggests how to design and implement policies apt to meet the needs of both receiving and incoming populations along value chains specific to smart and resilient cities. It promotes emerging sophisticated ICTs as the subtle, yet key, enabler of data ecosystems and customized services capable of responding to critical societal needs of the receiving and the incoming populations. In addition, the framework suggests options, alternatives and strategies for urban systems’ stakeholders, including the authorities, businesses, NGOs, inhabitants and ICTs’ providers and vendors. Originality/value: The value added of this paper is three-fold. At the conceptual level, by bringing together the smart cities and resilient cities debates, and incorporating sophisticated ICTs in the analysis, it makes a case for their usefulness for cities/urban areas in light of challenges these cities/urban areas confront each day. At the empirical level, this analysis maps the key challenges that cities and their stakeholders face in context of migratory flows and highlights their dual nature. At the policy-making level, this study makes a case for a sound set of policies and actions that boost effective use of ICTs beyond the smart technology hype. © 2017, © Emerald Publishing Limited.</t>
  </si>
  <si>
    <t>https://www.scopus.com/inward/record.uri?eid=2-s2.0-85021778753&amp;doi=10.1108%2fJSTPM-05-2017-0020&amp;partnerID=40&amp;md5=e0dfc19c9dc3f0651f1bf14a8d4a7594</t>
  </si>
  <si>
    <t>10.1108/JSTPM-05-2017-0020</t>
  </si>
  <si>
    <t>Journal of Science and Technology Policy Management</t>
  </si>
  <si>
    <t>Irregular migratory flows: Towards an ICTs’ enabled integrated framework for resilient urban systems</t>
  </si>
  <si>
    <t>55151108300; 56162874900; 55830169000</t>
  </si>
  <si>
    <t>Visvizi, Anna (55151108300); Mazzucelli, Colette (56162874900); Lytras, Miltiadis (55830169000)</t>
  </si>
  <si>
    <t>Visvizi A.; Mazzucelli C.; Lytras M.</t>
  </si>
  <si>
    <t>2-s2.0-85071280521</t>
  </si>
  <si>
    <t>Background: The protection of private data is a key responsibility for research studies that collect identifiable information from study participants. Limiting the scope of data collection and preventing secondary use of the data are effective strategies for managing these risks. An ideal framework for data collection would incorporate feature engineering, a process where secondary features are derived from sensitive raw data in a secure environment without a trusted third party. Objective: This study aimed to compare current approaches based on how they maintain data privacy and the practicality of their implementations. These approaches include traditional approaches that rely on trusted third parties, and cryptographic, secure hardware, and blockchain-based techniques. Methods: A set of properties were defined for evaluating each approach. A qualitative comparison was presented based on these properties. The evaluation of each approach was framed with a use case of sharing geolocation data for biomedical research. Results: We found that approaches that rely on a trusted third party for preserving participant privacy do not provide sufficiently strong guarantees that sensitive data will not be exposed in modern data ecosystems. Cryptographic techniques incorporate strong privacy-preserving paradigms but are appropriate only for select use cases or are currently limited because of computational complexity. Blockchain smart contracts alone are insufficient to provide data privacy because transactional data are public. Trusted execution environments (TEEs) may have hardware vulnerabilities and lack visibility into how data are processed. Hybrid approaches combining blockchain and cryptographic techniques or blockchain and TEEs provide promising frameworks for privacy preservation. For reference, we provide a software implementation where users can privately share features of their geolocation data using the hybrid approach combining blockchain with TEEs as a supplement. Conclusions: Blockchain technology and smart contracts enable the development of new privacy-preserving feature engineering methods by obviating dependence on trusted parties and providing immutable, auditable data processing workflows. The overlap between blockchain and cryptographic techniques or blockchain and secure hardware technologies are promising fields for addressing important data privacy needs. Hybrid blockchain and TEE frameworks currently provide practical tools for implementing experimental privacy-preserving applications. © 2019 Journal of Medical Internet Research. All rights reserved.</t>
  </si>
  <si>
    <t>https://www.scopus.com/inward/record.uri?eid=2-s2.0-85071280521&amp;doi=10.2196%2f13600&amp;partnerID=40&amp;md5=f61d9de65f2166f48e017c74e88a6e61</t>
  </si>
  <si>
    <t>10.2196/13600</t>
  </si>
  <si>
    <t>e13600</t>
  </si>
  <si>
    <t>Privacy-preserving methods for feature engineering using blockchain: Review, evaluation, and proof-of-concept</t>
  </si>
  <si>
    <t>57210715698; 57208161018; 57202109467; 18633685600; 57191270095</t>
  </si>
  <si>
    <t>Jones, Michael (57210715698); Johnson, Matthew (57208161018); Shervey, Mark (57202109467); Dudley, Joel T. (18633685600); Zimmerman, Noah (57191270095)</t>
  </si>
  <si>
    <t>Jones M.; Johnson M.; Shervey M.; Dudley J.T.; Zimmerman N.</t>
  </si>
  <si>
    <t>2-s2.0-85062671606</t>
  </si>
  <si>
    <t>We attempt to demonstrate the value of big data to enterprises by interweaving the perceptions, challenges, and opportunities of big data for businesses. While enterprises are aware of the value of big data to their businesses, there are challenges of exploiting big data in terms of data quality and usage. Executives might lack knowledge on how applications are related to one another in the big data ecosystem and the business benefits to reap. We summarize the results of a research study that explores emerging business perceptions of big data. We examine the current practice in 20 large enterprises, each having an annual revenue of more than USD 0.5 billion and present our findings related to executive perceptions. We provide insights on how firms can develop their big data expertise along various dimensions and identify critical ideas to be further investigated to better understand the issues that practitioners and researchers might be equally grappling with. © 1973-2011 IEEE.</t>
  </si>
  <si>
    <t>https://www.scopus.com/inward/record.uri?eid=2-s2.0-85062671606&amp;doi=10.1109%2fEMR.2019.2900208&amp;partnerID=40&amp;md5=07ab0664cb9f3b298bf96788ea915642</t>
  </si>
  <si>
    <t>57208795253; 57205344886; 57195565306; 13302593800</t>
  </si>
  <si>
    <t>Singh, Nitin (57208795253); Lai, Kee-Hung (57205344886); Vejvar, Markus (57195565306); Cheng, T.C.E. (13302593800)</t>
  </si>
  <si>
    <t>Singh N.; Lai K.-H.; Vejvar M.; Cheng T.C.E.</t>
  </si>
  <si>
    <t>2-s2.0-85002692483</t>
  </si>
  <si>
    <t>One of the major barriers to the deployment of Linked Data is the difficulty that data publishers have in determining which vocabularies to use to describe the semantics of data. This systematic report describes Linked Open Vocabularies (LOV), a high-quality catalogue of reusable vocabularies for the description of data on the Web. The LOV initiative gathers and makes visible indicators such as the interconnections between vocabularies and each vocabulary's version history, along with past and current editor (individual or organization). The report details the various components of the system along with some innovations, such as the introduction of a property-level boost in the vocabulary search scoring that takes into account the property's type (e.g., dc:comment) associated with a matching literal value. By providing an extensive range of data access methods (full-text search, SPARQL endpoint, API, data dump or UI), the project aims at facilitating the reuse of well-documented vocabularies in the Linked Data ecosystem. The adoption of LOV by many applications and methods shows the importance of such a set of vocabularies and related features for ontology design and the publication of data on the Web. © 2017 - IOS Press and the authors. All rights reserved.</t>
  </si>
  <si>
    <t>https://www.scopus.com/inward/record.uri?eid=2-s2.0-85002692483&amp;doi=10.3233%2fSW-160213&amp;partnerID=40&amp;md5=3cbff6c258bdc9798639412634f1c050</t>
  </si>
  <si>
    <t>10.3233/SW-160213</t>
  </si>
  <si>
    <t>Semantic Web</t>
  </si>
  <si>
    <t>Linked Open Vocabularies (LOV): A gateway to reusable semantic vocabularies on the Web</t>
  </si>
  <si>
    <t>55603733500; 25931956600; 55236543100; 36055918300</t>
  </si>
  <si>
    <t>Vandenbussche, Pierre-Yves (55603733500); Atemezing, Ghislain A. (25931956600); Poveda-Villalón, María (55236543100); Vatant, Bernard (36055918300)</t>
  </si>
  <si>
    <t>Vandenbussche P.-Y.; Atemezing G.A.; Poveda-Villalón M.; Vatant B.</t>
  </si>
  <si>
    <t>2-s2.0-85060431790</t>
  </si>
  <si>
    <t>All Open Access; Green Open Access; Hybrid Gold Open Access</t>
  </si>
  <si>
    <t>Data commons collate data with cloud computing infrastructure and commonly used software services, tools, and applications to create biomedical resources for the large-scale management, analysis, harmonization, and sharing of biomedical data. Over the past few years, data commons have been used to analyze, harmonize, and share large-scale genomics datasets. Data ecosystems can be built by interoperating multiple data commons. It can be quite labor intensive to curate, import, and analyze the data in a data commons. Data lakes provide an alternative to data commons and simply provide access to data, with the data curation and analysis deferred until later and delegated to those that access the data. We review software platforms for managing, analyzing, and sharing genomic data, with an emphasis on data commons, but also cover data ecosystems and data lakes. © 2019 The Author</t>
  </si>
  <si>
    <t>https://www.scopus.com/inward/record.uri?eid=2-s2.0-85060431790&amp;doi=10.1016%2fj.tig.2018.12.006&amp;partnerID=40&amp;md5=fdc05be0ae859f1eff7ca756fb65fdb0</t>
  </si>
  <si>
    <t>10.1016/j.tig.2018.12.006</t>
  </si>
  <si>
    <t>Grossman, Robert L. (26642959500)</t>
  </si>
  <si>
    <t>Grossman R.L.</t>
  </si>
  <si>
    <t>2-s2.0-85086373616</t>
  </si>
  <si>
    <t>As the world population continues to increase, world food production is not keeping up. This means that to continue to feed the world, we will need to optimize the production and utilization of food around the globe. Optimization of a process on a global scale requires massive data. Agriculture is no exception, but also brings its own unique issues, based on how wide spread agricultural data are, and the wide variety of data that is relevant to optimization of food production and supply. This suggests that we need a global data ecosystem for agriculture and nutrition. Such an ecosystem already exists to some extent, made up of data sets, metadata sets and even search engines that help to locate and utilize data sets. A key concept behind this is sustainability—how do we sustain our data sets, so that we can sustain our production and distribution of food? In order to make this vision a reality, we need to navigate the challenges for sustainable data management on a global scale. Starting from the current state of practice, how do we move forward to a practice in which we make use of global data to have an impact on world hunger? In particular, how do we find, collect and manage the data? How can this be effectively deployed to improve practice in the field? And how can we make sure that these practices are leading to the global goals of improving production, distribution and sustainability of the global food supply? These questions cannot be answered yet, but they are the focus of ongoing and future research to be published in this journal and elsewhere. © 2019 Chinese Academy of Sciences Published under a Creative Commons Attribution 4.0 International (CC BY 4.0) license.</t>
  </si>
  <si>
    <t>https://www.scopus.com/inward/record.uri?eid=2-s2.0-85086373616&amp;doi=10.1162%2fdint_a_00005&amp;partnerID=40&amp;md5=ded4e892c5aba94c06e4c05d6177cf55</t>
  </si>
  <si>
    <t>10.1162/dint_a_00005</t>
  </si>
  <si>
    <t>Data Intelligence</t>
  </si>
  <si>
    <t>Sustainability in data and food</t>
  </si>
  <si>
    <t>Allemang, Dean (6603336317)</t>
  </si>
  <si>
    <t>Allemang D.</t>
  </si>
  <si>
    <t>2-s2.0-85092316755</t>
  </si>
  <si>
    <t>The purpose of this paper is to provide an overview of how Estonia used action research and systems theory to improve the performance their Open Government Data (OGD) ecosystem. This paper understands performance of OGD ecosystems of as consisting of three parts: 1) OGD supply, 2) OGD usage, 3) communication, interaction, and linkages between OGD suppliers and users. It was believed that by taking a holistic approach, encouraging transparency and co-creation, and manipulating feedback loops it was possible to improve the performance of the ecosystem. The research uses and validates previous research on open government data ecosystems and by doing so also achieved increased levels of performance in Estonia's OGD ecosystem. The paper's main contributions are the creation of a framework based on systems theory, systems thinking, and action research for enacting strategic change in OGD ecosystems, conceptualizing feedback loops as a core part of OGD ecosystems, and the conceptualization of performance in OGD ecosystems. The paper concludes by offering nine core insights related to OGD ecosystems and their performance.  © 2020 - IOS Press and the authors. All rights reserved.</t>
  </si>
  <si>
    <t>https://www.scopus.com/inward/record.uri?eid=2-s2.0-85092316755&amp;doi=10.3233%2fIP-190195&amp;partnerID=40&amp;md5=f3a2a9c3c03827cc340fbe6397223fa8</t>
  </si>
  <si>
    <t>10.3233/IP-190195</t>
  </si>
  <si>
    <t>Information Polity</t>
  </si>
  <si>
    <t>Systemic change, open data ecosystem performance improvements, and empirical insights from Estonia: A country-level action research study</t>
  </si>
  <si>
    <t>57195639531; 57219209787; 57215286766; 57219341830</t>
  </si>
  <si>
    <t>McBride, Keegan (57195639531); Olesk, Maarja (57219209787); Kütt, Andres (57215286766); Shysh, Diana (57219341830)</t>
  </si>
  <si>
    <t>McBride K.; Olesk M.; Kütt A.; Shysh D.</t>
  </si>
  <si>
    <t>2-s2.0-84995467787</t>
  </si>
  <si>
    <t>This paper discusses the adoption of new data management practices, known as Linked Data, by publishing companies from a strategic management perspective. It investigates the role of semantic metadata in the creation and exploitation of so called Linked Data ecosystems and discusses organizational effects on business and value creation processes stimulated by the technology. The theoretical assumptions are complemented by two case studies that provide insights how publishing companies use Linked Data technologies to diversify their business, strategically position themselves within emerging business ecosystems and adapt to the affordances of advanced data management practices. The analysis reveals that despite of differences in the adoption strategy both publishing companies have identified Linked Data technologies as the core of their innovation strategy having a profound impact on existing business practices and new strategies of value creation. © 2016, The Author(s).</t>
  </si>
  <si>
    <t>https://www.scopus.com/inward/record.uri?eid=2-s2.0-84995467787&amp;doi=10.1007%2fs12525-016-0238-x&amp;partnerID=40&amp;md5=a93a5333326db127e9139920d75237af</t>
  </si>
  <si>
    <t>10.1007/s12525-016-0238-x</t>
  </si>
  <si>
    <t>Electronic Markets</t>
  </si>
  <si>
    <t>Semantic metadata in the publishing industry – technological achievements and economic implications</t>
  </si>
  <si>
    <t>Pellegrini, Tassilo (16203466800)</t>
  </si>
  <si>
    <t>Pellegrini T.</t>
  </si>
  <si>
    <t>2-s2.0-85059635432</t>
  </si>
  <si>
    <t>All Open Access; Bronze Open Access</t>
  </si>
  <si>
    <t>Featuring the various dimensions of data management, it guides organizations through implementation fundamentals. © 2019 ACM.</t>
  </si>
  <si>
    <t>https://www.scopus.com/inward/record.uri?eid=2-s2.0-85059635432&amp;doi=10.1145%2f3210752&amp;partnerID=40&amp;md5=cc3625950179310a2bbb2190e55d9145</t>
  </si>
  <si>
    <t>10.1145/3210752</t>
  </si>
  <si>
    <t>Communications of the ACM</t>
  </si>
  <si>
    <t>Framework for implementing a big data ecosystem in organizations</t>
  </si>
  <si>
    <t>57190972022; 7801603943</t>
  </si>
  <si>
    <t>Orenga-Roglá, Sergio (57190972022); Chalmeta, Ricardo (7801603943)</t>
  </si>
  <si>
    <t>Orenga-Roglá S.; Chalmeta R.</t>
  </si>
  <si>
    <t>2-s2.0-85077855330</t>
  </si>
  <si>
    <t>The concept of 'ownership' is increasingly central to debates, in the media, health policy and bioethics, about the appropriate management of clinical data. I argue that the language of ownership acts as a metaphor and reflects multiple concerns about current data use and the disenfranchisement of citizens and collectives in the existing data ecosystem. But exactly which core interests and concerns ownership claims allude to remains opaque. Too often, we jump straight from € ownership' to € private property' and conclude € the data belongs to the patient'. I will argue here that private property is only one type of relevant relationship between people, communities and data. There are several reasons to doubt that conceptualising data as private property presents a compelling response to concerns about clinical data ownership. In particular I argue that clinical data are co-constructed, so a property account would fail to confer exclusive rights to the patient. A non-property account of ownership acknowledges that the data are € about the patient', and therefore the patient has relevant interests, without jumping to the conclusion that the data € belongs to the patient'. On this broader account of ownership, the relevant harm is the severing of the connection between the patient and their data, and the solution is to re-engage and re-connect patients to the data research enterprise.  © 2022 BMJ Publishing Group. All rights reserved.</t>
  </si>
  <si>
    <t>https://www.scopus.com/inward/record.uri?eid=2-s2.0-85077855330&amp;doi=10.1136%2fmedethics-2018-105340&amp;partnerID=40&amp;md5=7a013e7ce06203d034a14473a21db980</t>
  </si>
  <si>
    <t>10.1136/medethics-2018-105340</t>
  </si>
  <si>
    <t>Journal of Medical Ethics</t>
  </si>
  <si>
    <t>How should we think about clinical data ownership?</t>
  </si>
  <si>
    <t>Ballantyne, Angela (24328426300)</t>
  </si>
  <si>
    <t>Ballantyne A.</t>
  </si>
  <si>
    <t>2-s2.0-85082660631</t>
  </si>
  <si>
    <t>Purpose: This paper aims to spark a debate by presenting the need for developing data ecosystems in Europe that meet the social and public good while committing to democratic and ethical standards; suggesting a taxonomy of data infrastructures and institutions to support this need; using the case study of Barcelona as the flagship city trailblazing a critical policy agenda of smart cities to show the limitations and contradictions of the current state of affairs; and ultimately, proposing a preliminary roadmap for institutional and governance empowerment that could enable effective data ecosystems in Europe. Design/methodology/approach: This paper draws on lessons learned in previous publications available in the sustainability (Calzada, 2018), regions (Calzada and Cowie, 2017; Calzada, 2019), Zenodo (Calzada and Almirall, 2019), RSA Journal (Calzada, 2019) and IJIS (Calzada, 2020) journals and ongoing and updated fieldwork about the Barcelona case study stemming from an intensive fieldwork action research that started in 2017. The methodology used in these publications was based on the mixed-method technique of triangulation via action research encompassing in-depth interviews, direct participation in policy events and desk research. The case study was identified as the most effective methodology. Findings: This paper, drawing from lessons learned from the Barcelona case study, elucidates on the need to establish pan-European data infrastructures and institutions – collectively data ecosystems – to protect citizens’ digital rights in European cities and regions. The paper reveals three main priorities proposing a preliminary roadmap for local and regional governments, namely, advocacy, suggesting the need for city and regional networks; governance, requiring guidance and applied, neutral and non-partisan research in policy; and pan-European agencies, leading and mobilising data infrastructures and institutions at the European level. Research limitations/implications: From the very beginning, this paper acknowledges its ambition, and thus its limitations and clarifies its attempt to provide just an overview rather than a deep research analysis. This paper presents several research limitations and implications regarding the scope. The paper starts by presenting the need for data ecosystems, then structures this need through two taxonomies, all illustrated through the Barcelona case study and finally, concludes with a roadmap consisting of three priorities. The paper uses previous published and ongoing fieldwork findings in Barcelona as a way to lead, and thus encourage the proliferation of more cases through Cities Coalition for Digital Rights (CCDR). Practical implications: This paper presents practical implications for local and regional authorities of the CCDR network. As such, the main three priorities of the preliminary roadmap could help those European cities and regions already part of the CCDR network to establish and build operational data ecosystems by establishing a comprehensive pan-European policy from the bottom-up that aligns with the timely policy developments advocated by the European Commission. This paper can inspire policymakers by providing guidelines to better coordinate among a diverse set of cities and regions in Europe. Social implications: The leading data governance models worldwide from China and the USA and the advent of Big Data are dramatically reshaping citizens’ relationship with data. Against this backdrop and directly influenced by the General Data Protection Regulation (GDPR), Europe has, perhaps, for the first time, spoken with its own voice by blending data and smart city research and policy formulations. Inquiries and emerging insights into the potential urban experiments on data ecosystems, consisting of data infrastructures and institutions operating in European cities and regions, become increasingly crucial. Thus, the main social implications are for those multi-stakeholder policy schemes already operating in European cities and regions. Originality/value: In previous research, data ecosystems were not directly related to digital rights amidst the global digital geopolitical context and, more specifically, were not connected to the two taxonomies (on data infrastructures and institutions) that could be directly applied to a case study, like the one presented about Barcelona. Thus, this paper shows novelty and originality by also opening up (based on previous fieldwork action research) a way to take strategic action to establish a pan-European strategy among cities and regions through three specific priorities. This paper can ultimately support practice and lead to new research and policy avenues. © 2020, Emerald Publishing Limited.</t>
  </si>
  <si>
    <t>https://www.scopus.com/inward/record.uri?eid=2-s2.0-85082660631&amp;doi=10.1108%2fTG-03-2020-0047&amp;partnerID=40&amp;md5=b7b71ad2cd3bb2686ba1bdad724fe6c3</t>
  </si>
  <si>
    <t>10.1108/TG-03-2020-0047</t>
  </si>
  <si>
    <t>Transforming Government: People, Process and Policy</t>
  </si>
  <si>
    <t>Data ecosystems for protecting European citizens’ digital rights</t>
  </si>
  <si>
    <t>56556765100; 35219712500</t>
  </si>
  <si>
    <t>Calzada, Igor (56556765100); Almirall, Esteve (35219712500)</t>
  </si>
  <si>
    <t>Calzada I.; Almirall E.</t>
  </si>
  <si>
    <t>2-s2.0-85032944603</t>
  </si>
  <si>
    <t>The availability of high-throughput molecular profiling techniques has provided more accurate and informative data for regular clinical studies. Nevertheless, complex computational workflows are required to interpret these data. Over the past years, the data volume has been growing explosively, requiring robust human data management to organise and integrate the data efficiently. For this reason, we set up an ELIXIR implementation study, together with the Translational research IT (TraIT) programme, to design a data ecosystem that is able to link raw and interpreted data. In this project, the data from the TraIT Cell Line Use Case (TraIT-CLUC) are used as a test case for this system. Within this ecosystem, we use the European Genome-phenome Archive (EGA) to store raw molecular profiling data; tranSMART to collect interpreted molecular profiling data and clinical data for corresponding samples; and Galaxy to store, run and manage the computational workflows. We can integrate these data by linking their repositories systematically. To showcase our design, we have structured the TraIT-CLUC data, which contain a variety of molecular profiling data types, for storage in both tranSMART and EGA. The metadata provided allows referencing between tranSMART and EGA, fulfilling the cycle of data submission and discovery; we have also designed a data flow from EGA to Galaxy, enabling reanalysis of the raw data in Galaxy. In this way, users can select patient cohorts in tranSMART, trace them back to the raw data and perform (re)analysis in Galaxy. Our conclusion is that the majority of metadata does not necessarily need to be stored (redundantly) in both databases, but that instead FAIR persistent identifiers should be available for well-defined data ontology levels: study, data access committee, physical sample, data sample and raw data file. This approach will pave the way for the stable linkage and reuse of data. © 2017 Zhang C et al.</t>
  </si>
  <si>
    <t>https://www.scopus.com/inward/record.uri?eid=2-s2.0-85032944603&amp;doi=10.12688%2ff1000research.12168.1&amp;partnerID=40&amp;md5=138dcd6640655f57d4f2c41e684b56e2</t>
  </si>
  <si>
    <t>10.12688/f1000research.12168.1</t>
  </si>
  <si>
    <t>F1000Research</t>
  </si>
  <si>
    <t>Systematically linking tranSMART, Galaxy and EGA for reusing human translational research data</t>
  </si>
  <si>
    <t>57193424767; 56022122800; 55203149400; 7801641421; 56189447000; 56626096700; 56381473000; 55654428400; 7801640041; 57196417909; 35739698100; 57196418267; 56979044800; 55864715000; 7004848215; 36238849200; 6603001711; 57196416415; 57206286794; 35785259600; 7201531114; 57188682090; 57193425257; 55879267200; 55958103200; 8727728500</t>
  </si>
  <si>
    <t>Zhang, Chao (57193424767); Bijlard, Jochem (56022122800); Staiger, Christine (55203149400); Scollen, Serena (7801641421); van Enckevort, David (56189447000); Hoogstrate, Youri (56626096700); Senf, Alexander (56381473000); Hiltemann, Saskia (55654428400); Repo, Susanna (7801640041); Pipping, Wibo (57196417909); Bierkens, Mariska (35739698100); Payralbe, Stefan (57196418267); Stringer, Bas (56979044800); Heringa, Jaap (55864715000); Stubbs, Andrew (7004848215); Bonino Da Silva Santos, Luiz Olavo (36238849200); Belien, Jeroen (6603001711); Weistra, Ward (57196416415); Azevedo, Rita (57206286794); van Bochove, Kees (35785259600); Meijer, Gerrit (7201531114); Boiten, Jan-Willem (57188682090); Rambla, Jordi (57193425257); Fijneman, Remond (55879267200); Spalding, J. Dylan (55958103200); Abeln, Sanne (8727728500)</t>
  </si>
  <si>
    <t>Zhang C.; Bijlard J.; Staiger C.; Scollen S.; van Enckevort D.; Hoogstrate Y.; Senf A.; Hiltemann S.; Repo S.; Pipping W.; Bierkens M.; Payralbe S.; Stringer B.; Heringa J.; Stubbs A.; Bonino Da Silva Santos L.O.; Belien J.; Weistra W.; Azevedo R.; van Bochove K.; Meijer G.; Boiten J.-W.; Rambla J.; Fijneman R.; Spalding J.D.; Abeln S.</t>
  </si>
  <si>
    <t>2-s2.0-85062609554</t>
  </si>
  <si>
    <t>Purpose: Reflecting on Big Data’s assumed benefits, this study aims to identify the risks and challenges of data security underpinning Big Data’s socio-economic value and intellectual capital (IC). Design/methodology/approach: The study reviews academic literature, professional documents and public information to provide insights, critique and projections for IC and Big Data research and practice. Findings: The “voracity” for data represents a further “V” of Big Data, which results in a continuous hunt for data beyond legal and ethical boundaries. Cybercrimes, data security breaches and privacy violations reflect voracity and represent the dark side of the Big Data ecosystem. Losing the confidentiality, integrity or availability of data because of a data security breach poses threat to IC and value creation. Thus, cyberthreats compromise the social value of Big Data, impacting on stakeholders’ and society’s interests. Research limitations/implications: Because of the interpretative nature of this study, other researchers may not draw the same conclusions from the evidence provided. It leaves some open questions for a wide research agenda about the societal, ethical and managerial implications of Big Data. Originality/value: This paper introduces the risks of data security and the challenges of Big Data to stimulate new research paths for IC and accounting research. © 2018, Emerald Publishing Limited.</t>
  </si>
  <si>
    <t>https://www.scopus.com/inward/record.uri?eid=2-s2.0-85062609554&amp;doi=10.1108%2fMEDAR-06-2017-0154&amp;partnerID=40&amp;md5=204a7d21b8b402f573ce1716741b53f9</t>
  </si>
  <si>
    <t>10.1108/MEDAR-06-2017-0154</t>
  </si>
  <si>
    <t>Meditari Accountancy Research</t>
  </si>
  <si>
    <t>Breaching intellectual capital: critical reflections on Big Data security</t>
  </si>
  <si>
    <t>57196031929; 16237803000; 36544476100</t>
  </si>
  <si>
    <t>La Torre, Matteo (57196031929); Dumay, John (16237803000); Rea, Michele Antonio (36544476100)</t>
  </si>
  <si>
    <t>La Torre M.; Dumay J.; Rea M.A.</t>
  </si>
  <si>
    <t>2-s2.0-85076258613</t>
  </si>
  <si>
    <t>Digitalization is strongly entering new application domains around the world, thus also entering people's everyday lives. Digitalization enables creating new kinds of businesses, but it also changes the way services, applications and data are provided and consumed. We carried out interviews with company representatives acting in the energy domain to receive up-to-date information about the companies' awareness of digitalization, and the required changes they have identified in their future business scenarios. The interviewed companies were aware of the change pressure caused by digitalization, and especially the data exchange with other domain actors, predictions using data, new data-based services and data-based decision making were identified as key issues. However, currently there is a lack of digital infrastructure enabling the actors in the energy domain to perform data-based co-operation. The purpose of this paper is to identify the requirements for an energy data ecosystem that enables the companies in the energy domain to reach their business goals and to co-operate in data-based business. The initial goal is to identify the future tasks and goals of energy domain actors and define the type of co-operation environment, including knowledge management models and supporting services, required to support them. The research was implemented with industry actors in the energy domain that represent several different roles in energy markets, and the results of the research were also validated among the industry.  © 2013 IEEE.</t>
  </si>
  <si>
    <t>https://www.scopus.com/inward/record.uri?eid=2-s2.0-85076258613&amp;doi=10.1109%2fACCESS.2019.2933919&amp;partnerID=40&amp;md5=5ffed4dd576dfada08121121cc62f481</t>
  </si>
  <si>
    <t>22134819100; 16039169800</t>
  </si>
  <si>
    <t>Immonen, Anne (22134819100); Kalaoja, Jarmo (16039169800)</t>
  </si>
  <si>
    <t>Immonen A.; Kalaoja J.</t>
  </si>
  <si>
    <t>2-s2.0-85056345345</t>
  </si>
  <si>
    <t>Incapability of relational database in handling large-scale data triggers the development of NoSQL database that becomes part of a big data ecosystem. NoSQL database has different characteristics compared to the relational database. However, NoSQL database requires data from the relational database as one of the structured data sources. Therefore, data pre-processing is required to ensure proper data migration from a relational database to NoSQL database. This data pre-processing is normally called data transformation. One of the simple and understandable transformation algorithms is graph transforming algorithm. However, the algorithm has a problem in solving a non-simple graph (multigraph). This research proposes an algorithm to overcome several multigraph problems. The experimental work confirms that the algorithm proposed in this research is able to transform data from a relational database to NoSQL schema that has a minimum number of redundant attributes while the data completeness is still maintained. © 1989-2012 IEEE.</t>
  </si>
  <si>
    <t>https://www.scopus.com/inward/record.uri?eid=2-s2.0-85056345345&amp;doi=10.1109%2fTKDE.2018.2880971&amp;partnerID=40&amp;md5=96cd170f0c4c17abb526e0264e35f3b9</t>
  </si>
  <si>
    <t>57195267636; 57215833019; 24734043700</t>
  </si>
  <si>
    <t>Sutedi, Sutedi (57195267636); Setiawan, Noor Akhmad (57215833019); Adji, Teguh Bharata (24734043700)</t>
  </si>
  <si>
    <t>Sutedi S.; Setiawan N.A.; Adji T.B.</t>
  </si>
  <si>
    <t>2-s2.0-85078090243</t>
  </si>
  <si>
    <t>The transition towards low-carbon thermal energy systems requires solid information provision to support both public and private decision-making, which is future proof and optimal in the context of the system dependencies. We adopt a data ecosystem approach to answer the following research question: How can a data ecosystem be analyzed and developed to enable the data-driven support of the local thermal energy transition, by capturing both social and technical aspects of the urban thermal energy system? A case study research design of the Netherlands, with an embedded case of the city of Utrecht therein, was used, including data collection involving 21 expert interviews representing a diversity of stakeholders, and qualitative data analysis using NVivo version 10. The data ecosystem includes the necessary elements, roles, and context for decision makers in a local heat transition and captures the social as well as technical aspects of an urban thermal energy system. Assessment of the data ecosystem pertaining to thermal heat transition in the city of Utrecht shows that it is still in its infancy phase, with challenges, barriers, and shortcomings in all its key elements. We present suggestions for the (re-)design of an inclusive and holistic data ecosystem that addresses the current shortcomings. © 2020 by the authors.</t>
  </si>
  <si>
    <t>https://www.scopus.com/inward/record.uri?eid=2-s2.0-85078090243&amp;doi=10.3390%2fen13020444&amp;partnerID=40&amp;md5=34bf8b8b2f2732c323612834914c4a64</t>
  </si>
  <si>
    <t>10.3390/en13020444</t>
  </si>
  <si>
    <t>Energies</t>
  </si>
  <si>
    <t>A data ecosystem for data-driven thermal energy transition: Reflection on current practice and suggestions for re-design</t>
  </si>
  <si>
    <t>57214095006; 36940401500; 24759379000; 24067865700; 7005422201</t>
  </si>
  <si>
    <t>Diran, Devin (57214095006); Hoppe, Thomas (36940401500); Ubacht, Jolien (24759379000); Slob, Adriaan (24067865700); Blok, Kornelis (7005422201)</t>
  </si>
  <si>
    <t>Diran D.; Hoppe T.; Ubacht J.; Slob A.; Blok K.</t>
  </si>
  <si>
    <t>2-s2.0-85077147002</t>
  </si>
  <si>
    <t>Recreational fisheries are often managed to provide satisfying fishing experiences for anglers while conserving wild fish stocks. However, managing recreational fisheries is difficult because fish populations are often infrequently monitored and fishing effort is uncontrolled; moreover, a satisfying fishery may draw many anglers, which may lead to enhanced risk of overfishing. Furthermore, external pressures will also affect fisheries, leading to fishery collapses despite the best intentions of management. Any management decision about regulations and habitat alteration will have effects on angler satisfaction and conservation. Decisions should be made with the intention of achieving fisheries objectives despite the uncertainties that arise from sampling data, ecosystem processes, and external factors, yet they must be defensible to stakeholders and the public. We show herein how decision analysis can be used to evaluate and communicate the relative efficacy of management decisions that are made to achieve fisheries management objectives by using a variety of commonly collected field data. We used a wild kokanee population at risk of overfishing as a case study and evaluated the medium-term effects of fishing regulations and habitat alterations on conservation and angler utility objectives. Using a flexible age-structured model, we determined that these two objectives are often at odds, where management actions leading to high angler utility in this fishery also lead to high conservation risk. Overall, decision analysis helps to communicate these tradeoffs and makes it clear how particular decisions were made. Decision analysis is not new, but it is often underused in recreational fisheries. This work demonstrates how it may streamline decisions, even for infrequently monitored fisheries, and lead to better fisheries overall. © 2019 American Fisheries Society</t>
  </si>
  <si>
    <t>https://www.scopus.com/inward/record.uri?eid=2-s2.0-85077147002&amp;doi=10.1002%2fnafm.10377&amp;partnerID=40&amp;md5=b250d51f2b5945c8758928d2eccac8c7</t>
  </si>
  <si>
    <t>10.1002/nafm.10377</t>
  </si>
  <si>
    <t>North American Journal of Fisheries Management</t>
  </si>
  <si>
    <t>Using Decision Analysis to Balance Angler Utility and Conservation in a Recreational Fishery</t>
  </si>
  <si>
    <t>8324771200; 55613320300</t>
  </si>
  <si>
    <t>van Poorten, Brett T. (8324771200); MacKenzie, Cameron J. A. (55613320300)</t>
  </si>
  <si>
    <t>van Poorten B.T.; MacKenzie C.J.A.</t>
  </si>
  <si>
    <t>2-s2.0-85076513926</t>
  </si>
  <si>
    <t>This article presents the rationale and the proposal of a preliminary architecture of a formal ontology of the Text Encoding Initiative markup language. The reasons to have a formal and machine-readable semantics for TEI are manifold. In the first place, it would have a number of pragmatic and technical benefits, like better support for semantic interoperability in text encoding practices, easier cross-corpora query processing, seamless integration with Linked Open Data ecosystem. In second place, it would give a formalized account of the quasi-formal notion of the TEI abstract model, fostering the consistency and soundness of the TEI model. Given the complexity of the TEI encoding schema, specifying formally such an ontology will be a time consuming intellectual activity: in a first stage, we propose to limit its scope to a well-defined subdomain of the TEI, and to build it adopting pre-existing meta-ontology like EARMARK. The final part of the article gives some preliminary details of this design. © 2018, University of Bologna Department of Classical and Italian Philology, Alma Mater Studiorum. All rights reserved.</t>
  </si>
  <si>
    <t>https://www.scopus.com/inward/record.uri?eid=2-s2.0-85076513926&amp;doi=10.6092%2fissn.2532-8816%2f8174&amp;partnerID=40&amp;md5=6be5b4f40e4f073503378e0c42a3ca72</t>
  </si>
  <si>
    <t>10.6092/issn.2532-8816/8174</t>
  </si>
  <si>
    <t>Umanistica Digitale</t>
  </si>
  <si>
    <t>Towards a Formal Ontology for the Text Encoding Initiative</t>
  </si>
  <si>
    <t>Ciotti, Fabio (57188719789)</t>
  </si>
  <si>
    <t>Ciotti F.</t>
  </si>
  <si>
    <t>2-s2.0-85077601694</t>
  </si>
  <si>
    <t>Research and interest into natural capital, i.e., the stock of the world’s natural resources, is increasing as it links humans with nature within a social-ecological system, contributing to ecosystem sustainability. We collected publication data for 300 natural capital papers to explore academic networks and research trends. We used Twitter to collect 14,193 tweets about natural capital over nine months. Analyzing publication data shows three main research clusters, but few coauthorships between the clusters. The results show substantial international coauthorships, and the dominance of American and British academics as coauthors. Analyzing Twitter data, we identified a small community of key users that tweet about natural capital frequently. We found that a range of words is used in tweets about natural capital and the overall sentiment of tweets is positive. For both types of data, “ecosystem services” and “biodiversity” are keywords associated with natural capital. Our results have identified key communities of natural capital researchers, but highlight a potential disconnect between research clusters that needs to be addressed. Current communities surrounding natural capital in academia and on Twitter are relatively exclusive and small. © 2019 by the author(s).</t>
  </si>
  <si>
    <t>https://www.scopus.com/inward/record.uri?eid=2-s2.0-85077601694&amp;doi=10.5751%2fES-11118-240405&amp;partnerID=40&amp;md5=475d97f8a7ef21a06f6476ab470c8d54</t>
  </si>
  <si>
    <t>10.5751/ES-11118-240405</t>
  </si>
  <si>
    <t>Ecology and Society</t>
  </si>
  <si>
    <t>Exploring natural capital using bibliometrics and social media data</t>
  </si>
  <si>
    <t>56457115800; 6505901586</t>
  </si>
  <si>
    <t>Pan, Yuan (56457115800); Vira, Bhaskar (6505901586)</t>
  </si>
  <si>
    <t>Pan Y.; Vira B.</t>
  </si>
  <si>
    <t>2-s2.0-85076369717</t>
  </si>
  <si>
    <t>Moving toward new adaptive pathways for the development and access to innovative medicines implies that real-world data (RWD) collected throughout the medicinal product life cycle is becoming increasingly important. Big data analytics on RWD can obtain new and powerful insights into medicines' effectiveness. However, the healthcare ecosystem still faces many sector-specific challenges that hamper the use of big data analytics delivering real world evidence (RWE). We distinguish between exploratory (ExTE) and hypotheses-evaluating (HETE) studies testing treatment effectiveness in the real world. From our experience and in the context of the four V's of data management, we show that to get meaningful results data Variety and Veracity are needed regardless of the type of study conducted. More so, for ExTE studies high data Volume is needed while for HETE studies high Velocity becomes essential. Next, we highlight what are needed within the biomedical big data ecosystem, being: (a) international data reusability; (b) real-time RWD processing information systems; and (c) longitudinal RWD. Finally, in an effort to manage the four V's whilst respecting patient privacy laws we argue for the development of an underlying federated RWD infrastructure on a common data model, capable of bringing the centrally-conducted big data analysis to the de-centrally kept biomedical data. © Copyright © 2019 Geldof, Huys and Van Dyck.</t>
  </si>
  <si>
    <t>https://www.scopus.com/inward/record.uri?eid=2-s2.0-85076369717&amp;doi=10.3389%2ffmed.2019.00043&amp;partnerID=40&amp;md5=76bfdb96b90e4ad90d2b65af7e89e699</t>
  </si>
  <si>
    <t>10.3389/fmed.2019.00043</t>
  </si>
  <si>
    <t>Frontiers in Medicine</t>
  </si>
  <si>
    <t>Real-World Evidence Gathering in Oncology: The Need for a Biomedical Big Data Insight-Providing Federated Network</t>
  </si>
  <si>
    <t>57207584241; 6603110865; 57191987786</t>
  </si>
  <si>
    <t>Geldof, Tine (57207584241); Huys, Isabelle (6603110865); Van Dyck, Walter (57191987786)</t>
  </si>
  <si>
    <t>Geldof T.; Huys I.; Van Dyck W.</t>
  </si>
  <si>
    <t>2-s2.0-85099180824</t>
  </si>
  <si>
    <t>Personal information management systems (PIMS) aka personal data stores (PDSs) represent an emerging class of technology that seeks to empower individuals regarding their data. Presented as an alternative to current ‘centralised’ data processing approaches, whereby user data is (rather opaquely) collected and processed by organisations, PDSs provide users with technical mechanisms for aggregating and managing their own data, determining when and with whom their data is shared, and the computation that may occur over that data. Though arguments for decentralisation may be appealing, there are questions regarding the extent to which PDSs actually address data processing concerns. This paper explores these questions from the perspective of PDS users. Specifically, we focus on data protection, including how PDSs relate to rights and the legal bases for processing, as well as how PDSs affect the information asymmetries and surveillance practices inherent online. We show that, despite the purported benefits of PDSs, many of the systemic issues of online/data ecosystems remain. © 2020, Alexander von Humboldt Institute for Internet and Society. All rights reserved.</t>
  </si>
  <si>
    <t>https://www.scopus.com/inward/record.uri?eid=2-s2.0-85099180824&amp;doi=10.14763%2f2020.4.1536&amp;partnerID=40&amp;md5=d4c71d04811bd4ccee1cbda81dc9cd4e</t>
  </si>
  <si>
    <t>10.14763/2020.4.1536</t>
  </si>
  <si>
    <t>Internet Policy Review</t>
  </si>
  <si>
    <t>Personal information management systems: A user-centric privacy Utopia?</t>
  </si>
  <si>
    <t>57205026441; 57203263477; 56543897000</t>
  </si>
  <si>
    <t>Janssen, Heleen (57205026441); Cobbe, Jennifer (57203263477); Singh, Jatinder (56543897000)</t>
  </si>
  <si>
    <t>Janssen H.; Cobbe J.; Singh J.</t>
  </si>
  <si>
    <t>2-s2.0-85075984796</t>
  </si>
  <si>
    <t>Model organisms are essential experimental platforms for discovering gene functions, defining protein and genetic networks, uncovering functional consequences of human genome variation, and for modeling human disease. For decades, researchers who use model organisms have relied on Model Organism Databases (MODs) and the Gene Ontology Consortium (GOC) for expertly curated annotations, and for access to integrated genomic and biological information obtained from the scientific literature and public data archives. Through the development and enforcement of data and semantic standards, these genome resources provide rapid access to the collected knowledge of model organisms in human readable and computation-ready formats that would otherwise require countless hours for individual researchers to assemble on their own. Since their inception, the MODs for the predominant biomedical model organisms [Mus sp. (laboratory mouse), Saccharomyces cerevisiae, Drosophila melanogaster, Caenorhabditis elegans, Danio rerio, and Rattus norvegicus] along with the GOC have operated as a network of independent, highly collaborative genome resources. In 2016, these six MODs and the GOC joined forces as the Alliance of Genome Resources (the Alliance). By implementing shared programmatic access methods and data-specific web pages with a unified “look and feel,” the Alliance is tackling barriers that have limited the ability of researchers to easily compare common data types and annotations across model organisms. To adapt to the rapidly changing landscape for evaluating and funding core data resources, the Alliance is building a modern, extensible, and operationally efficient “knowledge commons” for model organisms using shared, modular infrastructure. Copyright © 2019 Bult et al.</t>
  </si>
  <si>
    <t>https://www.scopus.com/inward/record.uri?eid=2-s2.0-85075984796&amp;doi=10.1534%2fgenetics.119.302523&amp;partnerID=40&amp;md5=8f335f18ec9d49463568c4f8a876484a</t>
  </si>
  <si>
    <t>10.1534/genetics.119.302523</t>
  </si>
  <si>
    <t>Genetics</t>
  </si>
  <si>
    <t>The alliance of genome resources: Building a modern data ecosystem for model organism databases</t>
  </si>
  <si>
    <t>6701467886; 7201880714; 6603174353; 7202723332; 58830718200; 57200143879; 23094189000; 35396515200; 6602880619; 7102932049; 7102642417; 35230767000; 57203053193; 7005147689</t>
  </si>
  <si>
    <t>Bult, Carol J. (6701467886); Blake, Judith A. (7201880714); Calvi, Brian R. (6603174353); Cherry, J. Michael (7202723332); DiFrancesco, Valentina (58830718200); Fullem, Robert (57200143879); Howe, Kevin L. (23094189000); Kaufman, Thom (35396515200); Mungall, Chris (6602880619); Perrimon, Norbert (7102932049); Shimoyama, Mary (7102642417); Sternberg, Paul W. (35230767000); Thomas, Paul (57203053193); Westerfield, Monte (7005147689)</t>
  </si>
  <si>
    <t>Bult C.J.; Blake J.A.; Calvi B.R.; Cherry J.M.; DiFrancesco V.; Fullem R.; Howe K.L.; Kaufman T.; Mungall C.; Perrimon N.; Shimoyama M.; Sternberg P.W.; Thomas P.; Westerfield M.</t>
  </si>
  <si>
    <t>2-s2.0-85060554975</t>
  </si>
  <si>
    <t>This research investigated the transformative landscape of Virginia Tech in developing the “Beyond Boundaries” transdisciplinary area of Intelligent Infrastructure for Human Centered Communities. Situated within this ongoing innovation of academic enterprise, this study further explored how academic libraries should transform the data environments to develop an adaptive and integrative data ecosystem for intelligent infrastructure research, education, and development. It draws upon a mixed-methods approach combining ethnographic participant observation, document analysis, and semi-structured interviews with key stakeholders. The findings present a system view and practical roadmap for engineering an organic and robust data ecosystem for both research and learning, from building a data system around intelligent infrastructure R&amp;D outputs to fostering data exploration for academic-industrial collaborations, and from launching data challenges for hands-on, minds-on learning to embedding education of multiple and emergent literacies. Grounded in socio-technical framework and framed around the mutual shaping of human-technology interaction, the results provide and discuss practical implications and strategic actions for academic libraries that are determined to innovate in the age of “smartness.”. ©, Published with license by Taylor &amp; Francis. © Yi Shen. ©, © Yi Shen.</t>
  </si>
  <si>
    <t>https://www.scopus.com/inward/record.uri?eid=2-s2.0-85060554975&amp;doi=10.1080%2f13614576.2018.1537801&amp;partnerID=40&amp;md5=cfd8ae8e6c45bb8a984f7c5bf28a0c95</t>
  </si>
  <si>
    <t>10.1080/13614576.2018.1537801</t>
  </si>
  <si>
    <t>New Review of Information Networking</t>
  </si>
  <si>
    <t>Instrumenting an Agile Data Ecosystem for Intelligent Infrastructure Research, Education, and Development</t>
  </si>
  <si>
    <t>Shen, Yi (14032008900)</t>
  </si>
  <si>
    <t>Shen Y.</t>
  </si>
  <si>
    <t>2-s2.0-85086874474</t>
  </si>
  <si>
    <t>It is easy to feel that official statistics faces unprecedented challenges in being a trusted voice for evidence. Official statistics are released into a foggy and polluted atmosphere full of dodgy data within a political climate where people all too readily cloak their vested interests in a fake veneer of statistical claims. This paper explores some enduring aspects of the way we as human beings interact with numbers and gives an historical perspective on how this has played out in official statistics. It explores some particular features of the challenges faced today given this context, especially in relation to capacity building. It highlights the essential role of the National Statistical Institute as a trustworthy servant of democracy at the heart of the evolving data ecosystem and explains why this matters. It voices a call to action for all those who care about the use of evidence in the public sphere, both those who deliver the statistical services and those who use them. © 2020 - IOS Press and the authors. All rights reserved.</t>
  </si>
  <si>
    <t>https://www.scopus.com/inward/record.uri?eid=2-s2.0-85086874474&amp;doi=10.3233%2fSJI-200632&amp;partnerID=40&amp;md5=fb841dc92d36221a72669ddc64739f0f</t>
  </si>
  <si>
    <t>10.3233/SJI-200632</t>
  </si>
  <si>
    <t>Statistical Journal of the IAOS</t>
  </si>
  <si>
    <t>Trust in official statistics and why it matters</t>
  </si>
  <si>
    <t>Pullinger, John (57218375574)</t>
  </si>
  <si>
    <t>Pullinger J.</t>
  </si>
  <si>
    <t>2-s2.0-85151670577</t>
  </si>
  <si>
    <t>This paper presents the approach and tools created to critically investigate the roles and relationships among city stakeholders regarding data-related processes, in order to inform future design solutions for open data portals. The approach to explore the relational dimension of data in local activities is based on mapping the operational roles of the organizations involved in the city data ecosystem throughout a set of archetypes readapted from the characters found in Propp’s theory on the narrative structure. A probes toolkit associated with storytelling techniques helped to test the proposed approach during a workshop organized in the city of Milton Keynes. The authors present their motivations and constraints, as well as the rationale regarding the definition of the approach and the construction of the toolkit as part of a design-oriented strategy of inquiry, and discuss the insights gained in the testing experience. © CC BY-SA 3.0 CL.</t>
  </si>
  <si>
    <t>https://www.scopus.com/inward/record.uri?eid=2-s2.0-85151670577&amp;doi=10.7764%2fdisena.16.200-229&amp;partnerID=40&amp;md5=b49b3a786c4b315ccd765c1fb80cc643</t>
  </si>
  <si>
    <t>10.7764/disena.16.200-229</t>
  </si>
  <si>
    <t>Disena</t>
  </si>
  <si>
    <t>Readapting Propp’s Character Archetypes to Explore the Relational Dimension of City Data: A Design-oriented Approach; [Readaptando los arquetipos de personajes propuestos por Propp para explorar la dimensión relacional de los datos de la ciudad: un enfoque de diseño]</t>
  </si>
  <si>
    <t>57191272163; 56353561600</t>
  </si>
  <si>
    <t>Lupi, Lucia (57191272163); Antonini, Alessio (56353561600)</t>
  </si>
  <si>
    <t>Lupi L.; Antonini A.</t>
  </si>
  <si>
    <t>2-s2.0-85019727549</t>
  </si>
  <si>
    <t>Purpose-The purpose of this paper is to highlight the problem of establishing metrics for the impact of research data when norms of behaviour have not yet become established. Design/methodology/approach-The paper considers existing research into data citation and explores the citation of data journals. Findings-The paper finds that the diversity of data and its citation precludes the drawing of any simple conclusions about how to measure the impact of data, and an over emphasis on metrics before norms of behaviour have become established may adversely affect the data ecosystem. Originality/value-The paper considers multiple different types of data citation, including for the first time the citation of data journals. © Emerald Publishing Limited.</t>
  </si>
  <si>
    <t>https://www.scopus.com/inward/record.uri?eid=2-s2.0-85019727549&amp;doi=10.1108%2fOIR-01-2017-0008&amp;partnerID=40&amp;md5=16f84a8174883f7d85141dba01c62d60</t>
  </si>
  <si>
    <t>10.1108/OIR-01-2017-0008</t>
  </si>
  <si>
    <t>Online Information Review</t>
  </si>
  <si>
    <t>Data bibliometrics: Metrics before norms</t>
  </si>
  <si>
    <t>Stuart, David (56204688100)</t>
  </si>
  <si>
    <t>Stuart D.</t>
  </si>
  <si>
    <t>2-s2.0-85071046729</t>
  </si>
  <si>
    <t>Facilitating the application of machine learning (ML) to materials science problems requires enhancing the data ecosystem to enable discovery and collection of data from many sources, automated dissemination of new data across the ecosystem, and the connecting of data with materials-specific ML models. Here, we present two projects, the Materials Data Facility (MDF) and the Data and Learning Hub for Science (DLHub), that address these needs. We use examples to show how MDF and DLHub capabilities can be leveraged to link data with ML models and how users can access those capabilities through web and programmatic interfaces. © Copyright Materials Research Society 2019.</t>
  </si>
  <si>
    <t>https://www.scopus.com/inward/record.uri?eid=2-s2.0-85071046729&amp;doi=10.1557%2fmrc.2019.118&amp;partnerID=40&amp;md5=dede2d668d1de135c6bf07b5164d9b65</t>
  </si>
  <si>
    <t>10.1557/mrc.2019.118</t>
  </si>
  <si>
    <t>MRS Communications</t>
  </si>
  <si>
    <t>A data ecosystem to support machine learning in materials science</t>
  </si>
  <si>
    <t>15043808100; 55556371700; 57201459461; 57211377279; 55588066400; 57211378580; 9132950200; 35572232000</t>
  </si>
  <si>
    <t>Blaiszik, Ben (15043808100); Ward, Logan (55556371700); Schwarting, Marcus (57201459461); Gaff, Jonathon (57211377279); Chard, Ryan (55588066400); Pike, Daniel (57211378580); Chard, Kyle (9132950200); Foster, Ian (35572232000)</t>
  </si>
  <si>
    <t>Blaiszik B.; Ward L.; Schwarting M.; Gaff J.; Chard R.; Pike D.; Chard K.; Foster I.</t>
  </si>
  <si>
    <t>2-s2.0-85056484682</t>
  </si>
  <si>
    <t>This paper presents a general framework for studying the digital innovation ecosystem. The notion of complex networks offers a conceptual lens to analyze the emergence and evolution of a digital innovation ecosystem. The framework uses digital data and evolutionary community detection analysis for the empirical inquiry of the digital innovation landscape. The proposed framework is applied to the big data ecosystem. Data from Twitter, for a three year period, is processed and analyzed. This study reveals a large number of elements that are diverse in form and capacity, including organizations, concepts (e.g., #analytics, #iot), technologies (e.g., #hadoop), applications (e.g., #healthcare), infrastructures (e.g., #cloud), regulations, professional meetings and associations, tools, and knowledge. These elements and their communities have evolved in the big data ecosystem. The findings highlight the evolution of digital innovation by two mechanisms, variation and selective retention, which are nonlinear and often unpredictable. Implications are presented and potential ways to improve the proposed framework are discussed. The study aims to make both conceptual and methodological contributions to digital innovation research. © 2018 Elsevier Ltd</t>
  </si>
  <si>
    <t>https://www.scopus.com/inward/record.uri?eid=2-s2.0-85056484682&amp;doi=10.1016%2fj.ijinfomgt.2018.10.023&amp;partnerID=40&amp;md5=32d62dfdd3303e57c3cea89f756529cd</t>
  </si>
  <si>
    <t>10.1016/j.ijinfomgt.2018.10.023</t>
  </si>
  <si>
    <t>Chae, Bongsug (Kevin) (56213681300)</t>
  </si>
  <si>
    <t>Chae B.K.</t>
  </si>
  <si>
    <t>2-s2.0-85061451308</t>
  </si>
  <si>
    <t>The vast majority of the twenty-first century societal problems, from climate change and terrorism to hunger and inequality, exist in an increasingly complex, interdependent, and dynamic global context. For example, an intervention to solve a problem of terrorism in one part of the world needs to take into consideration the socio-political stability and resilience in other parts of the world. Addressing these challenges invariably needs to be framed from an ecosystem perspective, where the dependencies and the interactions between the various stakeholders are taken into consideration in the formulation of the solutions. This paper adopts an ecosystem perspective and considers the collaborative role and the intermediary (towards participation of the civil society) function that community-based organizations (CBOs) stand to play with regard to addressing the societal problems as framed within the United Nations 2030 Agenda for Sustainable Development. Using a case study approach, pilot data is presented, from research on a CBO that provides social services to diverse vulnerable population groups in Macau, SAR. This research highlights the unique positioning of the CBO to moderate participation of the marginalized populations groups, and to broker their potential for data collaboration with specific stakeholders within the sustainable development data ecosystem. The paper concludes with a discussion of the opportunities and challenges presented by creating spaces for citizen SDG data reporting and recommendations for adopting existing human rights reporting mechanisms for this purpose. © 2018, Springer International Publishing AG, part of Springer Nature.</t>
  </si>
  <si>
    <t>https://www.scopus.com/inward/record.uri?eid=2-s2.0-85061451308&amp;doi=10.1007%2fs41134-018-0047-6&amp;partnerID=40&amp;md5=77d21b0bb5fdc8a21ec592b8e12620ad</t>
  </si>
  <si>
    <t>10.1007/s41134-018-0047-6</t>
  </si>
  <si>
    <t>Journal of Human Rights and Social Work</t>
  </si>
  <si>
    <t>Data Collaboration and Participation for Sustainable Development Goals—a Case for Engaging Community-Based Organizations</t>
  </si>
  <si>
    <t>23986143300; 54417145200; 57219226647</t>
  </si>
  <si>
    <t>Thinyane, Mamello (23986143300); Goldkind, Lauri (54417145200); Lam, Hoi Iam (57219226647)</t>
  </si>
  <si>
    <t>Thinyane M.; Goldkind L.; Lam H.I.</t>
  </si>
  <si>
    <t>2-s2.0-85053253775</t>
  </si>
  <si>
    <t>The World Climate Research Programme (WCRP)'s Working Group on Climate Modelling (WGCM) Infrastructure Panel (WIP) was formed in 2014 in response to the explosive growth in size and complexity of Coupled Model Intercomparison Projects (CMIPs) between CMIP3 (2005-2006) and CMIP5 (2011-2012). This article presents the WIP recommendations for the global data infrastructure needed to support CMIP design, future growth, and evolution. Developed in close coordination with those who build and run the existing infrastructure (the Earth System Grid Federation; ESGF), the recommendations are based on several principles beginning with the need to separate requirements, implementation, and operations. Other important principles include the consideration of the diversity of community needs around data-a data ecosystem-the importance of provenance, the need for automation, and the obligation to measure costs and benefits.&lt;/p&gt;&lt;p&gt;This paper concentrates on requirements, recognizing the diversity of communities involved (modelers, analysts, software developers, and downstream users). Such requirements include the need for scientific reproducibility and accountability alongside the need to record and track data usage. One key element is to generate a dataset-centric rather than system-centric focus, with an aim to making the infrastructure less prone to systemic failure.&lt;/p&gt;&lt;p&gt;With these overarching principles and requirements, the WIP has produced a set of position papers, which are summarized in the latter pages of this document. They provide specifications for managing and delivering model output, including strategies for replication and versioning, licensing, data quality assurance, citation, long-Term archiving, and dataset tracking. They also describe a new and more formal approach for specifying what data, and associated metadata, should be saved, which enables future data volumes to be estimated, particularly for well-defined projects such as CMIP6.&lt;/p&gt;&lt;p&gt;The paper concludes with a future facing consideration of the global data infrastructure evolution that follows from the blurring of boundaries between climate and weather, and the changing nature of published scientific results in the digital age. © Author(s) 2018. This work is distributed under the Creative Commons Attribution 4.0 License.</t>
  </si>
  <si>
    <t>https://www.scopus.com/inward/record.uri?eid=2-s2.0-85053253775&amp;doi=10.5194%2fgmd-11-3659-2018&amp;partnerID=40&amp;md5=c52f15da458861db87fac67e7b5b256a</t>
  </si>
  <si>
    <t>10.5194/gmd-11-3659-2018</t>
  </si>
  <si>
    <t>Geoscientific Model Development</t>
  </si>
  <si>
    <t>Requirements for a global data infrastructure in support of cmip6</t>
  </si>
  <si>
    <t>9939102400; 57210518852; 6603734346; 7102054073; 24483178600; 55954811600; 57203864824; 7006031213; 10243911900; 57066940100; 15124009200; 57203142176; 26664554200; 57203866429; 55407788800; 57511348700; 57072934200; 6507775670; 55604784300; 56161781600</t>
  </si>
  <si>
    <t>Balaji, Venkatramani (9939102400); Taylor, Karl E. (57210518852); Juckes, Martin (6603734346); Lawrence, Bryan N. (7102054073); Durack, Paul J. (24483178600); Lautenschlager, Michael (55954811600); Blanton, Chris (57203864824); Cinquini, Luca (7006031213); Denvil, Sébastien (10243911900); Elkington, Mark (57066940100); Guglielmo, Francesca (15124009200); Guilyardi, Eric (57203142176); Hassell, David (26664554200); Kharin, Slava (57203866429); Kindermann, Stefan (55407788800); Nikonov, Sergey (57511348700); Radhakrishnan, Aparna (57072934200); Stockhause, Martina (6507775670); Weigel, Tobias (55604784300); Williams, Dean (56161781600)</t>
  </si>
  <si>
    <t>Balaji V.; Taylor K.E.; Juckes M.; Lawrence B.N.; Durack P.J.; Lautenschlager M.; Blanton C.; Cinquini L.; Denvil S.; Elkington M.; Guglielmo F.; Guilyardi E.; Hassell D.; Kharin S.; Kindermann S.; Nikonov S.; Radhakrishnan A.; Stockhause M.; Weigel T.; Williams D.</t>
  </si>
  <si>
    <t>2-s2.0-85072960463</t>
  </si>
  <si>
    <t>Advanced manufacturing is one of the core national strategies in the US (AMP), Germany (Industry 4.0) and China (Made-in China 2025). The emergence of the concept of Cyber Physical System (CPS) and big data imperatively enable manufacturing to become smarter and more competitive among nations. Many researchers have proposed new solutions with big data enabling tools for manufacturing applications in three directions: product, production and business. Big data has been a fast-changing research area with many new opportunities for applications in manufacturing. This paper presents a systematic literature review of the state-of-the-art of big data in manufacturing. Six key drivers of big data applications in manufacturing have been identified. The key drivers are system integration, data, prediction, sustainability, resource sharing and hardware. Based on the requirements of manufacturing, nine essential components of big data ecosystem are captured. They are data ingestion, storage, computing, analytics, visualization, management, workflow, infrastructure and security. Several research domains are identified that are driven by available capabilities of big data ecosystem. Five future directions of big data applications in manufacturing are presented from modelling and simulation to real-time big data analytics and cybersecurity. © 2019 Elsevier Ltd</t>
  </si>
  <si>
    <t>https://www.scopus.com/inward/record.uri?eid=2-s2.0-85072960463&amp;doi=10.1016%2fj.rcim.2019.101861&amp;partnerID=40&amp;md5=6545389ae6d087fdd5c65a4110e067e8</t>
  </si>
  <si>
    <t>10.1016/j.rcim.2019.101861</t>
  </si>
  <si>
    <t>57211202643; 7005359400; 57194227117</t>
  </si>
  <si>
    <t>Cui, Yesheng (57211202643); Kara, Sami (7005359400); Chan, Ka C. (57194227117)</t>
  </si>
  <si>
    <t>Cui Y.; Kara S.; Chan K.C.</t>
  </si>
  <si>
    <t>2-s2.0-85048799783</t>
  </si>
  <si>
    <t>Data streaming belongs to the Big Data ecosystem, which generates high-frequency data streams featuring time-varying characteristics that challenge the traditional stream processing systems capacities. To deal with this problem, many self-adaptive stream processing systems have been proposed. Despite the evolution of self-adaptive systems, there is still a lack of standardized benchmarking systems to enable scientists to evaluate the autonomic capacities of their solutions. In this work, we propose an index called AI-SPS inspired by the human cerebral auto-regulation process. The index quantifies the capacity of an adaptive stream processing systems to self-adapt in the presence of highly dynamic workloads. An index of this nature will help the scientific community generate fair comparisons among literature with the aim of creating better solutions. We validate our proposal by evaluating the adaptive behavior of two state of the art self-adaptive stream processing systems. Tests were performed using real traffic datasets adapted specifically to stress the processing system. Results show that the proposed index quantifies the adaptation capacity of self-adaptive stream processing systems effectively. © 2018 Elsevier B.V.</t>
  </si>
  <si>
    <t>https://www.scopus.com/inward/record.uri?eid=2-s2.0-85048799783&amp;doi=10.1016%2fj.future.2018.05.084&amp;partnerID=40&amp;md5=66e759e76a37048c4bd78ac8083f7290</t>
  </si>
  <si>
    <t>10.1016/j.future.2018.05.084</t>
  </si>
  <si>
    <t>53879823500; 55662169100; 57202589889; 57192436180</t>
  </si>
  <si>
    <t>Hidalgo, Nicolas (53879823500); Rosas, Erika (55662169100); Vasquez, Cristobal (57202589889); Wladdimiro, Daniel (57192436180)</t>
  </si>
  <si>
    <t>Hidalgo N.; Rosas E.; Vasquez C.; Wladdimiro D.</t>
  </si>
  <si>
    <t>2-s2.0-85029210435</t>
  </si>
  <si>
    <t>This article addresses the problem of constructing a public space to build sustainable data ecosystems for the biomedical field. It outlines three models of democracy —deliberative, epistemic, and linked— where privacy and data protection can be explored in connection with the existing ethical frameworks for Public Health Data, and the Theory of Justice. For the construction of a sustainable public space, it suggests exploring the analytical dimension of Linked Democracy, and the need for building new tools to regulate ‘Linked Open Data’, based on rule of law and the analytical dimension of the meta-rule of law. The construction of ‘intermediate’ or ‘anchoring’ institutions would help in embedding the protections of the rule of law into specific ecosystems (including direct, indirect and tactic modelling of privacy by design). © 2017, IUPESM and Springer-Verlag Berlin Heidelberg.</t>
  </si>
  <si>
    <t>https://www.scopus.com/inward/record.uri?eid=2-s2.0-85029210435&amp;doi=10.1007%2fs12553-017-0191-5&amp;partnerID=40&amp;md5=b52aa3da1edaa9f7e8989bc750e3f38e</t>
  </si>
  <si>
    <t>10.1007/s12553-017-0191-5</t>
  </si>
  <si>
    <t>Health and Technology</t>
  </si>
  <si>
    <t>A Linked Democracy Approach for Regulating Public Health Data</t>
  </si>
  <si>
    <t>13604673100; 7005934765; 8984233400</t>
  </si>
  <si>
    <t>Casanovas, Pompeu (13604673100); Mendelson, Danuta (7005934765); Poblet, Marta (8984233400)</t>
  </si>
  <si>
    <t>Casanovas P.; Mendelson D.; Poblet M.</t>
  </si>
  <si>
    <t>2-s2.0-85040778230</t>
  </si>
  <si>
    <t>To understand information behavior associated with self-tracking and to facilitate exploration of various issues associated with quantified-self data, such as data quality and data sharing, to name a few, we logged the data in self-tracking health and wellness apps. Specifically, we selected 10 of the most popular health and wellness self-tracking apps for both iOS and Android platforms, used these apps for a period of time, and logged data input into, generated by and exported out of the apps. The data were then grouped into categories and mapped to form a data ecosystem that can be queried to reveal latent research opportunities. Copyright © 2017 by Association for Information Science and Technology</t>
  </si>
  <si>
    <t>https://www.scopus.com/inward/record.uri?eid=2-s2.0-85040778230&amp;doi=10.1002%2fpra2.2017.14505401169&amp;partnerID=40&amp;md5=ad6a125f4051b6d0f4d36ea59f5e9eb7</t>
  </si>
  <si>
    <t>10.1002/pra2.2017.14505401169</t>
  </si>
  <si>
    <t>Proceedings of the Association for Information Science and Technology</t>
  </si>
  <si>
    <t>Data ecosystem in self-tracking health and wellness apps</t>
  </si>
  <si>
    <t>14014275300; 57200312442; 57200315414; 56757725600</t>
  </si>
  <si>
    <t>Trace, Ciaran B. (14014275300); Cruz, Katherine (57200312442); Yonemaru, Daiki (57200315414); Zhang, Yan (56757725600)</t>
  </si>
  <si>
    <t>Trace C.B.; Cruz K.; Yonemaru D.; Zhang Y.</t>
  </si>
  <si>
    <t>2-s2.0-85040927657</t>
  </si>
  <si>
    <t>Driven by improvements in speed and resolution of mass spectrometers (MS), the field of proteomics, which involves the large-scale detection and analysis of proteins in cells, tissues and organisms, continues to expand in scale and complexity. There is a resulting growth in datasets of both raw MS files and processed peptide and protein identifications. MS-based proteomics technology is also used increasingly to measure additional protein properties affecting cellular function and disease mechanisms, including post-translational modifications, protein-protein interactions, subcellular and tissue distributions. Consequently, biologists and clinicians need innovative tools to conveniently analyse, visualize and explore such large, complex proteomics data and to integrate it with genomics and other related large-scale datasets. We have created the Encyclopedia of Proteome Dynamics (EPD) to meet this need (https://peptracker.com/epd/). The EPD combines a polyglot persistent database and web-application that provides open access to integrated proteomics data for &gt;30 000 proteins from published studies on human cells and model organisms. It is designed to provide a user-friendly interface, featuring graphical navigation with interactive visualizations that facilitate powerful data exploration in an intuitive manner. The EPD offers a flexible and scalable ecosystem to integrate proteomics data with genomics information, RNA expression and other related, large-scale datasets. © The Author(s) 2017. Published by Oxford University Press on behalf of Nucleic Acids Research.</t>
  </si>
  <si>
    <t>https://www.scopus.com/inward/record.uri?eid=2-s2.0-85040927657&amp;doi=10.1093%2fnar%2fgkx807&amp;partnerID=40&amp;md5=daa1ab923dadc288dfe58e9fa5e56622</t>
  </si>
  <si>
    <t>10.1093/nar/gkx807</t>
  </si>
  <si>
    <t>D1209</t>
  </si>
  <si>
    <t>D1202</t>
  </si>
  <si>
    <t>D1</t>
  </si>
  <si>
    <t>Nucleic Acids Research</t>
  </si>
  <si>
    <t>The Encyclopedia of Proteome Dynamics: A big data ecosystem for (prote)omics</t>
  </si>
  <si>
    <t>56715346200; 39761191300; 56715006300; 57207520693</t>
  </si>
  <si>
    <t>Brenes, Alejandro (56715346200); Afzal, Vackar (39761191300); Kent, Robert (56715006300); Lamond, Angus I. (57207520693)</t>
  </si>
  <si>
    <t>Brenes A.; Afzal V.; Kent R.; Lamond A.I.</t>
  </si>
  <si>
    <t>2-s2.0-85086940462</t>
  </si>
  <si>
    <t>Entrepreneurship and open data are key elements in the sustainable development field, improving economic, social, and environmental dimensions. However, entrepreneurship and open data are barely studied together in the literature from a theoretical perspective. Therefore, this study identifies the main themes in the previous studies and proposes a conceptual model for analyzing entrepreneurship through open data. For this purpose, a descriptive analysis and a co-word analysis were performed. Results show that the subject is multidisciplinary, and the main theme of study is how different agents reuse information released by public administrations to generate new entrepreneurial initiatives, especially novel business models associated with new mobile applications. Open data sources, innovation, and business models are studied as critical factors for analyzing entrepreneurship through open data. Likewise, a conceptual model is presented and emerging themes for future research are proposed. Among them, the importance of encouraging collaboration between different agents in the open data ecosystem for service development and improvement is emphasized. Our study identifies an emerging theme that is still in an early phase: The study of sustainable entrepreneurship through open data as a value creation initiative to address global sustainable development. © 2020 by the authors.</t>
  </si>
  <si>
    <t>https://www.scopus.com/inward/record.uri?eid=2-s2.0-85086940462&amp;doi=10.3390%2fsu12125148&amp;partnerID=40&amp;md5=cdef8e0780d98db562aeab5cac48283d</t>
  </si>
  <si>
    <t>10.3390/su12125148</t>
  </si>
  <si>
    <t>Sustainability (Switzerland)</t>
  </si>
  <si>
    <t>Entrepreneurship through open data: An opportunity for sustainable development</t>
  </si>
  <si>
    <t>57204236518; 6508336624; 25628373100</t>
  </si>
  <si>
    <t>Corrales-Garay, Diego (57204236518); Mora-Valentín, Eva-María (6508336624); Ortiz-de-Urbina-Criado, Marta (25628373100)</t>
  </si>
  <si>
    <t>Corrales-Garay D.; Mora-Valentín E.-M.; Ortiz-de-Urbina-Criado M.</t>
  </si>
  <si>
    <t>2-s2.0-85066864167</t>
  </si>
  <si>
    <t>Much has been made of the potential for government and public agencies to address the challenges and problems they face through the more effective linkage, sharing and use of data. The authors review the opportunities and issues involved, with a particular focus on the social (including human) services sector, where some of the most challenging problems facing government exist and some of the most far-reaching and transformational changes might be achieved. Using recent developments in Australasia as illustration, the paper explores how different stakeholders see the opportunities and challenges involved and the issues and problems to be overcome. IMPACT: More effective use of data clearly holds promise but it also involves challenges. Data does not ‘speak for itself’ and public managers need to accept that they will have less monopoly over its interpretation. Instead, while remaining custodians of the public interest, they need to acknowledge a broader range of community views about how data might drive innovation. © 2019, © 2019 Informa UK Limited, trading as Taylor &amp; Francis Group.</t>
  </si>
  <si>
    <t>https://www.scopus.com/inward/record.uri?eid=2-s2.0-85066864167&amp;doi=10.1080%2f09540962.2019.1611235&amp;partnerID=40&amp;md5=969763140eb04e45641b3a7fb8477bf0</t>
  </si>
  <si>
    <t>10.1080/09540962.2019.1611235</t>
  </si>
  <si>
    <t>Public Money and Management</t>
  </si>
  <si>
    <t>Data-driven innovation in the social sector in Australasia—data ecosystems and interpretive communities</t>
  </si>
  <si>
    <t>7003908055; 57197876679; 6602791955; 57209402285</t>
  </si>
  <si>
    <t>McLoughlin, Ian (7003908055); McNicoll, Yolande (57197876679); Cornford, James (6602791955); Davenport, Sally (57209402285)</t>
  </si>
  <si>
    <t>McLoughlin I.; McNicoll Y.; Cornford J.; Davenport S.</t>
  </si>
  <si>
    <t>2-s2.0-85137149038</t>
  </si>
  <si>
    <t>The mechanisms and evolving standards collectively known as self-sovereign identity (SSI) offer the prospect of a decentralized Internet by providing a central pillar for a human-centered data ecosystem (HCDE). Once established this technology promises to afford participants the same agency in the digital realm as individuals experience in the real world. Investigation suggests that the domain is now sufficiently mature to realize practically the principles of SSI, but in order to achieve sustainable adoption, significant design focused work needs to be undertaken at the interface layer. This paper presents recent practice-led research designed to project current SSI prototypes to scale through conceptual modeling, preliminary user interface, and critical analysis. This research introduces the term sovereign boundary mechanism (SBM), a standardized collection of SSI interactions, which can be described as a metaphorical ring of sovereignty between the participant and the wider network. Within this model, participants control identity, relationships, and data streams and access control. This research identifies the domains of interaction and the minimum required objects for a full-scale SSI engagement through an SBM. It defines the component parts and functionality of a wider HCDE which require further consideration, and it identifies emergent concepts for which a participant may lack mental model and understanding. The research considers human computer interaction (HCI) theory across internalized, external, and distributed cognition, arguing that the current trajectory of SSI requires significant internalized representations, prior knowledge, and participant responsibility. This research argues that these elements are problematic and pose a significant barrier to sustainable adoption. In conclusion, this research suggests that the decentralized community needs to recognize the obstacle potentially posed at the interface layer and engage in collective standardization, strategy, and design thinking to increase the probability of sustainable adoption. Copyright © 2021 Lockwood.</t>
  </si>
  <si>
    <t>https://www.scopus.com/inward/record.uri?eid=2-s2.0-85137149038&amp;doi=10.3389%2ffbloc.2020.609101&amp;partnerID=40&amp;md5=507898d26c086d53314446d3b72f15c2</t>
  </si>
  <si>
    <t>10.3389/fbloc.2020.609101</t>
  </si>
  <si>
    <t>Frontiers in Blockchain</t>
  </si>
  <si>
    <t>An Accessible Interface Layer for Self-Sovereign Identity</t>
  </si>
  <si>
    <t>Lockwood, Mick (58722651500)</t>
  </si>
  <si>
    <t>Lockwood M.</t>
  </si>
  <si>
    <t>2-s2.0-85053034646</t>
  </si>
  <si>
    <t>Ongoing, rapid innovations in fields ranging from microelectronics, aerospace, and automotive to defense, energy, and health demand new advanced materials at even greater rates and lower costs. Traditional materials R&amp;D methods offer few paths to achieve both outcomes simultaneously. Materials informatics, while a nascent field, offers such a promise through screening, growing databases of materials for new applications, learning new relationships from existing data resources, and building fast predictive models. We highlight key materials informatics successes from the atomic-scale modeling community, and discuss the ecosystem of open data, software, services, and infrastructure that have led to broad adoption of materials informatics approaches. We then examine emerging opportunities for informatics in materials science and describe an ideal data ecosystem capable of supporting similar widespread adoption of materials informatics, which we believe will enable the faster design of materials. © Copyright Materials Research Society 2018.</t>
  </si>
  <si>
    <t>https://www.scopus.com/inward/record.uri?eid=2-s2.0-85053034646&amp;doi=10.1557%2fmrs.2018.204&amp;partnerID=40&amp;md5=bf463bbda18aded482047d08701315d1</t>
  </si>
  <si>
    <t>10.1557/mrs.2018.204</t>
  </si>
  <si>
    <t>MRS Bulletin</t>
  </si>
  <si>
    <t>Strategies for accelerating the adoption of materials informatics</t>
  </si>
  <si>
    <t>55556371700; 24460330800; 15043808100; 35572232000; 36176190400; 18635305500; 37018749800</t>
  </si>
  <si>
    <t>Ward, Logan (55556371700); Aykol, Muratahan (24460330800); Blaiszik, Ben (15043808100); Foster, Ian (35572232000); Meredig, Bryce (36176190400); Saal, James (18635305500); Suram, Santosh (37018749800)</t>
  </si>
  <si>
    <t>Ward L.; Aykol M.; Blaiszik B.; Foster I.; Meredig B.; Saal J.; Suram S.</t>
  </si>
  <si>
    <t>2-s2.0-85061426727</t>
  </si>
  <si>
    <t>Reporting on the Sustainable Development Goals (SDGs) is complex given the wide variety of governmental and NGO actors involved in development projects as well as the increased number of targets and indicators. However, data on the wide variety of indicators must be collected regularly, in a robust manner, comparable across but also within countries and at different administrative and disaggregated levels for adequate decision making to take place. Traditional census and household survey data is not enough. The increase in Small and Big Data streams have the potential to complement official statistics. The purpose of this research is to develop and evaluate a framework to characterize a data ecosystem in a developing country in its totality and to show how this can be used to identify data, outside the official statistics realm, that enriches the reporting on SDG indicators. Our method consisted of a literature study and an interpretative case study (two workshops with 60 and 35 participants and including two questionnaires, over 20 consultations and desk research). We focused on SDG 6.1.1. (Proportion of population using safely managed drinking water services) in rural Malawi. We propose a framework with five dimensions (actors, data supply, data infrastructure, data demand and data ecosystem governance). Results showed that many governmental and NGO actors are involved in water supply projects with different funding sources and little overall governance. There is a large variety of geospatial data sharing platforms and online accessible information management systems with however a low adoption due to limited internet connectivity and low data literacy. Lots of data is still not open. All this results in an immature data ecosystem. The characterization of the data ecosystem using the framework proves useful as it unveils gaps in data at geographical level and in terms of dimensionality (attributes per water point) as well as collaboration gaps. The data supply dimension of the framework allows identification of those datasets that have the right quality and lowest cost of data extraction to enrich official statistics. Overall, our analysis of the Malawian case study illustrated the complexities involved in achieving self-regulation through interaction, feedback and networked relationships. Additional complexities, typical for developing countries, include fragmentation, divide between governmental and non-governmental data activities, complex funding relationships and a data poor context. © 2018 by the authors.</t>
  </si>
  <si>
    <t>https://www.scopus.com/inward/record.uri?eid=2-s2.0-85061426727&amp;doi=10.3390%2fijgi7120456&amp;partnerID=40&amp;md5=9e33eb30ff5f25b44e69dbf341c4d793</t>
  </si>
  <si>
    <t>10.3390/ijgi7120456</t>
  </si>
  <si>
    <t>ISPRS International Journal of Geo-Information</t>
  </si>
  <si>
    <t>Characterizing data ecosystems to support official statistics with open mapping data for reporting on sustainable development goals</t>
  </si>
  <si>
    <t>6603146466; 55217822100</t>
  </si>
  <si>
    <t>Van Den Homberg, Marc (6603146466); Susha, Iryna (55217822100)</t>
  </si>
  <si>
    <t>Van Den Homberg M.; Susha I.</t>
  </si>
  <si>
    <t>2-s2.0-85042165289</t>
  </si>
  <si>
    <t>Big Data architectures allow to flexibly store and process heterogeneous data, from multiple sources, in their original format. The structure of those data, commonly supplied by means of REST APIs, is continuously evolving. Thus data analysts need to adapt their analytical processes after each API release. This gets more challenging when performing an integrated or historical analysis. To cope with such complexity, in this paper, we present the Big Data Integration ontology, the core construct to govern the data integration process under schema evolution by systematically annotating it with information regarding the schema of the sources. We present a query rewriting algorithm that, using the annotated ontology, converts queries posed over the ontology to queries over the sources. To cope with syntactic evolution in the sources, we present an algorithm that semi-automatically adapts the ontology upon new releases. This guarantees ontology-mediated queries to correctly retrieve data from the most recent schema version as well as correctness in historical queries. A functional and performance evaluation on real-world APIs is performed to validate our approach. © 2018 Elsevier Ltd</t>
  </si>
  <si>
    <t>https://www.scopus.com/inward/record.uri?eid=2-s2.0-85042165289&amp;doi=10.1016%2fj.is.2018.01.006&amp;partnerID=40&amp;md5=039d9b1ce51336bfce1aa122930d264b</t>
  </si>
  <si>
    <t>10.1016/j.is.2018.01.006</t>
  </si>
  <si>
    <t>56897014500; 35318898200; 15073664800; 8892805000; 8307949500</t>
  </si>
  <si>
    <t>Nadal, Sergi (56897014500); Romero, Oscar (35318898200); Abelló, Alberto (15073664800); Vassiliadis, Panos (8892805000); Vansummeren, Stijn (8307949500)</t>
  </si>
  <si>
    <t>Nadal S.; Romero O.; Abelló A.; Vassiliadis P.; Vansummeren S.</t>
  </si>
  <si>
    <t>2-s2.0-85006158715</t>
  </si>
  <si>
    <t>Smart Cities use Information and Communication Technologies (ICT) to manage more efficiently the resources and services offered by a city and to make them more approachable to all its stakeholders (citizens, companies and public administration). In contrast to the view of big corporations promoting holistic “smart city in a box” solutions, this work proposes that smarter cities can be achieved by combining already available infrastructure, i.e., Open Government Data and sensor networks deployed in cities, with the citizens’ active contributions towards city knowledge by means of their smartphones and the apps executed in them. In addition, this work introduces the main characteristics of the IES Cities platform, whose goal is to ease the generation of citizen-centric apps that exploit urban data in different domains. The proposed vision is achieved by providing a common access mechanism to the heterogeneous data sources offered by the city, which reduces the complexity of accessing the city's data whilst bringing citizens closely to a prosumer (double consumer and producer) role and allowing to integrate legacy data into the cities’ data ecosystem. © 2016 Elsevier B.V.</t>
  </si>
  <si>
    <t>https://www.scopus.com/inward/record.uri?eid=2-s2.0-85006158715&amp;doi=10.1016%2fj.future.2016.10.031&amp;partnerID=40&amp;md5=5635e28abd132d5e3ffbfeb5e6cd110c</t>
  </si>
  <si>
    <t>10.1016/j.future.2016.10.031</t>
  </si>
  <si>
    <t>24474286200; 55810432700; 6508109883; 13006436900</t>
  </si>
  <si>
    <t>Aguilera, Unai (24474286200); Peña, Oscar (55810432700); Belmonte, Oscar (6508109883); López-de-Ipiña, Diego (13006436900)</t>
  </si>
  <si>
    <t>Aguilera U.; Peña O.; Belmonte O.; López-de-Ipiña D.</t>
  </si>
  <si>
    <t>2-s2.0-85059757048</t>
  </si>
  <si>
    <t>Under the guidance of the 13th Five-Year Plan for Petroleum Industry Development, Petroleum enterprises are confronted with the problem of capacity clearing and improving industry concentration and mechanization. In this paper, the SEM model is used to study the factors affecting the accepting will of the key material management e-commerce platform, and based on this to design the function structure of the platform; combining with the ecological theory, it proposes the concept of "Petroleum mine key material management key ecosystem". Under this concept, function design of the Petroleum mine key material management ecommerce platform is carried out, the paper clarifies latent variables affecting the potential users' willingness to accept the Petroleum mine key material management e-commerce platform, by suing the AMOS and SPSS software, it analyzes the structural model consisted of latent variables, according to the structural path relationship between latent variables, it also establishes the design and operation principles of the ecommerce platform for Petroleum mine key material management. © 2018, AIDIC Servizi S.r.l.</t>
  </si>
  <si>
    <t>https://www.scopus.com/inward/record.uri?eid=2-s2.0-85059757048&amp;doi=10.3303%2fCET1871218&amp;partnerID=40&amp;md5=a4e7817db5a936efc4060594da040b04</t>
  </si>
  <si>
    <t>10.3303/CET1871218</t>
  </si>
  <si>
    <t>Chemical Engineering Transactions</t>
  </si>
  <si>
    <t>Collaborative mechanism of petroleum key material management data ecosystem based on big data</t>
  </si>
  <si>
    <t>57205362309; 57205362795</t>
  </si>
  <si>
    <t>Xia, Yang (57205362309); Gao, Dawei (57205362795)</t>
  </si>
  <si>
    <t>Xia Y.; Gao D.</t>
  </si>
  <si>
    <t>2-s2.0-85082346773</t>
  </si>
  <si>
    <t>James Watt steam engine revolution was greatest revolution in mankind history in 20th century. In 1776, the first steam engines were installed and working in commercial enterprises. This revolution minimize and make world smaller for human being, now world is connected seamlessly. "Big Data Analytics and Cloud" these two words are second numerous revolutions in 21st century. We are living in an era of information explosion. These two magical terms are nothing but relatively very new and fortunately diverted all market trends to a new era of computation in last decade. As these two emerging technology are their early childhood, many people were confused with its relevancy and applicability. Cloud Computing is Infrastructure based solution for managing data and computational framework. 2016 was a significantly more important year for this volumes data technology or Big Data eco system as large number of enterprises, and organizations are generating data, storing that data and worried about future aspect of that data. In 2017, corporate world take cognizance of their large volumes structured and unstructured data as these enterprises and organizations continuously generating large volumes data. The term big data doesn't just refer to the massive amounts of data existing today, it also refers to the whole ecosystem of Storing or gathering data, Different types of data and analyzing that data. In traditional data ecosystem all leverages are with legacy system. Transforming or migration of these traditional ecosystems to the cloud is full of great challenges and benefits. Cloud computing is an agile and scalable resource access computation paradigm, provides heterogeneous platform seamlessly with infrastructure of internet, exclusively for the trapped and work on pre and post process of big data. Now the challenges are finding opportunity and challenges for managing, migrating and abstracting cloud based big data using cloud infrastructure for future eco system of Big Data Analysis. This paper is basically focused on this issue. We try to reevaluate the facts of existing Cloud Infrastructure as IaaS for tomorrow's big data analytics. © 2018 Authors.</t>
  </si>
  <si>
    <t>https://www.scopus.com/inward/record.uri?eid=2-s2.0-85082346773&amp;partnerID=40&amp;md5=a0f7332df3128ea2e1e80bd4f941e91f</t>
  </si>
  <si>
    <t>International Journal of Engineering and Technology(UAE)</t>
  </si>
  <si>
    <t>Studying cloud as IaaS for big data analytics: Opportunity, challenges</t>
  </si>
  <si>
    <t>56600570700; 37071235400</t>
  </si>
  <si>
    <t>Manekar, Amitkumar (56600570700); Gera, Pradeepini (37071235400)</t>
  </si>
  <si>
    <t>Manekar A.; Gera P.</t>
  </si>
  <si>
    <t>2-s2.0-85047661577</t>
  </si>
  <si>
    <t>In recent years, Online learning systems have met big challenges, especially due to rapid changes in technology, the gigantic amounts of data to be stored and manipulated, the large number of learners and the diversity of educational resources. As a result, e-learning platforms must change their mechanisms for data processing and storage to be smarter. In this context, big data is the relevant paradigm for the distributed and parallel processing of large data sets through thousands of clusters. It also offers a rich set of tools in order to improve data collection, storage, analysis, processing, optimization, and visualization. This article introduces the big data concept, its characteristics, and focuses in particular on the integration of it in a computing environment for human learning dedicated to online learning systems, and how the new methods, technologies, and tools of big data can enhance the future of online learning. Moreover, it proposes an approach for smoothly adapting the traditional e-learning systems to be suitable for big data ecosystems in cloud computing. Furthermore, it provides a methodology and architecture to incorporate the e-learning storage and computing in a Hadoop software library. Finally, the benefits and advantages associated with implementing big data in future online learning systems are discussed. © 2018, Springer Science+Business Media, LLC, part of Springer Nature.</t>
  </si>
  <si>
    <t>https://www.scopus.com/inward/record.uri?eid=2-s2.0-85047661577&amp;doi=10.1007%2fs10639-018-9741-3&amp;partnerID=40&amp;md5=9a066025859e6633caafd0ef2d756d1d</t>
  </si>
  <si>
    <t>10.1007/s10639-018-9741-3</t>
  </si>
  <si>
    <t>Education and Information Technologies</t>
  </si>
  <si>
    <t>Big data for online learning systems</t>
  </si>
  <si>
    <t>57202264594; 16027747800; 55935969100; 55802960900</t>
  </si>
  <si>
    <t>Dahdouh, Karim (57202264594); Dakkak, Ahmed (16027747800); Oughdir, Lahcen (55935969100); Messaoudi, Fayçal (55802960900)</t>
  </si>
  <si>
    <t>Dahdouh K.; Dakkak A.; Oughdir L.; Messaoudi F.</t>
  </si>
  <si>
    <t>2-s2.0-85078298705</t>
  </si>
  <si>
    <t>Research on smart cities has illustrated the use of data analytics, open data, smart sensors and other data-intensive applications that have significant potential to transform urban environments. As the complexity and intensity of these projects has increased, there is a need to understand smart city data ecosystems as an integrated view of data applications by the various city entities that operate within an institutional environment. This paper examines how authorities involved in such ecosystems coordinate data initiatives from an orchestration perspective. A case study of London's city data initiatives highlights the challenges faced in complex city data environments and the importance of an integrated view. Three elements of orchestration in smart city data ecosystems – namely openness, diffusion and shared vision– are identified as the main enablers of city data initiatives within London's local government authorities. The study contributes to our theoretical understanding of orchestration within data ecosystems, as well as the social and technological impacts of city data. © 2020 Elsevier Inc.</t>
  </si>
  <si>
    <t>https://www.scopus.com/inward/record.uri?eid=2-s2.0-85078298705&amp;doi=10.1016%2fj.techfore.2020.119929&amp;partnerID=40&amp;md5=aad35e740e3d2aa9c91dd5b9fcdc7bdc</t>
  </si>
  <si>
    <t>10.1016/j.techfore.2020.119929</t>
  </si>
  <si>
    <t>57221012477; 55523101553; 55147996400</t>
  </si>
  <si>
    <t>Gupta, Anushri (57221012477); Panagiotopoulos, Panos (55523101553); Bowen, Frances (55147996400)</t>
  </si>
  <si>
    <t>Gupta A.; Panagiotopoulos P.; Bowen F.</t>
  </si>
  <si>
    <t>2-s2.0-85049960611</t>
  </si>
  <si>
    <t>This study presents a conceptual model of understanding algorithmic digital surveillance systems, borrowing insight from Giddens, who proposed the notion of structuration as social practices deriving from the intersection between structure and agents. We argue that the status of privacy, or lack of it, is a product of these interactions, of which the personal data practices and related interests constitute the reproduction of a data ecosystem. We trace the process of data production and consumption, dissecting the interactive dynamics between digital media producers (personal data users) and users (personal data producers). Inadequacies, limits, and social and policy implications of data surveillance and its algorithmic reproduction of identities are discussed. © 2018 SAGE Publications.</t>
  </si>
  <si>
    <t>https://www.scopus.com/inward/record.uri?eid=2-s2.0-85049960611&amp;doi=10.1177%2f0002764218787863&amp;partnerID=40&amp;md5=9b226c031d0f79483402f2e69bfe0569</t>
  </si>
  <si>
    <t>10.1177/0002764218787863</t>
  </si>
  <si>
    <t>American Behavioral Scientist</t>
  </si>
  <si>
    <t>The Structuration of Digital Ecosystem, Privacy, and Big Data Intelligence</t>
  </si>
  <si>
    <t>57217603969; 56117096300; 16242424900</t>
  </si>
  <si>
    <t>Park, Yong Jin (57217603969); Chung, Jae Eun (56117096300); Shin, Dong Hee (16242424900)</t>
  </si>
  <si>
    <t>Park Y.J.; Chung J.E.; Shin D.H.</t>
  </si>
  <si>
    <t>2-s2.0-85039413390</t>
  </si>
  <si>
    <t>Development of Xiong'an New District (XND) is integral to the implementation of the Beijing-Tianjin-Hebei (BTH) Integration Initiative. It is intended to ease the non-capital functions of Beijing, optimize regional spatial patterns, and enhance ecosystem services and living environment in this urban agglomeration. Applying multi-stage remote sensing (RS) images, land use/cover change (LUCC) data, ecosystem services assessment data, and high-precision urban land-cover information, we reveal the regional land-cover characteristics of this new district as well as across the planned area of the entire BTH urban agglomeration. Corresponding ecological protection and management strategies are also proposed. Results indicated that built-up areas were rapidly expanding, leading to a continuous impervious surface at high density. Urban and impervious surface areas (ISAs) grew at rates 1.27 and 1.43 times higher than that in the 2000s, respectively, seriously affecting about 15% area of the sub-basins. Construction of XND mainly encompasses Xiongxian, Rongcheng, and Anxin counties, areas which predominantly comprise farmland, townships and rural settlements, water, and wetland ecosystems. The development and construction of XND should ease the non-capital functions of Beijing, as well as moderately control population and industrial growth. Thus, this development should be included within the national ‘sponge city’ construction pilot area in early planning stages, and reference should be made to international low-impact development modes in order to strengthen urban green infrastructural construction. Early stage planning based on the existing characteristics of the underlying surface should consider the construction of green ecological patches and ecological corridors between XND and the cities of Baoding, Beijing, and Tianjin. The proportion of impervious surfaces should not exceed 60%, while that of the core area should not exceed 70%. The development of XND needs to initiate the concept of ‘planning a city according to water resource amount’ and incorporate rainwater collection and recycling. © 2018, Institute of Geographic Science and Natural Resources Research (IGSNRR), Science China Press and Springer-Verlag GmbH Germany, part of Springer Nature.</t>
  </si>
  <si>
    <t>https://www.scopus.com/inward/record.uri?eid=2-s2.0-85039413390&amp;doi=10.1007%2fs11442-018-1462-4&amp;partnerID=40&amp;md5=790a8adba67928b8feceac45becf79d9</t>
  </si>
  <si>
    <t>10.1007/s11442-018-1462-4</t>
  </si>
  <si>
    <t>Journal of Geographical Sciences</t>
  </si>
  <si>
    <t>Examining urban land-cover characteristics and ecological regulation during the construction of Xiong’an New District, Hebei Province, China</t>
  </si>
  <si>
    <t>12039559600; 56441902800; 56235779400</t>
  </si>
  <si>
    <t>Kuang, Wenhui (12039559600); Yang, Tianrong (56441902800); Yan, Fengqin (56235779400)</t>
  </si>
  <si>
    <t>Kuang W.; Yang T.; Yan F.</t>
  </si>
  <si>
    <t>2-s2.0-85040790568</t>
  </si>
  <si>
    <t>Over the last decade, a rapidly growing open data movement has resulted in government agencies quickly publishing a large volume of data, and the data's subsequent use among a variety of open data consumers. Understanding the activities, actors, technologies and factors enabling open data publication and use has been the subject of discussion among academic researchers and practitioners. However, research is limited, with few empirical studies on open data collecting primary research data from the health domain. To address this gap, we conducted 53 semi-structured key informant interviews with participants in the open health data ecosystem in a variety of roles. Interview data were analyzed using a grounded theory approach to identify common themes and develop insights into the objectives, activities and desired outcomes of the open health data ecosystem. We found that data facilitators – data advocates, typically external to government agencies – are critical to this process by facilitating open data awareness and successful use. We applied activity theory to examine the facilitator theme and develop a preliminary model of the open health data ecosystem, including the roles, responsibilities and activities of different participants and the role of these facilitators. Our findings suggest that consumers' successful engagement with open health data is fostered by, and perhaps dependent upon, facilitators' activities. These empirically based insights into the structure and workings of the open health data engagement ecosystem can inform jurisdictions' development of open health data engagement strategies thereby improving the success of their open health data initiatives. Copyright © 2017 by Association for Information Science and Technology</t>
  </si>
  <si>
    <t>https://www.scopus.com/inward/record.uri?eid=2-s2.0-85040790568&amp;doi=10.1002%2fpra2.2017.14505401091&amp;partnerID=40&amp;md5=fcd6f7d0ffe435aa11ab42c9804e94d5</t>
  </si>
  <si>
    <t>10.1002/pra2.2017.14505401091</t>
  </si>
  <si>
    <t>An open health data engagement ecosystem model: Are facilitators the key to open data success?</t>
  </si>
  <si>
    <t>55801018200; 14060701000</t>
  </si>
  <si>
    <t>Begany, Grace M. (55801018200); Martin, Erika G. (14060701000)</t>
  </si>
  <si>
    <t>Begany G.M.; Martin E.G.</t>
  </si>
  <si>
    <t>2-s2.0-85050197185</t>
  </si>
  <si>
    <t>Over the past four years, the Big Data and Exascale Computing (BDEC) project organized a series of five international workshops that aimed to explore the ways in which the new forms of data-centric discovery introduced by the ongoing revolution in high-end data analysis (HDA) might be integrated with the established, simulation-centric paradigm of the high-performance computing (HPC) community. Based on those meetings, we argue that the rapid proliferation of digital data generators, the unprecedented growth in the volume and diversity of the data they generate, and the intense evolution of the methods for analyzing and using that data are radically reshaping the landscape of scientific computing. The most critical problems involve the logistics of wide-area, multistage workflows that will move back and forth across the computing continuum, between the multitude of distributed sensors, instruments and other devices at the networks edge, and the centralized resources of commercial clouds and HPC centers. We suggest that the prospects for the future integration of technological infrastructures and research ecosystems need to be considered at three different levels. First, we discuss the convergence of research applications and workflows that establish a research paradigm that combines both HPC and HDA, where ongoing progress is already motivating efforts at the other two levels. Second, we offer an account of some of the problems involved with creating a converged infrastructure for peripheral environments, that is, a shared infrastructure that can be deployed throughout the network in a scalable manner to meet the highly diverse requirements for processing, communication, and buffering/storage of massive data workflows of many different scientific domains. Third, we focus on some opportunities for software ecosystem convergence in big, logically centralized facilities that execute large-scale simulations and models and/or perform large-scale data analytics. We close by offering some conclusions and recommendations for future investment and policy review. © The Author(s) 2018.</t>
  </si>
  <si>
    <t>https://www.scopus.com/inward/record.uri?eid=2-s2.0-85050197185&amp;doi=10.1177%2f1094342018778123&amp;partnerID=40&amp;md5=39e9601d3b025aade200ebaa05cfeb3c</t>
  </si>
  <si>
    <t>10.1177/1094342018778123</t>
  </si>
  <si>
    <t>International Journal of High Performance Computing Applications</t>
  </si>
  <si>
    <t>Big data and extreme-scale computing: Pathways to Convergence-Toward a shaping strategy for a future software and data ecosystem for scientific inquiry</t>
  </si>
  <si>
    <t>56212421600; 7403336423; 6603994224; 7402768987; 7004731470; 57203008838; 7006874566; 7005573070; 24297881400; 6508188888; 26643042200; 7102112094; 7103176471; 57203074031; 57203499933; 57866179100; 7003297187; 6603596744; 57225660581; 35580532500; 20433556100; 14632137500; 57203011603; 57221220555; 57224784840; 57206149141; 57203104388; 55860668600; 7004423034; 7006033097; 57221587276; 15519937700; 7102152943; 37007095900; 12808763400; 7004652044; 7006203449; 57211758043; 6603627868</t>
  </si>
  <si>
    <t>Asch, M. (56212421600); Moore, T. (7403336423); Badia, R. (6603994224); Beck, M. (7402768987); Beckman, P. (7004731470); Bidot, T. (57203008838); Bodin, F. (7006874566); Cappello, F. (7005573070); Choudhary, A. (24297881400); de Supinski, B. (6508188888); Deelman, E. (26643042200); Dongarra, J. (7102112094); Dubey, A. (7103176471); Fox, G. (57203074031); Fu, H. (57203499933); Girona, S. (57866179100); Gropp, W. (7003297187); Heroux, M. (6603596744); Ishikawa, Y. (57225660581); Keahey, K. (35580532500); Keyes, D. (20433556100); Kramer, W. (14632137500); Lavignon, J.-F. (57203011603); Lu, Y. (57221220555); Matsuoka, S. (57224784840); Mohr, B. (57206149141); Reed, D. (57203104388); Requena, S. (55860668600); Saltz, J. (7004423034); Schulthess, T. (7006033097); Stevens, R. (57221587276); Swany, M. (15519937700); Szalay, A. (7102152943); Tang, W. (37007095900); Varoquaux, G. (12808763400); Vilotte, J.-P. (7004652044); Wisniewski, R. (7006203449); Xu, Z. (57211758043); Zacharov, I. (6603627868)</t>
  </si>
  <si>
    <t>Asch M.; Moore T.; Badia R.; Beck M.; Beckman P.; Bidot T.; Bodin F.; Cappello F.; Choudhary A.; de Supinski B.; Deelman E.; Dongarra J.; Dubey A.; Fox G.; Fu H.; Girona S.; Gropp W.; Heroux M.; Ishikawa Y.; Keahey K.; Keyes D.; Kramer W.; Lavignon J.-F.; Lu Y.; Matsuoka S.; Mohr B.; Reed D.; Requena S.; Saltz J.; Schulthess T.; Stevens R.; Swany M.; Szalay A.; Tang W.; Varoquaux G.; Vilotte J.-P.; Wisniewski R.; Xu Z.; Zacharov I.</t>
  </si>
  <si>
    <t>2-s2.0-85044738679</t>
  </si>
  <si>
    <t>Data brokers play a central role in the big data ecosystem, compiling personal data from numerous sources and subsequently selling them to businesses worldwide. Such practices, however, generally occur clandestinely without consumers' knowledge or consent and can harm consumers in a discriminatory manner. In recent years, US policymakers have been urged to regulate data brokers by promoting individual choice but have failed, whereas the European Union has introduced broad data privacy guarantees for consumers and a data protection regime that limits data brokers' activities if consumers' consent has not been obtained for specific purposes. Because of the power imbalance between consumers and data brokers, the author argues that the European Union's coherent data protection framework serves as an effective model for regulating data brokers. © 2017 Elsevier Ltd</t>
  </si>
  <si>
    <t>https://www.scopus.com/inward/record.uri?eid=2-s2.0-85044738679&amp;doi=10.1016%2fj.telpol.2017.12.001&amp;partnerID=40&amp;md5=35a94e79fbb084240234663599767c42</t>
  </si>
  <si>
    <t>10.1016/j.telpol.2017.12.001</t>
  </si>
  <si>
    <t>Yeh, Chih-Liang (57201420731)</t>
  </si>
  <si>
    <t>Yeh C.-L.</t>
  </si>
  <si>
    <t>2-s2.0-85072322710</t>
  </si>
  <si>
    <t>Big data research has become an important discipline in information systems research. However, the flood of data being generated on the Internet is increasingly unstructured and non-numeric in the form of images and texts. Thus, research indicates that there is an increasing need to develop more efficient algorithms for treating mixed data in big data for effective decision making. In this paper, we apply the classical K-means algorithm to both numeric and categorical attributes in big data platforms. We first present an algorithm that handles the problem of mixed data. We then use big data platforms to implement the algorithm, demonstrating its functionalities by applying the algorithm in a detailed case study. This provides us with a solid basis for performing more targeted profiling for decision making and research using big data. consequently, the decision makers will be able to treat mixed data, numerical and categorical data, to explain and predict phenomena in the big data ecosystem. Our research includes a detailed end-to-end case study that presents an implementation of the suggested procedure. This demonstrates its capabilities and the advantages that allow it to improve the decision-making process by targeting organizations' business requirements to a specific cluster[s]/profiles[s] based on the enhancement outcomes. © 2019 Oded Koren et al., published by Sciendo 2019.</t>
  </si>
  <si>
    <t>https://www.scopus.com/inward/record.uri?eid=2-s2.0-85072322710&amp;doi=10.2478%2fjaiscr-2019-0010&amp;partnerID=40&amp;md5=f6a8cec2d35721121df16e979af64914</t>
  </si>
  <si>
    <t>10.2478/jaiscr-2019-0010</t>
  </si>
  <si>
    <t>Journal of Artificial Intelligence and Soft Computing Research</t>
  </si>
  <si>
    <t>Decision-Making Enhancement in a Big Data Environment: Application of the K-Means Algorithm to Mixed Data</t>
  </si>
  <si>
    <t>57192653027; 23027459300; 26326951600; 57204780076</t>
  </si>
  <si>
    <t>Koren, Oded (57192653027); Hallin, carina Antonia (23027459300); Perel, nir (26326951600); Bendet, Dror (57204780076)</t>
  </si>
  <si>
    <t>Koren O.; Hallin c.A.; Perel N.; Bendet D.</t>
  </si>
  <si>
    <t>2-s2.0-85079765534</t>
  </si>
  <si>
    <t>Big data ecosystems are increasingly important for the daily activities of any type of company. They are decisive elements in the organization, so any malfunction of this environment can have a great impact on the normal functioning of the company; security is therefore a crucial aspect of this type of ecosystem. When approaching security in big data as an issue, it must be considered not only during the creation and implementation of the big data ecosystem, but also throughout its entire lifecycle, including operation, and especially when managing and responding to incidents that occur. To this end, this paper proposes an incident response process supported by a private blockchain network that allows the recording of the different events and incidents that occur in the big data ecosystem. The use of blockchain enables the security of the stored data to be improved, increasing its immutability and traceability. In addition, the stored records can help manage incidents and anticipate them, thereby minimizing the costs of investigating their causes; that facilitates forensic readiness. This proposal integrates with previous research work, seeking to improve the security of big data by creating a process of secure analysis, design, and implementation, supported by a security reference architecture that serves as a guide in defining the different elements of this type of ecosystem. Moreover, this paper presents a case study in which the proposal is being implemented by using big data and blockchain technologies, such as Apache Spark or Hyperledger Fabric. © 2020 by the authors.</t>
  </si>
  <si>
    <t>https://www.scopus.com/inward/record.uri?eid=2-s2.0-85079765534&amp;doi=10.3390%2fapp10020724&amp;partnerID=40&amp;md5=69b51e1e604576b3e7a15336e4b60540</t>
  </si>
  <si>
    <t>10.3390/app10020724</t>
  </si>
  <si>
    <t>Applied Sciences (Switzerland)</t>
  </si>
  <si>
    <t>Improving incident response in big data ecosystems by using blockchain technologies</t>
  </si>
  <si>
    <t>57193095678; 7201394131; 7402178980; 6508031693</t>
  </si>
  <si>
    <t>Moreno, Julio (57193095678); Serrano, Manuel A. (7201394131); Fernandez, Eduardo B. (7402178980); Fernández-Medina, Eduardo (6508031693)</t>
  </si>
  <si>
    <t>Moreno J.; Serrano M.A.; Fernandez E.B.; Fernández-Medina E.</t>
  </si>
  <si>
    <t>2-s2.0-85018692375</t>
  </si>
  <si>
    <t>Purpose: In this paper, the authors compare the open government data (OGD) ecosystems of Mexico, Russia and the USA in an effort to extract some of the major points of similarity and differentiation between these countries and to trace how variations in these ecosystems may be related to context-specific historical problems and politics, particularly with regard to the possibility of sustained and institutionalized practice. Design/methodology/approach: The authors take a comparative approach, using a set of concepts commonly applied to the three countries to analyze similarities and differences within this group. The authors gathered textual data and information, the searches for relevant documents guided by a set of concepts or criteria that are frequently used in studies of government’s open data readiness assessment. Findings: The authors conclude by focusing on the very different national exigencies that have given rise to open data ecosystems in the three countries, the variations in policy vehicles and implementation schemes that have instantiated open data practices within the three ecosystems and the common challenges that each country faces in institutionalizing OGD programs beyond the tenures of their current executives. Originality/value: OGD is an information policy with near global relevance and increasing application. Practitioners and scholars alike have used the concept of an “ecosystem” to guide their approach to implementing this policy and to theorizing its scope and benefits. The international comparison is original and adds to the current understanding of an ecosystem approach to OGD. © 2017, © Emerald Publishing Limited.</t>
  </si>
  <si>
    <t>https://www.scopus.com/inward/record.uri?eid=2-s2.0-85018692375&amp;doi=10.1108%2fTG-01-2017-0006&amp;partnerID=40&amp;md5=3762b80c16e133c4b423a8da52df2c92</t>
  </si>
  <si>
    <t>10.1108/TG-01-2017-0006</t>
  </si>
  <si>
    <t>Open data ecosystems: an international comparison</t>
  </si>
  <si>
    <t>53865533400; 6507246484; 56362971400</t>
  </si>
  <si>
    <t>Styrin, Evgeny (53865533400); Luna-Reyes, Luis Felipe (6507246484); Harrison, Teresa M. (56362971400)</t>
  </si>
  <si>
    <t>Styrin E.; Luna-Reyes L.F.; Harrison T.M.</t>
  </si>
  <si>
    <t>2-s2.0-85075050165</t>
  </si>
  <si>
    <t>In the modern era of the mobile apps (part of the era of surveillance capitalism, a famously coined term by Shoshana Zuboff), huge quantities of data about individuals and their activities offer a wave of opportunities for economic and societal value creation. However, the current personal data ecosystem is mostly de-regulated, fragmented, and inefficient. On one hand, end-users are often not able to control access (either technologically, by policy, or psychologically) to their personal data which results in issues related to privacy, personal data ownership, transparency, and value distribution. On the other hand, this puts the burden of managing and protecting user data on profit-driven apps and ad-driven entities (e.g., an ad-network) at a cost of trust and regulatory accountability. Data holders (e.g., apps) may hence take commercial advantage of the individuals' inability to fully anticipate the potential uses of their private information, with detrimental effects for social welfare. As steps to improve social welfare, we comment on the the existence and design of efficient consumer-data releasing ecosystems aimed at achieving a maximum social welfare state amongst competing data holders. In view of (a) the behavioral assumption that humans are 'compromising' beings, (b) privacy not being a well-boundaried good, and (c) the practical inevitability of inappropriate data leakage by data holders upstream in the supply-chain, we showcase the idea of a regulated and radical privacy trading mechanism that preserves the heterogeneous privacy preservation constraints (at an aggregate consumer, i.e., app, level) upto certain compromise levels, and at the same time satisfying commercial requirements of agencies (e.g., advertising organizations) that collect and trade client data for the purpose of behavioral advertising. More specifically, our idea merges supply function economics, introduced by Klemperer and Meyer, with differential privacy, that, together with their powerful theoretical properties, leads to a stable and efficient, i.e., a maximum social welfare, state, and that too in an algorithmically scalable manner. As part of future research, we also discuss interesting additional techno-economic challenges related to realizing effective privacy trading ecosystems. © 2019 Association for Computing Machinery. All rights reserved.</t>
  </si>
  <si>
    <t>https://www.scopus.com/inward/record.uri?eid=2-s2.0-85075050165&amp;doi=10.1145%2f3371927.3371931&amp;partnerID=40&amp;md5=62823caa4b4a2711805393beb89a212a</t>
  </si>
  <si>
    <t>10.1145/3371927.3371931</t>
  </si>
  <si>
    <t>Computer Communication Review</t>
  </si>
  <si>
    <t>Privacy trading in the surveillance capitalism age viewpoints on 'privacy-preserving' societal value creation</t>
  </si>
  <si>
    <t>21743825500; 57203254211</t>
  </si>
  <si>
    <t>Pal, Ranjan (21743825500); Crowcroft, Jon (57203254211)</t>
  </si>
  <si>
    <t>Pal R.; Crowcroft J.</t>
  </si>
  <si>
    <t>2-s2.0-85078209988</t>
  </si>
  <si>
    <t>Open budget data are among the most frequently published datasets of the open data ecosystem, intended to improve public administrations and government transparency. Unfortunately, the prospects of analysis across different open budget data remain limited due to schematic and linguistic differences. Budget and spending datasets are published together with descriptive classifications. Various public administrations typically publish the classifications and concepts in their regional languages. These classifications can be exploited to perform a more in-depth analysis, such as comparing similar items across different, cross-lingual datasets. However, in order to enable such analysis, a mapping across the multilingual classifications of datasets is required. In this paper, we present the framework for Interlinking of Heterogeneous Multilingual Open Fiscal DaTA (IOTA). IOTA makes use of machine translation followed by string similarities to map concepts across different datasets. To the best of our knowledge, IOTA is the first framework to offer scalable implementation of string similarity using distributed computing. The results demonstrate the applicability of the proposed multilingual matching, the scalability of the proposed framework, and an in-depth comparison of string similarity measures. © 2019</t>
  </si>
  <si>
    <t>https://www.scopus.com/inward/record.uri?eid=2-s2.0-85078209988&amp;doi=10.1016%2fj.eswa.2019.113135&amp;partnerID=40&amp;md5=224dfb31dc45c5c132b3c2f5b8cb02db</t>
  </si>
  <si>
    <t>10.1016/j.eswa.2019.113135</t>
  </si>
  <si>
    <t>56028972500; 7202765018; 36461634000; 35229806900; 36005417500</t>
  </si>
  <si>
    <t>Musyaffa, Fathoni A. (56028972500); Vidal, Maria-Esther (7202765018); Orlandi, Fabrizio (36461634000); Lehmann, Jens (35229806900); Jabeen, Hajira (36005417500)</t>
  </si>
  <si>
    <t>Musyaffa F.A.; Vidal M.-E.; Orlandi F.; Lehmann J.; Jabeen H.</t>
  </si>
  <si>
    <t>2-s2.0-85032455667</t>
  </si>
  <si>
    <t>Demand for health data for secondary research is increasing, both in New Zealand and worldwide. The New Zealand government has established a large research database, the Integrated Data Infrastructure (IDI), which facilitates research, and an independent ministerial advisory group, the Data Futures Partnership (DFP), to engage with citizens, the private sector and non-government organisations (NGOs) to facilitate trusted data use and strengthen the data ecosystem in New Zealand. We commend these steps but argue that key strategies for effective health-data governance remain absent in New Zealand. In particular, we argue in favour of the establishment of: (1) a specialist Health and Disability Ethics Committee (HDEC) to review applications for secondary-use data research; (2) a public registry of approved secondary-use research projects (similar to a clinical trials registry); and (3) detailed guidelines for the review and approval of secondary-use data research. We present an ethical framework based on the values of public interest, trust and transparency to justify these innovations. © NZMA.</t>
  </si>
  <si>
    <t>https://www.scopus.com/inward/record.uri?eid=2-s2.0-85032455667&amp;partnerID=40&amp;md5=f5cbf23489468b68425608dc2842c787</t>
  </si>
  <si>
    <t>New Zealand Medical Journal</t>
  </si>
  <si>
    <t>Health data research in New Zealand: Updating the ethical governance framework</t>
  </si>
  <si>
    <t>24328426300; 57196256902</t>
  </si>
  <si>
    <t>Ballantyne, Angela (24328426300); Style, Rochelle (57196256902)</t>
  </si>
  <si>
    <t>Ballantyne A.; Style R.</t>
  </si>
  <si>
    <t>2-s2.0-85068899461</t>
  </si>
  <si>
    <t>The growth of the urban population together with a high concentration of air pollution have important health impacts on citizens who are exposed to them, causing serious risks of the development and evolution of different chronic diseases. This paper presents the design and development of a novel participatory citizen science-based application and data ecosystem model. These developments are imperative and scientifically designed to gather and process perceptual sensing of urban, environmental, and health data. This data acquisition approach allows citizens to gather and generate environment and health-related data through mobile devices. The sum of all citizens’ data will continuously enrich and increase the volumes of data coming from the city sensors and sources across geographical locations. These scientifically generated data, coupled with data from the city sensors and sources, will enable specialized predictive analytic solutions to empower citizens with urban, environmental, and health recommendations, while enabling new data-driven policies. Although it is difficult for citizens to relate their personal behaviour to large-scale problems such as climate change, pollution, or public health, the developed ecosystem provides the necessary tools to enable a greener and healthier lifestyle, improve quality of life, and contribute towards a more sustainable local environment. © 2019 by the authors. Licensee MDPI, Basel, Switzerland.</t>
  </si>
  <si>
    <t>https://www.scopus.com/inward/record.uri?eid=2-s2.0-85068899461&amp;doi=10.3390%2fs19132940&amp;partnerID=40&amp;md5=2a385394a3778141eb5362d338443a20</t>
  </si>
  <si>
    <t>10.3390/s19132940</t>
  </si>
  <si>
    <t>Sensors (Switzerland)</t>
  </si>
  <si>
    <t>Empowering citizens through perceptual sensing of urban environmental and health data following a participative citizen science approach</t>
  </si>
  <si>
    <t>24723259500; 57209857169; 57204635532; 55062230500; 57209847794; 55441422500; 25227844000; 23395830400; 7005758135</t>
  </si>
  <si>
    <t>Ottaviano, Manuel (24723259500); Beltrán-Jaunsarás, María Eugenia (57209857169); Teriús-Padrón, José Gabriel (57204635532); García-Betances, Rebeca I. (55062230500); González-Martínez, Sergio (57209847794); Cea, Gloria (55441422500); Vera, Cecilia (25227844000); Cabrera-Umpiérrez, María Fernanda (23395830400); Waldmeyer, María Teresa Arredondo (7005758135)</t>
  </si>
  <si>
    <t>Ottaviano M.; Beltrán-Jaunsarás M.E.; Teriús-Padrón J.G.; García-Betances R.I.; González-Martínez S.; Cea G.; Vera C.; Cabrera-Umpiérrez M.F.; Waldmeyer M.T.A.</t>
  </si>
  <si>
    <t>2-s2.0-85017186712</t>
  </si>
  <si>
    <t>The complexity of the human exposome-the totality of environmental exposures encountered from birth to death-motivates systematic, high-throughput approaches to discover new environmental determinants of disease. In this review, we describe the state of science in analyzing the human exposome and provide recommendations for the public health community to consider in dealing with analytic challenges of exposome-based biomedical research. We describe extant and novel analytic methods needed to associate the exposome with critical health outcomes and contextualize the data-centered challenges by drawing parallels to other research endeavors such as human genomics research. We discuss efforts for training scientists who can bridge public health, genomics, and biomedicine in informatics and statistics. If an exposome data ecosystem is brought to fruition, it will likely play a role as central as genomic science has had in molding the current and new generations of biomedical researchers, computational scientists, and public health research programs. Copyright ©2017 Annual Reviews.</t>
  </si>
  <si>
    <t>https://www.scopus.com/inward/record.uri?eid=2-s2.0-85017186712&amp;doi=10.1146%2fannurev-publhealth-082516-012737&amp;partnerID=40&amp;md5=9c63ee8434a11257e83bcc33c0d978fa</t>
  </si>
  <si>
    <t>10.1146/annurev-publhealth-082516-012737</t>
  </si>
  <si>
    <t>Annual Review of Public Health</t>
  </si>
  <si>
    <t>Informatics and Data Analytics to Support Exposome-Based Discovery for Public Health</t>
  </si>
  <si>
    <t>23668037900; 57190487848; 6604084241; 56320585000; 6506088529; 7003640709; 7102927061; 7202056836; 6701494091; 56067730800; 7005602630; 57189086220; 36098277500</t>
  </si>
  <si>
    <t>Manrai, Arjun K. (23668037900); Cui, Yuxia (57190487848); Bushel, Pierre R. (6604084241); Hall, Molly (56320585000); Karakitsios, Spyros (6506088529); Mattingly, Carolyn J. (7003640709); Ritchie, Marylyn (7102927061); Schmitt, Charles (7202056836); Sarigiannis, Denis A. (6701494091); Thomas, Duncan C. (56067730800); Wishart, David (7005602630); Balshaw, David M. (57189086220); Patel, Chirag J. (36098277500)</t>
  </si>
  <si>
    <t>Manrai A.K.; Cui Y.; Bushel P.R.; Hall M.; Karakitsios S.; Mattingly C.J.; Ritchie M.; Schmitt C.; Sarigiannis D.A.; Thomas D.C.; Wishart D.; Balshaw D.M.; Patel C.J.</t>
  </si>
  <si>
    <t>2-s2.0-85065764153</t>
  </si>
  <si>
    <t>Purpose: The purpose of this paper is to examine how claims to “ownership” are asserted over publicly accessible platform data and critically assess the nature and scope of rights to reuse these data. Design/methodology/approach: Using Airbnb as a case study, this paper examines the data ecosystem that arises around publicly accessible platform data. It analyzes current statute and case law in order to understand the state of the law around the scraping of such data. Findings: This paper demonstrates that there is considerable uncertainty about the practice of data scraping, and that there are risks in allowing the law to evolve in the context of battles between business competitors without a consideration of the broader public interest in data scraping. It argues for a data ecosystem approach that can keep the public dimension issues more squarely within the frame when data scraping is judicially considered. Practical implications: The nature of some sharing economy platforms requires that a large subset of their data be publicly accessible. These data can be used to understand how platform companies operate, to assess their compliance with laws and regulations and to evaluate their social and economic impacts. They can also be used in different kinds of data analytics. Such data are therefore sought after by civil society organizations, researchers, entrepreneurs and regulators. This paper considers who has a right to control access to and use of these data, and addresses current uncertainties in how the law will apply to scraping activities, and builds an argument for a consideration of the public interest in data scraping. Originality/value: The issue of ownership/control over publicly accessible information is of growing importance; this paper offers a framework for approaching these legal questions. © 2019, Emerald Publishing Limited.</t>
  </si>
  <si>
    <t>https://www.scopus.com/inward/record.uri?eid=2-s2.0-85065764153&amp;doi=10.1108%2fOIR-02-2018-0053&amp;partnerID=40&amp;md5=0b30540d715919b92037273bdb17301f</t>
  </si>
  <si>
    <t>10.1108/OIR-02-2018-0053</t>
  </si>
  <si>
    <t>Ownership and control over publicly accessible platform data</t>
  </si>
  <si>
    <t>Scassa, Teresa (36139908900)</t>
  </si>
  <si>
    <t>Scassa T.</t>
  </si>
  <si>
    <t>2-s2.0-85048139538</t>
  </si>
  <si>
    <t>One of the recommendations of the Cancer Moonshot Blue Ribbon Panel report from 2016 was the creation of a national cancer data ecosystem. We review some of the approaches for building cancer data ecosystems and some of the progress that has been made. A data commons is the colocation of data with cloud computing infrastructure and commonly used software services, tools, and applications for managing, integrating, analyzing, and sharing data to create an interoperable resource for the research community. We discuss data commons and their potential role in cancer data ecosystems and, in particular, how multiple data commons can interoperate to form part of the foundation for a cancer data ecosystem. © 2018 Wolters Kluwer Health, Inc. All rights reserved.</t>
  </si>
  <si>
    <t>https://www.scopus.com/inward/record.uri?eid=2-s2.0-85048139538&amp;doi=10.1097%2fPPO.0000000000000318&amp;partnerID=40&amp;md5=d4da09e2b60c4d2abcb5f9f9a07181cb</t>
  </si>
  <si>
    <t>10.1097/PPO.0000000000000318</t>
  </si>
  <si>
    <t>Cancer Journal (United States)</t>
  </si>
  <si>
    <t>Progress Toward Cancer Data Ecosystems</t>
  </si>
  <si>
    <t>2-s2.0-84986237279</t>
  </si>
  <si>
    <t>Open data are currently a hot topic and are associated with realising ambitions such as a more transparent and efficient government, solving societal problems, and increasing economic value. To describe and monitor the state of open data in countries and organisations, several open data assessment frameworks were developed. Despite high scores in these assessment frameworks, the actual (re)use of open government data (OGD) fails to live up to its expectations. Our review of existing open data assessment frameworks reveals that these only cover parts of the open data ecosystem. We have developed a framework, which assesses open data supply, open data governance, and open data user characteristics holistically. This holistic open data framework assesses the maturity of the open data ecosystem and proves to be a useful tool to indicate which aspects of the open data ecosystem are successful and which aspects require attention. Our initial assessment in the Netherlands indicates that the traditional geographical data perform significantly better than non-geographical data, such as healthcare data. Therefore, open geographical data policies in the Netherlands may provide useful cues for other OGD strategies. © 2016 Informa UK Limited, trading as Taylor &amp; Francis Group.</t>
  </si>
  <si>
    <t>https://www.scopus.com/inward/record.uri?eid=2-s2.0-84986237279&amp;doi=10.1080%2f17538947.2016.1224938&amp;partnerID=40&amp;md5=5cf575f7d5d96b8547e7752545ca9911</t>
  </si>
  <si>
    <t>10.1080/17538947.2016.1224938</t>
  </si>
  <si>
    <t>International Journal of Digital Earth</t>
  </si>
  <si>
    <t>How to assess the success of the open data ecosystem?</t>
  </si>
  <si>
    <t>35753250600; 6508072030</t>
  </si>
  <si>
    <t>Welle Donker, Frederika (35753250600); van Loenen, Bastiaan (6508072030)</t>
  </si>
  <si>
    <t>Welle Donker F.; van Loenen B.</t>
  </si>
  <si>
    <t>2-s2.0-85054130670</t>
  </si>
  <si>
    <t>Internet technologies, associated with open data available on the portals of government, have great potential to promote transparency and social engagement. The availability of large volumes of information from government formed a true ecosystem of open data, in which different actors and instances take turns in its components and roles. This work, with an exploratory approach, sought to present a description of the main components of the data ecosystem open within the Federal Government. For this, data were collected to experts, through consultations with virtual groups and official repositories of open data. At the end, it was possible by means of identified components, critically analyze some points that can contribute to the understanding of this emerging and promising field, noting that the Federal Government‘s open data ecosystem is developing and faces structural challenges. © 2018, Brazilian Institute for Information in Science and Technology. All rights reserved.</t>
  </si>
  <si>
    <t>https://www.scopus.com/inward/record.uri?eid=2-s2.0-85054130670&amp;partnerID=40&amp;md5=c135ec283d64c77e152a5132f3bea96e</t>
  </si>
  <si>
    <t>Ciencia da Informacao</t>
  </si>
  <si>
    <t>The open data ecosystem of federal government: Compositions and challenges; [O ecossistema de dados abertos do governo federal: Um estudo sobre a composição e desafios]; [El ecosistema de datos abiertos del gobierno federal: Composición y desafíos]</t>
  </si>
  <si>
    <t>57204290444; 6602269604; 57202858791; 57202847777</t>
  </si>
  <si>
    <t>Freitas, José Antônio de Carvalho (57204290444); Balaniuk, Remis (6602269604); da Silva, Ana Paula Bernardi (57202858791); da Silveira, Vitória Santiago (57202847777)</t>
  </si>
  <si>
    <t>Freitas J.A.C.; Balaniuk R.; da Silva A.P.B.; da Silveira V.S.</t>
  </si>
  <si>
    <t>2-s2.0-85051144366</t>
  </si>
  <si>
    <t>Digital transformation is driving a new wave of large-scale data-rich smart environments with data on every aspect of our world. The resulting data ecosystems present new challenges and opportunities in the design of intelligent systems and system of systems. © 2001-2011 IEEE.</t>
  </si>
  <si>
    <t>https://www.scopus.com/inward/record.uri?eid=2-s2.0-85051144366&amp;doi=10.1109%2fMIS.2018.033001418&amp;partnerID=40&amp;md5=e610edd2d9f8b9ccea71e0477edb30e8</t>
  </si>
  <si>
    <t>10.1109/MIS.2018.033001418</t>
  </si>
  <si>
    <t>IEEE Intelligent Systems</t>
  </si>
  <si>
    <t>Next-Generation Smart Environments: From System of Systems to Data Ecosystems</t>
  </si>
  <si>
    <t>12790805000; 57200763252</t>
  </si>
  <si>
    <t>Curry, Edward (12790805000); Sheth, Amit (57200763252)</t>
  </si>
  <si>
    <t>Curry E.; Sheth A.</t>
  </si>
  <si>
    <t>2-s2.0-85057640748</t>
  </si>
  <si>
    <t>Big data testing services are to deliver end to end testing methodologies which address our big data challenges. Methods: The testing module includes two types of functionalities. One is functional testing and second is non-functional testing. The functional testing should be accomplished at every stage of big data processing. Functional testing is nothing but the big data sources extraction testing, data migration testing and big data ecosystem. Testing which completes ETL test strategy, Map job reduce validation, multicore Data integration validation and data duplication check. On the other side the non-functional testing is to ensure that there are no quality defeat in data and no performance related issues. Applications: It covers the area for security testing, performance testing which solve the problem of monitoring and identify bottlenecks. © Serials Publications Pvt. Ltd.</t>
  </si>
  <si>
    <t>https://www.scopus.com/inward/record.uri?eid=2-s2.0-85057640748&amp;partnerID=40&amp;md5=87830848fab0c99e849ff44d90738fd1</t>
  </si>
  <si>
    <t>International Journal of Economic Research</t>
  </si>
  <si>
    <t>Towards an automated testing framework for big data</t>
  </si>
  <si>
    <t>57204888475; 37091333600; 57215602958</t>
  </si>
  <si>
    <t>Drishti (57204888475); Nachiyappan, S. (37091333600); Selwyn, Justus (57215602958)</t>
  </si>
  <si>
    <t>Drishti; Nachiyappan S.; Selwyn J.</t>
  </si>
  <si>
    <t>2-s2.0-85057574433</t>
  </si>
  <si>
    <t>Since its launch in 2011, the Materials Genome Initiative (MGI) has drawn the attention of researchers from academia, government, and industry worldwide. As one of the three tools of the MGI, the use of materials data, for the first time, has emerged as an extremely significant approach in materials discovery. Data science has been applied in different disciplines as an interdisciplinary field to extract knowledge from data. The concept of materials data science has been utilized to demonstrate its application in materials science. To explore its potential as an active research branch in the big data era, a three-tier system has been put forward to define the infrastructure for the classification, curation and knowledge extraction of materials data. © 2018 Chinese Physical Society and IOP Publishing Ltd.</t>
  </si>
  <si>
    <t>https://www.scopus.com/inward/record.uri?eid=2-s2.0-85057574433&amp;doi=10.1088%2f1674-1056%2f27%2f11%2f118101&amp;partnerID=40&amp;md5=b7c8c2c9554d740e91faf5206ca48c95</t>
  </si>
  <si>
    <t>10.1088/1674-1056/27/11/118101</t>
  </si>
  <si>
    <t>Chinese Physics B</t>
  </si>
  <si>
    <t>The materials data ecosystem: Materials data science and its role in data-driven materials discovery</t>
  </si>
  <si>
    <t>54914479700; 57189508121; 55568525337; 7006149121; 57204118355; 55841331400; 7202660941</t>
  </si>
  <si>
    <t>Yin, Hai-Qing (54914479700); Jiang, Xue (57189508121); Liu, Guo-Quan (55568525337); Elder, Sharon (7006149121); Xu, Bin (57204118355); Zheng, Qing-Jun (55841331400); Qu, Xuan-Hui (7202660941)</t>
  </si>
  <si>
    <t>Yin H.-Q.; Jiang X.; Liu G.-Q.; Elder S.; Xu B.; Zheng Q.-J.; Qu X.-H.</t>
  </si>
  <si>
    <t>2-s2.0-85061379894</t>
  </si>
  <si>
    <t>Currently, the data to be explored and exploited by computing systems increases at an exponential rate. The massive amount of data or so-called “Big Data” put pressure on existing technologies for providing scalable, fast and efficient support. Recent applications and the current user support from multi-domain computing, assisted in migrating from data-centric to knowledge-centric computing. However, it remains a challenge to optimally store and place or migrate such huge data sets across data centers (DCs). In particular, due to the frequent change of application and DC behaviour (i.e., resources or latencies), data access or usage patterns need to be analyzed as well. Primarily, the main objective is to find a better data storage location that improves the overall data placement cost as well as the application performance (such as throughput). In this survey paper, we are providing a state of the art overview of Cloud-centric Big Data placement together with the data storage methodologies. It is an attempt to highlight the actual correlation between these two in terms of better supporting Big Data management. Our focus is on management aspects which are seen under the prism of non-functional properties. In the end, the readers can appreciate the deep analysis of respective technologies related to the management of Big Data and be guided towards their selection in the context of satisfying their non-functional application requirements. Furthermore, challenges are supplied highlighting the current gaps in Big Data management marking down the way it needs to evolve in the near future. © 2019, The Author(s).</t>
  </si>
  <si>
    <t>https://www.scopus.com/inward/record.uri?eid=2-s2.0-85061379894&amp;doi=10.1186%2fs40537-019-0178-3&amp;partnerID=40&amp;md5=dd68c294efc335c21ada858c19107a57</t>
  </si>
  <si>
    <t>10.1186/s40537-019-0178-3</t>
  </si>
  <si>
    <t>Journal of Big Data</t>
  </si>
  <si>
    <t>A survey on data storage and placement methodologies for Cloud-Big Data ecosystem</t>
  </si>
  <si>
    <t>57191089268; 57189073951; 23094135300; 24077379900</t>
  </si>
  <si>
    <t>Mazumdar, Somnath (57191089268); Seybold, Daniel (57189073951); Kritikos, Kyriakos (23094135300); Verginadis, Yiannis (24077379900)</t>
  </si>
  <si>
    <t>Mazumdar S.; Seybold D.; Kritikos K.; Verginadis Y.</t>
  </si>
  <si>
    <t>2-s2.0-85047414486</t>
  </si>
  <si>
    <t>All Open Access; Bronze Open Access; Green Open Access</t>
  </si>
  <si>
    <t>The recent announcement of the production of new low-cost continuous glucose monitoring (CGM) sensors, the approval of marketed CGM sensors for making treatment decisions, and new reimbursement criteria have the potential to revolutionize CGM use. After briefly summarizing current CGM applications, we discuss how, in our opinion, these changes are expected to extend CGM utilization beyond diabetes patients, for example, to subjects with prediabetes or even healthy individuals. We also elaborate on how the integration of CGM data with other relevant information, for example, health records and other medical device/wearable sensor data, will contribute to creating a digital data ecosystem that will improve our understanding of the etiology and complications of diabetes and will facilitate the development of data analytics for personalized diabetes management and prevention. © 2018 Diabetes Technology Society.</t>
  </si>
  <si>
    <t>https://www.scopus.com/inward/record.uri?eid=2-s2.0-85047414486&amp;doi=10.1177%2f1932296818774078&amp;partnerID=40&amp;md5=be0ad8d239bb80207c8d16ab3fc548e9</t>
  </si>
  <si>
    <t>10.1177/1932296818774078</t>
  </si>
  <si>
    <t>Journal of Diabetes Science and Technology</t>
  </si>
  <si>
    <t>Continuous Glucose Monitoring: Current Use in Diabetes Management and Possible Future Applications</t>
  </si>
  <si>
    <t>57039045300; 57189354010; 57190761340; 16189396200; 7004920463</t>
  </si>
  <si>
    <t>Vettoretti, Martina (57039045300); Cappon, Giacomo (57189354010); Acciaroli, Giada (57190761340); Facchinetti, Andrea (16189396200); Sparacino, Giovanni (7004920463)</t>
  </si>
  <si>
    <t>Vettoretti M.; Cappon G.; Acciaroli G.; Facchinetti A.; Sparacino G.</t>
  </si>
  <si>
    <t>2-s2.0-85070340133</t>
  </si>
  <si>
    <t>A Big Data environment is a powerful and complex ecosystem that helps companies extract important information from data to make the best business and strategic decisions. In this context, due to the quantity, variety, and sensitivity of the data managed by these systems, as well as the heterogeneity of the technologies involved, privacy and security especially become crucial issues. However, ensuring these concerns in Big Data environments is not a trivial issue, and it cannot be treated from a partial or isolated perspective. It must be carried out through a holistic approach, starting from the definition of requirements and policies, and being present in any relevant activity of its development and deployment. Therefore, in this paper, we propose a methodological approach for integrating security and privacy in Big Data development based on main standards and common practices. In this way, we have defined a development process for this kind of ecosystems that considers not only security in all the phases of the process but also the inherent characteristics of Big Data. We describe this process through a set of phases that covers all the relevant stages of the development of Big Data environments, which are supported by a customized security reference architecture (SRA) that defines the main components of this kind of systems along with the key concepts of security. © 2013 IEEE.</t>
  </si>
  <si>
    <t>https://www.scopus.com/inward/record.uri?eid=2-s2.0-85070340133&amp;doi=10.1109%2fACCESS.2019.2929330&amp;partnerID=40&amp;md5=16e64ac15522a320f5802ebdff954340</t>
  </si>
  <si>
    <t>57193095678; 7402178980; 7201394131; 6508031693</t>
  </si>
  <si>
    <t>Moreno, Julio (57193095678); Fernandez, Eduardo B. (7402178980); Serrano, Manuel A. (7201394131); Fernandez-Medina, Eduardo (6508031693)</t>
  </si>
  <si>
    <t>Moreno J.; Fernandez E.B.; Serrano M.A.; Fernandez-Medina E.</t>
  </si>
  <si>
    <t>2-s2.0-85073786191</t>
  </si>
  <si>
    <t>With an array of innovative technologies, the 21st century has struck at our door. Many sectors are embracing the implementation of a revolutionary technology called Big Data Analytics. The education sector has lately jumped on the bandwagon. With the new evolving education technology capable of generating Big Data, stakeholders have firmly started adopting the use of Big Data Analytics in the education sector. This paper proposes a model for Big Data Analytics depicting various required components, for the education sector. Various sources of education data provide the necessary input to the model and model produces useful results in the form of the output using various tools and technologies of Big Data ecosystem. The outputs are going to be consumed by various stakeholders of the education sector. The paper also describes the concept of Big Data, new technologies influencing the education sector and explains why Big Data Analytics is going to be core technology in analyzing the data and taking the world of education to new heights. We have also listed beneficiaries and benefits. © BEIESP.</t>
  </si>
  <si>
    <t>https://www.scopus.com/inward/record.uri?eid=2-s2.0-85073786191&amp;doi=10.35940%2fijitee.L2834.1081219&amp;partnerID=40&amp;md5=63e84cb26a27ea9feee9d81fd3cb6cd7</t>
  </si>
  <si>
    <t>10.35940/ijitee.L2834.1081219</t>
  </si>
  <si>
    <t>International Journal of Innovative Technology and Exploring Engineering</t>
  </si>
  <si>
    <t>Big data analytics model for the education sector</t>
  </si>
  <si>
    <t>57211403963; 9132884500</t>
  </si>
  <si>
    <t>Shah, Bhavin D. (57211403963); Choksi, D.B. (9132884500)</t>
  </si>
  <si>
    <t>Shah B.D.; Choksi D.B.</t>
  </si>
  <si>
    <t>2-s2.0-85054774139</t>
  </si>
  <si>
    <t>Large volumes of data generated by research laboratories coupled with the required effort and cost of curation present a significant barrier to inclusion of these data in authoritative community databases. Further, many publicly funded experimental observations remain invisible to curation simply because they are never published: results often do not fit within the scope of a standard publication; trainee-generated data are forgotten when the experimenter (e.g. student, post-doc) leaves the lab; results are omitted from science narratives due to publication bias where certain results are considered irrelevant for the publication. While authors are in the best position to curate their own data, they face a steep learning curve to ensure that appropriate referential tags, metadata, and ontologies are applied correctly to their observations, a task sometimes considered beyond the scope of their research and other numerous responsibilities. Getting researchers to adopt a new system of data reporting and curation requires a fundamental change in behavior among all members of the research community. To solve these challenges, we have created a novel scholarly communication platform that captures data from researchers and directly delivers them to information resources via Micropublication. This platform incentivizes authors to publish their unpublished observations along with associated metadata by providing a deliberately fast and lightweight but still peer-reviewed process that results in a citable publication. Our long-term goal is to develop a data ecosystem that improves reproducibility and accountability of publicly funded research and in turn accelerates both basic and translational discovery. © The Author(s) 2018. Published by Oxford University Press.</t>
  </si>
  <si>
    <t>https://www.scopus.com/inward/record.uri?eid=2-s2.0-85054774139&amp;doi=10.1093%2fdatabase%2fbay013&amp;partnerID=40&amp;md5=0d43c058834e5cc102a4b8c6d57f1602</t>
  </si>
  <si>
    <t>10.1093/database/bay013</t>
  </si>
  <si>
    <t>Database</t>
  </si>
  <si>
    <t>Micropublication: Incentivizing community curation and placing unpublished data into the public domain</t>
  </si>
  <si>
    <t>24341742700; 12243370700; 7402723183; 7004389830; 35230767000</t>
  </si>
  <si>
    <t>Raciti, Daniela (24341742700); Yook, Karen (12243370700); Harris, Todd W (7402723183); Schedl, Tim (7004389830); Sternberg, Paul W (35230767000)</t>
  </si>
  <si>
    <t>Raciti D.; Yook K.; Harris T.W.; Schedl T.; Sternberg P.W.</t>
  </si>
  <si>
    <t>2-s2.0-85014559202</t>
  </si>
  <si>
    <t>The paper addresses the growing scepticism around big data use in the context of smart cities. Big data is said to transform city governments into being more efficient, effective and evidence-based. However, critics point towards the limited capacity of government to overcome the siloed structure of data storage and manage the diverse stakeholders involved in setting up a data ecosystem. On the basis of this, the paper investigates the challenges city governments face when dealing with big data in the context of carbon emission reduction. Through the lens of the evidence-based policy and policy capacity literature, the cities of Copenhagen (Denmark), London (UK), Malmö (Sweden), Oxford (UK) and Vienna (Austria) are analysed. The cases reveal that the institutional complexity underlying big data integration limits local government capacity to set up data management structures that would allow further utilization of big data and that current solutions focus on local pilot sites and outsourcing of data analytics. © 2017 The Author(s). Published by Informa UK Limited, trading as Taylor &amp; Francis Group.</t>
  </si>
  <si>
    <t>https://www.scopus.com/inward/record.uri?eid=2-s2.0-85014559202&amp;doi=10.1080%2f09654313.2017.1294149&amp;partnerID=40&amp;md5=4d350df127d1164bbb4be6228ca600c2</t>
  </si>
  <si>
    <t>10.1080/09654313.2017.1294149</t>
  </si>
  <si>
    <t>European Planning Studies</t>
  </si>
  <si>
    <t>Big data analytics for mitigating carbon emissions in smart cities: opportunities and challenges</t>
  </si>
  <si>
    <t>Giest, Sarah (55823099800)</t>
  </si>
  <si>
    <t>Giest S.</t>
  </si>
  <si>
    <t>2-s2.0-85083484270</t>
  </si>
  <si>
    <t>At the dawn of the 10V or big data data era, there are a considerable number of sources such as smart phones, IoT devices, social media, smart city sensors, as well as the health care system, all of which constitute but a small portion of the data lakes feeding the entire big data ecosystem. This 10V data growth poses two primary challenges, namely storing and processing. Concerning the latter, new frameworks have been developed including distributed platforms such as the Hadoop ecosystem. Classification is a major machine learning task typically executed on distributed platforms and as a consequence many algorithmic techniques have been developed tailored for these platforms. This article extensively relies in two ways on classifiers implemented in MLlib, the main machine learning library for the Hadoop ecosystem. First, a vast number of classifiers is applied to two datasets, namely Higgs and PAMAP. Second, a two-step classification is ab ovo performed to the same datasets. Specifically, the singular value decomposition of the data matrix determines first a set of transformed attributes which in turn drive the classifiers of MLlib. The twofold purpose of the proposed architecture is to reduce complexity while maintaining a similar if not better level of the metrics of accuracy, recall, and F1. The intuition behind this approach stems from the engineering principle of breaking down complex problems to simpler and more manageable tasks. The experiments based on the same Spark cluster indicate that the proposed architecture outperforms the individual classifiers with respect to both complexity and the abovementioned metrics. © 2020 by the authors.</t>
  </si>
  <si>
    <t>https://www.scopus.com/inward/record.uri?eid=2-s2.0-85083484270&amp;doi=10.3390%2fa13030071&amp;partnerID=40&amp;md5=ae9dc966286f0f47c6b9ee49b766ac45</t>
  </si>
  <si>
    <t>10.3390/a13030071</t>
  </si>
  <si>
    <t>Algorithms</t>
  </si>
  <si>
    <t>Two-step classification with SVD preprocessing of distributed massive datasets in apache spark</t>
  </si>
  <si>
    <t>57214768503; 56951336700; 55520653600; 6603293346; 57207778324</t>
  </si>
  <si>
    <t>Alexopoulos, Athanasios (57214768503); Drakopoulos, Georgios (56951336700); Kanavos, Andreas (55520653600); Mylonas, Phivos (6603293346); Vonitsanos, Gerasimos (57207778324)</t>
  </si>
  <si>
    <t>Alexopoulos A.; Drakopoulos G.; Kanavos A.; Mylonas P.; Vonitsanos G.</t>
  </si>
  <si>
    <t>2-s2.0-85086836412</t>
  </si>
  <si>
    <t>The article discusses the nature of release practices, the ways to support the users of statistical information, and the challenges the statistical offices are facing in the complex data ecosystem. In Finland the simultaneous release of new statistical information to all users, based on the European Statistics Code of Practice, has been widely accepted and is currently considered 'the norm'. The principle of impartiality and simultaneous releasing is also widely respected by politicians, the media, and other decision-makers and users. However, currently the issue of release practices is growing more multidimensional as the data ecosystem is changing and the statistical offices are adapting to the changes. What kinds of rules and principles are to be applied to data deliveries or analyst services, or other products not recognised as official statistics? © 2020 - IOS Press and the authors. All rights reserved.</t>
  </si>
  <si>
    <t>https://www.scopus.com/inward/record.uri?eid=2-s2.0-85086836412&amp;doi=10.3233%2fSJI-200621&amp;partnerID=40&amp;md5=8d572dab5553f48d1d950b10af7fc68b</t>
  </si>
  <si>
    <t>10.3233/SJI-200621</t>
  </si>
  <si>
    <t>Pre-release access to official statistics: The case of Finland</t>
  </si>
  <si>
    <t>57217228865; 46461815900</t>
  </si>
  <si>
    <t>Bruun, Marjo (57217228865); Mikkelä, Heli (46461815900)</t>
  </si>
  <si>
    <t>Bruun M.; Mikkelä H.</t>
  </si>
  <si>
    <t>2-s2.0-85040648310</t>
  </si>
  <si>
    <t>The increased availability of data and recent advancements in artificial intelligence present the unprecedented opportunities in healthcare and major challenges for the patients, developers, providers and regulators. The novel deep learning and transfer learning techniques are turning any data about the person into medical data transforming simple facial pictures and videos into powerful sources of data for predictive analytics. Presently, the patients do not have control over the access privileges to their medical records and remain unaware of the true value of the data they have. In this paper, we provide an overview of the next-generation artificial intelligence and blockchain technologies and present innovative solutions that may be used to accelerate the biomedical research and enable patients with new tools to control and profit from their personal data as well with the incentives to undergo constant health monitoring. We introduce new concepts to appraise and evaluate personal records, including the combination-, time- and relationship-value of the data. We also present a roadmap for a blockchain-enabled decentralized personal health data ecosystem to enable novel approaches for drug discovery, biomarker development, and preventative healthcare. A secure and transparent distributed personal data marketplace utilizing blockchain and deep learning technologies may be able to resolve the challenges faced by the regulators and return the control over personal data including medical records back to the individuals. © Mamoshina et al.</t>
  </si>
  <si>
    <t>https://www.scopus.com/inward/record.uri?eid=2-s2.0-85040648310&amp;doi=10.18632%2foncotarget.22345&amp;partnerID=40&amp;md5=58de81bd1d718ca628bbeac5acf284dc</t>
  </si>
  <si>
    <t>10.18632/oncotarget.22345</t>
  </si>
  <si>
    <t>Oncotarget</t>
  </si>
  <si>
    <t>Converging blockchain and next-generation artificial intelligence technologies to decentralize and accelerate biomedical research and healthcare</t>
  </si>
  <si>
    <t>56893719500; 55984712500; 57003326000; 55557149300; 57200288306; 59265326700; 57204784236; 54889030500; 57200295055; 57200299926; 57200288218; 39862415800</t>
  </si>
  <si>
    <t>Mamoshina, Polina (56893719500); Ojomoko, Lucy (55984712500); Yanovich, Yury (57003326000); Ostrovski, Alex (55557149300); Botezatu, Alex (57200288306); Prikhodko, Pavel (59265326700); Izumchenko, Eugene (57204784236); Aliper, Alexander (54889030500); Romantsov, Konstantin (57200295055); Zhebrak, Alexander (57200299926); Ogu, Iraneus Obioma (57200288218); Zhavoronkov, Alex (39862415800)</t>
  </si>
  <si>
    <t>Mamoshina P.; Ojomoko L.; Yanovich Y.; Ostrovski A.; Botezatu A.; Prikhodko P.; Izumchenko E.; Aliper A.; Romantsov K.; Zhebrak A.; Ogu I.O.; Zhavoronkov A.</t>
  </si>
  <si>
    <t>2-s2.0-85103391766</t>
  </si>
  <si>
    <t>In the era of automatic task processing or designing complex algorithms, to analyse data, it is always pertinent to find real-life solutions using cutting-edge tools and techniques to generate insights into the data. The data-driven machine learning models are now offering more or less worthy results when they are certainly balanced in the input data sets. Imbalanced data occurs when an unequal distribution of classes occurs in the input datasets. Building a predictive model on the imbalanced data set would cause a model that appears to yield high accuracy but does not generalize well to the new data in the minority class. Now the time has come to look into the datasets which are not so-called ‘balanced’ in nature but such datasets are generally encountered frequently in a workspace. To prevent creating models with false levels of accuracy, the imbalanced data should be rearranged before creating a predictive model. Those data are, sometimes, voluminous, heterogeneous and complex in nature and generate from different autonomous sources with distributed and decentralized control. The driving force is to efficiently handle these data sets using latest tools and techniques for research and commercial insights. The present article provides different such tools and techniques, in different computing frameworks, to handle such Internet of Things and other related datasets to review common techniques for handling imbalanced data in data ecosystems and offers a comparative data modelling framework in Keras for balanced and imbalanced datasets. © 2021 The Authors. CAAI Transactions on Intelligence Technology published by John Wiley &amp; Sons Ltd on behalf of Chongqing University of Technology.</t>
  </si>
  <si>
    <t>https://www.scopus.com/inward/record.uri?eid=2-s2.0-85103391766&amp;doi=10.1049%2fcit2.12032&amp;partnerID=40&amp;md5=efcd062832d03463943d72e57c22e6f8</t>
  </si>
  <si>
    <t>10.1049/cit2.12032</t>
  </si>
  <si>
    <t>CAAI Transactions on Intelligence Technology</t>
  </si>
  <si>
    <t>Different hybrid machine intelligence techniques for handling IoT-based imbalanced data</t>
  </si>
  <si>
    <t>57211669545; 44561443800; 13607667400</t>
  </si>
  <si>
    <t>Mohindru, Gaurav (57211669545); Mondal, Koushik (44561443800); Banka, Haider (13607667400)</t>
  </si>
  <si>
    <t>Mohindru G.; Mondal K.; Banka H.</t>
  </si>
  <si>
    <t>2-s2.0-85089372772</t>
  </si>
  <si>
    <t>There is no corner of the planet that has not been impacted by the rapid spread of the novel coronavirus, COVID-19. While the COVID-19 pandemic has already had far-reaching socioeconomic consequences commonly associated with natural hazards (such as disruption to society, economic damage, and loss of lives), the response of governments around the world has been unparalleled and unlike anything seen before. Governments are faced with a myriad of multi-dimensional effects of the pandemic, including direct impacts on public health systems and population health and indirect socioeconomic effects including disruption to every single sector of the economy and mass unemployment. There is, additionally, the growing realisation that the timescale associated with this crisis may permanently change the very foundations of societies ‘normal’ day-to-day life. As the world transitions to recovering from COVID-19, those developing that recovery need support in adjusting and improving their policies and measures. The situation seems dire, the stakes are high. Literature about the transition between the response and recovery phase in relation to pandemics is scarce. Further complication is that the pandemic will not allow countries to simply transition to the full-scale recovery, instead, a rebound from recovery to response phase is expected for a certain period until the immunization is in place. Pandemics indeed force us to think beyond typical emergency management structures; the cycles of the disaster risk management in the case of biological and other natural hazards are not exactly the same and no one-size-fits-all approach may be used. Still, some parallels may be drawn with the efforts to combat natural hazards and some lessons may be used from previous and the current pandemic. Based on these experiences and reflections, this paper provides a set of policy directions to be considered during the transition towards, as well as throughout, this transition phase. It is suggested that meeting this global, multi-dimensional, and complex challenge will require considerable international collaboration (even convention) and macro-scale changes to global and national policies. The recovery issues are mainly going to be dominated by politics, economics and social science. Necessary for an effective recovery, the pandemic response needs to be a holistic response, combined with an improved data ecosystem between the public health system and the community. We should also view this outbreak and our response to it as an opportunity to learn lessons and reaffirm our universal commitment to sustainable development and enhancing wellbeing around the world. © 2020 The Authors</t>
  </si>
  <si>
    <t>https://www.scopus.com/inward/record.uri?eid=2-s2.0-85089372772&amp;doi=10.1016%2fj.pdisas.2020.100102&amp;partnerID=40&amp;md5=085346f6964b582124b22f0a83a105c2</t>
  </si>
  <si>
    <t>10.1016/j.pdisas.2020.100102</t>
  </si>
  <si>
    <t>Progress in Disaster Science</t>
  </si>
  <si>
    <t>Are we there yet? The transition from response to recovery for the COVID-19 pandemic</t>
  </si>
  <si>
    <t>57218996670; 56865687300; 57218997643</t>
  </si>
  <si>
    <t>Fakhruddin, Bapon (SHM) (57218996670); Blanchard, Kevin (56865687300); Ragupathy, Durga (57218997643)</t>
  </si>
  <si>
    <t>Fakhruddin B.S.; Blanchard K.; Ragupathy D.</t>
  </si>
  <si>
    <t>2-s2.0-85087121786</t>
  </si>
  <si>
    <t>All Open Access; Hybrid Gold Open Access</t>
  </si>
  <si>
    <t>The benefits of open data for helping to address societal problems and strengthen communities are well recognized, and unfortunately previous studies found that smaller communities are often excluded from the current data ecosystem because of existing technological, technical, cognitive, and practical barriers. This study aims to investigate the process of communitiesʼ data use for community development and decision-making—focusing on the opportunities and challenges of data for communities. From the interviews with 25 staff from community-based organizations (CBOs) in nine small, medium, and large cities in the United States, the findings of this study describe dataʼs role in supporting communitiesʼ development while reporting several major challenges that hinder CBOs data use: difficulty accessing data, limitations of open data (un-local nature, excluding essential data from being open), limited data capacity (especially in data literacy skills), and difficulties using and accessing existing data infrastructures. Our findings suggest opportunities for addressing these challenges, particularly by creating educational programming, building partnerships within data ecosystems, and bringing community voices forward in current data ecosystems, which are critical to realizing dataʼs potential for all citizens. © 2020 The Authors. Journal of the Association for Information Science and Technology published by Wiley Periodicals, Inc. on behalf of Association for Information Science and Technology</t>
  </si>
  <si>
    <t>https://www.scopus.com/inward/record.uri?eid=2-s2.0-85087121786&amp;doi=10.1002%2fasi.24346&amp;partnerID=40&amp;md5=fd92d3418b92b8ee597aff029687c553</t>
  </si>
  <si>
    <t>10.1002/asi.24346</t>
  </si>
  <si>
    <t>Journal of the Association for Information Science and Technology</t>
  </si>
  <si>
    <t>Toward community-inclusive data ecosystems: Challenges and opportunities of open data for community-based organizations</t>
  </si>
  <si>
    <t>55755842200; 37110724600</t>
  </si>
  <si>
    <t>Yoon, Ayoung (55755842200); Copeland, Andrea (37110724600)</t>
  </si>
  <si>
    <t>Yoon A.; Copeland A.</t>
  </si>
  <si>
    <t>2-s2.0-85104715686</t>
  </si>
  <si>
    <t>Digital transformation has deeply influenced how innovation can rise in the production, distribution and consumption of cultural products. Although data-driven innovation has been proved effective in creating value across many business functions, the pace of adoption of strong data ecosystems seems slower for Arts and Cultural Organizations (ACOs). The paper theoretically explores how data analytics can affect different areas of innovation in the core cultural sectors. By integrating marketing intelligence, arts management and policy literature with illustrative evidence from secondary sources, we discuss the potential impact of data analytics for enhancing ACOs innovation. First, digitalization and connectivity have increased opportunities for customer engagement and empowerment, shifting cultural consumption from a transaction to a relationship with cultural organizations. Second, data-driven metrics allow ACOs and policy makers to match more effectively patterns of consumption and eventually to create value from harvesting and processing information. Finally, although ACOs are encouraged to review their traditional business models through this new trajectory, significant conceptual and organizational barriers question the benefits of data analytics and slow down its adoption. The paper contributes to the academic and policy debate on the role of data-driven innovation in arts management and marketing strategies for cultural organizations. © 2021 Informa UK Limited, trading as Taylor &amp; Francis Group.</t>
  </si>
  <si>
    <t>https://www.scopus.com/inward/record.uri?eid=2-s2.0-85104715686&amp;doi=10.1080%2f09654313.2021.1916443&amp;partnerID=40&amp;md5=eea6c1cc638d0eebd6482e23eac1f54d</t>
  </si>
  <si>
    <t>10.1080/09654313.2021.1916443</t>
  </si>
  <si>
    <t>Data-driven arts and cultural organizations: opportunity or chimera?</t>
  </si>
  <si>
    <t>36175034800; 23972278600</t>
  </si>
  <si>
    <t>Nuccio, Massimiliano (36175034800); Bertacchini, Enrico (23972278600)</t>
  </si>
  <si>
    <t>Nuccio M.; Bertacchini E.</t>
  </si>
  <si>
    <t>2-s2.0-85119331461</t>
  </si>
  <si>
    <t>Internet connects people to people, people to machine, and machine to machine for a life of serendipity through a Cloud. Internet of Things networks objects or people and integrates them with software to collect and exchange data. The Internet of things (IoT) influences our lives based on how we ruminate, respond, and anticipate. IoT 2021 heralds from the fringes to the data ecosystem and panaches a comfort zone. IoT is overwhelmingly embraced by businessmen and consumers due to increased productivity and convenience. Internet of Things facilitates intelligent device control with cloud vendors like Amazon and Google using artificial intelligence for data analytics, and with digital assistants like Alexa and Siri providing a voice user interface. Smart IoT is all about duplex connecting, processing, and implementing. Centralized IoT architecture is vulnerable to cyber-attacks. With Block Chain, it is possible to maintain transparency and security of the transaction's data. Robotic Process Automation (RPA) using bots has automated laborious tasks in 2019. Embedded Internet using Facial Recognition could reduce the coronavirus pandemic crisis by making a paradigm shift from fingerprint sensors to facial recognition. Security concerns are addressed with micro-segmentation approaches. IoT, an incredible vision of the future makes systems adaptive with customized features, responsive with increased efficiency, and procurable with optimized cost. This research delivers a comprehensive insight into the technical perspectives of IoT, focusing on interoperability, flexibility, scalability, mobility, security, transparency, standardization, and low energy. A smart classroom is implemented based on the concepts of IoT. © 2021, The Author(s), under exclusive licence to Springer Science+Business Media, LLC, part of Springer Nature.</t>
  </si>
  <si>
    <t>https://www.scopus.com/inward/record.uri?eid=2-s2.0-85119331461&amp;doi=10.1007%2fs11277-021-09308-z&amp;partnerID=40&amp;md5=1265a3ec102d7aa8ea368bef81a4c109</t>
  </si>
  <si>
    <t>10.1007/s11277-021-09308-z</t>
  </si>
  <si>
    <t>Wireless Personal Communications</t>
  </si>
  <si>
    <t>Decades of Internet of Things Towards Twenty-first Century: A Research-Based Introspective</t>
  </si>
  <si>
    <t>Nagajayanthi, B. (56578665400)</t>
  </si>
  <si>
    <t>Nagajayanthi B.</t>
  </si>
  <si>
    <t>2-s2.0-85115816238</t>
  </si>
  <si>
    <t>New models of survivorship care are needed that improve outcomes for the growing number of cancer survivors, address the increasing complexity of their health needs, and deal with the shortage of clinicians and rising costs of this care. Technology can aid the delivery of personalized, stratified survivorship care pathways where the intensity of care, the care setting, and the providers required for that care vary with survivors' needs. Building a cancer data ecosystem of connected data streams that supports and learns from each patient can be used to streamline care, enhance efficiency, reduce costs, and facilitate research. This manuscript describes the input, analytics, and output components of the cancer data ecosystem that must be built and connected and also provides a real-world use case of how such a system could transform care in a large US comprehensive cancer center.  © 2020 The Author(s) 2021. Published by Oxford University Press. All rights reserved.</t>
  </si>
  <si>
    <t>https://www.scopus.com/inward/record.uri?eid=2-s2.0-85115816238&amp;doi=10.1093%2fjncimonographs%2flgaa011&amp;partnerID=40&amp;md5=858fd9d4d05bb35dcf165bfb36129895</t>
  </si>
  <si>
    <t>10.1093/jncimonographs/lgaa011</t>
  </si>
  <si>
    <t>Journal of the National Cancer Institute - Monographs</t>
  </si>
  <si>
    <t>Innovating the Personalization of Stratified Survivorship Care Pathways: Using a Cancer Data Ecosystem to Improve Care Access, Outcomes, Efficiency, and Costs</t>
  </si>
  <si>
    <t>7004031584; 7005033879; 35391724500; 6701612614; 55521614400</t>
  </si>
  <si>
    <t>Alfano, Catherine M (7004031584); Suarez-Almazor, Maria (7005033879); Rodriguez, Maria Alma (35391724500); Palos, Guadalupe R (6701612614); Gilmore, Katherine R (55521614400)</t>
  </si>
  <si>
    <t>Alfano C.M.; Suarez-Almazor M.; Rodriguez M.A.; Palos G.R.; Gilmore K.R.</t>
  </si>
  <si>
    <t>2-s2.0-85121386565</t>
  </si>
  <si>
    <t>Recent advances in technology have led to the rise of new-age data sources (e.g., Internet of Things (IoT), wearables, social media, and mobile health). IoT is becoming ubiquitous, and data generation is accelerating globally. Other health research domains have used IoT as a data source, but its potential has not been thoroughly explored and utilized systematically in public health surveillance. This article summarizes the existing literature on the use of IoT as a data source for surveillance. It presents the shortcomings of current data sources and how NextGen data sources, including the large-scale applications of IoT, can meet the needs of surveillance. The opportunities and challenges of using these modern data sources in public health surveillance are also explored. These IoT data ecosystems are being generated with minimal effort by the device users and benefit from high granularity, objectivity, and validity. Advances in computing are now bringing IoT-based surveillance into the realm of possibility. The potential advantages of IoT data include high-frequency, high volume, zero effort data collection methods, with a potential to have syndromic surveillance. In contrast, the critical challenges to mainstream this data source within surveillance systems are the huge volume and variety of data, fusing data from multiple devices to produce a unified result, and the lack of multidisciplinary professionals to understand the domain and analyze the domain data accordingly. Copyright © 2021 Sahu, Majowicz, Dubin and Morita.</t>
  </si>
  <si>
    <t>https://www.scopus.com/inward/record.uri?eid=2-s2.0-85121386565&amp;doi=10.3389%2ffpubh.2021.756675&amp;partnerID=40&amp;md5=226019672c14a6e3ef7fe8ba06bc3741</t>
  </si>
  <si>
    <t>10.3389/fpubh.2021.756675</t>
  </si>
  <si>
    <t>Frontiers in Public Health</t>
  </si>
  <si>
    <t>NextGen Public Health Surveillance and the Internet of Things (IoT)</t>
  </si>
  <si>
    <t>57193606783; 59045450600; 7005659450; 35113653200</t>
  </si>
  <si>
    <t>Sahu, Kirti Sundar (57193606783); Majowicz, Shannon E. (59045450600); Dubin, Joel A. (7005659450); Morita, Plinio Pelegrini (35113653200)</t>
  </si>
  <si>
    <t>Sahu K.S.; Majowicz S.E.; Dubin J.A.; Morita P.P.</t>
  </si>
  <si>
    <t>2-s2.0-85137276465</t>
  </si>
  <si>
    <t>This article assesses how compatible Russia’s legal regime for digital data is with the implementation of international standards and best practices. Data is a key resource for developing a digital economy, and therefore the conditions provided for access to data and data sharing become factors in the well-being of an information society and in the qualitative development of competitive digital markets. As an illustration of the applicable international standards, the article provides legal analysis of the OECD Recommendation on Enhancing Access to and Sharing of Data from 2021, which is concerned primarily with ensuring the trustworthiness of the data ecosystem; and the essential element for that is a reliable legal regime protecting data. Governments should therefore provide balanced measures for facilitating both access to and sharing of data in order to allow more freedom for data to circulate while maintaining the legal guarantees of the data regimes. As an illustration of the best international regulatory practices, the article analyzes the recently adopted EU Data Governance Act, which addresses three main topics: the reuse of protected data in the public sector, the configuration of providers of data sharing services, and the introduction of what is termed data altruism. The authors examine the main gaps and shortcomings in Russian legislation pertaining to personal data in order to identify ways in which implementation of international standards and practices might be hindered. The article concludes with the authors’ argument that amendments to Federal Law No. 152 “On Personal Data” are necessary to improve the ability of personal data subjects to manage their data, as this is an essential condition for the development of a trustworthy data ecosystem in Russia. © 2022, Ekonomicheskaya Politika. All Rights Reserved.</t>
  </si>
  <si>
    <t>https://www.scopus.com/inward/record.uri?eid=2-s2.0-85137276465&amp;doi=10.18288%2f1994-5124-2022-4-76-99&amp;partnerID=40&amp;md5=4af77fe5d8e8d6d470dc8461d88b4e58</t>
  </si>
  <si>
    <t>10.18288/1994-5124-2022-4-76-99</t>
  </si>
  <si>
    <t>Ekonomicheskaya Politika</t>
  </si>
  <si>
    <t>Access to Data in the Digital Economy: Recommendations, Initiatives, Prospects; [Доступ к данным в цифровой экономике: рекомендации, инициативы, перспективы]</t>
  </si>
  <si>
    <t>57213710037; 57875690700; 57216413102</t>
  </si>
  <si>
    <t>Koval, Alexandra A. (57213710037); Magomedova, Olga S. (57875690700); Levashenko, Antonina D. (57216413102)</t>
  </si>
  <si>
    <t>Koval A.A.; Magomedova O.S.; Levashenko A.D.</t>
  </si>
  <si>
    <t>2-s2.0-85124315307</t>
  </si>
  <si>
    <t>As the use of machine learning algorithms in health care continues to expand, there are growing concerns about equity, fairness, and bias in the ways in which machine learning models are developed and used in clinical and business decisions. We present a guide to the data ecosystem used by health insurers to highlight where bias can arise along machine learning pipelines. We suggest mechanisms for identifying and dealing with bias and discuss challenges and opportunities to increase fairness through analytics in the health insurance industry. © 2022, Project HOPE. All rights reserved.</t>
  </si>
  <si>
    <t>https://www.scopus.com/inward/record.uri?eid=2-s2.0-85124315307&amp;doi=10.1377%2fhlthaff.2021.01287&amp;partnerID=40&amp;md5=c509680dab6c351f1f0e7823bea4a6c0</t>
  </si>
  <si>
    <t>10.1377/hlthaff.2021.01287</t>
  </si>
  <si>
    <t>Health Affairs</t>
  </si>
  <si>
    <t>The Potential For Bias In Machine Learning And Opportunities For Health Insurers To Address It</t>
  </si>
  <si>
    <t>57430544100; 57208439290; 12790763700; 35726211000; 15848778500; 57445489500; 56089273800</t>
  </si>
  <si>
    <t>Gervasi, Stephanie S. (57430544100); Chen, Irene Y. (57208439290); Smith-Mclallen, Aaron (12790763700); Sontag, David (35726211000); Obermeyer, Ziad (15848778500); Vennera, Michael (57445489500); Chawla, Ravi (56089273800)</t>
  </si>
  <si>
    <t>Gervasi S.S.; Chen I.Y.; Smith-Mclallen A.; Sontag D.; Obermeyer Z.; Vennera M.; Chawla R.</t>
  </si>
  <si>
    <t>2-s2.0-85118531771</t>
  </si>
  <si>
    <t>Open data hackathons are events where the actors from an ecosystem collaborate to build platforms that will benefit the public, creating a win–win scenario for all of them. Sadly, many digital services produced in hackathons are discarded only by providing access to open data that cannot boost economic benefits. Therefore, it is necessary to create a model that fosters value and entrepreneurship for the open data ecosystem, aiming to develop an economically self-sustained ecosystem. The purpose of this paper is to identify the challenges participants of open data hackathons can face to present a model that will support the improvement of these contests. This paper uses the quadruple/quintuple helix innovation model to drive innovation and entrepreneurship in Thessaloniki’s open data ecosystem to develop applications using open data. The results indicate that, although actors are aware of open data use, a new type of open data ecosystem that creates a win–win scenario between the entities in the open data ecosystem is required. The proposed model implies a full effect that promotes cooperation and networking among the entities in the city’s ecosystem towards achieving the aim of increasing citizens’ quality of life. © 2021 by the authors. Licensee MDPI, Basel, Switzerland.</t>
  </si>
  <si>
    <t>https://www.scopus.com/inward/record.uri?eid=2-s2.0-85118531771&amp;doi=10.3390%2fsu132112183&amp;partnerID=40&amp;md5=c78ece91e8e904b591393e6be6cc94c8</t>
  </si>
  <si>
    <t>10.3390/su132112183</t>
  </si>
  <si>
    <t>Digital Entrepreneurship Services Evolution: Analysis of Quadruple and Quintuple Helix Innovation Models for Open Data Ecosystems</t>
  </si>
  <si>
    <t>57200228911; 57190493992; 6506717307</t>
  </si>
  <si>
    <t>Kitsios, Fotis (57200228911); Kamariotou, Maria (57190493992); Grigoroudis, Evangelos (6506717307)</t>
  </si>
  <si>
    <t>Kitsios F.; Kamariotou M.; Grigoroudis E.</t>
  </si>
  <si>
    <t>2-s2.0-85119313523</t>
  </si>
  <si>
    <t>The international pediatric oncology community has a long history of research collaboration. In the United States, the 2019 launch of the Children’s Cancer Data Initiative puts the focus on developing a rich and robust data ecosystem for pediatric oncology. In this spirit, we present here our experience in constructing the Pediatric Cancer Data Commons (PCDC) to highlight the significance of this effort in fighting pediatric cancer and improving outcomes and to provide essential information to those creating resources in other disease areas. The University of Chicago’s PCDC team has worked with the international research community since 2015 to build data commons for children’s cancers. We identified six critical features of successful data commons design and implementation: (1) establish the need for a data commons, (2) develop and deploy the technical infrastructure, (3) establish and implement governance, (4) make the data commons platform easy and intuitive for researchers, (5) socialize the data commons and create working knowledge and expertise in the research community, and (6) plan for longevity and sustainability. Data commons are critical to conducting research on large patient cohorts that will ultimately lead to improved outcomes for children with cancer. There is value in connecting high-quality clinical and phenotype data to external sources of data such as genomic, proteomics, and imaging data. Next steps for the PCDC include creating an informed and invested data-sharing culture, developing sustainable methods of data collection and sharing, standardizing genetic biomarker reporting, incorporating radiologic and molecular analysis data, and building models for electronic patient consent. The methods and processes described here can be extended to any clinical area and provide a blueprint for others wishing to develop similar resources. © 2021 by American Society of Clinical Oncology.</t>
  </si>
  <si>
    <t>https://www.scopus.com/inward/record.uri?eid=2-s2.0-85119313523&amp;doi=10.1200%2fCCI.21.00075&amp;partnerID=40&amp;md5=983e9f0ac4a532910fde93360e63f04b</t>
  </si>
  <si>
    <t>10.1200/CCI.21.00075</t>
  </si>
  <si>
    <t>JCO Clinical Cancer Informatics</t>
  </si>
  <si>
    <t>Pediatric Cancer Data Commons: Federating and Democratizing Data for Childhood Cancer Research</t>
  </si>
  <si>
    <t>57191588986; 57023849000; 57344451600; 56114164600; 57265744600; 57344451700; 57216990867; 57203030475; 56179041400; 6701858621; 56119546200; 7003672935; 57225346040; 35448096800; 35500752500; 7005357139; 22634206400; 7202029617; 7201381520; 7201847587; 7401994312; 6506930602</t>
  </si>
  <si>
    <t>Plana, Alejandro (57191588986); Furner, Brian (57023849000); Palese, Monica (57344451600); Dussault, Nicole (56114164600); Birz, Suzi (57265744600); Graglia, Luca (57344451700); Kush, Maura (57216990867); Nicholson, James (57203030475); Hecker-Nolting, Stefanie (56179041400); Gaspar, Nathalie (6701858621); Rasche, Mareike (56119546200); Bisogno, Gianni (7003672935); Reinhardt, Dirk (57225346040); Zwaan, C. Michel (35448096800); Koscielniak, Ewa (35500752500); Frazier, A. Lindsay (7005357139); Janeway, Katherine (22634206400); Hawkins, Douglas S. (7202029617); Kolb, E. Anders (7201381520); Cohn, Susan L. (7201847587); Pearson, Andrew D.J. (7401994312); Volchenboum, Samuel L. (6506930602)</t>
  </si>
  <si>
    <t>Plana A.; Furner B.; Palese M.; Dussault N.; Birz S.; Graglia L.; Kush M.; Nicholson J.; Hecker-Nolting S.; Gaspar N.; Rasche M.; Bisogno G.; Reinhardt D.; Zwaan C.M.; Koscielniak E.; Frazier A.L.; Janeway K.; Hawkins D.S.; Kolb E.A.; Cohn S.L.; Pearson A.D.J.; Volchenboum S.L.</t>
  </si>
  <si>
    <t>2-s2.0-85121373814</t>
  </si>
  <si>
    <t>Routine and accurate data on deprivation are needed for urban planning and decision support at various scales (i.e., from community to international). However, analyzing information requirements of diverse users on urban deprivation, we found that data are often not available or inaccessible. To bridge this data gap, Earth Observation (EO) data can support access to frequently updated spatial information. However, a user-centered approach is urgently required for the production of EO-based mapping products. Combining an online survey and several forms of user interactions, we defined five system specifications (derived from user requirements) for designing an open-access spatial information system for deprived urban areas. First, gridded maps represent the optimal spatial granularity to deal with high uncertainties of boundaries of deprived areas and to protect privacy. Second, a high temporal granularity of 1–2 years is important to respond to the high spatial dynamics of urban areas. Third, detailed local-scale information should be part of a city-to-global information system. Fourth, both aspects, community assets and risks, need to be part of an information system, and such data need to be combined with local community-based information. Fifth, in particular, civil society and government users should have fair access to data that bridges the digital barriers. A data ecosystem on urban deprivation meeting these requirements will be able to support community-level action for improving living conditions in deprived areas, local science-based policymaking, and tracking progress towards global targets such as the SDGs. © 2021 by the authors.</t>
  </si>
  <si>
    <t>https://www.scopus.com/inward/record.uri?eid=2-s2.0-85121373814&amp;doi=10.3390%2furbansci5040072&amp;partnerID=40&amp;md5=b03b0a3003d286f46471c8c2129145c3</t>
  </si>
  <si>
    <t>10.3390/urbansci5040072</t>
  </si>
  <si>
    <t>Urban Science</t>
  </si>
  <si>
    <t>Spatial Information Gaps on Deprived Urban Areas (Slums) in Low-and-Middle-Income-Countries: A User-Centered Approach</t>
  </si>
  <si>
    <t>36084735700; 57225979703; 55449621200; 57194724716; 57344564100; 57226166395; 15058526100</t>
  </si>
  <si>
    <t>Kuffer, Monika (36084735700); Wang, Jon (57225979703); Thomson, Dana R. (55449621200); Georganos, Stefanos (57194724716); Abascal, Angela (57344564100); Owusu, Maxwell (57226166395); Vanhuysse, Sabine (15058526100)</t>
  </si>
  <si>
    <t>Kuffer M.; Wang J.; Thomson D.R.; Georganos S.; Abascal A.; Owusu M.; Vanhuysse S.</t>
  </si>
  <si>
    <t>2-s2.0-85096452960</t>
  </si>
  <si>
    <t>This review article addresses the role of safety professionals in the diffusion strategies for predictive analytics for safety performance. The article explores the models, definitions, roles, and relationships of safety professionals in knowledge application, access, management, and leadership in safety analytics. The article addresses challenges safety professionals face when integrating safety analytics in organizational settings in four operations areas: application, technology, management, and strategy. A review of existing conventional safety data sources (safety data, internal data, external data, and context data) is briefly summarized as a baseline. For each of these data sources, the article points out how emerging analytic data sources (such as Industry 4.0 and the Internet of Things) broaden and challenge the scope of work and operational roles throughout an organization. In doing so, the article defines four perspectives on the integration of predictive analytics into organizational safety practice: the programmatic perspective, the technological perspective, the sociocultural perspective, and knowledge-organization perspective. The article posits a four-level, organizational knowledge-skills-abilities matrix for analytics integration, indicating key organizational capacities needed for each area. The work shows the benefits of organizational alignment, clear stakeholder categorization, and the ability to predict future safety performance. © 2020 The Author</t>
  </si>
  <si>
    <t>https://www.scopus.com/inward/record.uri?eid=2-s2.0-85096452960&amp;doi=10.1016%2fj.shaw.2020.09.010&amp;partnerID=40&amp;md5=9329b0fae9e3807613a7074ddf241dc7</t>
  </si>
  <si>
    <t>10.1016/j.shaw.2020.09.010</t>
  </si>
  <si>
    <t>Barker, Thomas T. (57213296947)</t>
  </si>
  <si>
    <t>Barker T.T.</t>
  </si>
  <si>
    <t>2-s2.0-85124388788</t>
  </si>
  <si>
    <t>As neuroscience projects increase in scale and cross international borders, different ethical principles, national and international laws, regulations, and policies for data sharing must be considered. These concerns are part of what is collectively called data governance. Whereas neuroscience data transcend borders, data governance is typically constrained within geopolitical boundaries. An international data governance framework and accompanying infrastructure can assist investigators, institutions, data repositories, and funders with navigating disparate policies. Here, we propose principles and operational considerations for how data governance in neuroscience can be navigated at an international scale and highlight gaps, challenges, and opportunities in a global brain data ecosystem. We consider how to approach data governance in a way that balances data protection requirements and the need for open science, so as to promote international collaboration through federated constructs such as the International Brain Initiative (IBI). © 2021 The Authors</t>
  </si>
  <si>
    <t>https://www.scopus.com/inward/record.uri?eid=2-s2.0-85124388788&amp;doi=10.1016%2fj.neuron.2021.11.017&amp;partnerID=40&amp;md5=da40e91e6f567c58a84781d3d57a819f</t>
  </si>
  <si>
    <t>10.1016/j.neuron.2021.11.017</t>
  </si>
  <si>
    <t>52263596000; 7401676165; 7004240123; 9272493900; 7003679543; 36096758100; 8757126300; 13605852600; 57202719844; 24067719500; 18433315700; 6602686058; 6506525986</t>
  </si>
  <si>
    <t>Eke, Damian O. (52263596000); Bernard, Amy (7401676165); Bjaalie, Jan G. (7004240123); Chavarriaga, Ricardo (9272493900); Hanakawa, Takashi (7003679543); Hannan, Anthony J. (36096758100); Hill, Sean L. (8757126300); Martone, Maryann E. (13605852600); McMahon, Agnes (57202719844); Ruebel, Oliver (24067719500); Crook, Sharon (18433315700); Thiels, Edda (6602686058); Pestilli, Franco (6506525986)</t>
  </si>
  <si>
    <t>Eke D.O.; Bernard A.; Bjaalie J.G.; Chavarriaga R.; Hanakawa T.; Hannan A.J.; Hill S.L.; Martone M.E.; McMahon A.; Ruebel O.; Crook S.; Thiels E.; Pestilli F.</t>
  </si>
  <si>
    <t>2-s2.0-85116029072</t>
  </si>
  <si>
    <t>Career guidance in the era of life-long learning faces challenges related to building accessible services that bridge education and employment services. So far, only limited research has been conducted on using artificial intelligence to support guidance across higher education and working life. This paper reports on development on using artificial intelligence to support and further career guidance in higher education institutions. Results from focus groups, scenario work and practical trials are presented, mapping requirements and possibilities for using artificial intelligence in career guidance from the viewpoints of students, guidance staff and institutions. The findings indicate potential value and functions as well as drivers and barriers for adopting artificial intelligence in career guidance to support higher education and life-long learning. The authors conceptualize different modes of agency and maturity levels for the involvement of artificial intelligence in guidance processes based on the results. Recommended future research topics in the area of artificially enhanced guidance services include agency in guidance interaction, developing guidance data ecosystem and ethical issues. © 2021, The International Academic Forum (IAFOR). All rights reserved.</t>
  </si>
  <si>
    <t>https://www.scopus.com/inward/record.uri?eid=2-s2.0-85116029072&amp;doi=10.22492%2fije.9.4.03&amp;partnerID=40&amp;md5=d717e24916eec32948485b26dc0c7f2b</t>
  </si>
  <si>
    <t>10.22492/ije.9.4.03</t>
  </si>
  <si>
    <t>IAFOR Journal of Education</t>
  </si>
  <si>
    <t>Artificial intelligence for career guidance - current requirements and prospects for the future</t>
  </si>
  <si>
    <t>57278744300; 24449222400; 57279832700; 57278540200; 57280042500; 57194268583; 57279176700; 57278540300</t>
  </si>
  <si>
    <t>Westman, Stina (57278744300); Kauttonen, Janne (24449222400); Klemetti, Aarne (57279832700); Korhonen, Niilo (57278540200); Manninen, Milja (57280042500); Mononen, Asko (57194268583); Niittymäki, Salla (57279176700); Paananen, Henry (57278540300)</t>
  </si>
  <si>
    <t>Westman S.; Kauttonen J.; Klemetti A.; Korhonen N.; Manninen M.; Mononen A.; Niittymäki S.; Paananen H.</t>
  </si>
  <si>
    <t>2-s2.0-85100696462</t>
  </si>
  <si>
    <t>Funders and policy makers have strongly recommended the uptake of the FAIR principles in scientific data management. Several initiatives are working on the implementation of the principles and standardized applications to systematically evaluate data FAIRness. This paper presents practical solutions, namely metrics and tools, developed by the FAIRsFAIR project to pilot the FAIR assessment of research data objects in trustworthy data repositories. The metrics are mainly built on the indicators developed by the RDA FAIR Data Maturity Model Working Group. The tools’ design and evaluation followed an iterative process. We present two applications of the metrics: an awareness-raising self-assessment tool and an automated FAIR data assessment tool. Initial results of testing the tools with researchers and data repositories are discussed, and future improvements suggested including the next steps to enable FAIR data assessment in the broader research data ecosystem. © 2021 The Author(s).</t>
  </si>
  <si>
    <t>https://www.scopus.com/inward/record.uri?eid=2-s2.0-85100696462&amp;doi=10.5334%2fdsj-2021-004&amp;partnerID=40&amp;md5=0c1c49e9ba00323f566fba204812dd8c</t>
  </si>
  <si>
    <t>10.5334/dsj-2021-004</t>
  </si>
  <si>
    <t>Data Science Journal</t>
  </si>
  <si>
    <t>From conceptualization to implementation: Fair assessment of research data objects</t>
  </si>
  <si>
    <t>25824820400; 57497913400; 57221942896; 56511063900; 55866504500; 57221924192; 57221928031; 57216800799; 7403932714; 6508139114</t>
  </si>
  <si>
    <t>Devaraju, Anusuriya (25824820400); Mokrane, Mustapha (57497913400); Cepinskas, Linas (57221942896); Huber, Robert (56511063900); Herterich, Patricia (55866504500); DE VRIES, Jerry (57221924192); Akerman, Vesa (57221928031); L’hours, Hervé (57216800799); Davidson, Joy (7403932714); Diepenbroek, Michael (6508139114)</t>
  </si>
  <si>
    <t>Devaraju A.; Mokrane M.; Cepinskas L.; Huber R.; Herterich P.; DE VRIES J.; Akerman V.; L’hours H.; Davidson J.; Diepenbroek M.</t>
  </si>
  <si>
    <t>2-s2.0-85128715842</t>
  </si>
  <si>
    <t>In Europe, an open government data ecosystem is being developed. This ecosystem is implemented using various technologies and platforms. In fact, the use of a common metadata standard for describing datasets and open data portals, i.e., the DCAT-AP specification, appears as the lingua franca that connects an, otherwise, fragmented environment. In this context, the standard-based consolidation of open data promotes the subsidiarity principle, allowing open data portal owners to choose platforms and internal representations based on their specific requirements. However, the portal owners must provide an export with DCAT-AP compliant metadata about the dataset they store. In this paper we provide a detailed study of how the DCAT-AP specification is used in practice, both at the national and the European level. Consequently, we also identify issues, challenges, and opportunities for improvements that can be used as input for the next revision cycle of the standard. Essentially, our goal is to contribute towards the enrichment of a growing and promising European open data ecosystem. Copyright © 2022 Inderscience Enterprises Ltd.</t>
  </si>
  <si>
    <t>https://www.scopus.com/inward/record.uri?eid=2-s2.0-85128715842&amp;doi=10.1504%2fEG.2022.121856&amp;partnerID=40&amp;md5=283a938df6037e04059792784fdf8899</t>
  </si>
  <si>
    <t>10.1504/EG.2022.121856</t>
  </si>
  <si>
    <t>Electronic Government</t>
  </si>
  <si>
    <t>Towards a standard-based open data ecosystem: analysis of DCAT-AP use at national and European level</t>
  </si>
  <si>
    <t>57219899295; 55814163300; 57274800800; 57612775200; 24778395200; 35729343900; 57614737000; 22734808400; 57614082100</t>
  </si>
  <si>
    <t>Barthelemy, Florian (57219899295); Cochez, Michael (55814163300); Dimitriadis, Iraklis (57274800800); Karim, Naila (57612775200); Loutas, Nikolaos (24778395200); Magnisalis, Ioannis (35729343900); Comet, Lina Molinas (57614737000); Peristeras, Vassilios (22734808400); Wyns, Brecht (57614082100)</t>
  </si>
  <si>
    <t>Barthelemy F.; Cochez M.; Dimitriadis I.; Karim N.; Loutas N.; Magnisalis I.; Comet L.M.; Peristeras V.; Wyns B.</t>
  </si>
  <si>
    <t>2-s2.0-85119192902</t>
  </si>
  <si>
    <t>This paper introduces a set of principles that articulate a shared vision for increasing access to data in the engineering and related sectors. The principles are intended to help guide progress toward a data ecosystem that provides sustainable access to data, in ways that will help a variety of stakeholders in maximizing its value while mitigating potential harms. In addition to being a manifesto for change, the principles can also be viewed as a means for understanding the alignment, overlaps and gaps between a range of existing research programs, policy initiatives, and related work on data governance and sharing. After providing background on the growing data economy and relevant recent policy initiatives in the United Kingdom and European Union, we then introduce the nine key principles of the manifesto. For each principle, we provide some additional rationale and links to related work. We invite feedback on the manifesto and endorsements from a range of stakeholders.  © The Author(s), 2020.</t>
  </si>
  <si>
    <t>https://www.scopus.com/inward/record.uri?eid=2-s2.0-85119192902&amp;doi=10.1017%2fdce.2020.3&amp;partnerID=40&amp;md5=ab48d42eae8028311cc19f40ceee0083</t>
  </si>
  <si>
    <t>10.1017/dce.2020.3</t>
  </si>
  <si>
    <t>e5</t>
  </si>
  <si>
    <t>Data-Centric Engineering</t>
  </si>
  <si>
    <t>A manifesto for increasing access to data in engineering</t>
  </si>
  <si>
    <t>23993861100; 57339933800; 57340561100; 57340248700</t>
  </si>
  <si>
    <t>Dodds, Leigh (23993861100); L'Hénaff, Pauline (57339933800); Maddison, James (57340561100); Yates, Deborah (57340248700)</t>
  </si>
  <si>
    <t>Dodds L.; L'Hénaff P.; Maddison J.; Yates D.</t>
  </si>
  <si>
    <t>2-s2.0-85140850324</t>
  </si>
  <si>
    <t>The National Statistical Institutes (NSIs) of the European Statistical System (ESS) have constantly strived to innovate products, processes and methods. Recent developments in the past decade have shown how rapidly data ecosystems are evolving across our globalised and digitalised societies. The outbreak of the COVID-19 pandemic in 2020 represented a turning point for innovation in the ESS. The speed of change spiked: those NSIs that had established a solid ground for innovation managed to continue providing high quality statistics to society and policymakers, while exploiting the potential for innovation given by the availability of new data sources. Despite the pandemic slowly losing its grip, Europe has found itself in the middle of a new crisis with the Russian invasion of Ukraine. Therefore, NSIs now face the challenge of keeping up the innovative work and rolling out these innovations into production. This paper provides an overview of the work on innovation done at the ESS level in recent years and its contribution to the resilience of the statistical system to respond to recent crises. Furthermore, taking stock of recent experiences, it presents some of the main challenges and enablers which are needed to sustain ESS innovation in the years to come. © 2022 - The authors.</t>
  </si>
  <si>
    <t>https://www.scopus.com/inward/record.uri?eid=2-s2.0-85140850324&amp;doi=10.3233%2fSJI-220053&amp;partnerID=40&amp;md5=a66adc44272379ac5792755a86becfed</t>
  </si>
  <si>
    <t>10.3233/SJI-220053</t>
  </si>
  <si>
    <t>Innovation in the European Statistical System: Recent achievements and challenges ahead</t>
  </si>
  <si>
    <t>58386174700; 25655335000; 17342820600; 57212761237; 56452741000; 7003979256</t>
  </si>
  <si>
    <t>Ascheri, Andrea (58386174700); Museux, Jean-Marc (25655335000); Wirthmann, Albrecht (17342820600); Giannakouris, Konstantinos (57212761237); Karlberg, Martin (56452741000); Baldacci, Emanuele (7003979256)</t>
  </si>
  <si>
    <t>Ascheri A.; Museux J.-M.; Wirthmann A.; Giannakouris K.; Karlberg M.; Baldacci E.</t>
  </si>
  <si>
    <t>2-s2.0-85134425226</t>
  </si>
  <si>
    <t>Access to open data from governments can benefit citizens by increasing transparency, accountability, and economic growth. While governments' open data initiatives are increasing, there is a lack of understanding of the factors influencing the adoption of open data mobile apps, which serve as an essential channel for open data use. Drawing from the signaling theory and IS success literature, this study investigates how information-related intrinsic cues available to potential users influence open data apps' adoption. Based on an analysis of open data apps in the Google Play store, we find that information cues such as whether an open data app provides complete and current information and is accessible in offline mode influence its adoption. Our findings contribute to the open data literature and provide implications for stakeholders in open data ecosystems such as governments, citizens, and organizations providing open data-related products and services. © 2022 by the Association for Information Systems.</t>
  </si>
  <si>
    <t>https://www.scopus.com/inward/record.uri?eid=2-s2.0-85134425226&amp;doi=10.17705%2f1CAIS.05026&amp;partnerID=40&amp;md5=3c9dd988c01131b7d6c181d24d72262b</t>
  </si>
  <si>
    <t>10.17705/1CAIS.05026</t>
  </si>
  <si>
    <t>Communications of the Association for Information Systems</t>
  </si>
  <si>
    <t>Spy it before you try it: Intrinsic Cues and Open Data App Adoption</t>
  </si>
  <si>
    <t>57196052500; 57201034673; 6701382274; 57808270500</t>
  </si>
  <si>
    <t>Agrawal, Deepti (57196052500); Zhang, Chen (57201034673); Kettinger, William J. (6701382274); Adeli, Ali M. (57808270500)</t>
  </si>
  <si>
    <t>Agrawal D.; Zhang C.; Kettinger W.J.; Adeli A.M.</t>
  </si>
  <si>
    <t>2-s2.0-85135072485</t>
  </si>
  <si>
    <t>The rapid advancement of information technology, particularly big data and artificial intelligence technologies, has presented unprecedented opportunities and challenges to people from many walks of life, including Chinese medicine. How to combine traditional Chinese medicine (TCM) with artificial intelligence technology in the context of big data, as well as how to advance the theory of traditional Chinese medicine toward the world, is the question that needs to be answered. This study proposed the processing flow and overall framework of TCM health using big data and presented a feasible solution for the management and application of TCM big data. Next, the TCM Health Big Data ecosystem with cloud computing as the core technology is proposed to provide personal scientific and effective health management, protect the body from diseases, improve the physical and mental health, and improve the ability to adapt to the natural and social environment. The study summarizes the TCM cultural communication and health management using big data and achieves the goal of preventive treatment of disease. © 2022 Haitao Cheng et al.</t>
  </si>
  <si>
    <t>https://www.scopus.com/inward/record.uri?eid=2-s2.0-85135072485&amp;doi=10.1155%2f2022%2f6588142&amp;partnerID=40&amp;md5=60653433205b391eec67b10514ed4b1e</t>
  </si>
  <si>
    <t>10.1155/2022/6588142</t>
  </si>
  <si>
    <t>Mobile Information Systems</t>
  </si>
  <si>
    <t>A Study on the Communication Ecosystem of TCM Health Big Data Based on Cloud Computing</t>
  </si>
  <si>
    <t>57820886800; 57821415500; 57821150300; 57820886900; 58544605200; 57822693200</t>
  </si>
  <si>
    <t>Cheng, Haitao (57820886800); Li, Junwei (57821415500); Ye, Chunxia (57821150300); Yan, Feng (57820886900); Wan, Chunmiao (58544605200); Li, Bin (57822693200)</t>
  </si>
  <si>
    <t>Cheng H.; Li J.; Ye C.; Yan F.; Wan C.; Li B.</t>
  </si>
  <si>
    <t>2-s2.0-85118948588</t>
  </si>
  <si>
    <t>Background: Governments around the world own multiple datasets related to the policy domain of health. Datasets range from vaccination rates to the availability of health care practitioners in a region to the outcomes of certain surgeries. Health is believed to be a promising subject in the case of open government data policies. However, the specific properties of health data such as its sensibilities regarding privacy, ethics, and ownership encompass particular conditions either enabling or preventing datasets to become freely and easily accessible for everyone. Objective and methods: This paper aims to map the ecosystem of open health data. By analyzing the foundations of health data and the commonalities of open data ecosystems via literature analysis, the socio-technical environment in which health data managed by governments are opened up or potentially stay closed is created. After its theoretical development, the open health data ecosystem is tested via a case study concerning the Data for Better Health initiative from the government of Belgium. Results: Creation and assessment of an open health data ecosystem consisting of stakeholders, interests, information policies, and data preparation activities. Conclusions: The policy domain of health includes de-identification activities, bioethical assessments, and the specific role of data providers within its open data ecosystem. However, the concept of open data does not always fully apply to the topic of health. Such several health datasets may be findable via government portals but not directly accessible. Differentiation within types of health data and data user capacities are recommendable for future research. © The Author(s) 2021.</t>
  </si>
  <si>
    <t>https://www.scopus.com/inward/record.uri?eid=2-s2.0-85118948588&amp;doi=10.1177%2f20552076211050167&amp;partnerID=40&amp;md5=31622066c70be177b12ed1f55150897a</t>
  </si>
  <si>
    <t>10.1177/20552076211050167</t>
  </si>
  <si>
    <t>Digital Health</t>
  </si>
  <si>
    <t>Open health data: Mapping the ecosystem</t>
  </si>
  <si>
    <t>57216135021; 19639976700</t>
  </si>
  <si>
    <t>Heijlen, Roel (57216135021); Crompvoets, Joep (19639976700)</t>
  </si>
  <si>
    <t>Heijlen R.; Crompvoets J.</t>
  </si>
  <si>
    <t>2-s2.0-85121130481</t>
  </si>
  <si>
    <t>Over the past 25 years, technological improvements that have made the collection, transmission, storage, and analysis of data significantly easier and more cost efficient have ushered in what has been described as the ‘big data’ era or the ‘data revolution’. In the social sciences context, the data revolution has often been characterized in terms of increased volume and variety of data, and much excitement has focused on the growing opportunity to repurpose data that are the by-products of the digitalization of social life for research. However, many features of the data revolution are not new for demographers, who have long used large-scale population data and been accustomed to repurposing imperfect data not originally collected for research. Nevertheless, I argue that demography, too, has been affected by the data revolution, and the data ecosystem for demographic research has been significantly enriched. These developments have occurred across two dimensions. The first involves the augmented granularity, variety, and opportunities for linkage that have bolstered the capabilities of ‘old’ big population data sources, such as censuses, administrative data, and surveys. The second involves the growing interest in and use of ‘new’ big data sources, such as ‘digital traces’ generated through internet and mobile phone use, and related to this, the emergence of ‘digital demography’. These developments have enabled new opportunities and offer much promise moving forward, but they also raise important ethical, technical, and conceptual challenges for the field. © 2021 The Author(s). Published by Informa UK Limited, trading as Taylor &amp; Francis Group.</t>
  </si>
  <si>
    <t>https://www.scopus.com/inward/record.uri?eid=2-s2.0-85121130481&amp;doi=10.1080%2f00324728.2021.1969031&amp;partnerID=40&amp;md5=76ccedffa120b6460d2564297960c169</t>
  </si>
  <si>
    <t>10.1080/00324728.2021.1969031</t>
  </si>
  <si>
    <t>S1</t>
  </si>
  <si>
    <t>Population Studies</t>
  </si>
  <si>
    <t>Has demography witnessed a data revolution? Promises and pitfalls of a changing data ecosystem</t>
  </si>
  <si>
    <t>Kashyap, Ridhi (55639864400)</t>
  </si>
  <si>
    <t>Kashyap R.</t>
  </si>
  <si>
    <t>2-s2.0-85132390377</t>
  </si>
  <si>
    <t>During the COVID-19 pandemic, quantitative evidence was desperately needed in order to understand and manage an unprecedented situation, and to make important national, European and international decisions. Eurostat and the national statistical institutes (NSIs) played a key role in managing the pandemic, providing society with a high quality statistical information service. In particular, the crisis accelerated innovation in statistical production, steered complex processes of change towards the use of new data sources and privately held data for official statistics, enhanced the adoption of new statistical methods, and consequently the production of experimental statistics and dashboards. While the new data ecosystem provided opportunities for the production of official statistics, the importance of privacy preservation, data security and the development of adequate data quality frameworks remained a priority. Important strands of work for the future would be: satisfying the increased needs of users, as well as supporting decision-making and the delivery of government services in emergencies. NSIs would also do well to invest in innovation, collaborate and establish partnerships with the data providers and research communities that have worked closely with them since the beginning of the pandemic. This article is based on the experiences of six NSIs in the Netherlands, Spain, France, Italy, Germany and Finland during the pandemic.  © 2022-The authors. Published by IOS Press.</t>
  </si>
  <si>
    <t>https://www.scopus.com/inward/record.uri?eid=2-s2.0-85132390377&amp;doi=10.3233%2fSJI-220937&amp;partnerID=40&amp;md5=40cfff42195ce07f87b2dba8e7de05e1</t>
  </si>
  <si>
    <t>10.3233/SJI-220937</t>
  </si>
  <si>
    <t>Innovation during the COVID-19 crisis: Why it was more critical for official statistics than ever</t>
  </si>
  <si>
    <t>7003979256; 57189453407; 57754054100; 57212761237; 57754712700; 57754054200; 22434001500; 57755710900; 57754386300</t>
  </si>
  <si>
    <t>Baldacci, Emanuele (7003979256); Braaksma, Barteld (57189453407); Gálvez, Adolfo (57754054100); Giannakouris, Konstantinos (57212761237); Olmos, Belén González (57754712700); Rivière, Pascal (57754054200); Scannapieco, Monica (22434001500); Vermeer, Andréa (57755710900); Vertanen, Ville (57754386300)</t>
  </si>
  <si>
    <t>Baldacci E.; Braaksma B.; Gálvez A.; Giannakouris K.; Olmos B.G.; Rivière P.; Scannapieco M.; Vermeer A.; Vertanen V.</t>
  </si>
  <si>
    <t>2-s2.0-85082510475</t>
  </si>
  <si>
    <t>Through an empirical focus on Metropolitan Boston, this paper examines the effects of territorial politics and fragmented metropolitan governance on an urban data ecosystem and endeavours to enact a smart city-region. The fragmented governance of Metro Boston reduces scales of economy and produces interjurisdictional data incompatibilities that limit spatial intelligence, foster back-to-back planning and stifle the benefits of open data. Highlighted is the irony that in order to address fragmented governance, there is a need for greater information-sharing, but that very activity is stymied because of a deeply rooted localist agenda that resists more collaborative, metro-regional governance arrangements. © 2020 Regional Studies Association.</t>
  </si>
  <si>
    <t>https://www.scopus.com/inward/record.uri?eid=2-s2.0-85082510475&amp;doi=10.1080%2f00343404.2020.1735627&amp;partnerID=40&amp;md5=5f913326f2d25dbc720ae6de44f38287</t>
  </si>
  <si>
    <t>10.1080/00343404.2020.1735627</t>
  </si>
  <si>
    <t>Regional Studies</t>
  </si>
  <si>
    <t>Fragmented governance, the urban data ecosystem and smart city-regions: the case of Metropolitan Boston</t>
  </si>
  <si>
    <t>26642984800; 7202879956</t>
  </si>
  <si>
    <t>Kitchin, Rob (26642984800); Moore-Cherry, Niamh (7202879956)</t>
  </si>
  <si>
    <t>Kitchin R.; Moore-Cherry N.</t>
  </si>
  <si>
    <t>2-s2.0-85107917915</t>
  </si>
  <si>
    <t>The public sector, private firms, business community, and civil society are generating data that are high in volume, veracity, and velocity and come from a diversity of sources. This type of data is today known as big data. Public administrations pursue big data as "new oil"and implement data-centric policies to collect, generate, process, share, exploit, and protect data for promoting good governance, transparency, innovative digital services, and citizens' engagement in public policy. All of the above constitute the Government Big Data Ecosystem (GBDE). Despite the great interest in this ecosystem, there is a lack of clear definitions, the various important types of government data remain vague, the different actors and their roles are not well defined, while the impact in key public administration sectors is not yet deeply understood and assessed. Such research and literature gaps impose a crucial obstacle for a better understanding of the prospects and nascent issues in exploiting GBDE. With this study, we aim to start filling the above-mentioned gaps by organizing our findings from an extended Systematic Literature Review into a framework to organise and address the above-mentioned challenges. Our goal is to contribute in this fast-evolving area by bringing some clarity and establishing common understanding around key elements of the emerging GBDE.  © 2021 Association for Computing Machinery.</t>
  </si>
  <si>
    <t>https://www.scopus.com/inward/record.uri?eid=2-s2.0-85107917915&amp;doi=10.1145%2f3425709&amp;partnerID=40&amp;md5=bfb02f083f25fb78b120d76768675ad4</t>
  </si>
  <si>
    <t>Journal of Data and Information Quality</t>
  </si>
  <si>
    <t>57221760769; 22734808400; 35729343900</t>
  </si>
  <si>
    <t>Shah, Syed Iftikhar Hussain (57221760769); Peristeras, Vassilios (22734808400); Magnisalis, Ioannis (35729343900)</t>
  </si>
  <si>
    <t>Shah S.I.H.; Peristeras V.; Magnisalis I.</t>
  </si>
  <si>
    <t>2-s2.0-85133221064</t>
  </si>
  <si>
    <t>Regulators and payers play a pivotal role in facilitating timely and affordable access to safe and efficacious medicines. They use evidence generated from randomised clinical trials (RCTs) to support decisions to register and subsidise medicines. However, at the time of registration and subsidy approval, regulators and payers face uncertainty about how RCT outcomes will translate to real-world clinical practice. In response to this situation, medicines policy agencies worldwide have endorsed the use of real-world data (RWD) to derive novel insights on the use and outcomes of prescribed medicines. Recent reforms around data availability and use in Australia are creating unparalleled data access and opportunities for Australian researchers to undertake large-scale research to generate evidence on the safety and effectiveness of medicines in the real world. Highlighting the critical importance of research in this area, Quality Use of Medicines and Medicine Safety was announced as Australia's 10th National Health Priority in 2019. The National Health and Medical Research Council, Medicines Intelligence Centre of Research Excellence (MI-CRE) has been formed to take advantage of the renewed focus on quality use of medicines and the changing data landscape in Australia. It will generate timely research supporting the evidentiary needs of Australian medicines regulators and payers by accelerating the development and translation of real-world evidence on medicines use and outcomes. MI-CRE is developing a coordinated approach to identify, triage and respond to priority questions where there are significant uncertainties about medicines use, (cost)-effectiveness, and/or safety and creating a data ecosystem that will streamline access to Australian data to enable researchers to generate robust evidence in a timely manner. This paper outlines how MI-CRE will partner with policy makers, clinicians, and consumer advocates to leverage real-world data to co-create real-world evidence, to improve quality use of medicines and reduce medicine-related harm.</t>
  </si>
  <si>
    <t>https://www.scopus.com/inward/record.uri?eid=2-s2.0-85133221064&amp;doi=10.23889%2fijpds.v6i1.1726&amp;partnerID=40&amp;md5=22159e8b6d8e9abf0d98e6a42ed753c1</t>
  </si>
  <si>
    <t>10.23889/ijpds.v6i1.1726</t>
  </si>
  <si>
    <t>International journal of population data science</t>
  </si>
  <si>
    <t>The Medicines Intelligence Centre of Research Excellence: Co-creating real-world evidence to support the evidentiary needs of Australian medicines regulators and payers</t>
  </si>
  <si>
    <t>7005585291; 37116455300; 6603573607; 7004040033; 54393310500; 54787828200; 57219763545; 6602902895; 6701859739; 57190580187; 8396094300; 7201386472</t>
  </si>
  <si>
    <t>Pratt, Nicole (7005585291); Camacho, Ximena (37116455300); Vajdic, Claire (6603573607); Degenhardt, Louisa (7004040033); Laba, Tracey-Lea (54393310500); Hillen, Jodie (54787828200); Etherton-Beer, Christopher (57219763545); Preen, David (6602902895); Jorm, Louisa (6701859739); Donnolley, Natasha (57190580187); Havard, Alys (8396094300); Pearson, Sallie-Anne (7201386472)</t>
  </si>
  <si>
    <t>Pratt N.; Camacho X.; Vajdic C.; Degenhardt L.; Laba T.-L.; Hillen J.; Etherton-Beer C.; Preen D.; Jorm L.; Donnolley N.; Havard A.; Pearson S.-A.</t>
  </si>
  <si>
    <t>2-s2.0-85115346016</t>
  </si>
  <si>
    <t>Importance: The rate of deaths from overdose has increased during the COVID-19 pandemic, and recent US overdose mortality rates have been markedly high. However, scant data are available on the causes of this increase or subpopulations at elevated risk. Objective: To evaluate the rates and characteristics of deaths from drug overdose before vs during the COVID-19 pandemic. Design, Setting, and Participants: This retrospective, population-based cohort study used data from 4 statewide databases linked at the person level via the Rhode Island Data Ecosystem on adults with deaths due to overdose in Rhode Island from January 1 to August 31, 2019, and January 1 to August 31, 2020. Main Outcomes and Measures: The rates of unintentional deaths from drug-related overdose during the 2019 and 2020 observation periods overall and by sociodemographic characteristics, drugs contributing to the cause of death, location of death, and socioeconomic factors were evaluated. In subgroup analyses restricted to Medicaid beneficiaries (n = 271), the proportions of deaths from overdose by behavioral health treatment and diagnosis claims in the year before death were also examined. Results: A total of 470 adults who died of drug overdose were included in the analysis (353 men [75%]; mean [SD] age, 43.5 [12.1] years). The rate of deaths from overdose in Rhode Island increased 28.1%, from 29.2 per 100 000 person-years in 2019 to 37.4 per 100 000 person-years in 2020 (P =.009). Compared with 2019, rates of deaths due to overdose during 2020 were higher among men (43.2 vs 59.2 per 100000 person-years; P =.003), non-Hispanic White individuals (31.0 vs 42.0 per 100000 person-years; P =.005), single individuals (54.8 vs 70.4 per 100000 person-years; P =.04), deaths involving synthetic opioids (20.8 vs 28.3 per 100000 person-years; P =.005), and deaths occurring in a personal residence (13.2 vs 19.7 per 100000 person-years; P =.003). A decrease in the proportion of deaths from overdose involving heroin (11 of 206 [5%] vs &lt;2% [exact value suppressed]; P =.02) and an increase among persons experiencing job loss (16 of 206 [8%] vs 41 of 264 [16%]; P =.01) from 2019 to 2020 were observed. Among individuals who died of overdose and were Medicaid beneficiaries, the proportions of those aged 50 to 59 years with anxiety (11 of 121 [9%] vs 29 of 150 [19%]; P =.03), men with depression (27 of 121 [22%] vs 57 of 150 [38%]; P =.008), and men with anxiety (28 of 121 [23%] vs 55 of 150 [37%]; P =.02) increased during 2020 compared with 2019. Conclusions and Relevance: In this cohort study, during the first 8 months of 2020, the rate of deaths from overdose increased in Rhode Island compared with the same period in 2019, and several emerging characteristics of deaths from drug overdose during the first year of the COVID-19 pandemic were identified. These findings may inform interventions that address macroenvironmental changes associated with the pandemic.  © 2021 Macmadu A et al.</t>
  </si>
  <si>
    <t>https://www.scopus.com/inward/record.uri?eid=2-s2.0-85115346016&amp;doi=10.1001%2fjamanetworkopen.2021.25538&amp;partnerID=40&amp;md5=050b5cba428fb29f770577d77900b256</t>
  </si>
  <si>
    <t>10.1001/jamanetworkopen.2021.25538</t>
  </si>
  <si>
    <t>e2125538</t>
  </si>
  <si>
    <t>JAMA Network Open</t>
  </si>
  <si>
    <t>Comparison of Characteristics of Deaths from Drug Overdose before vs during the COVID-19 Pandemic in Rhode Island</t>
  </si>
  <si>
    <t>57188660946; 57220599194; 57265983200; 57265871800; 57265871900; 57189215020; 57193567288; 57217851123; 56859365400; 23986969700; 57211909091; 57201654120</t>
  </si>
  <si>
    <t>Macmadu, Alexandria (57188660946); Batthala, Sivakumar (57220599194); Correia Gabel, Annice M. (57265983200); Rosenberg, Marti (57265871800); Ganguly, Rik (57265871900); Yedinak, Jesse L. (57189215020); Hallowell, Benjamin D. (57193567288); Scagos, Rachel P. (57217851123); Samuels, Elizabeth A. (56859365400); Cerdá, Magdalena (23986969700); Paull, Kimberly (57211909091); Marshall, Brandon D. L. (57201654120)</t>
  </si>
  <si>
    <t>Macmadu A.; Batthala S.; Correia Gabel A.M.; Rosenberg M.; Ganguly R.; Yedinak J.L.; Hallowell B.D.; Scagos R.P.; Samuels E.A.; Cerdá M.; Paull K.; Marshall B.D.L.</t>
  </si>
  <si>
    <t>2-s2.0-85099017572</t>
  </si>
  <si>
    <t>The development and growing adoption of the FAIR data principles and associated standards as a part of research policies and practices place novel demands on research data services. This article highlights common challenges and priorities and proposes a set of recommendations on how data infrastructures can evolve and collaborate to provide services that support the implementation of the FAIR data principles, in particular in the context of building the European Open Science Cloud (EOSC). The recommendations cover a broad area of topics, including certification, infrastructure components, stewardship, costs, rewards, collaboration, training, support, and data management. These recommendations were prioritized according to their perceived urgency by different stakeholder groups and associated with actions as well as suggested action owners. This article is the output of three workshops organized by the projects FAIRsFAIR, RDA Europe, OpenAIRE, EOSC-hub, and FREYA designed to explore, discuss, and formulate recommendations among stakeholders in the scientific community. While the results are a work-in-progress, the challenges and priorities outlined provide a detailed and unique overview of current issues seen as crucial by the community that can sharpen and improve the roadmap toward a FAIR data ecosystem. This article puts forward recommendations for data and infrastructure service providers to support findable, accessible, interoperable, and reusable (FAIR) research data within the scholarly ecosystem. Formulating such recommendations is important to coordinate progress in realizing a FAIR data ecosystem in which research data can be easily shared and optimally reused, with the aim of driving down inefficiencies in the current academic system and enabling new forms of data-driven discovery. Key recommendations—ranked by their perceived urgency—resulting from an extensive community consultation process include that (1) funders and institutions should consider FAIR alignment and data sharing as part of research assessment, among other criteria; (2) services should support domain-specific ontologies by identifying disciplines that lack ontologies and enriching existing registries of ontologies; (3) repositories should support FAIR data by developing tools, such as APIs, sharing best practices, and undergoing FAIR-aligned certification; and (4) institutions should support FAIR awareness and implementation by establishing data stewardship programs providing simple and intuitive training for researchers. The recommendations outlined in this article are meant to help guide the way forward to putting into practice the FAIR guiding principles for data management. This article puts forward recommendations for data and infrastructure service providers to support FAIR research data within the scholarly ecosystem, gathered through an extensive process of community consultation. Such recommendations are important to coordinate progress in realizing a FAIR data ecosystem in which research data can be easily shared and optimally reused, with the aim of driving down inefficiencies in the current academic system and enabling new forms of data-driven discovery. © 2020 The Authors</t>
  </si>
  <si>
    <t>https://www.scopus.com/inward/record.uri?eid=2-s2.0-85099017572&amp;doi=10.1016%2fj.patter.2020.100058&amp;partnerID=40&amp;md5=b027c74df3a8700b5d77c79f6894b82e</t>
  </si>
  <si>
    <t>10.1016/j.patter.2020.100058</t>
  </si>
  <si>
    <t>10041195400; 56037329000; 57222515882; 8276553400; 39761504300; 57497913400</t>
  </si>
  <si>
    <t>Koers, Hylke (10041195400); Bangert, Daniel (56037329000); Hermans, Emilie (57222515882); van Horik, René (8276553400); de Jong, Maaike (39761504300); Mokrane, Mustapha (57497913400)</t>
  </si>
  <si>
    <t>Koers H.; Bangert D.; Hermans E.; van Horik R.; de Jong M.; Mokrane M.</t>
  </si>
  <si>
    <t>2-s2.0-85108661296</t>
  </si>
  <si>
    <t>Mangroves are recognized for their valued ecosystem services to coastal areas, and the functional linkages between those services and ecosystem carbon stocks have been established. However, spatially explicit inventories are necessary to facilitate management and protection of mangroves, as well as providing a foundation for payment for ecosystem service programs such as REDD+. We conducted an inventory of carbon stocks in mangroves within Pongara National Park (PNP), Gabon using a stratified random sampling design based on forest canopy height derived from TanDEM-X remote sensing data. Ecosystem carbon pools, including aboveground and belowground biomass and necromass, and soil carbon to a depth of 2 m were assessed using measurements and samples from plots distributed among three canopy height classes within the park. There were two mangrove species within the inventory area in PNP, Rhizophora racemosa and R. harrisonii. R. harrisonii was predominant in the sparse, low-stature stands that dominated the west side of the park. In the east side of the park, both species occurred in tall-stature stands, with tree height often exceeding 30 m. Canopy height was an effective means to stratify the inventory area, as biomass was significantly different among the height classes. Despite those differences in aboveground biomass, the soil carbon density was not significantly different among height classes. Soils were the main component of the ecosystem carbon stock, accounting for over 84% of the total. The ecosystem carbon density ranged from 644 to 943 Mg C ha−1 among the three height classes. The ecosystem carbon stock within PNP is estimated to be 40,588 Gg C. The combination of pre-inventory information about stand conditions and their spatial distribution within the assessment area obtained from remote sensing data and a spatial decision support system were fundamental to implementing this relatively large-scale field inventory. This work exemplifies how mangrove carbon stocks can be quantified to augment national C reporting statistics, provide a baseline for projects involving monitoring, reporting and verification (i.e., MRV), and provide data on the forest composition and structure for sustainable management and conservation practices. © 2021</t>
  </si>
  <si>
    <t>https://www.scopus.com/inward/record.uri?eid=2-s2.0-85108661296&amp;doi=10.1016%2fj.ecss.2021.107432&amp;partnerID=40&amp;md5=db4edc0883fe50d075c92416e58070f4</t>
  </si>
  <si>
    <t>10.1016/j.ecss.2021.107432</t>
  </si>
  <si>
    <t>55377275100; 15919041700; 8934166100; 55698016900; 56229764300; 35424216400; 57192705528; 57200621540; 57194119317; 24777858900</t>
  </si>
  <si>
    <t>Trettin, Carl C. (55377275100); Dai, Zhaohua (15919041700); Tang, Wenwu (8934166100); Lagomasino, David (55698016900); Thomas, Nathan (56229764300); Lee, Seung Kuk (35424216400); Simard, Marc (57192705528); Ebanega, Médard Obiang (57200621540); Stoval, Atticus (57194119317); Fatoyinbo, Temilola E. (24777858900)</t>
  </si>
  <si>
    <t>Trettin C.C.; Dai Z.; Tang W.; Lagomasino D.; Thomas N.; Lee S.K.; Simard M.; Ebanega M.O.; Stoval A.; Fatoyinbo T.E.</t>
  </si>
  <si>
    <t>2-s2.0-85128989128</t>
  </si>
  <si>
    <t>Machine learning (ML) is playing a great role in every sphere of life including the area of materials science and engineering. At times, the experimental and computational data together create a complex scenario for interpretation giving rise to the requirement of ML. The incorporation of ML in the development of material science has a promised future to accelerate the research through automatic data interpretation with the help of different models like classification, Regression, Clustering, etc. Therefore, it becomes quick and easy to analyze the data sets with greater accuracy as compared to the analysis done by human researchers. This paper gives an overview of the applications and applicability of Machine Learning being used in various areas of materials development. The various image processing techniques which can be applied in material science are discussed in detail. In addition to that, the paper gives detail as to how a model can be trained with a smaller number of datasets. Subsequently, the different data ecosystems which can be useful for data collection and preparation before selecting any Machine Learning model are highlighted. Furthermore, the various opportunities and challenges that material scientists have been facing in the development of new materials are also outlined for a better understanding of ML-based image processing in material science and engineering. © 2022</t>
  </si>
  <si>
    <t>https://www.scopus.com/inward/record.uri?eid=2-s2.0-85128989128&amp;doi=10.1016%2fj.matpr.2022.01.200&amp;partnerID=40&amp;md5=4149e5f81a03d16619a6f437001ca113</t>
  </si>
  <si>
    <t>10.1016/j.matpr.2022.01.200</t>
  </si>
  <si>
    <t>P14</t>
  </si>
  <si>
    <t>57218386289; 55312870500</t>
  </si>
  <si>
    <t>Pratap, Ayush (57218386289); Sardana, Neha (55312870500)</t>
  </si>
  <si>
    <t>Pratap A.; Sardana N.</t>
  </si>
  <si>
    <t>2-s2.0-85115889980</t>
  </si>
  <si>
    <t>Software systems are increasingly depending on data, particularly with the rising use of machine learning, and developers are looking for new sources of data. Open Data Ecosystems (ODE) is an emerging concept for data sharing under public licenses in software ecosystems, similar to Open Source Software (OSS). It has certain similarities to Open Government Data (OGD), where public agencies share data for innovation and transparency. We aimed to explore open data ecosystems involving commercial actors. Thus, we organized five focus groups with 27 practitioners from 22 companies, public organizations, and research institutes. Based on the outcomes, we surveyed three cases of emerging ODE practice to further understand the concepts and to validate the initial findings. The main outcome is an initial conceptual model of ODEs’ value, intrinsics, governance, and evolution, and propositions for practice and further research. We found that ODE must be value driven. Regarding the intrinsics of data, we found their type, meta-data, and legal frameworks influential for their openness. We also found the characteristics of ecosystem initiation, organization, data acquisition and openness be differentiating, which we advise research and practice to take into consideration. © 2021 The Author(s)</t>
  </si>
  <si>
    <t>https://www.scopus.com/inward/record.uri?eid=2-s2.0-85115889980&amp;doi=10.1016%2fj.jss.2021.111088&amp;partnerID=40&amp;md5=c6ddc28853e79df7e1af1d2c836e8802</t>
  </si>
  <si>
    <t>10.1016/j.jss.2021.111088</t>
  </si>
  <si>
    <t>Open Data Ecosystems — An empirical investigation into an emerging industry collaboration concept</t>
  </si>
  <si>
    <t>57202664772; 52365610500; 56426528100</t>
  </si>
  <si>
    <t>Runeson, Per (57202664772); Olsson, Thomas (52365610500); Linåker, Johan (56426528100)</t>
  </si>
  <si>
    <t>Runeson P.; Olsson T.; Linåker J.</t>
  </si>
  <si>
    <t>2-s2.0-85120355995</t>
  </si>
  <si>
    <t>This paper aims to provide a broad perspective on the development of benchmarking open data efforts through indices and rankings over the years, both at the level of countries and allowing for a cross-country comparison. The methodology follows a systematic search for the relevant resources, their classification and identification of six open data benchmarks to be further analyzed, the identification of their key components through decomposition, their description, and identifying the similarities and differences. Three major groups of indices and four periods that characterize the efforts to benchmark and measure the development of open data are identified, where the first measure the openness of the selected categories of data, the second focuses on different aspects of the open data ecosystem, using a large number of variables, and the third is a combination of both approaches. Recommendations as well as trends that can form the benchmarking frameworks in the future are also discussed. The findings are of a high importance for individual countries, which allow for correct and accurate interpretation of the results changes in the scope of a given index or rank, i.e., whether the difference in results is the result of national efforts or the subject of changes in the specific index, as well as how to combine and interpret the results of a number of indices for correct decision-making and for the definition of the future actions where the results vary significantly. In addition, the findings are also important for international organizations publishing benchmarking reports. © 2021 Elsevier Ltd</t>
  </si>
  <si>
    <t>https://www.scopus.com/inward/record.uri?eid=2-s2.0-85120355995&amp;doi=10.1016%2fj.tele.2021.101745&amp;partnerID=40&amp;md5=08027addd40fed76ac8b921f2bed689e</t>
  </si>
  <si>
    <t>10.1016/j.tele.2021.101745</t>
  </si>
  <si>
    <t>55743937500; 56518298800; 57204202481</t>
  </si>
  <si>
    <t>Lnenicka, Martin (55743937500); Luterek, Mariusz (56518298800); Nikiforova, Anastasija (57204202481)</t>
  </si>
  <si>
    <t>Lnenicka M.; Luterek M.; Nikiforova A.</t>
  </si>
  <si>
    <t>2-s2.0-85114100955</t>
  </si>
  <si>
    <t>PURPOSE Cloud computing has led to dramatic growth in the volume, variety, and velocity of cancer data. However, cloud platforms and services present new challenges for cancer research, particularly in understanding the practical tradeoffs between cloud performance, cost, and complexity. The goal of this study was to describe the practical challenges when using a cloud-based service to improve the cancer clinical trial matching process. METHODS We collected information for all interventional cancer clinical trials from ClinicalTrials.gov and used the Google Cloud Healthcare Natural Language Application Programming Interface (API) to analyze clinical trial Title and Eligibility Criteria text. An informatics pipeline leveraging interoperability standards summarized the distribution of cancer clinical trials, genes, laboratory tests, and medications extracted from cloud-based entity analysis. RESULTS There were a total of 38,851 cancer-related clinical trials found in this study, with the distribution of cancer categories extracted from Title text significantly different than in ClinicalTrials.gov (P, .001). Cloud-based entity analysis of clinical trial criteria identified a total of 949 genes, 1,782 laboratory tests, 2,086 medications, and 4,902 National Cancer Institute Thesaurus terms, with estimated detection accuracies ranging from 12.8% to 89.9%. A total of 77,702 API calls processed an estimated 167,179 text records, which took a total of 1,979 processing-minutes (33.0 processing-hours), or approximately 1.5 seconds per API call. CONCLUSION Current general-purpose cloud health care tools—like the Google service in this study—should not be used for automated clinical trial matching unless they can perform effective extraction and classification of the clinical, genetic, and medication concepts central to precision oncology research. A strong understanding of the practical aspects of cloud computing will help researchers effectively navigate the vast data ecosystems in cancer research. © 2023 American Society of Clinical Oncology. All rights reserved.</t>
  </si>
  <si>
    <t>https://www.scopus.com/inward/record.uri?eid=2-s2.0-85114100955&amp;doi=10.1200%2fCCI.21.00018&amp;partnerID=40&amp;md5=6ac0f1e5be432c002ba02c2efc34afbc</t>
  </si>
  <si>
    <t>10.1200/CCI.21.00018</t>
  </si>
  <si>
    <t>Practical Aspects of Implementing and Applying Health Care Cloud Computing Services and Informatics to Cancer Clinical Trial Data</t>
  </si>
  <si>
    <t>55339841000; 56687199000</t>
  </si>
  <si>
    <t>Ronquillo, Jay G. (55339841000); Lester, William T. (56687199000)</t>
  </si>
  <si>
    <t>Ronquillo J.G.; Lester W.T.</t>
  </si>
  <si>
    <t>2-s2.0-85129424985</t>
  </si>
  <si>
    <t>As digital transformation is speeding up, the need for a reliable retrieval is too. Libraries have long used authority files to enhance the search for information. Now, as the entire GLAM field is increasingly presenting its content online, national libraries face the requirement to provide authority data as reference points to a far more diverse community. The request is not limited to persistent identifiers but new records on non-librarian entities are needed. The German National Library (DNB) aims to provide an open framework that allows collaboration on all levels: editing the records, defining the regulations and standards plus ease the data flow in both directions. To this end, the DNB has started an ambitious project transferring both the authority file records and their regulations into a Wikibase instance. The article relates the findings working with the beta version of the software that drives Wikidata. To spur the process the DNB co-published the WikiLibrary Manifesto together with Wikimedia Deutschland. The institutions signing the manifesto shall cooperate to improve the building of a technical infrastructure that will ease knowledge equity through the FAIR Data Principles and the creation of a structured data ecosystem. The manifesto was signed by IFLA in June 2021. © 2022, Universita di Firenze, Dipartimento di Storia, Archeologia, Geografia, Arte e Spettacolo. All rights reserved.</t>
  </si>
  <si>
    <t>https://www.scopus.com/inward/record.uri?eid=2-s2.0-85129424985&amp;doi=10.4403%2fjlis.it-12767&amp;partnerID=40&amp;md5=16c72ea688b7f0bbe5c1c04ab3707079</t>
  </si>
  <si>
    <t>10.4403/jlis.it-12767</t>
  </si>
  <si>
    <t>JLIS.it</t>
  </si>
  <si>
    <t>Towards an open and collaborative Authority Control</t>
  </si>
  <si>
    <t>57208705299; 55204588500; 57665489500; 55204772400</t>
  </si>
  <si>
    <t>Fischer, Barbara Katharina (57208705299); Kett, Jürgen (55204588500); Hartmann, Sarah (57665489500); Manecke, Mathias (55204772400)</t>
  </si>
  <si>
    <t>Fischer B.K.; Kett J.; Hartmann S.; Manecke M.</t>
  </si>
  <si>
    <t>2-s2.0-85107032782</t>
  </si>
  <si>
    <t>Reliable quantification of the sources and sinks of greenhouse gases, together with trends and uncertainties, is essential to monitoring the progress in mitigating anthropogenic emissions under the Paris Agreement. This study provides a consolidated synthesis of CH4 and N2O emissions with consistently derived state-of-the-art bottom-up (BU) and top-down (TD) data sources for the European Union and UK (EU27 + UK). We integrate recent emission inventory data, ecosystem process-based model results and inverse modeling estimates over the period 1990-2017. BU and TD products are compared with European national greenhouse gas inventories (NGHGIs) reported to the UN climate convention UNFCCC secretariat in 2019. For uncertainties, we used for NGHGIs the standard deviation obtained by varying parameters of inventory calculations, reported by the member states (MSs) following the recommendations of the IPCC Guidelines. For atmospheric inversion models (TD) or other inventory datasets (BU), we defined uncertainties from the spread between different model estimates or model-specific uncertainties when reported. In comparing NGHGIs with other approaches, a key source of bias is the activities included, e.g., anthropogenic versus anthropogenic plus natural fluxes. In inversions, the separation between anthropogenic and natural emissions is sensitive to the geospatial prior distribution of emissions. Over the 2011-2015 period, which is the common denominator of data availability between all sources, the anthropogenic BU approaches are directly comparable, reporting mean emissions of 20.8 Tg CH4 yr-1 (EDGAR v5.0) and 19.0 Tg CH4 yr-1 (GAINS), consistent with the NGHGI estimates of 18.9 ± 1.7 Tg CH4 yr-1. The estimates of TD total inversions give higher emission estimates, as they also include natural emissions. Over the same period regional TD inversions with higher-resolution atmospheric transport models give a mean emission of 28.8 Tg CH4 yr-1. Coarser-resolution global TD inversions are consistent with regional TD inversions, for global inversions with GOSAT satellite data (23.3 Tg CH4 yr-1) and surface network (24.4 Tg CH4 yr-1). The magnitude of natural peatland emissions from the JSBACH-HIMMELI model, natural rivers and lakes emissions, and geological sources together account for the gap between NGHGIs and inversions and account for 5.2 Tg CH4 yr-1. For N2O emissions, over the 2011-2015 period, both BU approaches (EDGAR v5.0 and GAINS) give a mean value of anthropogenic emissions of 0.8 and 0.9 Tg N2O yr-1, respectively, agreeing with the NGHGI data (0.9 ± 0.6 Tg N2O yr-1). Over the same period, the average of the three total TD global and regional inversions was 1.3 ± 0.4 and 1.3 ± 0.1 Tg N2O yr-1, respectively. The TD and BU comparison method defined in this study can be operationalized for future yearly updates for the calculation of CH4 and N2O budgets both at the EU+UK scale and at the national scale. The referenced datasets related to figures are visualized at. (Petrescu et al., 2020b). © 2021 Ana Maria Roxana Petrescu et al.</t>
  </si>
  <si>
    <t>https://www.scopus.com/inward/record.uri?eid=2-s2.0-85107032782&amp;doi=10.5194%2fessd-13-2307-2021&amp;partnerID=40&amp;md5=6a2aaf92fc19630ab1ac7264e66caaf5</t>
  </si>
  <si>
    <t>10.5194/essd-13-2307-2021</t>
  </si>
  <si>
    <t>Earth System Science Data</t>
  </si>
  <si>
    <t>The consolidated European synthesis of CH4and N2O emissions for the European Union and United Kingdom: 1990-2017</t>
  </si>
  <si>
    <t>17346593200; 35225956000; 55399842300; 55482250100; 55907220900; 7202892035; 16835423100; 55932047300; 6602490119; 7004073088; 12544502800; 10639594300; 23008668600; 56253599800; 35315790000; 6602779233; 56785716800; 7003767429; 7005113352; 54796740400; 56518235000; 37099552800; 23029086100; 41361739100; 7004207840; 7004296127; 48560936000; 57205329362; 57200952551; 24279576700; 57216743716; 8672107100; 57201748498; 57090782900; 57205213737; 35566542600; 57160539000; 35271071300; 7006563002</t>
  </si>
  <si>
    <t>Petrescu, Ana Maria Roxana (17346593200); Qiu, Chunjing (35225956000); Ciais, Philippe (55399842300); Thompson, Rona L. (55482250100); Peylin, Philippe (55907220900); McGrath, Matthew J. (7202892035); Solazzo, Efisio (16835423100); Janssens-Maenhout, Greet (55932047300); Tubiello, Francesco N. (6602490119); Bergamaschi, Peter (7004073088); Brunner, Dominik (12544502800); Peters, Glen P. (10639594300); Höglund-Isaksson, Lena (23008668600); Regnier, Pierre (56253599800); Lauerwald, Ronny (35315790000); Bastviken, David (6602779233); Tsuruta, Aki (56785716800); Winiwarter, Wilfried (7003767429); Patra, Prabir K. (7005113352); Kuhnert, Matthias (54796740400); Oreggioni, Gabriel D. (56518235000); Crippa, Monica (37099552800); Saunois, Marielle (23029086100); Perugini, Lucia (41361739100); Markkanen, Tiina (7004207840); Aalto, Tuula (7004296127); Groot Zwaaftink, Christine D. (48560936000); Yao, Yuanzhi (57205329362); Wilson, Chris (57200952551); Conchedda, Giulia (24279576700); Günther, Dirk (57216743716); Leip, Adrian (8672107100); Smith, Pete (57201748498); Haussaire, Jean-Matthieu (57090782900); Leppänen, Antti (57205213737); Manning, Alistair J. (35566542600); McNorton, Joe (57160539000); Brockmann, Patrick (35271071300); Dolman, Albertus Johannes (7006563002)</t>
  </si>
  <si>
    <t>Petrescu A.M.R.; Qiu C.; Ciais P.; Thompson R.L.; Peylin P.; McGrath M.J.; Solazzo E.; Janssens-Maenhout G.; Tubiello F.N.; Bergamaschi P.; Brunner D.; Peters G.P.; Höglund-Isaksson L.; Regnier P.; Lauerwald R.; Bastviken D.; Tsuruta A.; Winiwarter W.; Patra P.K.; Kuhnert M.; Oreggioni G.D.; Crippa M.; Saunois M.; Perugini L.; Markkanen T.; Aalto T.; Groot Zwaaftink C.D.; Yao Y.; Wilson C.; Conchedda G.; Günther D.; Leip A.; Smith P.; Haussaire J.-M.; Leppänen A.; Manning A.J.; McNorton J.; Brockmann P.; Dolman A.J.</t>
  </si>
  <si>
    <t>2-s2.0-85107949250</t>
  </si>
  <si>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 © 2021, The Author(s).</t>
  </si>
  <si>
    <t>https://www.scopus.com/inward/record.uri?eid=2-s2.0-85107949250&amp;doi=10.1186%2fs40537-021-00481-3&amp;partnerID=40&amp;md5=7e2b6c38f966b0ec182fc8db046b6f01</t>
  </si>
  <si>
    <t>10.1186/s40537-021-00481-3</t>
  </si>
  <si>
    <t>DaLiF: a data lifecycle framework for data-driven governments</t>
  </si>
  <si>
    <t>2-s2.0-85129060002</t>
  </si>
  <si>
    <t>Exploring the information interaction between users can provide a new way to solve open data ecosystem (ODE) sustainable development. In this paper, an information diffusion model, ILSOC, is proposed to analyze the information spreading among users within the ODE, and we use this model to inspect the impact on the sustainability of the ODE. First, we establish an information diffusion model that considers the public swing mentality. As a result, the relevant parameter variables are defined, and their influence is evaluated. Finally, this article proposes countermeasures to solve the sustainability problem within ODEs from the perspectives of users. Results demonstrate that (1) simply increasing the probability of interaction between users cannot effectively improve the sustainability of the ODE. (2) Parameters, such as contact rate, conversation rate, silent rate, and reversal rate, have constant effects on the ODE. (3) To maintain this ecosystem stability, some incentives and punishments for users in the public event are necessary.  © 2022 Junjie Tang et al.</t>
  </si>
  <si>
    <t>https://www.scopus.com/inward/record.uri?eid=2-s2.0-85129060002&amp;doi=10.1155%2f2022%2f2892274&amp;partnerID=40&amp;md5=9c23b6712a6affb4d8a1a0edeb037a5e</t>
  </si>
  <si>
    <t>10.1155/2022/2892274</t>
  </si>
  <si>
    <t>Mathematical Problems in Engineering</t>
  </si>
  <si>
    <t>Information Diffusion between Users in Open Data Ecosystem: Modelling and Simulation Analysis</t>
  </si>
  <si>
    <t>57654741200; 57651983200; 57653089100</t>
  </si>
  <si>
    <t>Tang, Junjie (57654741200); Zhu, Hongxian (57651983200); Guo, Jiaxin (57653089100)</t>
  </si>
  <si>
    <t>Tang J.; Zhu H.; Guo J.</t>
  </si>
  <si>
    <t>2-s2.0-85122015347</t>
  </si>
  <si>
    <t>Government agencies are becoming more data-driven and need high-quality data to fulfill their roles in society. In the past, each agency organized its own data exchange system according to its own needs. Today, data is distributed over many organizations, and government agencies need to adopt an ecosystem approach for data exchange. Fundamental in the ecosystem approach is the dependence on other parties for the execution of stewardship strategies. Data-driven government agencies increasingly depend on other organizations for high-quality data and data stewardship across organizations is becoming more critical. While there is ample research on data stewardship within organizations, little is known about data stewardship in ecosystems. More specifically, it is unclear which data stewardship strategies government agencies can employ in ecosystems. The main goal of this explorative paper is to identify and compare data stewardship strategies used in empirical government-business ecosystems. Following an explorative case study approach, this paper reveals three different configurations of inter-organizational data stewardship: 1) the government-led ecosystem, 2) the government-business-led ecosystem, and 3) the regulation-led ecosystem. The case studies expose a wide array of data stewardship strategies across ecosystems. While the ecosystem approach provides advantages such as cost-sharing and innovation by private parties, government agencies become increasingly dependent on private parties to gain high-quality data and provide distributed infrastructure components. Maximizing the benefits and minimizing the risks of the ecosystem approach requires government agencies to be cautious when selecting a specific ecosystem configuration. © 2021</t>
  </si>
  <si>
    <t>https://www.scopus.com/inward/record.uri?eid=2-s2.0-85122015347&amp;doi=10.1016%2fj.giq.2021.101642&amp;partnerID=40&amp;md5=9dbd32559ab14fa38d6238b228774b94</t>
  </si>
  <si>
    <t>10.1016/j.giq.2021.101642</t>
  </si>
  <si>
    <t>57217246854; 26424518000; 16199813000</t>
  </si>
  <si>
    <t>van Donge, W. (57217246854); Bharosa, N. (26424518000); Janssen, M.F.W.H.A. (16199813000)</t>
  </si>
  <si>
    <t>van Donge W.; Bharosa N.; Janssen M.F.W.H.A.</t>
  </si>
  <si>
    <t>2-s2.0-85113759193</t>
  </si>
  <si>
    <t>The diversity and sheer increase in the number of connected Internet of Things (IoT) devices have brought significant concerns associated with storing and protecting a large volume of IoT data. Storage volume requirements and computational costs are continuously rising in the conventional cloud-centric IoT structures. Besides, dependencies of the centralized server solution impose significant trust issues and make it vulnerable to security risks. In this paper, a layer-based distributed data storage design and implementation of a blockchain-enabled large-scale IoT system are proposed. It has been developed to mitigate the above-mentioned challenges by using the Hyperledger Fabric (HLF) platform for distributed ledger solutions. The need for a centralized server and a third-party auditor was eliminated by leveraging HLF peers performing transaction verifications and records audits in a big data system with the help of blockchain technology. The HLF blockchain facilitates storing the lightweight verification tags on the blockchain ledger. In contrast, the actual metadata are stored in the off-chain big data system to reduce the communication overheads and enhance data integrity. Additionally, a prototype has been implemented on embedded hardware showing the feasibility of deploying the proposed solution in IoT edge computing and big data ecosystems. Finally, experiments have been conducted to evaluate the performance of the proposed scheme in terms of its throughput, latency, communication, and computation costs. The obtained results have indicated the feasibility of the proposed solution to retrieve and store the provenance of large-scale IoT data within the Big Data ecosystem using the HLF blockchain. The experimental results show the throughput of about 600 transactions, 500 ms average response time, about 2–3% of the CPU consumption at the peer process and approximately 10–20% at the client node. The minimum latency remained below 1 s however, there is an increase in the maximum latency when the sending rate reached around 200 transactions per second (TPS). © 2021, The Author(s).</t>
  </si>
  <si>
    <t>https://www.scopus.com/inward/record.uri?eid=2-s2.0-85113759193&amp;doi=10.1186%2fs40537-021-00505-y&amp;partnerID=40&amp;md5=f7f1d47c47e044d462b4c74eb5afdd31</t>
  </si>
  <si>
    <t>10.1186/s40537-021-00505-y</t>
  </si>
  <si>
    <t>IoT Big Data provenance scheme using blockchain on Hadoop ecosystem</t>
  </si>
  <si>
    <t>57215336252; 57224333725; 18133661200; 7003590797</t>
  </si>
  <si>
    <t>Honar Pajooh, Houshyar (57215336252); Rashid, Mohammed A. (57224333725); Alam, Fakhrul (18133661200); Demidenko, Serge (7003590797)</t>
  </si>
  <si>
    <t>Honar Pajooh H.; Rashid M.A.; Alam F.; Demidenko S.</t>
  </si>
  <si>
    <t>2-s2.0-85128337150</t>
  </si>
  <si>
    <t>This article reviews the founding, current state, and potential future of VIAF®, the Virtual International Authority File. VIAF consists of an aggregation of bibliographic and authority data from over 50 national agencies and infrastructures, systems that follow different cataloging practices and contain hundreds of languages. After a short history of the project, the results of surveys for implementers of linked data projects on the use of VIAF data and provides suggestions for future use and sustainability. © 2022, The Author(s).</t>
  </si>
  <si>
    <t>https://www.scopus.com/inward/record.uri?eid=2-s2.0-85128337150&amp;doi=10.4403%2fjlis.it-12749&amp;partnerID=40&amp;md5=5cf44f6acdfa999cfeefda3ebd8189b4</t>
  </si>
  <si>
    <t>10.4403/jlis.it-12749</t>
  </si>
  <si>
    <t>VIAF and the linked data ecosystem</t>
  </si>
  <si>
    <t>Putnam, Nathan (56218299500)</t>
  </si>
  <si>
    <t>Putnam N.</t>
  </si>
  <si>
    <t>2-s2.0-85164301150</t>
  </si>
  <si>
    <t>The notion of value creation is gaining traction. Even the OECD emphasized aligning profit taxation with economic activity and value creation in the BEPS Actions 8-10 Final Reports.1 Further, the modern innovative business models in this era of the digital/data economy are giving rise to highly integrated value chains. The question arises as to (i) how to accurately describe these value chains in a manner that makes the value creation and value-capturing of data and digital business transparent for tax purposes; and (ii) how to analyse modern businesses acting in their very own and unique data ecosystems. Therefore, this article discusses the value creation and value chain aspects of data-driven businesses. Considering the above, this article first discusses the background of value chain analysis and its commonly used methods for transfer pricing purposes. Second, it attempts to establish a link between the concept of value creation in the data economy and the evolving datadriven business models and examines possible value chain analyses that might be able to describe these models properly. As an interim conclusion, the authors express the need for an adjustment of the current value chain analysis for digital/data-driven businesses, as it fails to integrate the ways in which the digital data ecosystem works. Therefore, for business models that rely heavily on data and for transactions that are data-intense/datadriven, the authors propose a quantitative approach, whereby the residual profit is attributed not only to profit and investment centres, but also to data function. As it is crucial for such a value chain analysis to appropriately reflect value creation, the authors also propose a framework of digital documentation tools to understand the economic reasoning behind those businesses. © 2021, International Bureau of Fiscal Documentation (IBFD). All rights reserved.</t>
  </si>
  <si>
    <t>https://www.scopus.com/inward/record.uri?eid=2-s2.0-85164301150&amp;doi=10.59403%2f1rehxnz&amp;partnerID=40&amp;md5=71062e9929aebe2ff9f14abc47dbce89</t>
  </si>
  <si>
    <t>10.59403/1rehxnz</t>
  </si>
  <si>
    <t>International Tax Studies</t>
  </si>
  <si>
    <t>Analysing value creation and the value chain of data businesses</t>
  </si>
  <si>
    <t>57225965415; 58179869100</t>
  </si>
  <si>
    <t>Jalan, Nupur (57225965415); Winterhalter, Jan (58179869100)</t>
  </si>
  <si>
    <t>Jalan N.; Winterhalter J.</t>
  </si>
  <si>
    <t>2-s2.0-85115934406</t>
  </si>
  <si>
    <t>The development of scientific predictive models has been of great interest over the decades. A scientific model is capable of forecasting domain outcomes without the necessity of performing expensive experiments. In particular, in combustion kinetics, the model can help improving the combustion facilities and the fuel efficiency reducing the pollutants. At the same time, the amount of available scientific data has increased and helped speeding up the continuous cycle of model improvement and validation. This has also opened new opportunities for leveraging a large amount of data to support knowledge extraction. However, experiments are affected by several data quality problems since they are a collection of information over several decades of research, each characterized by different representation formats and reasons of uncertainty. In this context, it is necessary to develop an automatic data ecosystem capable of integrating heterogeneous information sources while maintaining a quality repository. We present an innovative approach to data quality management from the chemical engineering domain, based on an available prototype of a scientific framework, SciExpeM, which has been significantly extended. We identified a new methodology from the model development research process that systematically extracts knowledge from the experimental data and the predictive model. In the paper, we show how our general framework could support the model development process, and save precious research time also in other experimental domains with similar characteristics, i.e., managing numerical data from experiments. © Copyright © 2021 Ramalli, Scalia, Pernici, Stagni, Cuoci and Faravelli.</t>
  </si>
  <si>
    <t>https://www.scopus.com/inward/record.uri?eid=2-s2.0-85115934406&amp;doi=10.3389%2ffdata.2021.663410&amp;partnerID=40&amp;md5=96f74c7c90762e4b093bcf5af9087f91</t>
  </si>
  <si>
    <t>10.3389/fdata.2021.663410</t>
  </si>
  <si>
    <t>Frontiers in Big Data</t>
  </si>
  <si>
    <t>Data Ecosystems for Scientific Experiments: Managing Combustion Experiments and Simulation Analyses in Chemical Engineering</t>
  </si>
  <si>
    <t>57211998875; 57194976071; 7004638196; 55603554500; 55906162200; 7003738456</t>
  </si>
  <si>
    <t>Ramalli, Edoardo (57211998875); Scalia, Gabriele (57194976071); Pernici, Barbara (7004638196); Stagni, Alessandro (55603554500); Cuoci, Alberto (55906162200); Faravelli, Tiziano (7003738456)</t>
  </si>
  <si>
    <t>Ramalli E.; Scalia G.; Pernici B.; Stagni A.; Cuoci A.; Faravelli T.</t>
  </si>
  <si>
    <t>2-s2.0-85127485824</t>
  </si>
  <si>
    <t>Liquidity risk arises from the inability to unwind or hedge trading positions at the prevailing market prices. The risk of liquidity is a wide and complex topic as it depends on several factors and causes. While much has been written on the subject, there exists no clear-cut mathematical description of the phenomena and typical market risk modeling methods fail to identify the effect of illiquidity risk. In this paper, we do not propose a definitive one either, but we attempt to derive novel mathematical algorithms for the dynamic modeling of trading volumes during the closeout period from the perspective of multiple-Asset portfolio(s), as well as for financial entities with different subsidiary firms and multiple agents. The robust modeling techniques are based on the application of initial-value-problem differential equations technique for portfolio selection and risk management purposes. This paper provides some crucial parameters for the assessment of the trading volumes of multiple-Asset portfolio(s) during the closeout period, where the mathematical proofs for each theorem and corollary are provided. Based on the new developed econophysics theory, this paper presents for the first time a closed-form solution for key parameters for the estimation of trading volumes and liquidity risk, such as the unwinding constant, half-life, and mean lifetime and discusses how these novel parameters can be estimated and incorporated into the proposed techniques. The developed modeling algorithms are appealing in terms of theory and are promising for practical econophysics applications, particularly in developing dynamic and robust portfolio management algorithms in light of the 2007-2009 global financial crunch. In addition, they can be applied to artificial intelligence and machine learning for the policymaking process, reinforcement machine learning techniques for the Internet of Things (IoT) data analytics, expert systems in finance, FinTech, and within big data ecosystems. © 2022 Mazin A. M. Al Janabi.</t>
  </si>
  <si>
    <t>https://www.scopus.com/inward/record.uri?eid=2-s2.0-85127485824&amp;doi=10.1155%2f2022%2f4965556&amp;partnerID=40&amp;md5=ea16ce44c6e58aee5e485dfe6b787d77</t>
  </si>
  <si>
    <t>10.1155/2022/4965556</t>
  </si>
  <si>
    <t>Complexity</t>
  </si>
  <si>
    <t>A Novel Modeling Technique for the Forecasting of Multiple-Asset Trading Volumes: Innovative Initial-Value-Problem Differential Equation Algorithms for Reinforcement Machine Learning</t>
  </si>
  <si>
    <t>Al Janabi, Mazin A. M. (24463149200)</t>
  </si>
  <si>
    <t>Al Janabi M.A.M.</t>
  </si>
  <si>
    <t>2-s2.0-85082608673</t>
  </si>
  <si>
    <t>Big Data environments are typically very complex ecosystems; this means that implementing them is complicated. One possible technique with which to address this complexity is the use of abstraction. Reference architecture (RA) can be useful for an improved understanding of the main components of Big Data. Herein, we propose a security RA that includes the management of security concerns and provides the main elements of a Big Data ecosystem. Application of this architecture to real-world scenarios facilitates its refinement and improves its usefulness. In this article, we present a case study of a real-world Big Data ecosystem implemented in a banking environment. This ecosystem was developed by everis, an NTT company with which we collaborated for this study. To conduct this validation case study, a map was established between the elements of the Big Data ecosystem implemented and our proposal. Consequently, a series of valuable lessons that can improve both our architecture and the security of the Big Data environment were obtained. These include recommendations for a set of best practices such as the use of security patterns. © 2020 John Wiley &amp; Sons, Ltd.</t>
  </si>
  <si>
    <t>https://www.scopus.com/inward/record.uri?eid=2-s2.0-85082608673&amp;doi=10.1002%2fspe.2829&amp;partnerID=40&amp;md5=3c9c3500973584f47e619b2f8f6edeed</t>
  </si>
  <si>
    <t>10.1002/spe.2829</t>
  </si>
  <si>
    <t>Software - Practice and Experience</t>
  </si>
  <si>
    <t>Application of security reference architecture to Big Data ecosystems in an industrial scenario</t>
  </si>
  <si>
    <t>57193095678; 57213023332; 7201394131; 7402178980; 6508031693</t>
  </si>
  <si>
    <t>Moreno, Julio (57193095678); Gómez, Javier (57213023332); Serrano, Manuel A. (7201394131); B. Fernandez, Eduardo (7402178980); Fernández-Medina, Eduardo (6508031693)</t>
  </si>
  <si>
    <t>Moreno J.; Gómez J.; Serrano M.A.; B. Fernandez E.; Fernández-Medina E.</t>
  </si>
  <si>
    <t>2-s2.0-85089916685</t>
  </si>
  <si>
    <t>The multitude of multi-omics data generated cost-effectively using advanced high-throughput technologies has imposed challenging domain for research in Artificial Intelligence (AI). Data curation poses a significant challenge as different parameters, instruments, and sample preparations approaches are employed for generating these big data sets. AI could reduce the fuzziness and randomness in data handling and build a platform for the data ecosystem, and thus serve as the primary choice for data mining and big data analysis to make informed decisions. However, AI implication remains intricate for researchers/clinicians lacking specific training in computational tools and informatics. Cancer is a major cause of death worldwide, accounting for an estimated 9.6 million deaths in 2018. Certain cancers, such as pancreatic and gastric cancers, are detected only after they have reached their advanced stages with frequent relapses. Cancer is one of the most complex diseases affecting a range of organs with diverse disease progression mechanisms and the effectors ranging from gene-epigenetics to a wide array of metabolites. Hence a comprehensive study, including genomics, epi-genomics, transcriptomics, proteomics, and metabolomics, along with the medical/mass-spectrometry imaging, patient clinical history, treatments provided, genetics, and disease endemicity, is essential. Cancer Moonshot℠ Research Initiatives by NIH National Cancer Institute aims to collect as much information as possible from different regions of the world and make a cancer data repository. AI could play an immense role in (a) analysis of complex and heterogeneous data sets (multi-omics and/or inter-omics), (b) data integration to provide a holistic disease molecular mechanism, (c) identification of diagnostic and prognostic markers, and (d) monitor patient’s response to drugs/treatments and recovery. AI enables precision disease management well beyond the prevalent disease stratification patterns, such as differential expression and supervised classification. This review highlights critical advances and challenges in omics data analysis, dealing with data variability from lab-to-lab, and data integration. We also describe methods used in data mining and AI methods to obtain robust results for precision medicine from “big” data. In the future, AI could be expanded to achieve ground-breaking progress in disease management. © Copyright © 2020 Patel, George and Rai.</t>
  </si>
  <si>
    <t>https://www.scopus.com/inward/record.uri?eid=2-s2.0-85089916685&amp;doi=10.3389%2ffphar.2020.01177&amp;partnerID=40&amp;md5=4eb1879b84b7f08edb4b1c141884c36c</t>
  </si>
  <si>
    <t>10.3389/fphar.2020.01177</t>
  </si>
  <si>
    <t>Frontiers in Pharmacology</t>
  </si>
  <si>
    <t>Artificial Intelligence to Decode Cancer Mechanism: Beyond Patient Stratification for Precision Oncology</t>
  </si>
  <si>
    <t>55975051500; 55174887700; 37162012000</t>
  </si>
  <si>
    <t>Patel, Sandip Kumar (55975051500); George, Bhawana (55174887700); Rai, Vineeta (37162012000)</t>
  </si>
  <si>
    <t>Patel S.K.; George B.; Rai V.</t>
  </si>
  <si>
    <t>2-s2.0-85206333035</t>
  </si>
  <si>
    <t>This research aims to explore policy venues to encourage the use of data from Continuously Operating Reference Stations (CORS) at a national level or National CORS (NCORS). Thailand, among many countries, has established NCORS to observe and process the Global Navigation Satellite System (GNSS) signals to improve the accuracy of positional data that serve many spatially related activities of government agencies. Optimising the use of NCORS data in other potential sectors is the next challenge to tackle. The research was conducted in three phases: 1) formulating an NCORS data ecosystem concept, 2) applying the developed concept to identify the gaps of NCORS in Thailand, and 3) examining the policies to address the identified gaps. In phase one, an NCORS data ecosystem was conceptualised to explain the nature of NCORS data and the environment in which the NCORS data are created, processed, and used. The NCORS data ecosystem concept was developed by synthesising previous conceptualisations linking data and ecosystems and elaborating on existing literature on NCORS, backed up by experts’ insights and practical experiences gathered during the research. Eventually, an NCORS data ecosystem was defined as “a system where technical and institutional elements at the national level coexist and collectively interact to facilitate the flow of different NCORS data forms from providers to users”. Since NCORS data are spatial data by their properties and functions, this research applied a Spatial Data Infrastructure (SDI) concept to describe the elements of the NCORS data ecosystem. From here, two types of elements were identified: “central elements” and “surrounding elements”. The central elements include an NCORS data chain and an NCORS network. The NCORS data chain contains different data forms, such as GNSS observation data, achieve data, and correction data. The NCORS data chain can be seen in various positioning services, such as Real-Time Kinematic (RTK), Differential-GNSS (DGNSS), and Precise Point Positioning (PPP). The surrounding elements are people, standards, policies, institutional frameworks, financial resources, and technology. These surrounding elements collectively interact to facilitate the flow of NCORS data and the functionality of the NCORS network. The research categorised the collective interactions into three mechanisms: NCORS data governance, NCORS data provision, and NCORS data use. NCORS data governance consists of the organisational interactions of policymakers, NCORS providers, authorities, and stakeholders involved in the NCORS data ecosystem. The NCORS data governance directs NCORS data provision, which aims to make NCORS data available. While much research has provided knowledge to explain NCORS data governance and provision, little knowledge is available to explain NCORS data use. This research, therefore, combined the Diffusion of Innovations (DOI) theory with the Technology Acceptance Model (TAM) to fill the knowledge gap in NCORS data use. Through DOI theory, it was possible to regard NCORS data use as a user-driven mechanism where users (individuals or entities) use the NCORS data and generate the diffusion of the NCORS data use within and across societal systems. The characteristics of NCORS data users were notably based upon demography, perception about the use, communication behaviours and other conditions involving the use. Through TAM, it was possible to get a deeper understanding of the perception about the use. The performance of NCORS data use was defined in two levels: basic use—the use within original users or purposes and optimal use—the use that expands to other users or purposes. Ultimately, to operationalise the knowledge of an NCORS data ecosystem concept, such a concept was translated into a Subsystem Diagram (SSD), a tool to understand and assess an NCORS data ecosystem. The SSD represents an innovative way to illustrate the relationships and performance of the mechanisms in the NCORS data ecosystem. Such an illustration enables the research to evaluate the NCORS data ecosystems and compare them to others in the next phase. Phase two of the research applied the developed NCORS data ecosystem concept with a multi-case study approach to compare Germany, the Netherlands, Sweden and Thailand. The first three countries were experienced and successful in optimising NCORS data use. The research findings indicate that, in Thailand, providing NCORS data as open data does not assure optimal NCORS data use. To get a deeper understanding of the situation, a specific user group sector was chosen for investigation – rice farming – due to its socio-economic role in Thailand and the potential of the activity in using NCORS data. The research applied a survey to investigate the farmers’ needs, practices, and attitudes toward NCORS technology. The result showed that 1) most farmers were willing to use NCORS technology, but NCORS technology was not available in the market for them to purchase 2) around half of the respondents have knowledge of NCORS, and 3) the annual data cost between 1-1,000 THB (30 EURO) is acceptable for most respondents. The investigation illustrated that next to the NCORS data availability and the users’ demand, NCORS data use also requires facilitating conditions, such as the availability of NCORS technology and relevant NCORS knowledge. This research identified three areas of improvement in encouraging NCORS data use: the availability of NCORS technology, the relevant knowledge involving NCORS data, and the cost of NCORS data use. In phase three, related to the policy venue, the research adopted the System Dynamics (SD) methodology to examine the outcomes of policies addressing the three identified areas of improvement. The three policies aim to trigger, accelerate, and enlarge the NCORS data use. The first policy seeks to trigger diffusion by making NCORS technology readily available. The availability of NCORS technology in machinery (for example, tractors/ drones) that farmers already use will allow them to use NCORS data. The availability of NCORS technology is envisaged to trigger the adoption and diffusion of NCORS data use. The second policy aims to accelerate the diffusion of NCORS data use by addressing the knowledge about NCORS data availability and NCORS technology. Farmers are the primary target of the knowledge campaign. In parallel, change agents and opinion leaders, who have a crucial role in delivering/fostering the knowledge to/of farmers, need to be provided with the knowledge. Change agents include machine companies and agricultural department staff. The opinion leaders or influencers are such as successful farmers, village sages, and academics. These people significantly contribute to the spread of technology. The third policy is to enlarge the potential users through Open Data NCORS (OD-NCORS). Although the annual NCORS data cost is acceptable for most farmers, the OD policy should be applied to NCORS to maximise the volume of potential users. These three policies should be implemented in combination with each other. More efforts are needed to facilitate conditions that empower potential users. The critical driving forces, such as political and public support and relations with machine companies, are the strategic areas to establish. Therefore, it is the role of NCORS data governance to approach such actors to provide facilitating conditions. Nevertheless, the stakeholders must keep in mind that all policies and efforts take time to exhibit the expected result. In addition to serving the research’s aim, this research established three features of scientific relevance. First, the formulated knowledge of an NCORS data ecosystem significantly contributes to a comprehensive knowledge of generic data ecosystem concepts. The key contribution of this research is the comprehensive understanding of NCORS data use. Even though much research has grown in the light of user perspective, the research’s views stem from the repeated points—data use as a goal of data provision. This research expressed that data use is an activity that occurs in individual and societal systems. This attempt can be a paradigm shift from a theoretical and practical perspective in addressing the use of NCORS and other data. Understanding the NCORS data use broadens the understanding of the NCORS data ecosystem concept. This research turned the knowledge into an SSD, a novel way to illustrate the relations and overview of the NCORS data ecosystem’s mechanics. Such illustration enables stakeholders to evaluate the NCORS data ecosystems and compare them. Second, from the view that data use is a mechanism, this research proposes the components of user characteristics by synthesising DOI and TAM knowledge. The user characteristics in this research describe users based on their actions in using and spreading the information about the use. The description enhances users as actors in a data ecosystem. Although further investigations are needed to specify users in different types of data or the societal systems they belong to, the user characteristics in the present research are sufficient to serve the research aim and initiate the venue for data policy research. Third, developing a diffusion model of NCORS data use added new aspects to the general DOI model. Two modifications were made to allow the model to capture the situation in Thailand. First, a modification was to model the incomplete diffusion structures, lacking technology in the case of Thailand. Second, this research introduced a link of information transfer to the original diffusion model. Such modifications contribute to the synthesis of knowledge within the general diffusion model. Further research is encouraged to apply the concept of the NCORS data ecosystem developed in this research to explore NCORS in other contexts and for other data types. The application may provide insights to improve the NCORS and general data ecosystem concepts. For the NCORS in Thailand, further research should look into how to better understand and improve the facilitating conditions of data use to ensure the success of open NCORS data. Finally, future research into the alignment between NCORS and CCORS for the best interest of citizens will be vital since there is a possibility of the CCORS network establishment in Thailand. © 2022 Warakan Supinajaroen.</t>
  </si>
  <si>
    <t>https://www.scopus.com/inward/record.uri?eid=2-s2.0-85206333035&amp;partnerID=40&amp;md5=4cb13ada63b729de709f22b65327a604</t>
  </si>
  <si>
    <t>A+BE Architecture and the Built Environment</t>
  </si>
  <si>
    <t>Optimising the Use of National CORS Data in the Context of Thailand Policy outlooks from a data ecosystem perspective</t>
  </si>
  <si>
    <t>Supinajaroen, Warakan (58306419800)</t>
  </si>
  <si>
    <t>Supinajaroen W.</t>
  </si>
  <si>
    <t>2-s2.0-85106927906</t>
  </si>
  <si>
    <t>Big data ecosystems are complex data-intensive, digital–physical systems. Data-intensive ecosystems offer a number of benefits; however, they present challenges as well. One major challenge is related to the privacy and security. A number of privacy and security models, techniques and algorithms have been proposed over a period of time. The limitation is that these solutions are primarily focused on an individual or on an isolated organizational context. There is a need to study and provide complete end-to-end solutions that ensure security and privacy throughout the data lifecycle across the ecosystem beyond the boundary of an individual system or organizational context. The results of current study provide a review of the existing privacy and security challenges and solutions using the systematic literature review (SLR) approach. Based on the SLR approach, 79 applicable articles were selected and analyzed. The information from these articles was extracted to compile a catalogue of security and privacy challenges in big data ecosystems and to highlight their interdependencies. The results were categorized from theoretical viewpoint using adaptive enterprise architecture and practical viewpoint using DAMA framework as guiding lens. The findings of this research will help to identify the research gaps and draw novel research directions in the context of privacy and security in big data-intensive ecosystems. © 2021, The Author(s).</t>
  </si>
  <si>
    <t>https://www.scopus.com/inward/record.uri?eid=2-s2.0-85106927906&amp;doi=10.1186%2fs13638-021-01996-2&amp;partnerID=40&amp;md5=80c0feffee5310158f1152c4b67f8943</t>
  </si>
  <si>
    <t>10.1186/s13638-021-01996-2</t>
  </si>
  <si>
    <t>Eurasip Journal on Wireless Communications and Networking</t>
  </si>
  <si>
    <t>Secure big data ecosystem architecture: challenges and solutions</t>
  </si>
  <si>
    <t>57210843875; 53979600700; 7101795409; 57200275504</t>
  </si>
  <si>
    <t>Anwar, Memoona J. (57210843875); Gill, Asif Q. (53979600700); Hussain, Farookh K. (7101795409); Imran, Muhammad (57200275504)</t>
  </si>
  <si>
    <t>Anwar M.J.; Gill A.Q.; Hussain F.K.; Imran M.</t>
  </si>
  <si>
    <t>2-s2.0-85132606852</t>
  </si>
  <si>
    <t>Transhuman enhancements – technologies that boost human capabilities – are everywhere: bodily implants, wearables, portable devices, and smart devices embedded in everyday spaces. A key feature of these technologies is their capacity to generate data from the user side and ‘give back’ that data to users in the form of personalized insights that can influence future choices and actions. Increasingly, our choices are made at the shifting interface between freedom and data, and these enhancements are transforming everyone into human-digital cyborgs or quantified selves. These personalized insights promise multiple benefits for diverse stakeholders, most obviously greater self-understanding, and better decision-making for end-users, and new business opportunities for firms. Nevertheless, concerns remain. These technologies contribute to the emergence of new forms of post-Foucauldian surveillance that raise difficult questions about the meaning, limits, and even possibility of privacy. As personal choice becomes increasingly dependent on data, traditional legal conceptions of privacy that presuppose an independent and settled sphere of private life over which an autonomous ‘person’ enjoys dominion become strained. Transformations in the practice of privacy are occurring, and we are experiencing the augmentation of a narrative of the protection of privacy rights of persons with a more situational, human-centered, and technology-driven conception of privacy-by-design. This article describes such privacy enhancing technologies and raises the question of whether such an approach to privacy is adequate to the complex realities of the contemporary data ecosystem and emerging forms of digital subjectivity. © 2022 Mark Fenwick and Paulius Jurcys.</t>
  </si>
  <si>
    <t>https://www.scopus.com/inward/record.uri?eid=2-s2.0-85132606852&amp;partnerID=40&amp;md5=0b7fb960abffda9c9331a32569cc2929</t>
  </si>
  <si>
    <t>Journal of Intellectual Property, Information Technology and E-Commerce Law</t>
  </si>
  <si>
    <t>From Cyborgs to Quantified Selves Augmenting Privacy Rights with User-Centric Technology and Design</t>
  </si>
  <si>
    <t>55671902600; 36129242500</t>
  </si>
  <si>
    <t>Fenwick, Mark (55671902600); Jurcys, Paulius (36129242500)</t>
  </si>
  <si>
    <t>Fenwick M.; Jurcys P.</t>
  </si>
  <si>
    <t>2-s2.0-85098622076</t>
  </si>
  <si>
    <t>The digital health ecosystem is rife with opportunities to improve healthcare through data-driven services in the European Union (EU). The value of health data, in the multiple forms in which they come (from health records to lifestyle data collected by smartphones or wearables), can truly emerge when they are allowed to flow in the ecosystem within a governance framework supported by all relevant stakeholders, with trust as the common and clear thread underpinning it. The coronavirus pandemic has provided an additional impetus for change, showing the importance of coordination and adequate communication between Member States and quality data to inform decision-making. Significant challenges remain, however, in order to achieve a fully integrated European digital health ecosystem, including: (1) the potentially diverging rules set by Member States at the national level and the need for an EU framework for the secondary use of health data; (2) the need for transparency and accountability for sustaining a data-sharing framework involving public authorities, research organisations, industry and citizens; and (3) the need for interoperable data and processes. Taking stock of these challenges, this article puts forward policy recommendations to enable the provision of pan-European data-driven healthcare services and to build a transparent and trustworthy framework for citizens. © The Author(s), 2020. Published by Cambridge University Press.</t>
  </si>
  <si>
    <t>https://www.scopus.com/inward/record.uri?eid=2-s2.0-85098622076&amp;doi=10.1017%2ferr.2020.88&amp;partnerID=40&amp;md5=1270058714b63a7bfba4cf80a0e352c9</t>
  </si>
  <si>
    <t>10.1017/err.2020.88</t>
  </si>
  <si>
    <t>European Journal of Risk Regulation</t>
  </si>
  <si>
    <t>Towards a European health data ecosystem</t>
  </si>
  <si>
    <t>57211524155; 55539295800</t>
  </si>
  <si>
    <t>Iacob, Nadina (57211524155); Simonelli, Felice (55539295800)</t>
  </si>
  <si>
    <t>Iacob N.; Simonelli F.</t>
  </si>
  <si>
    <t>2-s2.0-85124698785</t>
  </si>
  <si>
    <t>A data ecosystem (DE) offers a keystone-player or alliance-driven infrastructure that enables the interaction of different stakeholders and the resolution of interoperability issues among shared data. However, despite years of research in data governance and management, trustability is still affected by the absence of transparent and traceable data-driven pipelines. In this work, we focus on requirements and challenges that DEs face when ensuring data transparency. Requirements are derived from the data and organizational management, as well as from broader legal and ethical considerations. We propose a novel knowledge-driven DE architecture, providing the pillars for satisfying the analyzed requirements. We illustrate the potential of our proposal in a real-world scenario. Last, we discuss and rate the potential of the proposed architecture in the fulfillmentof these requirements. © 2021 Copyright held by the owner/author(s). Publication rights licensed to ACM.</t>
  </si>
  <si>
    <t>https://www.scopus.com/inward/record.uri?eid=2-s2.0-85124698785&amp;doi=10.1145%2f3467022&amp;partnerID=40&amp;md5=90329dae4b2abdec82826e3bafc0eed8</t>
  </si>
  <si>
    <t>36623609500; 7202765018; 11139094800; 8402301400; 7201834671; 7006359305; 56962738200; 22938389700; 26424790800; 42962155800; 7004638196; 6602072260</t>
  </si>
  <si>
    <t>Geisler, Sandra (36623609500); Vidal, Maria-Esther (7202765018); Cappiello, Cinzia (11139094800); Lóscio, Bernadette Farias (8402301400); Gal, Avigdor (7201834671); Jarke, Matthias (7006359305); Lenzerini, Maurizio (56962738200); Missier, Paolo (22938389700); Otto, Boris (26424790800); Paja, Elda (42962155800); Pernici, Barbara (7004638196); Rehof, Jakob (6602072260)</t>
  </si>
  <si>
    <t>Geisler S.; Vidal M.-E.; Cappiello C.; Lóscio B.F.; Gal A.; Jarke M.; Lenzerini M.; Missier P.; Otto B.; Paja E.; Pernici B.; Rehof J.</t>
  </si>
  <si>
    <t>2-s2.0-85134390280</t>
  </si>
  <si>
    <t>Regulators and payers play a pivotal role in facilitating timely and affordable access to safe and efficacious medicines. They use evidence generated from randomised clinical trials (RCTs) to support decisions to register and subsidise medicines. However, at the time of registration and subsidy approval, regulators and payers face uncertainty about how RCT outcomes will translate to real-world clinical practice. In response to this situation, medicines policy agencies worldwide have endorsed the use of real-world data (RWD) to derive novel insights on the use and outcomes of prescribed medicines. Recent reforms around data availability and use in Australia are creating unparalleled data access and opportunities for Australian researchers to undertake large-scale research to generate evidence on the safety and effectiveness of medicines in the real world. Highlighting the critical importance of research in this area, Quality Use of Medicines and Medicine Safety was announced as Australia’s 10th National Health Priority in 2019. The National Health and Medical Research Council, Medicines Intelligence Centre of Research Excellence (MI-CRE) has been formed to take advantage of the renewed focus on quality use of medicines and the changing data landscape in Australia. It will generate timely research supporting the evidentiary needs of Australian medicines regulators and payers by accelerating the development and translation of real-world evidence on medicines use and outcomes. MI-CRE is developing a coordinated approach to identify, triage and respond to priority questions where there are significant uncertainties about medicines use, (cost)effectiveness, and/or safety and creating a data ecosystem that will streamline access to Australian data to enable researchers to generate robust evidence in a timely manner. This paper outlines how MI-CRE will partner with policy makers, clinicians, and consumer advocates to leverage real-world data to co-create real-world evidence, to improve quality use of medicines and reduce medicine-related harm. © The Authors.</t>
  </si>
  <si>
    <t>https://www.scopus.com/inward/record.uri?eid=2-s2.0-85134390280&amp;doi=10.23889%2fIJPDS.V6I3.1726&amp;partnerID=40&amp;md5=21ea03f337ada37449967e814fe0e5d5</t>
  </si>
  <si>
    <t>10.23889/IJPDS.V6I3.1726</t>
  </si>
  <si>
    <t>09</t>
  </si>
  <si>
    <t>International Journal of Population Data Science</t>
  </si>
  <si>
    <t>The Medicines Intelligence Centre of Research Excellence: Co-creating real-world evidence to support the evidentiary needs of Australian regulators and payers</t>
  </si>
  <si>
    <t>2-s2.0-85101116526</t>
  </si>
  <si>
    <t>Over the last decade, cities around the world have embraced the open data movement by launching open data portals. To successfully derive benefits from these initiatives, various individual and organizational actors need to engage with them. These actors undertake activities supporting data publication and dissemination in open data ecosystems. In this paper, we focus on enhancing the IS community’s contribution to the open data movement by conducting a longitudinal, qualitative archival analysis of open data initiatives in three Canadian cities: Edmonton, Toronto, and Montreal. Combining two complementary models of open data and information ecosystems, we explore how actors engage in and across the sustainability, political, and administrative spheres to influence open data initiatives. Our findings suggest most actors operate in a single sphere but that some can operate across two or all three spheres to become ecosystem anchors. Through these sphere-spanning efforts, ecosystem anchors help to shape the way in which open data initiatives evolve. We provide a theoretically grounded explanation of processes in successful open data initiatives and suggest new directions for practice. © 2020 by the Association for Information Systems.</t>
  </si>
  <si>
    <t>https://www.scopus.com/inward/record.uri?eid=2-s2.0-85101116526&amp;doi=10.17705%2f1CAIS.04728&amp;partnerID=40&amp;md5=4584a613b534625c85695168e4d4c2ec</t>
  </si>
  <si>
    <t>10.17705/1CAIS.04728</t>
  </si>
  <si>
    <t>Integrating across sustainability, political, and administrative spheres: A longitudinal study of actors’ engagement in open data ecosystems in three canadian cities</t>
  </si>
  <si>
    <t>55311369800; 37049399900; 57222042337; 16305726400</t>
  </si>
  <si>
    <t>Corbett, Jacqueline (55311369800); Templier, Mathieu (37049399900); Townsend, Holly (57222042337); Takeda, Hirotoshi (16305726400)</t>
  </si>
  <si>
    <t>Corbett J.; Templier M.; Townsend H.; Takeda H.</t>
  </si>
  <si>
    <t>2-s2.0-85084122224</t>
  </si>
  <si>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 © 2020 Elsevier Ltd</t>
  </si>
  <si>
    <t>https://www.scopus.com/inward/record.uri?eid=2-s2.0-85084122224&amp;doi=10.1016%2fj.telpol.2020.101976&amp;partnerID=40&amp;md5=2005d79dbd99953841686096a8127379</t>
  </si>
  <si>
    <t>10.1016/j.telpol.2020.101976</t>
  </si>
  <si>
    <t>57216630584; 16643425600</t>
  </si>
  <si>
    <t>Kuziemski, Maciej (57216630584); Misuraca, Gianluca (16643425600)</t>
  </si>
  <si>
    <t>Kuziemski M.; Misuraca G.</t>
  </si>
  <si>
    <t>2-s2.0-85122346406</t>
  </si>
  <si>
    <t>The deployment of the Industrial Internet of Things (I-IoT) in Industry 4.0 aims to enhance the productivity by gathering and processing of real-time data. Industry 4.0 uses Big Data ecosystem to deal with the large volume of heterogeneous data generated by several types of sensors. Therefore, Big Data technologies offer scalable IT resources for computing and storing. However, there is a scarcity of studies on data flow platforms to address the core challenges of the I-IoT complex environment. This paper proposes a generic platform for data gathering and processing from the sensors to the cloud, and using Edge computing approach that introduces an intermediate layer between the Cloud and the I-IoT nodes. Vitals features are deployed in this layer such as security management, Stream Processing, local storing in order to ensure real time monitoring and to reduce the latency in case of a poor Internet connectivity. © 2021 Little Lion Scientific</t>
  </si>
  <si>
    <t>https://www.scopus.com/inward/record.uri?eid=2-s2.0-85122346406&amp;partnerID=40&amp;md5=31e0a797d145877b3ec632990c7efba2</t>
  </si>
  <si>
    <t>Journal of Theoretical and Applied Information Technology</t>
  </si>
  <si>
    <t>A PROPOSAL ARCHITECTURE for DATA GATHERING and PROCESSING in INDUSTRY 4.0</t>
  </si>
  <si>
    <t>57402243000; 57140638700; 55612143700; 35867801100; 35867883300</t>
  </si>
  <si>
    <t>Ajil, Ouahib (57402243000); Rezzai, Maha (57140638700); Dachry, Wafaa (55612143700); Gziri, Hassan (35867801100); Mousrij, Ahmed (35867883300)</t>
  </si>
  <si>
    <t>Ajil O.; Rezzai M.; Dachry W.; Gziri H.; Mousrij A.</t>
  </si>
  <si>
    <t>2-s2.0-85129127553</t>
  </si>
  <si>
    <t>Identifiers are at the crossroads of two interconnected, major evolutions which heavily impact national libraries: the massification of dataflow, redrawing the place libraries occupy within the global and national data ecosystem in a shared environment, and the strategic shift towards entity management underlying behind the new professional practices and standards. Based on the experience and maturation libraries are gaining in this field, the time maybe has come to formalize them and to highlight the impressive strike force libraries could have in a highly competitive landscape. This is the aim the Bibliothèque nationale de France is trying to reach by publishing an identifiers’ policy. It comes as the last part of a triptych after the new cataloguing policy (2016, including the indexing policy published in 2017) and the quality policy (2019). This identifiers’ policy is intended to clarify why and on what grounds a national library could, more or less, get involved in a given identifier, taking into account the diversity of scope, governance structure and business model of identifiers, be they international (for instance: ISNI, ISSN, ARK) or local (for instance: the BnF proper identifiers). Therefore, the identifiers’ policy highlights why it is necessary to use permanent, trustworthy identifiers and to what extent they are helpful in the daily working and quality control processes led by cataloguers. This is why the identifiers’ policy is not limited to principles, but has a very concrete dimension, both for internal and external issues. © 2022, The Author(s).</t>
  </si>
  <si>
    <t>https://www.scopus.com/inward/record.uri?eid=2-s2.0-85129127553&amp;doi=10.4403%2fjlis.it-12768&amp;partnerID=40&amp;md5=dd7d8b31522f17f4f6043284c930d759</t>
  </si>
  <si>
    <t>10.4403/jlis.it-12768</t>
  </si>
  <si>
    <t>How to build an «Identifiers’ policy»: the BnF use case</t>
  </si>
  <si>
    <t>Boulet, Vincent (57190175842)</t>
  </si>
  <si>
    <t>Boulet V.</t>
  </si>
  <si>
    <t>2-s2.0-85046166981</t>
  </si>
  <si>
    <t>The increasing amounts of data related to the execution of scientific workflows has raised awareness of their shift towards parallel data-intensive problems. In this paper, we deliver our experience combining the traditional high-performance computing and grid-based approaches with Big Data analytics paradigms, in the context of scientific ensemble workflows. Our goal was to assess and discuss the suitability of such data-oriented mechanisms for production-ready workflows, especially in terms of scalability. We focused on two key elements in the Big Data ecosystem: the data-centric programming model, and the underlying infrastructure that integrates storage and computation in each node. We experimented with a representative MPI-based iterative workflow from the hydrology domain, EnKF-HGS, which we re-implemented using the Spark data analysis framework. We conducted experiments on a local cluster, a private cloud running OpenNebula, and the Amazon Elastic Compute Cloud (AmazonEC2). The results we obtained were analysed to synthesize the lessons we learned from this experience, while discussing promising directions for further research. © 2018 Elsevier B.V.</t>
  </si>
  <si>
    <t>https://www.scopus.com/inward/record.uri?eid=2-s2.0-85046166981&amp;doi=10.1016%2fj.future.2018.04.014&amp;partnerID=40&amp;md5=a13d99dc3077327c200614c894ead9b3</t>
  </si>
  <si>
    <t>10.1016/j.future.2018.04.014</t>
  </si>
  <si>
    <t>56465064500; 20434065100; 7101919482; 6701813554</t>
  </si>
  <si>
    <t>Caíno-Lores, S. (56465064500); Lapin, A. (20434065100); Carretero, J. (7101919482); Kropf, P. (6701813554)</t>
  </si>
  <si>
    <t>Caíno-Lores S.; Lapin A.; Carretero J.; Kropf P.</t>
  </si>
  <si>
    <t>2-s2.0-85108018204</t>
  </si>
  <si>
    <t>In silico process development constitutes a viable option for accelerating CMC development timelines and can be achieved through either a hybrid-modeling-driven or an Artificial Intelligence (AI)-driven avenue. Each pathway has its own pros and cons but the biggest difference is that the former can be developed in-house whereas the latter requires inter-corporation collaboration. Motivated by the precedence of inter-corporation data ecosystems targeting drug discovery, in this paper we bring forward the case of the AI-driven approach to in silico process development in terms of both technical feasibility and scientific soundness. Our analysis asserts that methodologically, AI is now mature to be employed for the task at hand, provided that the overall exercise is driven by multi-disciplinary experts. Further, in silico process development should be understood as a collection of models, with each process unit being endowed with its own model. © 2021 GlaxoSmithKline Biologicals SA</t>
  </si>
  <si>
    <t>https://www.scopus.com/inward/record.uri?eid=2-s2.0-85108018204&amp;doi=10.1016%2fj.coche.2021.100692&amp;partnerID=40&amp;md5=9c398d4a91c370df2a087c43240d0dd3</t>
  </si>
  <si>
    <t>10.1016/j.coche.2021.100692</t>
  </si>
  <si>
    <t>36549969700; 54395991000; 35764965200</t>
  </si>
  <si>
    <t>von Stosch, Moritz (36549969700); Portela, Rui MC (54395991000); Varsakelis, Christos (35764965200)</t>
  </si>
  <si>
    <t>von Stosch M.; Portela R.M.; Varsakelis C.</t>
  </si>
  <si>
    <t>2-s2.0-85153173986</t>
  </si>
  <si>
    <t>A key motivation for Open Science is accessibility. For researchers in resource-poor economies, this translates into access to the methods, data and publications that will foster scientific research and discovery in such communities and environments. Attitudes toward Open Science are in flux, and there is a growing awareness of the roles and responsibilities that researchers have to one another in this regard. This paper explores how African researchers approach issues relating to Open Data by reporting on the State of Open Data Report data. Focusing on the attitudes toward Open Data, this paper reports on how African researchers view (i) data sharing, (ii) the use of shared data, and (iii) the Open Data ecosystem. The findings show that, although the attitudes of African researchers have changed over time, they are not very different from those held by their international counterparts. These findings will aid policymakers, as well as academic and research institutions, in highlighting the areas of future growth for Open Data in Africa. Copyright © 2022 Skelly and Chiware.</t>
  </si>
  <si>
    <t>https://www.scopus.com/inward/record.uri?eid=2-s2.0-85153173986&amp;doi=10.3389%2ffrma.2022.950212&amp;partnerID=40&amp;md5=1a29907ae4990941ab28ba696790b2e0</t>
  </si>
  <si>
    <t>10.3389/frma.2022.950212</t>
  </si>
  <si>
    <t>Frontiers in Research Metrics and Analytics</t>
  </si>
  <si>
    <t>African researchers do not think differently about Open Data</t>
  </si>
  <si>
    <t>58192809900; 23491297400</t>
  </si>
  <si>
    <t>Skelly, Lara (58192809900); Chiware, Elisha R. T. (23491297400)</t>
  </si>
  <si>
    <t>Skelly L.; Chiware E.R.T.</t>
  </si>
  <si>
    <t>2-s2.0-85114685571</t>
  </si>
  <si>
    <t>• High-quality rangeland data are critical to supporting adaptive management. However, concrete, cost-saving steps to ensure data quality are often poorly defined and understood. • Data quality is more than data management. Ensuring data quality requires 1) clear communication among team members; 2) appropriate sample design; 3) training of data collectors, data managers, and data users; 4) observer and sensor calibration; and 5) active data management. Quality assurance and quality control are ongoing processes to help rangeland managers and scientists identify, prevent, and correct errors in past, current, and future monitoring data. • We present 10 guiding data quality questions to help managers and scientists identify appropriate workflows to improve data quality by 1) describing the data ecosystem, 2) creating a data quality plan, 3) identifying roles and responsibilities, 4) building data collection and data management workflows, 5) training and calibrating data collectors, 6) detecting and correcting errors, and 7) describing sources of variability. • Iteratively improving rangeland data quality is a key part of adaptive monitoring and rangeland data collection. All members of the rangeland community are invited to participate in ensuring rangeland data quality. © 2021</t>
  </si>
  <si>
    <t>https://www.scopus.com/inward/record.uri?eid=2-s2.0-85114685571&amp;doi=10.1016%2fj.rala.2021.07.006&amp;partnerID=40&amp;md5=e35981a81e1d9bb5db0865b44d8b7ac0</t>
  </si>
  <si>
    <t>10.1016/j.rala.2021.07.006</t>
  </si>
  <si>
    <t>57191287981; 55197250400; 44160949700; 57254498800; 57218378041; 57254721400; 48561111000; 55276255000; 36720718800; 7006507984; 56680128900; 57193352580</t>
  </si>
  <si>
    <t>McCord, Sarah E. (57191287981); Welty, Justin L. (55197250400); Courtwright, Jennifer (44160949700); Dillon, Catherine (57254498800); Traynor, Alex (57218378041); Burnett, Sarah H. (57254721400); Courtright, Ericha M. (48561111000); Fults, Gene (55276255000); Karl, Jason W. (36720718800); Van Zee, Justin W. (7006507984); Webb, Nicholas P. (56680128900); Tweedie, Craig (57193352580)</t>
  </si>
  <si>
    <t>McCord S.E.; Welty J.L.; Courtwright J.; Dillon C.; Traynor A.; Burnett S.H.; Courtright E.M.; Fults G.; Karl J.W.; Van Zee J.W.; Webb N.P.; Tweedie C.</t>
  </si>
  <si>
    <t>2-s2.0-85126223367</t>
  </si>
  <si>
    <t>Purpose: This paper aims to analyse the open data business models (ODBMs) as a source of knowledge and innovation to generate economic and social value. A framework for understanding ODBMs is presented. First, the knowledge structure of the ODBMs literature is identified. Second, a conceptual model for analysing the ODBMs is proposed. And finally, the future trends in ODBMs research are discussed. Design/methodology/approach: In this paper, co-word analysis is performed to identify the topics related with ODBMs. Findings: The ODBMs structure of knowledge is articulated in five themes: business model, smart city, business ecosystem, decision-making and innovation. Based on these results, a five-step model for analysing ODBMs is proposed. Finally, a discussion of the future trends of ODBMs focussed on a knowledge management perspective, open data ecosystems and business intelligence is presented. Originality/value: The paper presents a picture of what, where, for whom and for what ODBMs have been studied and develops a new model to explain the value creation process of ODBMs. Taking a step further, applying the principles and models of knowledge management and business intelligence to ODBMs is also recommended in order to transfer and transform open data into valuable knowledge that can be used for developing apps. In that context, the importance of encouraging collaboration between different agents in the so-called open data ecosystem is presented. © 2022, Emerald Publishing Limited.</t>
  </si>
  <si>
    <t>https://www.scopus.com/inward/record.uri?eid=2-s2.0-85126223367&amp;doi=10.1108%2fBPMJ-06-2021-0373&amp;partnerID=40&amp;md5=aad5b7124f803f78a62a56648d49ebb2</t>
  </si>
  <si>
    <t>10.1108/BPMJ-06-2021-0373</t>
  </si>
  <si>
    <t>Business Process Management Journal</t>
  </si>
  <si>
    <t>Understanding open data business models from innovation and knowledge management perspectives</t>
  </si>
  <si>
    <t>57204236518; 25628373100; 6508336624</t>
  </si>
  <si>
    <t>Corrales-Garay, Diego (57204236518); Ortiz-de-Urbina-Criado, Marta (25628373100); Mora-Valentín, Eva-María (6508336624)</t>
  </si>
  <si>
    <t>Corrales-Garay D.; Ortiz-de-Urbina-Criado M.; Mora-Valentín E.-M.</t>
  </si>
  <si>
    <t>2-s2.0-85126461633</t>
  </si>
  <si>
    <t>This paper explores the world of children’s data. This area is garnering global attention due to its complexity and is rapidly changing. We will look at children’s data laws and collection in the United States as an example of how longtime child protective laws are compared with newer legislation in the European Union (EU), United Kingdom and other jurisdictions. This microcosm offers a window into many aspects of data governance, which affects adults as well. This is because data collected on children touches all aspects of society, education, healthcare, sports and recreation, and also impacts what is known about their families. Children’s data is an especially vulnerable link in the data ecosystem and is often misappropriated and used to access large amounts of consumer data without the knowledge of those consumers. Ignoring this is risky, and regulating this area is complex. The paper looks at how children’s rights have been viewed historically, including by the United Nations Convention on the Rights of the Child (UNCRC), which established core principles and by example, the United States, which has overlapping laws in key youth sectors, education, online entertainment and health. We look at newer laws and guidance, including California Consumer Privacy Act (CCPA), EU’s General Data Protection Regulation (GDPR), UK’s Age Appropriate Design Code (AADC) and others in terms of how they perceive children’s rights and are addressing privacy threats that children face. While it is not comprehensive, this looks at how children’s privacy rights are regulated, what mechanisms can be used to support their rights and recommends what needs to be addressed going forwards. © 2021, Henry Stewart Publications. All rights reserved.</t>
  </si>
  <si>
    <t>https://www.scopus.com/inward/record.uri?eid=2-s2.0-85126461633&amp;doi=10.69554%2fpcrb7779&amp;partnerID=40&amp;md5=9727e7daebabfd0900c447d24e3132c7</t>
  </si>
  <si>
    <t>10.69554/pcrb7779</t>
  </si>
  <si>
    <t>Journal of Data Protection and Privacy</t>
  </si>
  <si>
    <t>Protection of children’s personal data and where reforms are needed</t>
  </si>
  <si>
    <t>Raab, Susan (57226114123)</t>
  </si>
  <si>
    <t>Raab S.</t>
  </si>
  <si>
    <t>2-s2.0-85097424764</t>
  </si>
  <si>
    <t>This article partakes in a number of recent attempts to map the reconfiguration of clinical work as part of the deployment of precision oncology. We focus on the platforms, in particular Molecular Tumor Boards, that act as a condition of possibility for implementing innovative experimental interventions, and which are part of the emergence, beyond the traditional confines of diagnosis, of a data “ecosystem” geared towards increasing patient access to drugs matched to their genomic profile. MTBs are a key component of this singularization process, and their activities are central to the looping mechanisms that connect the diagnosis of individual patients to the revision of diagnostic categories. These categories are no longer “merely” diagnostic but operate as predictive guides to therapy. © 2020 Informa UK Limited, trading as Taylor &amp; Francis Group.</t>
  </si>
  <si>
    <t>https://www.scopus.com/inward/record.uri?eid=2-s2.0-85097424764&amp;doi=10.1080%2f14636778.2020.1853512&amp;partnerID=40&amp;md5=712f8b19b3cb87d927746cec0b838463</t>
  </si>
  <si>
    <t>10.1080/14636778.2020.1853512</t>
  </si>
  <si>
    <t>New Genetics and Society</t>
  </si>
  <si>
    <t>Beyond nosology? Molecular tumor boards, singularization, and the conflation of diagnosis and therapy</t>
  </si>
  <si>
    <t>6701925362; 57194703881; 7004545338</t>
  </si>
  <si>
    <t>Cambrosio, Alberto (6701925362); Campbell, Jonah (57194703881); Bourret, Pascale (7004545338)</t>
  </si>
  <si>
    <t>Cambrosio A.; Campbell J.; Bourret P.</t>
  </si>
  <si>
    <t>2-s2.0-85184220490</t>
  </si>
  <si>
    <t>[Purpose/Significance] Interactions among stakeholders in the open data ecosystem are dominant to achieve success and sustainable development of open data initiative. [Method/Process] This study focused on the hyperlink networks extracted from the websites of critical organizations engaged in open data to explore the interactions of the entities through the inter-linkage analysis and co-mention analysis by using Webometric Analyst 4. 1 and UCINET. [Result/Conclusion] Findings showed that the Open Data Initiative was generally moving forward in a government-led manner. Enterprise organizations interacted with government organizations most closely among different types of organizations. While within the same category, the NGO network was more closely interconnected. In addition, the network between local governments in China was relatively sparse because their explorations of open data were at different stages. More efforts were needed to promote the optimization of cooperative networks. © 2021 Editorial Board of Journal of Modern Information. All rights reserved.</t>
  </si>
  <si>
    <t>https://www.scopus.com/inward/record.uri?eid=2-s2.0-85184220490&amp;doi=10.3969%2fj.issn.1008-0821.2021.04.011&amp;partnerID=40&amp;md5=8c6acdf69e5376bbea3b65a1d7c5921f</t>
  </si>
  <si>
    <t>10.3969/j.issn.1008-0821.2021.04.011</t>
  </si>
  <si>
    <t>Journal of Modern Information</t>
  </si>
  <si>
    <t>Mapping the Interactions Among Stakeholders in the Open Data Ecosystem——A webometric Network Analysis from China; [开放数据生态系统中利益相关者之间的互动关系———基于网络计量学的分析]</t>
  </si>
  <si>
    <t>58037615100; 58866906100; 58866014300</t>
  </si>
  <si>
    <t>Zhang, Congcong (58037615100); Chen, Tao (58866906100); Huang, Yan (58866014300)</t>
  </si>
  <si>
    <t>Zhang C.; Chen T.; Huang Y.</t>
  </si>
  <si>
    <t>2-s2.0-85118781950</t>
  </si>
  <si>
    <t>With the gradual disappearance of third-party cookies and Identifier for Advertisers (IDFA) tracking, marketers are becoming more restricted in their capacity to measure the performance of their marketing initiatives. Standard attribution models are currently based on user-level data to establish a one-to-one relationship between customer interactions and conversion goals. However, with user-level data about to become more difficult to access, marketers will need to embrace alternative ways to measure the effectiveness of their marketing efforts. This paper proposes inferential attribution modelling techniques as a potential alternative or complementary approach to user-level attribution techniques, and revisits older marketing techniques, such as media mix models, to address the upcoming changes in the marketing data ecosystem. © Henry Stewart Publications 2054-7544 (2021).</t>
  </si>
  <si>
    <t>https://www.scopus.com/inward/record.uri?eid=2-s2.0-85118781950&amp;doi=10.69554%2fgltl7716&amp;partnerID=40&amp;md5=2ce15a322ae836425d3d420f14406452</t>
  </si>
  <si>
    <t>10.69554/gltl7716</t>
  </si>
  <si>
    <t>Applied Marketing Analytics</t>
  </si>
  <si>
    <t>Moving towards inferential attribution modelling in a world without third-party cookies</t>
  </si>
  <si>
    <t>Kamena, Roger (57208230143)</t>
  </si>
  <si>
    <t>Kamena R.</t>
  </si>
  <si>
    <t>2-s2.0-85113248836</t>
  </si>
  <si>
    <t>Since personal data becomes a valuable asset for IT industries, the necessity of data ecosystems with personal data trading methodologies is continuously increased, and the concept of data brokers is now widely used in the market. Moreover, utilizing the advantages of blockchain, distributed personal data markets have recently been considered because all participants behave selfishly for their profits in the markets. Since the participants may behave maliciously, it is necessary to prevent such behavior, and one of the considered approaches is putting additional deposits as a penalty into blockchain smart contracts. Since data brokers give various advantages to maintain personal data trading markets, many studies have considered both data brokers and blockchain at the same time. However, those studies have mainly focused on putting deposits into data buyers/sellers but not data brokers. However, since data brokers are also major players in the market, it is necessary to consider deposit decision models for data brokers. Hence, this paper proposes a deposit decision model for data brokers in distributed personal data markets using blockchain. Particularly, this paper proposes a profit model with deposits depending on their behavior for handling contracts and a credit level model that puts fewer deposits for a data broker with a higher credit level to motivate the data brokers' truthful behavior. With the analysis of the proposed models, this paper shows that the models are feasible to motivate data brokers' truthful behavior by allocating deposits for not only a large enough penalty but also a fair enough incentive.  © 2013 IEEE.</t>
  </si>
  <si>
    <t>https://www.scopus.com/inward/record.uri?eid=2-s2.0-85113248836&amp;doi=10.1109%2fACCESS.2021.3104870&amp;partnerID=40&amp;md5=07e24a9b84361d47308bfd0c8b89731b</t>
  </si>
  <si>
    <t>10.1109/ACCESS.2021.3104870</t>
  </si>
  <si>
    <t>Deposit Decision Model for Data Brokers in Distributed Personal Data Markets Using Blockchain</t>
  </si>
  <si>
    <t>38961708400; 56131753700; 37074342700; 56207592700</t>
  </si>
  <si>
    <t>Oh, Hyeontaek (38961708400); Park, Sangdon (56131753700); Choi, Jun Kyun (37074342700); Noh, Sungkee (56207592700)</t>
  </si>
  <si>
    <t>Oh H.; Park S.; Choi J.K.; Noh S.</t>
  </si>
  <si>
    <t>2-s2.0-85098690569</t>
  </si>
  <si>
    <t>Vegetation indices derived from solar and photosynthetically active radiation (PAR) sensors (i.e. radiation derived) have been under-utilized in inferring ecosystem function, despite measurement capability at hundreds of sites. This under-utilization may be attributed to reported mismatches among the seasonality of radiation- and satellite-derived vegetation indices and canopy photosynthesis; herein referred to as measurement biases. Here biases in radiation derived reflectance and vegetation indices were assessed using a decadal record of satellite and ground based spectroradiometer data, ecosystem phenology and CO2 fluxes, and radiation derived vegetation indices (i.e. the Normalized Difference Vegetation Index [NDVI], the two band Enhanced Vegetation Index [EVI2]) from a high latitude tundra site (i.e. Imnaviat). At Imnaviat, we found poor correspondence between the three types of reflectance and vegetation indices, especially during the latter part of the growing season. Radiation derived vegetation indices resulted in incorrect estimates of phenological timing of up to a month and poor relationships with canopy photosynthesis (i.e. Gross Ecosystem Exchange (GEE)). These mismatches were attributed to solar position (i.e. solar zenith and azimuth angle) and a method, based on the diel visible and near-infrared albedo variation, was developed to improve the performance of the vegetation indices. The ability of radiation derived vegetation indices to infer GEE and phenological dates drastically improved once radiation derived vegetation indices were corrected for solar position associated biases at Imnaviat. Moreover, radiation derived vegetation indices became better aligned with MODerate resolution Imaging Spectroradiometer (MODIS) satellite estimates after solar position associated biases were corrected at Imnaviat and at 25 Fluxnet sites (~90 site years) across North America. Corrections developed here provide a way forward in understanding daily ecosystem function or filling large gaps in eddy covariance data at a significant number of Fluxnet sites. © 2020 Elsevier Ltd</t>
  </si>
  <si>
    <t>https://www.scopus.com/inward/record.uri?eid=2-s2.0-85098690569&amp;doi=10.1016%2fj.agrformet.2020.108291&amp;partnerID=40&amp;md5=98e7225a2f2a83e5431b6f433b066832</t>
  </si>
  <si>
    <t>10.1016/j.agrformet.2020.108291</t>
  </si>
  <si>
    <t>7102196560; 57221293898; 6603271174; 8523958300; 55788169900; 7005148432</t>
  </si>
  <si>
    <t>Rocha, Adrian V. (7102196560); Appel, Rose (57221293898); Bret-Harte, M. Syndonia (6603271174); Euskirchen, Eugenié S. (8523958300); Salmon, Verity (55788169900); Shaver, Gaius (7005148432)</t>
  </si>
  <si>
    <t>Rocha A.V.; Appel R.; Bret-Harte M.S.; Euskirchen E.S.; Salmon V.; Shaver G.</t>
  </si>
  <si>
    <t>2-s2.0-85116877836</t>
  </si>
  <si>
    <t>Public agencies are increasingly publishing open data to increase transparency and fuel data-driven innovation. Based on these experiences, we propose four distinct types of data feedback loops in which both data publishers and reusers play critical roles. © 1984-2012 IEEE.</t>
  </si>
  <si>
    <t>https://www.scopus.com/inward/record.uri?eid=2-s2.0-85116877836&amp;doi=10.1109%2fMS.2021.3116874&amp;partnerID=40&amp;md5=b1ea202d6aaf44e89f347b017243ffa8</t>
  </si>
  <si>
    <t>10.1109/MS.2021.3116874</t>
  </si>
  <si>
    <t>IEEE Software</t>
  </si>
  <si>
    <t>Feedback Loops in Open Data Ecosystems</t>
  </si>
  <si>
    <t>35753564400; 57197096422</t>
  </si>
  <si>
    <t>Rudmark, Daniel (35753564400); Andersson, Magnus (57197096422)</t>
  </si>
  <si>
    <t>Rudmark D.; Andersson M.</t>
  </si>
  <si>
    <t>2-s2.0-85126754268</t>
  </si>
  <si>
    <t>This study discusses how to facilitate the barrier‐free circulation of energy big data among multiple entities and how to balance the energy big data ecosystem under government supervision using dynamic game theory. First, we define the related concepts and summarize the recent studies and developments of energy big data. Second, evolutionary game theory is applied to examine the interaction mechanism of complex behaviors between power grid enterprises and third‐party enterprises in the energy big data ecosystem, with and without the supervision of government. Finally, a sensitivity analysis is conducted on the main factors affecting co‐opetition, such as the initial participation willingness, distribution of benefits, free‐riding behavior, government funding, and punitive liquidated damages. The results show that both government supervision measures and the participants’ own will have an impact on the stable evolution of the energy big data ecosystem in the dynamic evolution process, and the effect of parameter changes on the evolution is more significant under the state of no government supervision. In addition, the effectiveness of the developed model in this work is verified by simulated analysis. The present model can provide an important reference for overall planning and efficient operation of the energy big data ecosystem. © 2022 by the authors. Licensee MDPI, Basel, Switzerland.</t>
  </si>
  <si>
    <t>https://www.scopus.com/inward/record.uri?eid=2-s2.0-85126754268&amp;doi=10.3390%2fen15062066&amp;partnerID=40&amp;md5=4dc631008fc40ce6a19e0e81c264343d</t>
  </si>
  <si>
    <t>10.3390/en15062066</t>
  </si>
  <si>
    <t>Evolutionary Game Analysis of Co‐Opetition Strategy in Energy Big Data Ecosystem under Government Intervention</t>
  </si>
  <si>
    <t>57224508567; 59105738300; 55265544000; 57224820371; 57540114600; 57199393359</t>
  </si>
  <si>
    <t>Bao, A-Ru-Han (57224508567); Liu, Yao (59105738300); Dong, Jun (55265544000); Chen, Zheng-Peng (57224820371); Chen, Zhen-Jie (57540114600); Wu, Chen (57199393359)</t>
  </si>
  <si>
    <t>Bao A.-R.-H.; Liu Y.; Dong J.; Chen Z.-P.; Chen Z.-J.; Wu C.</t>
  </si>
  <si>
    <t>2-s2.0-85108595981</t>
  </si>
  <si>
    <t>Purpose: In the open data context, the shared data could come through many transformation processes, originating from many sources, which exposes the risk of non-authentic data. Moreover, each data set has different properties, shared under various licenses, which means the updated data could change its characteristics and related policies. This paper aims to introduce an effective and elastic solution to keep track of data changes and manage their characteristics within the open data platform. These changes have to be immutable to avoid violated modification and could be used as the certified provenance to improve the quality of data. Design/methodology/approach: This paper will propose a pragmatic solution that focuses on the combination of comprehensive knowledge archive network – the broadest used open data platform and hyperledger fabric blockchain to ensure all the changes are immutable and transparent. As using smart contracts plus a standard provenance data format, all processes are running automatically and could be extended to integrate with other provenance systems and so the introduced solution is quite flexible to be used in different open data ecosystems and real-world application domains. Findings: The research involves some related studies about the provenance system. This study finds out that most of the studies are focused on the commercial sector or applicable to a specific domain and not relevant for the open-data section. To show that the proposed solution is a logical and feasible direction, this paper conducts an experimental sample to validate the result. The testing model is running successfully with an elastic system architect and promising overall performance. Originality/value: Open data is the future of many businesses but still does not receive enough attention from the research community. The paper contributes a novel approach to protect the provenance of open data. © 2021, Emerald Publishing Limited.</t>
  </si>
  <si>
    <t>https://www.scopus.com/inward/record.uri?eid=2-s2.0-85108595981&amp;doi=10.1108%2fIJWIS-03-2021-0029&amp;partnerID=40&amp;md5=93aa7dd534ee37139c9e4ff15a482c7c</t>
  </si>
  <si>
    <t>10.1108/IJWIS-03-2021-0029</t>
  </si>
  <si>
    <t>International Journal of Web Information Systems</t>
  </si>
  <si>
    <t>An effective and elastic blockchain-based provenance preserving solution for the open data</t>
  </si>
  <si>
    <t>8907730200; 57220587502</t>
  </si>
  <si>
    <t>Dang, Tran Khanh (8907730200); Duong, Thu Anh (57220587502)</t>
  </si>
  <si>
    <t>Dang T.K.; Duong T.A.</t>
  </si>
  <si>
    <t>2-s2.0-85088868966</t>
  </si>
  <si>
    <t>With the advent of the materials genome initiative (MGI) in the United States and a similar focus on materials data around the world, a number of materials data resources and associated vocabularies, tools, and repositories have been developed. While the majority of systems focus on slices of computational data with an emphasis on metallic alloys, NanoMine is an open source platform with the goal of curating and storing widely varying experimental data on polymer nanocomposites (polymers doped with nanoparticles) and providing access to characterization and analysis tools with the long-term objective of promoting facile nanocomposite design. Data on over 2500 samples from the literature and individual laboratories has been curated to date into NanoMine, including 230 samples from the papers bound in this virtual issue. This virtual issue represents an experiment of the flexibility of the data repository to capture the unique experimental metadata requirements of many data sets at one time and to challenge the authors to participate in the curation of their research data associated with a given publication. In principle, NanoMine offers a FAIR platform in which data published in papers becomes directly Findable and Accessible via simple search tools, with open metadata standards that are Interoperable with larger materials data registries, and allows easy Reuse of data, e.g. benchmarking against new results. Our hope is that with time, platforms such as this one could capture much of the newly published data on materials and form nodes in an interconnected materials data ecosystem which would allow researchers to robustly archive their data, add to the growing body of readily accessible data, and enable new forms of discovery by application of data analysis and design tools.  © 2020 American Chemical Society.</t>
  </si>
  <si>
    <t>https://www.scopus.com/inward/record.uri?eid=2-s2.0-85088868966&amp;doi=10.1021%2facsmacrolett.0c00264&amp;partnerID=40&amp;md5=c7aa60f2b699d5682955e72b51c05cdd</t>
  </si>
  <si>
    <t>10.1021/acsmacrolett.0c00264</t>
  </si>
  <si>
    <t>ACS Macro Letters</t>
  </si>
  <si>
    <t>Polymer Nanocomposite Data: Curation, Frameworks, Access, and Potential for Discovery and Design</t>
  </si>
  <si>
    <t>57222306277; 57196062830; 57087511100; 35299734900; 7006256751; 7003710989; 25229121900; 57204755402; 57204905915; 57225868947</t>
  </si>
  <si>
    <t>Brinson, L. Catherine (57222306277); Deagen, Michael (57196062830); Chen, Wei (57087511100); McCusker, James (35299734900); McGuinness, Deborah L. (7006256751); Schadler, Linda S. (7003710989); Palmeri, Marc (25229121900); Ghumman, Umar (57204755402); Lin, Anqi (57204905915); Hu, Bingyin (57225868947)</t>
  </si>
  <si>
    <t>Brinson L.C.; Deagen M.; Chen W.; McCusker J.; McGuinness D.L.; Schadler L.S.; Palmeri M.; Ghumman U.; Lin A.; Hu B.</t>
  </si>
  <si>
    <t>2-s2.0-85126561713</t>
  </si>
  <si>
    <t>We have a data transparency problem. Currently, one of the main mechanisms we have to understand data flows is through the self-reporting that organizations provide through privacy policies. These suffer from many well-known problems, problems that are becoming more acute with the increasing complexity of the data ecosystem and the role of third parties – the affiliates, partners, processors, ad agencies, analytic services, and data brokers involved in the contemporary data practices of organizations. In this article, we argue that automating privacy policy analysis can improve the usability of privacy policies as a transparency mechanism. Our argument has five parts. First, we claim that we need to shift from thinking about privacy policies as a transparency mechanism that enhances consumer choice and see them as a transparency mechanism that enhances meaningful accountability. Second, we discuss a research tool that we prototyped, called AppTrans (for Application Transparency), which can detect inconsistencies between the declarations in a privacy policy and the actions the mobile application can potentially take if it is used. We used AppTrans to test seven hundred applications and found that 59.5 per cent were collecting data in ways that were not declared in their policies. The vast majority of the discrepancies were due to third party data collection such as advertising and analytics. Third, we outline the follow-on research we did to extend AppTrans to analyse the information sharing of mobile applications with third parties, with mixed results. Fourth, we situate our findings in relation to the third party issues that came to light in the recent Cambridge Analytica scandal and the calls from regulators for enhanced technical safeguards in managing these third party relationships. Fifth, we discuss some of the limitations of privacy policy automation as a strategy for enhanced data transparency and the policy implications of these limitations. © UNIVERSITY OF TORONTO PRESS.</t>
  </si>
  <si>
    <t>https://www.scopus.com/inward/record.uri?eid=2-s2.0-85126561713&amp;doi=10.3138%2futlj-2020-0136&amp;partnerID=40&amp;md5=a9d84d64d1972af647da9059c407f0db</t>
  </si>
  <si>
    <t>10.3138/utlj-2020-0136</t>
  </si>
  <si>
    <t>University of Toronto Law Journal</t>
  </si>
  <si>
    <t>AUTOMATING ACCOUNTABILITY? PRIVACY POLICIES, DATA TRANSPARENCY, AND THE THIRD PARTY PROBLEM</t>
  </si>
  <si>
    <t>7003319729; 7102953574; 57269787100; 57219794089</t>
  </si>
  <si>
    <t>Lie, David (7003319729); Austin, Lisa M. (7102953574); Sun, Peter Yi Ping (57269787100); Qiu, Wenjun (57219794089)</t>
  </si>
  <si>
    <t>Lie D.; Austin L.M.; Sun P.Y.P.; Qiu W.</t>
  </si>
  <si>
    <t>2-s2.0-85096818055</t>
  </si>
  <si>
    <t>The rapidly decreasing cost of gene sequencing has resulted in a deluge of genomic data from across the tree of life; however, outside a few model organism databases, genomic data are limited in their scientific impact because they are not accompanied by computable phenomic data. The majority of phenomic data are contained in countless small, heterogeneous phenotypic data sets that are very difficult or impossible to integrate at scale because of variable formats, lack of digitization, and linguistic problems. One powerful solution is to represent phenotypic data using data models with precise, computable semantics, but adoption of semantic standards for representing phenotypic data has been slow, especially in biodiversity and ecology. Some phenotypic and trait data are available in a semantic language from knowledge bases, but these are often not interoperable. In this review, we will compare and contrast existing ontology and data models, focusing on nonhuman phenotypes and traits. We discuss barriers to integration of phenotypic data and make recommendations for developing an operationally useful, semantically interoperable phenotypic data ecosystem. © 2020 Thessen et al. This is an open access article distributed under the terms of the Creative Commons Attribution License, which permits unrestricted use, distribution, and reproduction in any medium, provided the original author and source are credited.</t>
  </si>
  <si>
    <t>https://www.scopus.com/inward/record.uri?eid=2-s2.0-85096818055&amp;doi=10.1371%2fjournal.pcbi.1008376&amp;partnerID=40&amp;md5=8bd4485afe37f25f74aec5b00012487f</t>
  </si>
  <si>
    <t>10.1371/journal.pcbi.1008376</t>
  </si>
  <si>
    <t>e1008376</t>
  </si>
  <si>
    <t>PLoS Computational Biology</t>
  </si>
  <si>
    <t>Transforming the study of organisms: Phenomic data models and knowledge bases</t>
  </si>
  <si>
    <t>6506774324; 8560968300; 7006696833; 57220082700; 57220081661; 35344346700; 8637283900; 6602880619; 7006256751; 55292977500; 7102996483; 6602819027</t>
  </si>
  <si>
    <t>Thessen, Anne E. (6506774324); Walls, Ramona L. (8560968300); Vogt, Lars (7006696833); Singer, Jessica (57220082700); Warren, Robert (57220081661); Buttigieg, Pier Luigi (35344346700); Balhoff, James P. (8637283900); Mungall, Christopher J. (6602880619); McGuinness, Deborah L. (7006256751); Stucky, Brian J. (55292977500); Yoder, Matthew J. (7102996483); Haendel, Melissa A. (6602819027)</t>
  </si>
  <si>
    <t>Thessen A.E.; Walls R.L.; Vogt L.; Singer J.; Warren R.; Buttigieg P.L.; Balhoff J.P.; Mungall C.J.; McGuinness D.L.; Stucky B.J.; Yoder M.J.; Haendel M.A.</t>
  </si>
  <si>
    <t>2-s2.0-85128235547</t>
  </si>
  <si>
    <t>Data are a critical input into policy and can help central actors make informed and evidence-based decisions. Yet, data within a country are not always presented and analyzed in a manner that facilitate their use. Analysis of data use rarely moves beyond a supply and demand framework and fails to recognize that the data ecosystem within a given country is complex and includes a host of actors. Recognizing this complexity, the 50x2030 Data Initiative is exploring a new approach to understanding and facilitating data use. This paper provides an overview of the methodological approach to understanding data use. It examines early country experiences with the approach in order to ultimately help countries reach the end goal of data-driven decisionmaking in agriculture and rural development. Focusing on results from Cambodia, Uganda, and Georgia, the paper presents lessons on the methodological approach as well as findings on the constraints that are most hindering data use in the examined countries.  © 2022 - The authors. Published by IOS Press.</t>
  </si>
  <si>
    <t>https://www.scopus.com/inward/record.uri?eid=2-s2.0-85128235547&amp;doi=10.3233%2fSJI-210908&amp;partnerID=40&amp;md5=f6aecf686831fd880f564b17141ba4ca</t>
  </si>
  <si>
    <t>10.3233/SJI-210908</t>
  </si>
  <si>
    <t>Facilitating data use for decisionmaking: 50x2030's approach</t>
  </si>
  <si>
    <t>7003720358; 57576651300; 57576651400; 57575592000; 57576006700; 58304587200</t>
  </si>
  <si>
    <t>Winters, Paul (7003720358); Hogue, Emily (57576651300); Steiner, Michael (57576651400); Keramati, Chista (57575592000); Rokhideh, Maryam (57576006700); Eissler, Sarah (58304587200)</t>
  </si>
  <si>
    <t>Winters P.; Hogue E.; Steiner M.; Keramati C.; Rokhideh M.; Eissler S.</t>
  </si>
  <si>
    <t>2-s2.0-85129535898</t>
  </si>
  <si>
    <t>Current open data systems lag behind in their promised value creation and sustainability. The objective of the current study is twofold: 1) to investigate whether existing open data systems meet the requirements of open data ecosystems, and 2) to develop a research agenda that discusses the gaps between current open data systems on the one hand and participatory, value-creating, sustainable open data ecosystems on the other hand. The literature reveals that the main characteristics of value-creating, sustainable open data ecosystems are user-drivenness, inclusiveness, circularity, and skill-based. Our comparative case study of five open data systems in various application domains and countries highlighted that none of these systems are real open data ecosystems: They often do not balance open data supply and demand, exclude specific user groups and domains, are linear, and lack skill-training. We elaborate on a research agenda that discusses how research should address the challenge of making open data ecosystems more value-generating and sustainable. © 2021, Department for E-Governance and Administration. All rights reserved.</t>
  </si>
  <si>
    <t>https://www.scopus.com/inward/record.uri?eid=2-s2.0-85129535898&amp;doi=10.29379%2fjedem.v13i2.644&amp;partnerID=40&amp;md5=913e32abacc8ceb1800b8ca5cb2a4ca0</t>
  </si>
  <si>
    <t>10.29379/jedem.v13i2.644</t>
  </si>
  <si>
    <t>eJournal of eDemocracy and Open Government</t>
  </si>
  <si>
    <t>Towards value-creating and sustainable open data ecosystems: A comparative case study and a research agenda</t>
  </si>
  <si>
    <t>6508072030; 57188975805; 57728533700; 22980429600; 57220362850; 56366476900; 55579157200; 57118064600; 6508386537; 19639976700; 8399556900; 23390178600; 57201492727</t>
  </si>
  <si>
    <t>Van Loenen, Bastiaan (6508072030); Zuiderwijk, Anneke (57188975805); Vancau-Wenberghe, Glenn (57728533700); Lopez-Pellicer, Francisco J. (22980429600); Mulder, Ingrid (57220362850); Alexopoulos, Charalampos (56366476900); Magnussen, Rikke (55579157200); Saddiqa, Mubashrah (57118064600); Dulong De Rosnay, Melanie (6508386537); Crompvoets, Joep (19639976700); Polini, Andrea (8399556900); Re, Barbara (23390178600); Flores, Cesar Casiano (57201492727)</t>
  </si>
  <si>
    <t>Van Loenen B.; Zuiderwijk A.; Vancau-Wenberghe G.; Lopez-Pellicer F.J.; Mulder I.; Alexopoulos C.; Magnussen R.; Saddiqa M.; Dulong De Rosnay M.; Crompvoets J.; Polini A.; Re B.; Flores C.C.</t>
  </si>
  <si>
    <t>2-s2.0-85121922199</t>
  </si>
  <si>
    <t>The aim of the paper is to present a methodological framework for the development of an Abstract English-Lithuanian bilingual termbase in the cybersecurity domain, which can be applied as a model for other language pairs and other specialised domains. It is argued that the presented methodological approach can ensure creation of high-quality bilingual termbases even with limited available resources. The paper touches upon the methods and problems of dataset (corpora) compilation, terminology annotation, automatic bilingual term extraction (BiTE) and alignment, knowledge-rich context extraction, and linguistic linked open data (LLOD) technologies. The paper presents theoretical considerations as well as the arguments on the effectiveness of the described methods. The theoretical analysis and a pilot study allow arguing that: 1) a combination of parallel and comparable corpora enable to considerably expand the amount and variety of data sources that can be used for terminology extraction; this methodology is especially important for less-resourced languages which often lack parallel data; 2) deep learning systems trained by using gold standard corpora (manually annotated data) allow effective automatization of extraction of terminological data and metadata, which enables to regularly update termbases with minimised manual input; 3) LLOD technologies enable to integrate the terminological data into the global linguistic data ecosystem and make it reusable, searchable and discoverable across the Web. © 2021 Kaunas University of Technology. All rights reserved.</t>
  </si>
  <si>
    <t>https://www.scopus.com/inward/record.uri?eid=2-s2.0-85121922199&amp;doi=10.5755%2fj01.sal.1.39.29156&amp;partnerID=40&amp;md5=6f901adc6b6422983b5c7aa9b9c25531</t>
  </si>
  <si>
    <t>10.5755/j01.sal.1.39.29156</t>
  </si>
  <si>
    <t>Studies About Languages</t>
  </si>
  <si>
    <t>Methodological Framework for the Development of an English-Lithuanian Cybersecurity Termbase; [Anglų-lietuvių kalbų kibernetinio saugumo terminų bazės kūrimo metodikos modelis]</t>
  </si>
  <si>
    <t>56717770300; 26632661300; 57215660702; 57219504131</t>
  </si>
  <si>
    <t>Rackevičienė, Sigita (56717770300); Utka, Andrius (26632661300); Mockienė, Liudmila (57215660702); Rokas, Aivaras (57219504131)</t>
  </si>
  <si>
    <t>Rackevičienė S.; Utka A.; Mockienė L.; Rokas A.</t>
  </si>
  <si>
    <t>2-s2.0-85097746760</t>
  </si>
  <si>
    <t>Today's digital platforms occupy sites of growing strategic significance in the daily lives of cities. Acting as infrastructures of urban exchange, platform services institute basic match-making capabilities between mobile subjects, whether for transportation, shopping, accommodation, dating, or, simply, public discourse. As is increasingly recognized, the nature of value exchange traded via these platforms extends beyond their immediate domain of service provision, whether transportation or accommodation, for example, to wider “data ecosystems” of users, producers, and consumers. It is the conditions instituted by platform services to govern data ecosystems that are the focus of this article and are, I argue, of critical importance to how big data can be leveraged in ways that expand new frontiers of urban science and more broadly, urban sustainability policy. The rise in platform urbanism means that urban big data are not simply as a diagnostic tool for monitoring and evaluating complex urban behaviors but can be co-opted in ways that actively engineers the scaling of data-driven platform services and their myriad codependencies. These conditions present significant challenges not only to informational policy but increasingly also to urban governance settings, where platform-mediated interactions facilitate powerful but unevenly shared territories of urban intelligence. Copyright © 2020 Barns.</t>
  </si>
  <si>
    <t>https://www.scopus.com/inward/record.uri?eid=2-s2.0-85097746760&amp;doi=10.3389%2ffrsc.2020.00032&amp;partnerID=40&amp;md5=6ef00daaea91fda0e9cc8dc733a8067c</t>
  </si>
  <si>
    <t>10.3389/frsc.2020.00032</t>
  </si>
  <si>
    <t>Frontiers in Sustainable Cities</t>
  </si>
  <si>
    <t>Re-engineering the City: Platform Ecosystems and the Capture of Urban Big Data</t>
  </si>
  <si>
    <t>Barns, Sarah (56001005900)</t>
  </si>
  <si>
    <t>Barns S.</t>
  </si>
  <si>
    <t>2-s2.0-85123231320</t>
  </si>
  <si>
    <t>PURPOSE: The rapid growth of biomedical data ecosystems has catalyzed research for oncology and precision medicine. We leverage federal cloud-based precision medicine databases and tools to better understand the current landscape of precision medicine and genomic testing for patients with cancer. METHODS: Retrospective observational study of genomic testing for patients with cancer in the National Institutes of Health All of Us Research Program, with the cancer cohort defined as having at least two documented or reported cancer diagnoses. RESULTS: There were 5,678 (1.8%) All of Us participants in the cancer cohort, with a significant difference between cancer status by age category, sex, race, and ethnicity (P &lt; .001 for all). There were 295 (5.2%) patients with cancer who received genomic testing compared with 6,734 (2.2%) of noncancer patients, with 752 genomic tests commonly focused on gene mutations (primarily pharmacogenomics), molecular pathology, or clinical cytogenetic reports. CONCLUSION: Although not yet ubiquitous, diverse clinical genomic analyses in oncology can set the stage to grow the practice of precision medicine by integrating research patient data repositories, cancer data ecosystems, and biomedical informatics.  © 2022 American Society of Clinical Oncology.</t>
  </si>
  <si>
    <t>https://www.scopus.com/inward/record.uri?eid=2-s2.0-85123231320&amp;doi=10.1200%2fCCI.21.00152&amp;partnerID=40&amp;md5=5d8ffc8362084a4f2b814ed73416dcd4</t>
  </si>
  <si>
    <t>10.1200/CCI.21.00152</t>
  </si>
  <si>
    <t>e2100152</t>
  </si>
  <si>
    <t>Precision Medicine Landscape of Genomic Testing for Patients with Cancer in the National Institutes of Health All of Us Database Using Informatics Approaches</t>
  </si>
  <si>
    <t>2-s2.0-85131186802</t>
  </si>
  <si>
    <t>The aim of this study is to help financial enterprises establish a solid foundation in a big data ecosystem (BDE) and fully play their competitive edges in the fierce business competition. This paper innovatively conducts research studies on the reform of enterprise financial management. First, it expounds on the relevant concepts of big data technology (BDT) alongside financial management. Afterward, the impact of BDT on enterprise financial management is examined. Consequently, a financial enterprise-oriented economic management model is proposed by integrating BDT, enterprise economic management (EEM), and enterprise performance evaluation methods. Further, an experiment is designed to verify the proposed model on estimating the annual enterprise operating income (OI) and human resource (HR) structure. The research findings show that the predicted and actual OI error is within 6%. The predicted enterprise personnel deployment only deviates slightly from actual personnel deployment. Thus, the proposed economic management model can accurately predict OI and cost. It provides a reliable reference for enterprise innovation management, optimizing recruitment conditions, sales strategy, and development strategy. Lastly, the research deficiencies are pointed out alongside corresponding suggestions.  © 2022 Yingning Wu.</t>
  </si>
  <si>
    <t>https://www.scopus.com/inward/record.uri?eid=2-s2.0-85131186802&amp;doi=10.1155%2f2022%2f6241182&amp;partnerID=40&amp;md5=c642c6a28941e84cab7fee50a0103ab6</t>
  </si>
  <si>
    <t>10.1155/2022/6241182</t>
  </si>
  <si>
    <t>Security and Communication Networks</t>
  </si>
  <si>
    <t>Exploring the Influence of Big Data Technology on the Innovation of the Enterprise Economic Management Mode</t>
  </si>
  <si>
    <t>Wu, Yingning (57277056000)</t>
  </si>
  <si>
    <t>Wu Y.</t>
  </si>
  <si>
    <t>2-s2.0-85090968328</t>
  </si>
  <si>
    <t>Access to medical data is central for conducting research on genomics. However, to tap these metadata (observable traits and phenotypes, diagnoses and medication, and labels), researchers must grapple with the complex and sensitive nature of the information. In this Perspective, we argue that, at this exciting time for genomics and artificial intelligence, several critical aspects of data generation, infrastructure and management are pillars of a modern data ecosystem. Many risks to privacy and many obstacles to medical research can be eliminated or mitigated by new secure data analytics. Finally, we discuss the potential consequences of medical data exiting the institutions and being managed by individuals. These shifts in data ownership have the potential for profound disruption and opportunity across many fields. © 2020, Springer Nature America, Inc.</t>
  </si>
  <si>
    <t>https://www.scopus.com/inward/record.uri?eid=2-s2.0-85090968328&amp;doi=10.1038%2fs41588-020-0698-y&amp;partnerID=40&amp;md5=51d58bfd67bd0f147650731a672b7373</t>
  </si>
  <si>
    <t>10.1038/s41588-020-0698-y</t>
  </si>
  <si>
    <t>Nature Genetics</t>
  </si>
  <si>
    <t>Treating medical data as a durable asset</t>
  </si>
  <si>
    <t>7006764406; 59051718600</t>
  </si>
  <si>
    <t>Telenti, Amalio (7006764406); Jiang, Xiaoqian (59051718600)</t>
  </si>
  <si>
    <t>Telenti A.; Jiang X.</t>
  </si>
  <si>
    <t>2-s2.0-85103812100</t>
  </si>
  <si>
    <t>Purpose: Big Data (BD) is not only a quintessential part of many economic activities but also has evolved into a veritable business ecosystem. However, most Big Data ecosystem (BDE) models have a technical, bottom-up focus and mostly lack the capability for a broad socioeconomic analysis. This paper identifies the Millennium Ecosystem Assessment (MA) as a useful, operational framework and uses a metaphorical analogy to adapt it for the BDE. The top-down approach adopted here allows for seeing the big picture of the BD ecosystem. Meeting “end-user needs” is the main objective of the proposed BDE framework. Design/methodology/approach: The methodology of this paper consists of two parts. First, the MA is adapted for the BDE through a metaphorical analogy. Then, to operationalize and validate the proposed framework, it is applied to an emerging BD ecosystem. Findings: In total, four types of services are offered in the BD ecosystem: provisioning information and products; regulating; cultural and supporting services. Direct and indirect drivers of change impact ecosystem processes such as BD service provision. Based on the assessment results, interventions can be devised to remedy problems, sustain the ecosystem or accelerate growth. The proposed BDE assessment framework is applied to an emerging BDE as an example of operationalization and validation of the proposed BDE framework. Originality/value: The strengths of the proposed BDE framework is that, in contrast to existing frameworks that are technical and bottom-up, it is constructed top-down by a metaphorical analogy from the proven MA framework. It is a generic framework with the ultimate objective of meeting the “end-user needs” and does not focus on a single sector or firm. Also, the proposed BDE framework is multi-faceted and considers broad socioeconomic issues such as regulating, cultural and supporting services and drivers of change. © 2021, Emerald Publishing Limited.</t>
  </si>
  <si>
    <t>https://www.scopus.com/inward/record.uri?eid=2-s2.0-85103812100&amp;doi=10.1108%2fITP-08-2020-0579&amp;partnerID=40&amp;md5=59c979aedf557b1de14b341c05100646</t>
  </si>
  <si>
    <t>10.1108/ITP-08-2020-0579</t>
  </si>
  <si>
    <t>Information Technology and People</t>
  </si>
  <si>
    <t>“Bio to bits”: the Millennium Ecosystem Assessment (MA) as a metaphor for Big Data ecosystem assessment</t>
  </si>
  <si>
    <t>55983035400; 57210387702; 57222724961; 58824117800</t>
  </si>
  <si>
    <t>Ghazinoory, Sepehr (55983035400); Nasri, Shohreh (57210387702); Dastranj, Roya (57222724961); Sarkissian, Alfred (58824117800)</t>
  </si>
  <si>
    <t>Ghazinoory S.; Nasri S.; Dastranj R.; Sarkissian A.</t>
  </si>
  <si>
    <t>2-s2.0-85087479587</t>
  </si>
  <si>
    <t>The UN Sustainable Development Goals (SDGs) are a vision for achieving a sustainable future. Reliable, timely, comprehensive, and consistent data are critical for measuring progress towards, and ultimately achieving, the SDGs. Data from citizen science represent one new source of data that could be used for SDG reporting and monitoring. However, information is still lacking regarding the current and potential contributions of citizen science to the SDG indicator framework. Through a systematic review of the metadata and work plans of the 244 SDG indicators, as well as the identification of past and ongoing citizen science initiatives that could directly or indirectly provide data for these indicators, this paper presents an overview of where citizen science is already contributing and could contribute data to the SDG indicator framework. The results demonstrate that citizen science is “already contributing” to the monitoring of 5 SDG indicators, and that citizen science “could contribute” to 76 indicators, which, together, equates to around 33%. Our analysis also shows that the greatest inputs from citizen science to the SDG framework relate to SDG 15 Life on Land, SDG 11 Sustainable Cities and Communities, SDG 3 Good Health and Wellbeing, and SDG 6 Clean Water and Sanitation. Realizing the full potential of citizen science requires demonstrating its value in the global data ecosystem, building partnerships around citizen science data to accelerate SDG progress, and leveraging investments to enhance its use and impact. © 2020, The Author(s).</t>
  </si>
  <si>
    <t>https://www.scopus.com/inward/record.uri?eid=2-s2.0-85087479587&amp;doi=10.1007%2fs11625-020-00833-7&amp;partnerID=40&amp;md5=1ad88f2146fd9619279282027dd93a5d</t>
  </si>
  <si>
    <t>10.1007/s11625-020-00833-7</t>
  </si>
  <si>
    <t>Sustainability Science</t>
  </si>
  <si>
    <t>Mapping citizen science contributions to the UN sustainable development goals</t>
  </si>
  <si>
    <t>57195919484; 57211325039; 7006538249; 56971515800; 24476796200; 57211316625; 6603405083; 57191330762; 57218363450; 57201293335; 6701851180; 6505929928; 7102365239</t>
  </si>
  <si>
    <t>Fraisl, Dilek (57195919484); Campbell, Jillian (57211325039); See, Linda (7006538249); Wehn, Uta (56971515800); Wardlaw, Jessica (24476796200); Gold, Margaret (57211316625); Moorthy, Inian (6603405083); Arias, Rosa (57191330762); Piera, Jaume (57218363450); Oliver, Jessica L. (57201293335); Masó, Joan (6701851180); Penker, Marianne (6505929928); Fritz, Steffen (7102365239)</t>
  </si>
  <si>
    <t>Fraisl D.; Campbell J.; See L.; Wehn U.; Wardlaw J.; Gold M.; Moorthy I.; Arias R.; Piera J.; Oliver J.L.; Masó J.; Penker M.; Fritz S.</t>
  </si>
  <si>
    <t>2-s2.0-85112413692</t>
  </si>
  <si>
    <t>With the development of information technology and artificial intelligence technology, medical wearable devices are becoming more and more intelligent. At the same time, the continuous progress of information technology and artificial intelligence technology also makes intelligent medical wearable devices more and more complex, and the data generated by corresponding medical devices are also more and more huge. To further standardize the health data management of the corresponding wearable medical device monitoring management and improve the user stickiness and intelligence of wearable devices, this paper will study the scientific management and visualization technology of wearable medical device data based on artificial intelligence technology. This paper first analyzes the structure of the data ecosystem based on wearable devices, and constructs the corresponding system on this basis. At the same time, it innovatively proposes the data mining technology combined with the time series cycle mode, and manages and analyzes the corresponding device data based on this technology. At the same time, in the actual data processing process, we pay attention to the data preprocessing technology to realize the compressed storage and management of data size. In the aspect of visualization of wearable device data management, this paper will realize data collection, sending, and receiving display based on Android platform, and realize data cloud storage. In the experimental part, this paper designs a wearable medical device data management and visualization software based on a lung function monitoring tracker. Experimental results show that the corresponding algorithm has obvious advantages. © 2021, The Author(s), under exclusive licence to Springer-Verlag GmbH Austria, part of Springer Nature.</t>
  </si>
  <si>
    <t>https://www.scopus.com/inward/record.uri?eid=2-s2.0-85112413692&amp;doi=10.1007%2fs13721-021-00328-0&amp;partnerID=40&amp;md5=00a8476c43abcd524cf732e5d23850a6</t>
  </si>
  <si>
    <t>10.1007/s13721-021-00328-0</t>
  </si>
  <si>
    <t>Network Modeling Analysis in Health Informatics and Bioinformatics</t>
  </si>
  <si>
    <t>Data management and visualization of wearable medical devices assisted by artificial intelligence</t>
  </si>
  <si>
    <t>57226721075; 57226725159; 57226727492</t>
  </si>
  <si>
    <t>Zhao, Meizhi (57226721075); Wang, Dongmei (57226725159); Li, Jing (57226727492)</t>
  </si>
  <si>
    <t>Zhao M.; Wang D.; Li J.</t>
  </si>
  <si>
    <t>2-s2.0-85097338041</t>
  </si>
  <si>
    <t>While the number of open government data initiatives has increased considerably over the past decade, the impact of these initiatives remains uncertain. Recent studies have been critical of the “bias toward the supply side” and lack of “sufficient attention to the user perspective” in the way that open government data initiatives are implemented. This article asks: (1) who is using municipal open government data resources and for what purposes? and (2) what impact are municipal open government data having in cities where they have been implemented? We performed a qualitative analysis of 26 semi-structured telephone interviews conducted with government staff, civic technologists, and private sector stakeholders in nine cities around the United States. Each of these 30 to 45-minute telephone interviews were transcribed and analyzed to distill insights regarding the use and impact of municipal open government data in the nine cities considered. We find that the array of actors within open government data ecosystems at the local level is expanding as distinctions between the public and private sectors becomes increasingly blurred and that the demands of managing and sustaining these initiatives has led to changes in the services offered by local government, as well as in the duties of government staff. The impact of these data resources has been primarily felt within local government itself, although the lack of monitoring mechanisms makes it difficult to systematically evaluate their broader effects. We conclude that open government data initiatives should be coordinated and better integrated with digital equity and digital inclusion efforts in order to advance their political and social goals. © 2020 The Author(s)</t>
  </si>
  <si>
    <t>https://www.scopus.com/inward/record.uri?eid=2-s2.0-85097338041&amp;doi=10.1016%2fj.tele.2020.101526&amp;partnerID=40&amp;md5=2e30fcd40cd9923746be2bb22489b2ef</t>
  </si>
  <si>
    <t>10.1016/j.tele.2020.101526</t>
  </si>
  <si>
    <t>36722979400; 57207314425</t>
  </si>
  <si>
    <t>Wilson, Bev (36722979400); Cong, Cong (57207314425)</t>
  </si>
  <si>
    <t>Wilson B.; Cong C.</t>
  </si>
  <si>
    <t>2-s2.0-85094107491</t>
  </si>
  <si>
    <t>Background: The development of multicenter patient registries promotes the generation of scientific knowledge by using real-world data. A country-wide, web-based registry for inherited retinal dystrophies (IRDs) empowers patients and community organizations, while supporting formal partnerships research. We aim to describe the design, development and deployment of a country-wide, with investigators and stakeholders in the global aim to develop high-value, high-utility web-based, user-friendly and interoperable registry for IRDs—the IRD-PT. Results: The IRD-PT is a clinical/genetic research registry included in the retina.pt platform (https://www.retina.com.pt), which was developed by the Portuguese Retina Study Group. The retina.pt platform collects data on individuals diagnosed with retinal diseases, from several sites across Portugal, with over 1800 participants and over 30,000 consultations to date. The IRD-PT module interacts with the retina.pt core system which provides a range of basic functions for patient data management, while the IRD-PT module allows data capture for the specific purpose of IRDs. All IRDs are coded accordingly to the International Statistical Classification of Diseases and Related Health Problems (ICD) 9, ICD 10, ICD 11, and Orphanet Rare Disease Ontology (ORPHA codes) to make the IRD-PT interoperable with other IRD registries across the world. Furthermore, the genes are coded according to the Ontology of Genes and Genomes and Online Mendelian Inheritance in Man, whereas signs and symptoms are coded according to the Human Phenotype Ontology. The IRD-PT module pre-launched at Centro Hospitalar e Universitário de Coimbra, the largest reference center for IRDs in Portugal. As of April 1st 2020, finalized data from 537 participants were available for this preliminary analysis. Conclusions: In the specific field of rare diseases, the use of registries increases research accessibility for individuals, while providing clinicians/investigators with a coherent data ecosystem necessary to boost research. Appropriate design and implementation of patient registries enables rapid decision making and ongoing data mining, ultimately leading to improved patient outcomes. We have described here the principles behind the design, development and deployment of a web-based, user-friendly and interoperable software tool aimed to generate important knowledge and collecting high-quality data on the epidemiology, genomic landscape and natural history of IRDs in Portugal. © 2020, The Author(s).</t>
  </si>
  <si>
    <t>https://www.scopus.com/inward/record.uri?eid=2-s2.0-85094107491&amp;doi=10.1186%2fs13023-020-01591-6&amp;partnerID=40&amp;md5=c2d323964759b26a6e181c1e1bfb2971</t>
  </si>
  <si>
    <t>10.1186/s13023-020-01591-6</t>
  </si>
  <si>
    <t>Orphanet Journal of Rare Diseases</t>
  </si>
  <si>
    <t>Design, development and deployment of a web-based interoperable registry for inherited retinal dystrophies in Portugal: the IRD-PT</t>
  </si>
  <si>
    <t>56785152200; 57205124975; 59029996400; 6603266420; 7006479736; 57201419135</t>
  </si>
  <si>
    <t>Marques, João Pedro (56785152200); Carvalho, Ana Luísa (57205124975); Henriques, José (59029996400); Murta, Joaquim Neto (6603266420); Saraiva, Jorge (7006479736); Silva, Rufino (57201419135)</t>
  </si>
  <si>
    <t>Marques J.P.; Carvalho A.L.; Henriques J.; Murta J.N.; Saraiva J.; Silva R.</t>
  </si>
  <si>
    <t>2-s2.0-85114032583</t>
  </si>
  <si>
    <t>Open Government Data (OGD) is an important driver for open innovation among public entities. However, extant research highlights a need for improved feedback loops, collaboration, and a more demand-driven publication of OGD. In this study, we explore how public platform providers can address this issue by enabling collaboration within OGD ecosystems, both in terms of the OGD, and any related Open Source Software (OSS) and standards. We conducted an exploratory multiple-case study of four OGD ecosystems with diverse characteristics, using a qualitative research approach. Based on the cases, we present a conceptual model that highlights different attributes of OGD ecosystems that may help public entities in designing and orchestrating new or existing OGD ecosystems. We conclude that enabling collaboration in an OGD ecosystem is a complex exercise yet believe that it offers ways for public entities in how they can leverage open innovation to address their goals and directives. © 2021, Department for E-Governance and Administration. All rights reserved.</t>
  </si>
  <si>
    <t>https://www.scopus.com/inward/record.uri?eid=2-s2.0-85114032583&amp;doi=10.29379%2fjedem.v13i1.634&amp;partnerID=40&amp;md5=0482b380ef8cf653956429e0ae43ff54</t>
  </si>
  <si>
    <t>10.29379/jedem.v13i1.634</t>
  </si>
  <si>
    <t>How to enable collaboration in open government data ecosystems: A public platform provider’s perspective</t>
  </si>
  <si>
    <t>56426528100; 57202664772</t>
  </si>
  <si>
    <t>Linåker, Johan (56426528100); Runeson, Per (57202664772)</t>
  </si>
  <si>
    <t>Linåker J.; Runeson P.</t>
  </si>
  <si>
    <t>2-s2.0-85105741199</t>
  </si>
  <si>
    <t>The proliferation of composite data sources tracking the COVID-19 pandemic emphasises the need for such databases during large-scale infectious disease events as well as the potential pitfalls due to the challenges of combining disparate data sources. Multiple organisations have attempted to standardise the compilation of disparate data from multiple sources during the COVID-19 pandemic. However, each composite data source can use a different approach to compile data and address data issues with varying results. We discuss some best practices for researchers endeavouring to create such compilations while discussing three key categories of challenges: (1) data dissemination, which includes discrepant estimates and varying data structures due to multiple agencies and reporting sources generating public health statistics on the same event; (2) data elements, such as date formats and location names, lack standardisation, and differing spatial and temporal resolutions often create challenges when combining sources; and (3) epidemiological factors, including missing data, reporting lags, retrospective data corrections and changes to case definitions that cannot easily be addressed by the data compiler but must be kept in mind when reviewing the data. Efforts to reform the global health data ecosystem should bear such challenges in mind. Standards and best practices should be developed and incorporated to yield more robust, transparent and interoperable data. Since no standards exist yet, we have highlighted key challenges in creating a comprehensive spatiotemporal view of outbreaks from multiple, often discrepant, reporting sources and provided guidelines to address them. In general, we caution against an over-reliance on fully automated systems for integrating surveillance data and strongly advise that epidemiological experts remain engaged in the process of data assessment, integration, validation and interpretation to identify, diagnose and resolve data challenges.  © Author(s) (or their employer(s)) 2021. Re-use permitted under CC BY-NC. No commercial re-use. See rights and permissions. Published by BMJ.</t>
  </si>
  <si>
    <t>https://www.scopus.com/inward/record.uri?eid=2-s2.0-85105741199&amp;doi=10.1136%2fbmjgh-2021-005542&amp;partnerID=40&amp;md5=3d8bda071a1de4c70d7a5c5a33a3c247</t>
  </si>
  <si>
    <t>10.1136/bmjgh-2021-005542</t>
  </si>
  <si>
    <t>e005542</t>
  </si>
  <si>
    <t>BMJ Global Health</t>
  </si>
  <si>
    <t>Challenges in reported COVID-19 data: Best practices and recommendations for future epidemics</t>
  </si>
  <si>
    <t>57193165073; 57223364760; 57223366261; 56411774300; 55647536400; 57223368063; 57223359854; 57223360508; 57226056723; 57223362324; 57197795645</t>
  </si>
  <si>
    <t>Badker, Rinette (57193165073); Miller, Kierste (57223364760); Pardee, Chris (57223366261); Oppenheim, Ben (56411774300); Stephenson, Nicole (55647536400); Ash, Benjamin (57223368063); Philippsen, Tanya (57223359854); Ngoon, Christopher (57223360508); Savage, Partrick (57226056723); Lam, Cathine (57223362324); Madhav, Nita (57197795645)</t>
  </si>
  <si>
    <t>Badker R.; Miller K.; Pardee C.; Oppenheim B.; Stephenson N.; Ash B.; Philippsen T.; Ngoon C.; Savage P.; Lam C.; Madhav N.</t>
  </si>
  <si>
    <t>2-s2.0-85088792487</t>
  </si>
  <si>
    <t>Changes in global vegetation growth and its drivers during recent decades have been well studied with satellite data, ecosystem models and field experiments. However, a systematic understanding of how global vegetation will respond to projected changes in climate and atmospheric composition is still lacking. Here, we analyze changes in projected global leaf area index (LAI) from 16 Coupled Model Intercomparison Project phase 5 (CMIP5) and 17 phase 6 (CMIP6) Earth System Models (ESMs) during the 21st century under future scenarios RCP2.6, RCP4.5 and RCP8.5 and future scenarios SSP1–2.6, SSP2–4.5, SSP3–7.0 and SSP5–8.5, respectively. In addition to the widely-used multi-model ensemble mean (MME) method, we employed the Reliability Ensemble Averaging (REA) strategy to integrate the modeled results. The REA integration weights were determined by combining the performance of the ESMs in simulating present-day LAI changes, which was based on a comparison with three long-term remote sensing LAI data sets, with their convergence of future predictions. The results suggest that global LAI will increase under all seven future scenarios with both integration methods. The magnitude of LAI growth is expected to increase with the forcing levels of the scenarios. The ESMs integrated with the REA weights predicted significantly smaller magnitudes and lower uncertainties in global LAI growth by the end of the 21st century than those integrated with the MME method. Both REA and MME results suggest that the growth in atmospheric CO2 concentration is the main positive driver of the projected increment of global LAI, which is partly offset by the negative effects of global warming. Our improved comprehensive prediction based on CMIP5 and CMIP6 ESMs using the REA integration strategy provides a more robust estimation of global vegetation change during the 21st century, and is expected to help better understand the state of the planet in the coming decades. © 2020 Elsevier B.V.</t>
  </si>
  <si>
    <t>https://www.scopus.com/inward/record.uri?eid=2-s2.0-85088792487&amp;doi=10.1016%2fj.agrformet.2020.108111&amp;partnerID=40&amp;md5=0a7c0cf892d745827516d684dd392b51</t>
  </si>
  <si>
    <t>10.1016/j.agrformet.2020.108111</t>
  </si>
  <si>
    <t>57218322952; 36731938300; 57188747790; 57218316468; 7005165467</t>
  </si>
  <si>
    <t>Zhao, Qian (57218322952); Zhu, Zaichun (36731938300); Zeng, Hui (57188747790); Zhao, Weiqing (57218316468); Myneni, Ranga B. (7005165467)</t>
  </si>
  <si>
    <t>Zhao Q.; Zhu Z.; Zeng H.; Zhao W.; Myneni R.B.</t>
  </si>
  <si>
    <t>2-s2.0-85140822048</t>
  </si>
  <si>
    <t>This paper describes data collection and analytics challenges at the sub-national level related to measuring SDG indicators and the attribution of government expenditure to the SDGs. The analytical work assessed the quality of sub-national data using Demographic and Health survey (DHS) and its suitability for analysing the impact of local government expenditure on SDG indicators in the Philippines. Our findings suggest that national level surveys lack sufficient granularity to allow for a reliable and accurate measurement of progress over time at the subnational level. In addition, many of the SDG indicators could not be approximated at the local government level. At the same time, data on local government expenditure are in many cases too aggregated to be able to identify causal effects of education or health expenditure. In a best-case scenario, a design of multipurpose household surveys representative at the subnational levels would allow for timely collection, analysis and monitoring of progress over time and would allow for a more tailored modules that focus particularly on the measurement of SDG indicators. At the same time, the creation of data ecosystems at the municipality level through open data portals would enable the timely collection of government expenditures.  © 2022 - The authors.</t>
  </si>
  <si>
    <t>https://www.scopus.com/inward/record.uri?eid=2-s2.0-85140822048&amp;doi=10.3233%2fSJI-220058&amp;partnerID=40&amp;md5=32b88f6855a29be21de42f0941272bdd</t>
  </si>
  <si>
    <t>10.3233/SJI-220058</t>
  </si>
  <si>
    <t>Localizing the Sustainable Development Goals: A case for investment in data and impact evaluation</t>
  </si>
  <si>
    <t>55214958000; 34873118200</t>
  </si>
  <si>
    <t>Abidoye, Babatunde (55214958000); Orlic, Edvard (34873118200)</t>
  </si>
  <si>
    <t>Abidoye B.; Orlic E.</t>
  </si>
  <si>
    <t>2-s2.0-85123925032</t>
  </si>
  <si>
    <t>Research and development are facilitated by sharing knowledge bases, and the innovation process benefits from collaborative efforts that involve the collective utilization of data. Until now, most companies and organizations have produced and collected various types of data, and stored them in data silos that still have to be integrated with one another in order to enable knowledge creation. For this to happen, both public and private actors must adopt a flexible approach to achieve the necessary transition to break data silos and create collaborative data sharing between data producers and users. In this paper, we investigate several factors influencing cooperative data usage and explore the challenges posed by the participation in cross-organizational data ecosystems by performing an interview study among stakeholders from private and public organizations in the context of the project IDE@S, which aims at fostering the cooperation in data science in the Austrian federal state of Styria. We highlight technological and organizational requirements of data infrastructure, expertise, and practises towards collaborative data usage. © 2022 by the authors. Licensee MDPI, Basel, Switzerland.</t>
  </si>
  <si>
    <t>https://www.scopus.com/inward/record.uri?eid=2-s2.0-85123925032&amp;doi=10.3390%2fdata7020020&amp;partnerID=40&amp;md5=86d64f47ea317b24ca8a004c02cd25b9</t>
  </si>
  <si>
    <t>10.3390/data7020020</t>
  </si>
  <si>
    <t>Data</t>
  </si>
  <si>
    <t>Collaborative Data Use between Private and Public Stakeholders—A Regional Case Study</t>
  </si>
  <si>
    <t>46461386000; 57437689500; 57207734125; 57191264224</t>
  </si>
  <si>
    <t>Jean-Quartier, Claire (46461386000); Rey Mazón, Miguel (57437689500); Lovrić, Mario (57207734125); Stryeck, Sarah (57191264224)</t>
  </si>
  <si>
    <t>Jean-Quartier C.; Rey Mazón M.; Lovrić M.; Stryeck S.</t>
  </si>
  <si>
    <t>2-s2.0-85111668588</t>
  </si>
  <si>
    <t>The paper identifies a contradiction between data openness and economic value, possibly hiding a ‘market failure’ requiring a more active intervention from the public hand. Though the sheer quantity of data available for free usage is steadily increasing worldwide, its average quality usually stays well below the minimum threshold required for value creation. In contrast, there is now growing evidence that the use of data has enormous potential for the economy and society, including research and the progress of science. Unfortunately, useful datasets are usually locked in and when actually made accessible, suffer from the same limitations mentioned before. Maybe the time is ripe to undervalue the generalized disclosure of government data in favor of an appropriately incentivized and targeted creation of actionable bases of new IT applications. We present four cases touching upon the issues and potentials of service design, urban innovation, and data-related policies. We identify two possible ways of tackling the highlighted market failure: direct subsidies to government bodies or agencies engaged in disclosing their own datasets and keeping them clean and accessible over time or new regulations that establish more productive data ecosystems, rewarding knowledge creation rather than mere data ownership. © 2021 by the authors. Licensee MDPI, Basel, Switzerland.</t>
  </si>
  <si>
    <t>https://www.scopus.com/inward/record.uri?eid=2-s2.0-85111668588&amp;doi=10.3390%2fsu13158239&amp;partnerID=40&amp;md5=25657c250ad4491b8730beae7f13051f</t>
  </si>
  <si>
    <t>10.3390/su13158239</t>
  </si>
  <si>
    <t>The unexploitable smartness of open data</t>
  </si>
  <si>
    <t>6508365220; 55520195300</t>
  </si>
  <si>
    <t>Concilio, Grazia (6508365220); Molinari, Francesco (55520195300)</t>
  </si>
  <si>
    <t>Concilio G.; Molinari F.</t>
  </si>
  <si>
    <t>2-s2.0-85103996072</t>
  </si>
  <si>
    <t>Many ecological systems are now exposed to multiple stressors, and ecosystem management increasingly requires consideration of the joint effects of multiple stressors on focal populations, communities and ecosystems. In the absence of empirical data, ecosystem managers could use null models based on the combination of independently acting stressors to estimate the joint effects of multiple stressors. Here, we used a simulation study and a meta-analysis to explore the consequences of null model selection for the prediction of mortality resulting from exposure to two stressors. Comparing five existing null models, we show that some null models systematically predict lower mortality rates than others, with predicted mortality rates up to 67.5% higher or 50% lower than the commonly used Simple Addition model. However, the null model predicting the highest mortality rate differed across parameter sets, and therefore there is no general 'precautionary null model' for multiple stressors. Using a multi-model framework, we re-analysed data from two earlier meta-analyses and found that 54% of the observed joint effects fell within the range of predictions from the suite of null models. Furthermore, we found that most null models systematically underestimated the observed joint effects, with only the Stressor Addition model showing a bias for overestimation. Finally, we found that the intensity of individual stressors was the strongest predictor of the magnitude of the joint effect across all null models. As a result, studies characterizing the effects of individuals stressors are still required for accurate prediction of mortality resulting from multiple stressors. © 2021 The Authors.</t>
  </si>
  <si>
    <t>https://www.scopus.com/inward/record.uri?eid=2-s2.0-85103996072&amp;doi=10.1098%2frspb.2020.3126&amp;partnerID=40&amp;md5=afcdb86c761535373530c21047a40113</t>
  </si>
  <si>
    <t>10.1098/rspb.2020.3126</t>
  </si>
  <si>
    <t>Proceedings of the Royal Society B: Biological Sciences</t>
  </si>
  <si>
    <t>The consequences of null model selection for predicting mortality from multiple stressors</t>
  </si>
  <si>
    <t>36238911800; 6603895391</t>
  </si>
  <si>
    <t>Dey, Cody J. (36238911800); Koops, Marten A. (6603895391)</t>
  </si>
  <si>
    <t>Dey C.J.; Koops M.A.</t>
  </si>
  <si>
    <t>2-s2.0-85102153439</t>
  </si>
  <si>
    <t>Our goal is to summarize the collective experience of 15 organizations in dealing with uncoordinated efforts that result in unnecessary delays in understanding, predicting, preparing for, containing, and mitigating the COVID-19 pandemic in the US. Response efforts involve the collection and analysis of data corresponding to healthcare organizations, public health departments, socioeconomic indicators, as well as additional signals collected directly from individuals and communities. We focused on electronic health record (EHR) data, since EHRs can be leveraged and scaled to improve clinical care, research, and to inform public health decision-making. We outline the current challenges in the data ecosystem and the technology infrastructure that are relevant to COVID-19, as witnessed in our 15 institutions. The infrastructure includes registries and clinical data networks to support population-level analyses. We propose a specific set of strategic next steps to increase interoperability, overall organization, and efficiencies  © 2020 The Author(s) 2020. Published by Oxford University Press on behalf of the American Medical Informatics Association.</t>
  </si>
  <si>
    <t>https://www.scopus.com/inward/record.uri?eid=2-s2.0-85102153439&amp;doi=10.1093%2fjamia%2focaa287&amp;partnerID=40&amp;md5=fd0207aa52dbb95520d551e516cc44a5</t>
  </si>
  <si>
    <t>10.1093/jamia/ocaa287</t>
  </si>
  <si>
    <t>Journal of the American Medical Informatics Association</t>
  </si>
  <si>
    <t>Use of electronic health records to support a public health response to the COVID-19 pandemic in the United States: A perspective from 15 academic medical centers</t>
  </si>
  <si>
    <t>36994682400; 35387541500; 55757004900; 7003333396; 8977463400; 14061844500; 7203023553; 8744561900; 7405241093; 35264289500; 58331044200; 57218666645; 7402253836; 7102335792; 7005192335</t>
  </si>
  <si>
    <t>Madhavan, Subha (36994682400); Bastarache, Lisa (35387541500); Brown, Jeffrey S (55757004900); Butte, Atul J (7003333396); Dorr, David A (8977463400); Embi, Peter J (14061844500); Friedman, Charles P (7203023553); Johnson, Kevin B (8744561900); Moore, Jason H (7405241093); Kohane, Isaac S (35264289500); Payne, Philip R. O (58331044200); Tenenbaum, Jessica D (57218666645); Weiner, Mark G (7402253836); Wilcox, Adam B (7102335792); Ohno-Machado, Lucila (7005192335)</t>
  </si>
  <si>
    <t>Madhavan S.; Bastarache L.; Brown J.S.; Butte A.J.; Dorr D.A.; Embi P.J.; Friedman C.P.; Johnson K.B.; Moore J.H.; Kohane I.S.; Payne P.R.O.; Tenenbaum J.D.; Weiner M.G.; Wilcox A.B.; Ohno-Machado L.</t>
  </si>
  <si>
    <t>2-s2.0-85124943079</t>
  </si>
  <si>
    <t>It is well-known that Earth observation (EO) data plays a critical role in scientific understanding about the global environment. There is also growing support for the use of EO data to provide context-specific insights, with significant implications for their use in decision support systems. Technological development over recent years, including cloud computing infrastructure, machine learning techniques, and rapid expansion of the velocity, volume, and variety of space-borne data sources, offer huge potential to provide solutions to the myriad environmental problems facing society and the planet. The USGS/NASA Landsat Program, the longest continuously gathered source of land surface data, has played a central role in our understanding of environmental change, particularly for its contribution of longitudinal products that offer greater context for present research and decision support activities. The challenge facing the Landsat and EO data community, however, now lies in moving beyond context-specific knowledge generation to translating such knowledge into tangible value for society. Drawing from an open data ecosystem framework and qualitative social science methods, we map the Landsat data ecosystem (LDE) and the relationships linking multiple actors responsible for processing, indexing, analyzing, synthesizing, and translating raw Landsat data into information that is useful, useable, and used by end users in particular social-environmental contexts. Both the role of Big Data and associated technologies are discussed as they relate to the ultimate use of Landsat-derived information products to guide decision-making, and key data ecosystem characteristics that shape the likelihood of these products’ use are highlighted. Copyright © 2022 Molder, Schenkein, McConnell, Benedict and Straub.</t>
  </si>
  <si>
    <t>https://www.scopus.com/inward/record.uri?eid=2-s2.0-85124943079&amp;doi=10.3389%2ffenvs.2021.805174&amp;partnerID=40&amp;md5=a1ca39aa203225481dc80383fa197e34</t>
  </si>
  <si>
    <t>10.3389/fenvs.2021.805174</t>
  </si>
  <si>
    <t>Frontiers in Environmental Science</t>
  </si>
  <si>
    <t>Landsat Data Ecosystem Case Study: Actor Perceptions of the Use and Value of Landsat</t>
  </si>
  <si>
    <t>57459673400; 57460329400; 57459673500; 55520546600; 55788516000</t>
  </si>
  <si>
    <t>Molder, Edmund B. (57459673400); Schenkein, Sarah F. (57460329400); McConnell, Abby E. (57459673500); Benedict, Karl K. (55520546600); Straub, Crista L. (55788516000)</t>
  </si>
  <si>
    <t>Molder E.B.; Schenkein S.F.; McConnell A.E.; Benedict K.K.; Straub C.L.</t>
  </si>
  <si>
    <t>2-s2.0-85108787197</t>
  </si>
  <si>
    <t>Journal publishers play an important role in the open research data ecosystem. Through open data policies that include public data archiving mandates and data availability statements, journal publishers help promote transparency in research and wider access to a growing scholarly record. The library and information science (LIS) discipline has a unique relationship with both open data initiatives and academic publishing and may be well-positioned to adopt rigorous open data policies. This study examines the information provided on public-facing websites of LIS journals in order to describe the extent, and nature, of open data guidance provided to prospective authors. Open access journals in the discipline have disproportionately adopted detailed, strict open data policies. Commercial publishers, which account for the largest share of publishing in the discipline, have largely adopted weaker policies. Rigorous policies, adopted by a minority of journals, describe the rationale, application, and expectations for open research data, while most journals that provide guidance on the matter use hesitant and vague language. Recommendations are provided for strengthening journal open data policies. © 2021 by the author. Licensee MDPI, Basel, Switzerland.</t>
  </si>
  <si>
    <t>https://www.scopus.com/inward/record.uri?eid=2-s2.0-85108787197&amp;doi=10.3390%2fpublications9020025&amp;partnerID=40&amp;md5=1b08870b37deb9ae5fbbaf038c5a5026</t>
  </si>
  <si>
    <t>10.3390/publications9020025</t>
  </si>
  <si>
    <t>Publications</t>
  </si>
  <si>
    <t>Open data policies among library and information science journals</t>
  </si>
  <si>
    <t>Jackson, Brian (56583406700)</t>
  </si>
  <si>
    <t>Jackson B.</t>
  </si>
  <si>
    <t>2-s2.0-85161460186</t>
  </si>
  <si>
    <t>This paper presents research exploring the balancing of interactive friction and value proposition in the context of Self-Sovereign Identity (SSI) technology adoption. This work extends a related investigation of a full agency engagement with a User-Centred Data Ecosystem utilising what is described as a Sovereign Boundary Mechanism (SBM). An SBM is a standardised collection of SSI interactions, which can collectively be described as a metaphorical ring of sovereignty between the participant and the wider network. Within this model participants control identity, relationships, credentials, data streams, and access control. This related work concludes that the developing trend poses significant interactive friction, and that clear and substantive value proposition would be required to drive and sustain participant adoption. This paper explores potential value propositions for SSI, considering theory relating to Privacy, Surveillance Capitalism, and Human Data Interaction; in parallel opinions are drawn from the thematic analysis of interviews with experts in the decentralised field and results from a public survey. This research concludes that the value proposition is unlikely to come from the direct perceived protection of privacy. Also, that the decentralised technologies cannot be marketed solely on the fact that it is decentralised. Instead, value will emerge from the capability of SSI functionality to supersede the centralised model, offering innovation and reduced transactional friction across individual, business and wider society. This research suggests that the SSI community needs to develop a cohesive design strategy, a clear narrative and vocabulary. Value needs to be defined across cultural context, while targeting accessible, high value niche opportunities to build momentum toward sustainable adoption. Copyright © 2021 Lockwood.</t>
  </si>
  <si>
    <t>https://www.scopus.com/inward/record.uri?eid=2-s2.0-85161460186&amp;doi=10.3389%2ffbloc.2021.611945&amp;partnerID=40&amp;md5=4b03a822875b6b6ccf9813eb3d8dcd7e</t>
  </si>
  <si>
    <t>10.3389/fbloc.2021.611945</t>
  </si>
  <si>
    <t>Exploring Value Propositions to Drive Self-Sovereign Identity Adoption</t>
  </si>
  <si>
    <t>2-s2.0-85131745122</t>
  </si>
  <si>
    <t>The advances in wireless-based technologies and intelligent diagnostics and forecasting such as cloud computing have significantly affected our lifestyle, observed in many fields, especially healthcare. Also, since the number of new cases of cancer has become very high, there is a need to investigate this matter deeply. Still, there is no systematic review on the application or implementation of the cloud in cancer-care services. Hence, this paper has introduced a comprehensive review of a cloud-centered healthcare system that emphasizes treatment ways for different types of cancer until Sep 2021. The results have shown that the largest study was about the relationship between cancer and the cloud associated with breast cancer. Also, the results have shown that cloud computing eases data protection, privacy, and medical record access. Using cloud computing in hospitals, physicians will use advanced programs and tools, and nurses will quickly access patients- information with new Wireless-based technologies. A strong understanding of the practical features of cloud computing will help scientists navigate the massive data ecosystems in cancer research. So, by highlighting the advantages and drawbacks of analyzed articles, this study provides a comprehensive and up-to-date report on the field of cloud-based cancer studies to fill the previous gaps.  © 2022 IEEE.</t>
  </si>
  <si>
    <t>https://www.scopus.com/inward/record.uri?eid=2-s2.0-85131745122&amp;doi=10.1109%2fACCESS.2022.3181147&amp;partnerID=40&amp;md5=4ac0ad50f22d7faf80b3b28a31b61c43</t>
  </si>
  <si>
    <t>10.1109/ACCESS.2022.3181147</t>
  </si>
  <si>
    <t>The Roles of Cloud-Based Systems on the Cancer-Related Studies: A Systematic Literature Review</t>
  </si>
  <si>
    <t>57218139683; 36601778800</t>
  </si>
  <si>
    <t>Xu, Binghui (57218139683); Zhou, Fengcheng (36601778800)</t>
  </si>
  <si>
    <t>Xu B.; Zhou F.</t>
  </si>
  <si>
    <t>2-s2.0-85129696317</t>
  </si>
  <si>
    <t>The creation of an open financial data ecosystem is a new frontier to be explored within a financial services industry characterized by the presence of new players, along with traditional financial intermediaries. Spurred by datafication and digitisation, open finance is considered an extension of the open banking foundation launched in Europe through targeted regulation. The open finance journey is just beginning. By taking stock of the open banking experience across jurisdictions, this article examines the future shift from open banking to open finance. Selected critical issues within the open banking context give valuable indications for the development of open finance. © 2022. Kluwer Law International BV, The Netherlands</t>
  </si>
  <si>
    <t>https://www.scopus.com/inward/record.uri?eid=2-s2.0-85129696317&amp;doi=10.54648%2feulr2022018&amp;partnerID=40&amp;md5=0f12a1c4567fd8e7a0c7db6f60e6db43</t>
  </si>
  <si>
    <t>10.54648/eulr2022018</t>
  </si>
  <si>
    <t>European Business Law Review</t>
  </si>
  <si>
    <t>The Journey to Open Finance: Learning from the Open Banking Movement</t>
  </si>
  <si>
    <t>De Pascalis, Francesco (56464088300)</t>
  </si>
  <si>
    <t>De Pascalis F.</t>
  </si>
  <si>
    <t>2-s2.0-85110897955</t>
  </si>
  <si>
    <t>Data are often vividly depicted as strategic assets that organisations can (re)use to create value for myriad purposes. However, the same qualities that make data so appreciated–that is, their volume, their value for a plurality of stakeholders and their indefinite reuse capacity–also have a dark side: data reuse can lead to deviant data use that undermines the legitimacy of data analytics initiatives. To investigate this dynamic, we build on the notion of data ecosystems and provide empirical evidence from a longitudinal, 15-year case study of the emergence, expansion and eventual collapse of a large-scale data analytics project–called DAMD–in the Danish health care sector. We demonstrate that data reuse in the evolving data ecosystem elicited a data reuse dark side that was so dominant that it eventually resulted in the project’s demise. We conceptualise the reuse dark side’s three major mechanisms as function creep, stakeholder creep and data creep. Based on these insights, we develop an empirically grounded Data Analytics Ecosystem Model that extends the current understanding of data ecosystems and provides a view of these ecosystems as having both a bright and a dark side. © Operational Research Society 2021.</t>
  </si>
  <si>
    <t>https://www.scopus.com/inward/record.uri?eid=2-s2.0-85110897955&amp;doi=10.1080%2f0960085X.2021.1947753&amp;partnerID=40&amp;md5=b850eef4e6fb2490db41b6416073499f</t>
  </si>
  <si>
    <t>10.1080/0960085X.2021.1947753</t>
  </si>
  <si>
    <t>European Journal of Information Systems</t>
  </si>
  <si>
    <t>The dark side of data ecosystems: A longitudinal study of the DAMD project</t>
  </si>
  <si>
    <t>57205725891; 34977318900; 25621006600</t>
  </si>
  <si>
    <t>Aaen, Jon (57205725891); Nielsen, Jeppe Agger (34977318900); Carugati, Andrea (25621006600)</t>
  </si>
  <si>
    <t>Aaen J.; Nielsen J.A.; Carugati A.</t>
  </si>
  <si>
    <t>2-s2.0-85142339661</t>
  </si>
  <si>
    <t>The Common Fund Data Ecosystem (CFDE) has created a flexible system of data federation that enables researchers to discover datasets from across the US National Institutes of Health Common Fund without requiring that data owners move, reformat, or rehost those data. This system is centered on a catalog that integrates detailed descriptions of biomedical datasets from individual Common Fund Programs' Data Coordination Centers (DCCs) into a uniform metadata model that can then be indexed and searched from a centralized portal. This Crosscut Metadata Model (C2M2) supports the wide variety of data types and metadata terms used by individual DCCs and can readily describe nearly all forms of biomedical research data. We detail its use to ingest and index data from 11 DCCs.  © 2022 The Author(s). Published by Oxford University Press GigaScience.</t>
  </si>
  <si>
    <t>https://www.scopus.com/inward/record.uri?eid=2-s2.0-85142339661&amp;doi=10.1093%2fgigascience%2fgiac105&amp;partnerID=40&amp;md5=c71ca1ed4f975a75668d0da48d50d00f</t>
  </si>
  <si>
    <t>10.1093/gigascience/giac105</t>
  </si>
  <si>
    <t>giac105</t>
  </si>
  <si>
    <t>GigaScience</t>
  </si>
  <si>
    <t>Making Common Fund data more findable: catalyzing a data ecosystem</t>
  </si>
  <si>
    <t>35725225200; 13609882900; 7004355236; 57218873439; 57712169400; 56470201600; 9132950200; 57203183076; 56808150200; 59454559200; 57201575895; 35344870600; 8930600800; 56825724100; 55747849400; 55390781200; 57191663119; 55561994100; 57209990424; 56499871900; 21743172200; 57222626957; 6507635237; 57616660600; 36490973100; 35345404300; 57712417500; 57712766100; 6506036751; 57205368667; 14834460100; 6505961462; 57195983329; 57212153647; 57713190500; 6603584690; 57203867894; 57206885580; 35572232000; 7003652822; 57226488964; 35611605400</t>
  </si>
  <si>
    <t>Charbonneau, Amanda L (35725225200); Brady, Arthur (13609882900); Czajkowski, Karl (7004355236); Aluvathingal, Jain (57218873439); Canchi, Saranya (57712169400); Carter, Robert (56470201600); Chard, Kyle (9132950200); Clarke, Daniel J. B (57203183076); Crabtree, Jonathan (56808150200); Creasy, Heather H (59454559200); D'Arcy, Mike (57201575895); Felix, Victor (35344870600); Giglio, Michelle (8930600800); Gingrich, Alicia (56825724100); Harris, Rayna M (55747849400); Hodges, Theresa K (55390781200); Ifeonu, Olukemi (57191663119); Jeon, Minji (55561994100); Kropiwnicki, Eryk (57209990424); Lim, Marisa C. W (56499871900); Liming, R. Lee (21743172200); Lumian, Jessica (57222626957); Mahurkar, Anup A (6507635237); Mandal, Meisha (57616660600); Munro, James B (36490973100); Nadendla, Suvarna (35345404300); Richter, Rudyard (57712417500); Romano, Cia (57712766100); Rocca-Serra, Philippe (6506036751); Schor, Michael (57205368667); Schuler, Robert E (14834460100); Tangmunarunkit, Hongsuda (6505961462); Waldrop, Alex (57195983329); Williams, Cris (57212153647); Word, Karen (57713190500); Sansone, Susanna-Assunta (6603584690); Ma'ayan, Avi (57203867894); Wagner, Rick (57206885580); Foster, Ian (35572232000); Kesselman, Carl (7003652822); Brown, C. Titus (57226488964); White, Owen (35611605400)</t>
  </si>
  <si>
    <t>Charbonneau A.L.; Brady A.; Czajkowski K.; Aluvathingal J.; Canchi S.; Carter R.; Chard K.; Clarke D.J.B.; Crabtree J.; Creasy H.H.; D'Arcy M.; Felix V.; Giglio M.; Gingrich A.; Harris R.M.; Hodges T.K.; Ifeonu O.; Jeon M.; Kropiwnicki E.; Lim M.C.W.; Liming R.L.; Lumian J.; Mahurkar A.A.; Mandal M.; Munro J.B.; Nadendla S.; Richter R.; Romano C.; Rocca-Serra P.; Schor M.; Schuler R.E.; Tangmunarunkit H.; Waldrop A.; Williams C.; Word K.; Sansone S.-A.; Ma'ayan A.; Wagner R.; Foster I.; Kesselman C.; Brown C.T.; White O.</t>
  </si>
  <si>
    <t>2-s2.0-85152405299</t>
  </si>
  <si>
    <t>Good quality health, nutrition and demographic survey data are vital for evidence-based decision-making. Existing literature indicates system specific, data collection and reporting gaps that affect quality of health, nutrition and demographic survey data, thereby affecting its usability and relevance. To mitigate these, the National Data Quality Forum (NDQF), under the Indian Council of Medical Research (ICMR) - National Institute of Medical Statistics (NIMS) developed the National Guidelines for Data Quality in Surveys delineating assurance mechanisms to generate standard quality data in surveys. The present article highlights the principles from the guidelines for informing survey researchers/organizations in generating good quality survey data. It describes the process of development of the national guidelines, principles for each of the survey phases listed in the document and applicability of them to data user for ensuring data quality. The guidelines may be useful to a broad-spectrum of audience such as data producers from government and non-government organizations, policy makers, research institutions, as well as individual researchers, thereby playing a vital role in improving quality of health, nutrition and demographic data ecosystem. © 2022 Wolters Kluwer Medknow Publications. All rights reserved.</t>
  </si>
  <si>
    <t>https://www.scopus.com/inward/record.uri?eid=2-s2.0-85152405299&amp;doi=10.4103%2fijmr.ijmr_1261_22&amp;partnerID=40&amp;md5=150ec70b01c81341ff283ce9219de294</t>
  </si>
  <si>
    <t>10.4103/ijmr.ijmr_1261_22</t>
  </si>
  <si>
    <t>Indian Journal of Medical Research</t>
  </si>
  <si>
    <t>National guidelines for data quality in surveys: An overview</t>
  </si>
  <si>
    <t>21234435900; 7005442780; 36190144000; 55685415100; 56694507500; 35963992000; 54783165400; 55353793900; 7401797686; 57952817300; 57211432975; 57192437414; 57199712526; 13103316400</t>
  </si>
  <si>
    <t>Vishnu Vardhana Rao, M. (21234435900); Sahu, Damodar (7005442780); Nair, Saritha (36190144000); Sharma, Ravendra Kumar (55685415100); Gulati, Bal Kishan (56694507500); Acharya, Rajib (35963992000); Mahapatra, Bidhubhusan (54783165400); Ramesh, Sowmya (55353793900); Khan, Nizamuddin (7401797686); Chaudhuri, Trisha (57952817300); Sandal, Kanika (57211432975); Deepani, Vijit (57192437414); Dey, Sangeeta (57199712526); Saggurti, Niranjan (13103316400)</t>
  </si>
  <si>
    <t>Vishnu Vardhana Rao M.; Sahu D.; Nair S.; Sharma R.K.; Gulati B.K.; Acharya R.; Mahapatra B.; Ramesh S.; Khan N.; Chaudhuri T.; Sandal K.; Deepani V.; Dey S.; Saggurti N.</t>
  </si>
  <si>
    <t>2-s2.0-85173705763</t>
  </si>
  <si>
    <t>Developments in the field of artificial intelligence (AI) will be distributed in all sectors of the economy. Currently, AI is used increasingly in many business functions, including marketing, customer service, cost reduction, and product improvement. Although there is a large amount of research on AI, there is no assessment of AI role as a factor of economic growth in the context of digitalization. The purpose of this article is to develop a conceptual framework for determining the business strategy of AI as a factor of economic growth in the context of digitalization based on research conducted over the past decade. It is proved that a successful Development of AI program requires companies to deal many elements of digital and analytical transformation: defining the business case, creating the right data ecosystem, creating or purchasing appropriate AI tools, adapting workflows, capabilities, and culture. In particular, it is emphasized that leadership from the top, managerial, and technical capabilities, as well as unhindered access to data are key factors in the development of AI. © 2023 by Information Age Publishing.</t>
  </si>
  <si>
    <t>https://www.scopus.com/inward/record.uri?eid=2-s2.0-85173705763&amp;partnerID=40&amp;md5=a2bdb959fe50fdd35b955efe586c611a</t>
  </si>
  <si>
    <t>Advances in Research on Russian Business and Management</t>
  </si>
  <si>
    <t>THE DEVELOPMENT OF ARTIFICIAL INTELLIGENCE AS A FACTOR OF ECONOMIC GROWTH IN THE CONTEXT OF DIGITALIZATION</t>
  </si>
  <si>
    <t>56512042100; 57195104861; 57226762865</t>
  </si>
  <si>
    <t>Nosova, Svetlana S. (56512042100); Bondarev, Sergey A. (57195104861); Fadeicheva, Galina V. (57226762865)</t>
  </si>
  <si>
    <t>Nosova S.S.; Bondarev S.A.; Fadeicheva G.V.</t>
  </si>
  <si>
    <t>2-s2.0-85168288481</t>
  </si>
  <si>
    <t>In the Smart Factory environment of the 4th industrial revolution, much data is generated from equipment, IoT sensors, and a wide range of manufacturing systems. As manufacturing sites are scattered around the world, information exchange between geographically remote factories is ever more necessary. Also, higher quality and effective management can be achieved by integrating and analyzing the collected and refined data and deriving organic results in the ever-rapidly changing manufacturing environment. However, as the main factory consists of a separate network with much data generated, it is highly difficult to gather all data into one and refine it. The most widely used method of data gathering at present has an architecture where data is linked through integration of the centrally configured solutions for data gathering and linkage. In other words, legacy systems most commonly used in manufacturing sites such as ERP, MES, WMS, etc. use the central system called ESB or EAI, to collect data with the SOA method for inter-system data linkage and collection and pass it on to another legacy system. The centralized method is not suitable for gathering and converging data generated from dozens or hundreds of different factories that are regionally dispersed or made up of independent networks and are also extremely vulnerable in terms of security and safety. This article aims to investigate how to stably and effectively exchange and collect data in geographically remote, independent networks using Apache Kafka, one of the big data ecosystems, and how to enable easy analysis of such data so that users can effectively utilize it.  © 2013 IEEE.</t>
  </si>
  <si>
    <t>https://www.scopus.com/inward/record.uri?eid=2-s2.0-85168288481&amp;doi=10.1109%2fACCESS.2023.3305586&amp;partnerID=40&amp;md5=1d62e8b45bea9b0700f4ad6104607641</t>
  </si>
  <si>
    <t>10.1109/ACCESS.2023.3305586</t>
  </si>
  <si>
    <t>A Study on Big Data Collecting and Utilizing Smart Factory Based Grid Networking Big Data Using Apache Kafka</t>
  </si>
  <si>
    <t>57944291400; 56438784800</t>
  </si>
  <si>
    <t>Park, Sangil (57944291400); Huh, Jun-Ho (56438784800)</t>
  </si>
  <si>
    <t>Park S.; Huh J.-H.</t>
  </si>
  <si>
    <t>2-s2.0-85146469760</t>
  </si>
  <si>
    <t>Attention is increasingly focused on the protection of water systems as critical infrastructure, including subsystems of supply, sanitation, hygiene, and management. Similarly increasing consideration is paid to the growing role and impact of data on water systems and management. We explore key challenges associated with data-driven water systems as critical infrastructure. First, we describe the status of water infrastructure as a part of national critical infrastructure. Second, as this infrastructure increasingly relies on the constant flow of data from a huge variety, quality, and complexity of sensors, we provide a descriptive framework to map in detail the particular expertise needed across data-driven water management, applied to the UK water infrastructure as our use case. Third, through the framework of Capabilities Approach (CA) we analyze the specific challenges of data-driven water management, and argue that the current predominant narratives in the water infrastructure discourse have difficulties to effectively convey existing and emerging challenges. Fourth, we further demonstrate the widening gap between infrastructure services and consumer goods, arguing for increased convergence of the utilization of consumer data, and developing open data ecosystems. Copyright © 2023 Hazell, Novitzky and van den Oord.</t>
  </si>
  <si>
    <t>https://www.scopus.com/inward/record.uri?eid=2-s2.0-85146469760&amp;doi=10.3389%2ffdata.2022.1057155&amp;partnerID=40&amp;md5=b4ca4797eb571b4b6c0771419c520db3</t>
  </si>
  <si>
    <t>10.3389/fdata.2022.1057155</t>
  </si>
  <si>
    <t>Socio-technical system analysis of responsible data sharing in water systems as critical infrastructure</t>
  </si>
  <si>
    <t>57221587770; 55781559700; 57194418896</t>
  </si>
  <si>
    <t>Hazell, Peter (57221587770); Novitzky, Peter (55781559700); van den Oord, Steven (57194418896)</t>
  </si>
  <si>
    <t>Hazell P.; Novitzky P.; van den Oord S.</t>
  </si>
  <si>
    <t>2-s2.0-85129989939</t>
  </si>
  <si>
    <t>The high prevalence and incidence of end-stage rental disease (ESRD) and the difficulty in the early predicting the acute kidney injury (AKI) event highlights the limits of existing kidney care model, particularly the fragmented care and fractured data. The era of medical big data and artificial intelligence (AI) opens an opportunity to fill these knowledge and practice gaps. To obtain multi-dimensional view of the profiles of patients receiving dialysis, we propose to provide coherent care services and to actively collect patients' multi-faceted information from home and hospital (e.g., photos of diets, sleep duration, or dermatologic manifestations). Furthermore, by introducing the blockchain in the infrastructure to enable the trustable medical exchange and effectively creates a large set of distributed medical data lake from various participated hospitals. We will introduce the medical coin, a virtual token, to vitalize digital service within the blockchain and create common interests among data generators, data vendors, and data users.We aim to create business models on top of its therapeutic effectiveness and unlock the academic and commercial value of medical data ecosystem.  © 2022 World Scientific Publishing Company.</t>
  </si>
  <si>
    <t>https://www.scopus.com/inward/record.uri?eid=2-s2.0-85129989939&amp;doi=10.1142%2fS021821302241007X&amp;partnerID=40&amp;md5=53a7631328e0ccb815fae1bc6c51e3d7</t>
  </si>
  <si>
    <t>10.1142/S021821302241007X</t>
  </si>
  <si>
    <t>International Journal on Artificial Intelligence Tools</t>
  </si>
  <si>
    <t>A Clinical Kidney Intelligence Platform Based on Big Data, Artificial Intelligence, and Blockchain Technology</t>
  </si>
  <si>
    <t>56076534700; 55604360900</t>
  </si>
  <si>
    <t>Shae, Zon-Yin (56076534700); Tsai, Jeffrey J. P. (55604360900)</t>
  </si>
  <si>
    <t>Shae Z.-Y.; Tsai J.J.P.</t>
  </si>
  <si>
    <t>2-s2.0-85129364497</t>
  </si>
  <si>
    <t>Post-mining landscapes undergo thorough structural changes. Hereby, striking transitions take place concerning open spaces in particular. For the Rhineland Mining Area, the project DAZWISCHEN, with five thematic fields of action, in its first phase intends to capture the status quo of the region. Spatial talents and spatial barriers are identified as a result. Considering open space, we present a multi-method approach integrating basic land use data, ecosystem services, and combined indices. We disclose a bipartition of the region with two relatively homogenous areas regarding the assessment of the landscape or open spaces and their functionality. However, we also detect highly functional patches in ‘weaker’ surroundings, making their preservation and protection particularly important. Our results hail from a wide array of analyses using the available data as effectively as possible. Thus, we can provide information for politicians, practitioners, and scientists doing research in similar settings. © 2022 The Author(s). Published by Informa UK Limited, trading as Taylor &amp; Francis Group.</t>
  </si>
  <si>
    <t>https://www.scopus.com/inward/record.uri?eid=2-s2.0-85129364497&amp;doi=10.1080%2f09640568.2022.2062310&amp;partnerID=40&amp;md5=9ff78b3c922178dc98b0034ed815f035</t>
  </si>
  <si>
    <t>10.1080/09640568.2022.2062310</t>
  </si>
  <si>
    <t>Journal of Environmental Planning and Management</t>
  </si>
  <si>
    <t>Creating an evidence base for managing structural change in the Rhineland Mining Area—evaluating open space applying a comprehensive set of indicators</t>
  </si>
  <si>
    <t>57278768700; 11939237000; 6508174148</t>
  </si>
  <si>
    <t>Klopfer, Florian (57278768700); Greiving, Stefan (11939237000); Gruehn, Dietwald (6508174148)</t>
  </si>
  <si>
    <t>Klopfer F.; Greiving S.; Gruehn D.</t>
  </si>
  <si>
    <t>2-s2.0-85151722876</t>
  </si>
  <si>
    <t>It is now over a decade since the proclamation of a humanitarian ‘data revolution’, with the rise of ‘innovation’ and the proliferation of ‘data solutions’ rendering data-based humanitarianism an important area of critical investigation. This article contributes to debates within the field by exploring the role of data in the provision of humanitarian assistance within camps for internally displaced persons (IDPs) across north-eastern Nigeria and South Sudan. It draws on qualitative interviews carried out with humanitarian practitioners specialising in data and information management, as well as with camp residents and stakeholders located in each region. The analysis focuses attention on the ways in which epistemic injustices have been further perpetuated by the ‘data revolution’ due to the intensification of paternalistic dynamics associated with the coloniality of humanitarianism. It shows how a logic of extractivism structures the humanitarian data ecosystem, while also generating a series of tensions and disagreements. Data-driven humanitarianism, the article concludes, is characterised by recurring colonial dynamics as well as intensified frictions that bring epistemic injustices into sharper focus. © The Author(s) 2023.</t>
  </si>
  <si>
    <t>https://www.scopus.com/inward/record.uri?eid=2-s2.0-85151722876&amp;doi=10.1177%2f20539517231163171&amp;partnerID=40&amp;md5=7996e4c37cb11e3acf5719a5c831d1b8</t>
  </si>
  <si>
    <t>10.1177/20539517231163171</t>
  </si>
  <si>
    <t>Big Data and Society</t>
  </si>
  <si>
    <t>Coloniality and frictions: Data-driven humanitarianism in North-Eastern Nigeria and South Sudan</t>
  </si>
  <si>
    <t>16640351700; 57225175080</t>
  </si>
  <si>
    <t>Squire, Vicki (16640351700); Alozie, Modesta (57225175080)</t>
  </si>
  <si>
    <t>Squire V.; Alozie M.</t>
  </si>
  <si>
    <t>2-s2.0-85167664397</t>
  </si>
  <si>
    <t>The All of Us Research Program's Data and Research Center (DRC) was established to help acquire, curate, and provide access to one of the world's largest and most diverse datasets for precision medicine research. Already, over 500,000 participants are enrolled in All of Us, 80% of whom are underrepresented in biomedical research, and data are being analyzed by a community of over 2,300 researchers. The DRC created this thriving data ecosystem by collaborating with engaged participants, innovative program partners, and empowered researchers. In this review, we first describe how the DRC is organized to meet the needs of this broad group of stakeholders. We then outline guiding principles, common challenges, and innovative approaches used to build the All of Us data ecosystem. Finally, we share lessons learned to help others navigate important decisions and trade-offs in building a modern biomedical data platform. © 2023 Annual Review of Biomedical Data Science. All rights reserved.</t>
  </si>
  <si>
    <t>https://www.scopus.com/inward/record.uri?eid=2-s2.0-85167664397&amp;doi=10.1146%2fannurev-biodatasci-122120-104825&amp;partnerID=40&amp;md5=53ed81841e1a4d312d5f71529679cd9d</t>
  </si>
  <si>
    <t>10.1146/annurev-biodatasci-122120-104825</t>
  </si>
  <si>
    <t>Annual Review of Biomedical Data Science</t>
  </si>
  <si>
    <t>The All of Us Data and Research Center: Creating a Secure, Scalable, and Sustainable Ecosystem for Biomedical Research</t>
  </si>
  <si>
    <t>57221540462; 24604971800; 55301264800; 58533086400; 58532803600; 58532227700; 56655050200; 58533086500; 57190773205; 57215603599; 36514157400; 57194223737; 58532803700; 55648058300; 56009427800; 57743120400; 36969303400; 36017516700; 58532941800; 58300437800; 55620595300; 6506735182; 56007287600; 57855963200; 16230386100; 57221542247; 6602093073; 55014092900; 7101884326; 57215023364; 7004471151; 57532072500; 8271665900; 56430939700; 7403636133</t>
  </si>
  <si>
    <t>Mayo, Kelsey R. (57221540462); Basford, Melissa A. (24604971800); Carroll, Robert J. (55301264800); Dillon, Moira (58533086400); Fullen, Heather (58532803600); Leung, Jesse (58532227700); Master, Hiral (56655050200); Rura, Shimon (58533086500); Sulieman, Lina (57190773205); Kennedy, Nan (57215603599); Banks, Eric (36514157400); Bernick, David (57194223737); Gauchan, Asmita (58532803700); Lichtenstein, Lee (55648058300); Mapes, Brandy M. (56009427800); Marginean, Kayla (57743120400); Nyemba, Steve L. (36969303400); Ramirez, Andrea (36017516700); Rotundo, Charissa (58532941800); Wolfe, Keri (58300437800); Xia, Weiyi (55620595300); Azuine, Romuladus E. (6506735182); Cronin, Robert M. (56007287600); Denny, Joshua C. (57855963200); Kho, Abel (16230386100); Lunt, Christopher (57221542247); Malin, Bradley (6602093073); Natarajan, Karthik (55014092900); Wilkins, Consuelo H. (7101884326); Xu, Hua (57215023364); Hripcsak, George (7004471151); Roden, Dan M. (57532072500); Philippakis, Anthony A. (8271665900); Glazer, David (56430939700); Harris, Paul A. (7403636133)</t>
  </si>
  <si>
    <t>Mayo K.R.; Basford M.A.; Carroll R.J.; Dillon M.; Fullen H.; Leung J.; Master H.; Rura S.; Sulieman L.; Kennedy N.; Banks E.; Bernick D.; Gauchan A.; Lichtenstein L.; Mapes B.M.; Marginean K.; Nyemba S.L.; Ramirez A.; Rotundo C.; Wolfe K.; Xia W.; Azuine R.E.; Cronin R.M.; Denny J.C.; Kho A.; Lunt C.; Malin B.; Natarajan K.; Wilkins C.H.; Xu H.; Hripcsak G.; Roden D.M.; Philippakis A.A.; Glazer D.; Harris P.A.</t>
  </si>
  <si>
    <t>2-s2.0-85165673324</t>
  </si>
  <si>
    <t>In the era of digital economy, the data has increasingly become one important production factor. Taking Guiyang Global Big Data Exchange (GBDEx) as an empirical case, this paper first proposes a SEED model for constructing the data factor market which mainly consists of four components: S for System rules designing which refers to the design of rules, standards, policies and laws on data transaction process; E for Exchange platform building which should be credible, controllable, reliable and traceable; E for Ecosystem nurturing that refer to diverse data suppliers, customers for data demand, data intermediaries, data regulators, and other data trading alliances should be nurtured; and D for Data convergence and co-governance refers to the convergence and co-governance of various types of data trading subjects. The SEED can also be interpreted as a process of constructing the data factor market, with the data exchange as the core, igniting the vitality of the whole data factor market like a seed. We believe this paper can make contributions to the digital economy literature: first, it contributes to extant literature on data marketplaces and data ecosystem; second, it provides practical suggestions for constructing the data factor market; third, relevant policy makers and higher-level managers will likely achieve much enlightenment from this paper. © 2023 The Authors</t>
  </si>
  <si>
    <t>https://www.scopus.com/inward/record.uri?eid=2-s2.0-85165673324&amp;doi=10.1016%2fj.jdec.2023.03.002&amp;partnerID=40&amp;md5=f3722f36a703140aa74314fe652f245f</t>
  </si>
  <si>
    <t>10.1016/j.jdec.2023.03.002</t>
  </si>
  <si>
    <t>58505115700; 57999701900; 57222259458; 57226553816</t>
  </si>
  <si>
    <t>Ye, Yuting (58505115700); Zhou, Ailin (57999701900); Shi, Xinwei (57222259458); Huang, Cheng (57226553816)</t>
  </si>
  <si>
    <t>Ye Y.; Zhou A.; Shi X.; Huang C.</t>
  </si>
  <si>
    <t>2-s2.0-85179655163</t>
  </si>
  <si>
    <t>Article in press</t>
  </si>
  <si>
    <t>In China’s fast-paced economic development, the current focus is cultivating ‘Specialized, Refined, Distinctive, and Innovative’ (SRDI) enterprises. This paper aims to advance high-quality SRDI development in Chinese cities through the lens of the big data knowledge ecosystem. By constructing a framework for this ecosystem, the article explores how its elements collectively contribute to SRDI development in major Chinese cities. Utilizing a combined research approach, incorporating Necessary Condition Analysis (NCA) and fuzzy set Qualitative Comparative Analysis (fsQCA), the study, based on data from 38 Chinese cities, innovatively designs variables for a configurational analysis framework. The findings reveal four pathways for promoting SRDI development, each with unique core driving conditions and a substitution relationship between antecedent conditions. This research’s contribution lies in the creative construction of an empirical analysis framework examining how the various elements of the big data ecosystem impact SRDI development levels in cities. It addresses existing research gaps in SRDI development and the study of the big data knowledge ecosystem. The paper uncovers how various elements of the big data knowledge ecosystem enhance overall SRDI development in Chinese cities and provides scientific research support for understanding the facilitation of SRDI development by the big data knowledge ecosystem. © 2023 Informa UK Limited, trading as Taylor &amp; Francis Group.</t>
  </si>
  <si>
    <t>https://www.scopus.com/inward/record.uri?eid=2-s2.0-85179655163&amp;doi=10.1080%2f09537325.2023.2293850&amp;partnerID=40&amp;md5=8c02b55b719656740ce57ae28bbb3019</t>
  </si>
  <si>
    <t>10.1080/09537325.2023.2293850</t>
  </si>
  <si>
    <t>Technology Analysis and Strategic Management</t>
  </si>
  <si>
    <t>From the perspective of big data knowledge ecosystem to demonstrate the ‘SRDI’ high-quality development of Chinese cities</t>
  </si>
  <si>
    <t>14029909600; 59449605800</t>
  </si>
  <si>
    <t>Li, Meifang (14029909600); Liu, Yujing (59449605800)</t>
  </si>
  <si>
    <t>Li M.; Liu Y.</t>
  </si>
  <si>
    <t>2-s2.0-85127486898</t>
  </si>
  <si>
    <t>To expand their business, companies in the industry use the big data ecosystem for handling enormous amounts of information. For this purpose, text data must be analyzed while ensuring data security and organizing authenticated and valuable data using spam filters. Several methods are available such as Word2Vec, bag-of-words, BERT, and term frequency-inverse document frequency (TF-IDF). However, none of these resolve the data scarcity issue that may result in the presence of incomplete information in collected documents. A technique that groups each document by subject and applies approximation using statistical methods is required to effectively solve this problem. This study proposes a natural language processing-based technique for spam detection that alters topics using a least-squares model and uses gradient-descent and altering-least-squares (AMALS) models to estimate missing data through TF-IDF and uniform-distribution. A performance evaluation demonstrates that the proposed technique outperforms 98% than the existing industrial TF-IDF model in predicting spam in big data ecosystems. © 2022 Elsevier B.V.</t>
  </si>
  <si>
    <t>https://www.scopus.com/inward/record.uri?eid=2-s2.0-85127486898&amp;doi=10.1016%2fj.patrec.2022.03.021&amp;partnerID=40&amp;md5=8537402b5bcc79709faa0d451aa33db3</t>
  </si>
  <si>
    <t>10.1016/j.patrec.2022.03.021</t>
  </si>
  <si>
    <t>Pattern Recognition Letters</t>
  </si>
  <si>
    <t>Scarcity-aware spam detection technique for big data ecosystem</t>
  </si>
  <si>
    <t>57194058144; 57204099490; 7005340424; 57191380223; 14009330100</t>
  </si>
  <si>
    <t>Park, Woo Hyun (57194058144); Siddiqui, Isma Farah (57204099490); Chakraborty, Chinmay (7005340424); Qureshi, Nawab Muhammad Faseeh (57191380223); Shin, Dong Ryeol (14009330100)</t>
  </si>
  <si>
    <t>Park W.H.; Siddiqui I.F.; Chakraborty C.; Qureshi N.M.F.; Shin D.R.</t>
  </si>
  <si>
    <t>2-s2.0-85146109270</t>
  </si>
  <si>
    <t>With the open and big data movement in full swing, data sharing becomes more ubiquitous and more often crosses sectoral boundaries. The promise of data to help address societal issues and foster innovation requires public organizations to work together with businesses and researchers. Data collaboratives whereby actors collaborate to share and use data for public good gain increasing interest. Most of these collaborations, however, tend to be one-off, small, and limited in impact due to a complex web of legal, technical, ethical, commercial, and organizational challenges. Initiators of data collaboratives, termed as conveners, can potentially alleviate some of these concerns by playing various roles in developing a more sustainable data ecosystem for the data collaboratives. Our study investigates what convener roles are perceived to be critical in developing data collaboratives. By drawing on data ecosystems thinking, we developed a framework of convener roles and sub-roles which we further used to analyze four cases in the Netherlands and Sweden. We conclude that connecting role and learning catalyst role are critical at the initiation stage, while stimulating and mediating roles emerge as future critical roles as the data ecosystem develops. We further identified convener meta-roles that are associated with particular data ecosystem structures (keystone-centric, marketplace-based, intermediary-based, and platform-centric). Our research can be instrumental to actors leading the efforts of creating such data ecosystems as it provides insights on the needs and resources that can be leveraged to stimulate development and innovation. © 2022 The Authors</t>
  </si>
  <si>
    <t>https://www.scopus.com/inward/record.uri?eid=2-s2.0-85146109270&amp;doi=10.1016%2fj.giq.2022.101763&amp;partnerID=40&amp;md5=1bec8df77fde5bb46ce037651f76c72a</t>
  </si>
  <si>
    <t>10.1016/j.giq.2022.101763</t>
  </si>
  <si>
    <t>55217822100; 55321712300; 23986740600; 56426528100</t>
  </si>
  <si>
    <t>Susha, Iryna (55217822100); van den Broek, Tijs (55321712300); van Veenstra, Anne-Fleur (23986740600); Linåker, Johan (56426528100)</t>
  </si>
  <si>
    <t>Susha I.; van den Broek T.; van Veenstra A.-F.; Linåker J.</t>
  </si>
  <si>
    <t>2-s2.0-85169539658</t>
  </si>
  <si>
    <t>Introduction: Significant progress has been made in terms of best practice in research data management for nanosafety. Some of the underlying approaches to date are, however, overly focussed on the needs of specific research projects or aligned to a single data repository, and this “silo” approach is hampering their general adoption by the broader research community and individual labs. Methods: State-of-the-art data/knowledge collection, curation management FAIrification, and sharing solutions applied in the nanosafety field are reviewed focusing on unique features, which should be generalised and integrated into a functional FAIRification ecosystem that addresses the needs of both data generators and data (re)users. Results: The development of data capture templates has focussed on standardised single-endpoint Test Guidelines, which does not reflect the complexity of real laboratory processes, where multiple assays are interlinked into an overall study, and where non-standardised assays are developed to address novel research questions and probe mechanistic processes to generate the basis for read-across from one nanomaterial to another. By focussing on the needs of data providers and data users, we identify how existing tools and approaches can be re-framed to enable “on-the-fly” (meta) data definition, data capture, curation and FAIRification, that are sufficiently flexible to address the complexity in nanosafety research, yet harmonised enough to facilitate integration of datasets from different sources generated for different research purposes. By mapping the available tools for nanomaterials safety research (including nanomaterials characterisation, nonstandard (mechanistic-focussed) methods, measurement principles and experimental setup, environmental fate and requirements from new research foci such as safe and sustainable by design), a strategy for integration and bridging between silos is presented. The NanoCommons KnowledgeBase has shown how data from different sources can be integrated into a one-stop shop for searching, browsing and accessing data (without copying), and thus how to break the boundaries between data silos. Discussion: The next steps are to generalise the approach by defining a process to build consensus (meta)data standards, develop solutions to make (meta)data more machine actionable (on the fly ontology development) and establish a distributed FAIR data ecosystem maintained by the community beyond specific projects. Since other multidisciplinary domains might also struggle with data silofication, the learnings presented here may be transferrable to facilitate data sharing within other communities and support harmonization of approaches across disciplines to prepare the ground for cross-domain interoperability. Copyright © 2023 Exner, Papadiamantis, Melagraki, Amos, Bossa, Gakis, Charitidis, Cornelis, Costa, Doganis, Farcal, Friedrichs, Furxhi, Klaessig, Lobaskin, Maier, Rumble, Sarimveis, Suarez-Merino, Vázquez, Wiesner, Afantitis and Lynch.</t>
  </si>
  <si>
    <t>https://www.scopus.com/inward/record.uri?eid=2-s2.0-85169539658&amp;doi=10.3389%2ffphy.2023.1233879&amp;partnerID=40&amp;md5=0674fe371c425c81b75419a893514c42</t>
  </si>
  <si>
    <t>10.3389/fphy.2023.1233879</t>
  </si>
  <si>
    <t>Frontiers in Physics</t>
  </si>
  <si>
    <t>Metadata stewardship in nanosafety research: learning from the past, preparing for an “on-the-fly” FAIR future</t>
  </si>
  <si>
    <t>35591617400; 57196452586; 8283563600; 57225181778; 56398461400; 56900956600; 55892292800; 8692728200; 56892538900; 8626770000; 55816335000; 7004638323; 57200938074; 26644169900; 6603676954; 57216165152; 57206435164; 7003749389; 6507936903; 58560752700; 7005530477; 6507913243; 6603538848</t>
  </si>
  <si>
    <t>Exner, Thomas E. (35591617400); Papadiamantis, Anastasios G. (57196452586); Melagraki, Georgia (8283563600); Amos, Jaleesia D. (57225181778); Bossa, Nathan (56398461400); Gakis, Georgios P. (56900956600); Charitidis, Costas A. (55892292800); Cornelis, Geert (8692728200); Costa, Anna L. (56892538900); Doganis, Philip (8626770000); Farcal, Lucian (55816335000); Friedrichs, Steffi (7004638323); Furxhi, Irini (57200938074); Klaessig, Frederick C. (26644169900); Lobaskin, Vladimir (6603676954); Maier, Dieter (57216165152); Rumble, John (57206435164); Sarimveis, Haralambos (7003749389); Suarez-Merino, Blanca (6507936903); Vázquez, Socorro (58560752700); Wiesner, Mark R. (7005530477); Afantitis, Antreas (6507913243); Lynch, Iseult (6603538848)</t>
  </si>
  <si>
    <t>Exner T.E.; Papadiamantis A.G.; Melagraki G.; Amos J.D.; Bossa N.; Gakis G.P.; Charitidis C.A.; Cornelis G.; Costa A.L.; Doganis P.; Farcal L.; Friedrichs S.; Furxhi I.; Klaessig F.C.; Lobaskin V.; Maier D.; Rumble J.; Sarimveis H.; Suarez-Merino B.; Vázquez S.; Wiesner M.R.; Afantitis A.; Lynch I.</t>
  </si>
  <si>
    <t>2-s2.0-85136238944</t>
  </si>
  <si>
    <t>The Helping to End Addiction Long-Term (HEAL) Prevention Cooperative (HPC) is rapidly developing 10 distinct evidence-based interventions for implementation in a variety of settings to prevent opioid misuse and opioid use disorder. One HPC objective is to compare intervention impacts on opioid misuse initiation, escalation, severity, and disorder and identify whether any HPC interventions are more effective than others for types of individuals. It provides a rare opportunity to prospectively harmonize measures across distinct outcomes studies. This paper describes the needs, opportunities, strategies, and processes that were used to harmonize HPC data. They are illustrated with a strategy to measure opioid use that spans the spectrum of opioid use experiences (termed involvement) and is composed of common “anchor items” ranging from initiation to symptoms of opioid use disorder. The limitations and opportunities anticipated from this approach to data harmonization are reviewed. Lastly, implications for future research cooperatives and the broader HEAL data ecosystem are discussed. © 2022, Society for Prevention Research.</t>
  </si>
  <si>
    <t>https://www.scopus.com/inward/record.uri?eid=2-s2.0-85136238944&amp;doi=10.1007%2fs11121-022-01412-1&amp;partnerID=40&amp;md5=92178b206d6cfe5b76406d25f9bca3d1</t>
  </si>
  <si>
    <t>10.1007/s11121-022-01412-1</t>
  </si>
  <si>
    <t>Prevention Science</t>
  </si>
  <si>
    <t>Methodological Strategies for Prospective Harmonization of Studies: Application to 10 Distinct Outcomes Studies of Preventive Interventions Targeting Opioid Misuse</t>
  </si>
  <si>
    <t>6603936552; 55788695400; 57196443783; 57203052269; 57200070210; 6603781255; 6701515905; 7101916855; 6506024881; 55434558500; 7402349828; 7004305195; 6602865867; 56056267700; 21740621100; 57211604702; 36792784000; 57210183836; 7004539621; 35518954600; 57205585387</t>
  </si>
  <si>
    <t>Ridenour, Ty A. (6603936552); Cruden, Gracelyn (55788695400); Yang, Yang (57196443783); Bonar, Erin E. (57203052269); Rodriguez, Anthony (57200070210); Saavedra, Lissette M. (6603781255); Hussong, Andrea M. (6701515905); Walton, Maureen A. (7101916855); Deeds, Bethany (6506024881); Ford, Jodi L. (55434558500); Knight, Danica K. (7402349828); Haggerty, Kevin P. (7004305195); Stormshak, Elizabeth (6602865867); Kominsky, Terrence K. (56056267700); Ahrens, Kym R. (21740621100); Woodward, Diana (57211604702); Feng, Xin (36792784000); Fiellin, Lynn E. (57210183836); Wilens, Timothy E. (7004539621); Klein, David J. (35518954600); Fernandes, Claudia-Santi (57205585387)</t>
  </si>
  <si>
    <t>Ridenour T.A.; Cruden G.; Yang Y.; Bonar E.E.; Rodriguez A.; Saavedra L.M.; Hussong A.M.; Walton M.A.; Deeds B.; Ford J.L.; Knight D.K.; Haggerty K.P.; Stormshak E.; Kominsky T.K.; Ahrens K.R.; Woodward D.; Feng X.; Fiellin L.E.; Wilens T.E.; Klein D.J.; Fernandes C.-S.</t>
  </si>
  <si>
    <t>2-s2.0-85133239972</t>
  </si>
  <si>
    <t>Despite the fact that hackathons and digital innovation contests have emerged as substan-tial intermediaries in open innovation and entrepreneurship, knowledge about how hackathons and digital innovation contests impact innovation in cities is restricted. There is also a scarcity of models that aid in the organization of digital innovation contests. Based on the existing frameworks for contest organizations, the aim of this article is to present a case study which develops a framework for hosting and evaluating open data hackathons. The hackathon framework is developed from the organizer’s viewpoint, and it has been executed in three digital innovation competitions in Thessa-loniki. The suggested scheme adds new knowledge to the field of open data and digital innovation competitions while also providing practitioners with opportunities to host digital contests. Moreo-ver, this framework offers hackathon organizers with regulations and resources to help them plan innovation contests that contribute to the betterment of an open data ecosystem. © 2022 by the authors. Licensee MDPI, Basel, Switzerland.</t>
  </si>
  <si>
    <t>https://www.scopus.com/inward/record.uri?eid=2-s2.0-85133239972&amp;doi=10.3390%2fjoitmc8030111&amp;partnerID=40&amp;md5=e1177b306f6b8f46f0a85d8e3e832d90</t>
  </si>
  <si>
    <t>10.3390/joitmc8030111</t>
  </si>
  <si>
    <t>57190493992; 57200228911</t>
  </si>
  <si>
    <t>Kamariotou, Maria (57190493992); Kitsios, Fotis (57200228911)</t>
  </si>
  <si>
    <t>Kamariotou M.; Kitsios F.</t>
  </si>
  <si>
    <t>2-s2.0-85178099477</t>
  </si>
  <si>
    <t>Public sector organizations are driven to re-imagine personal data management practices. Among others, responsible personal data management is primordial to foster innovations such as ethical artificial intelligence. Notably, the Flemish government aims to set up a Solid-enabled PDS-based data platform, which is to serve as the foundation of (personal) data sharing ecosystems that respect EU fundamental rights 'by design.' Of course, a critical success factor for this novel Flemish data platform is the broad adoption of citizen-centric data storage by public organizations in the region. This article constitutes an exploration of opportunities, challenges, and preconditions for the Flemish public sector through 13 expert interviews. Our findings show that citizen-centric personal data storage is expected to optimize intra-public sector data use, enable proactive public service provision, and foster trust. Challenges relate to a lack of human and financial resources, and data literacy/ inclusivity issues. For continued public sector engagement in PDS-based data ecosystems, preconditions in terms of moderation of ecosystem openness and data sharing reciprocity, as well as clustering of sub-ecosystems by use-cases, are to be considered. © 2023 Universidade do Porto - Faculdade de Engenharia. All rights reserved.</t>
  </si>
  <si>
    <t>https://www.scopus.com/inward/record.uri?eid=2-s2.0-85178099477&amp;doi=10.24840%2f2183-0606_011.003_0002&amp;partnerID=40&amp;md5=6d1d1263a59bc5608ffbb852dcb9f8e7</t>
  </si>
  <si>
    <t>10.24840/2183-0606_011.003_0002</t>
  </si>
  <si>
    <t>Journal of Innovation Management</t>
  </si>
  <si>
    <t>Citizen-Centric Personal Data Storage in The Public Sector: An Exploration of Opportunities, Challenges, and Preconditions</t>
  </si>
  <si>
    <t>57211998581; 57219157669; 58728270200</t>
  </si>
  <si>
    <t>Vandercruysse, Laurens (57211998581); D'Hauwers, Ruben (57219157669); Bourgeus, August (58728270200)</t>
  </si>
  <si>
    <t>Vandercruysse L.; D'Hauwers R.; Bourgeus A.</t>
  </si>
  <si>
    <t>2-s2.0-85149140628</t>
  </si>
  <si>
    <t>Companies such as Google and Facebook are not merely conglomerates of Internet-based services which just so happen to process personal data. They should instead be conceptualized as ‘data ecosystems’ and treated as such. Data ecosystems are companies which collect and monetize personal data through a network of widely diverging internet-based services, for the overarching purpose of targeted advertising. Contrasted with traditional conglomerates, a data ecosystem is unique since all of its different branches are interconnected through a single shared resource: personal data. Consequently, this ecosystem structure grants strong sources of market power. Network effects of personal data, throughout the entire ecosystem, lead to services being constantly updated and personalized with increasing accuracy, while simultaneously enhancing the monetization strategy of targeted advertising. Meanwhile, data ecosystems’ reach across the Internet means that consumers cannot realistically choose not to participate, nor find suitable competitors for each service. Finally, data ecosystems have strong incentives to expand into additional markets: conglomerate mergers are an essential strategy to reinforce their sources of market power. Data ecosystems enjoy a unique form of market power which has been seriously underestimated in the past. A new approach that fully appreciates their unique structure and market power is therefore required. © 2023 Kluwer Law International BV, The Netherlands.</t>
  </si>
  <si>
    <t>https://www.scopus.com/inward/record.uri?eid=2-s2.0-85149140628&amp;doi=10.54648%2fwoco2023001&amp;partnerID=40&amp;md5=3633e16bfca068d9ae7cb4efb827f124</t>
  </si>
  <si>
    <t>10.54648/woco2023001</t>
  </si>
  <si>
    <t>World Competition</t>
  </si>
  <si>
    <t>Everything the Data Touches Is Our Kingdom’: Market Power of ‘Data Ecosystems</t>
  </si>
  <si>
    <t>VAN DE WAERDT, Peter J. (57217089182)</t>
  </si>
  <si>
    <t>VAN DE WAERDT P.J.</t>
  </si>
  <si>
    <t>2-s2.0-85149166697</t>
  </si>
  <si>
    <t>The concept of sensor clouds has been populated for utilizing data from massive amount of IoT devices. In the sensor cloud, a large number of sensors and users are connected and sensor data are traded among them. A number of market frameworks for such data ecosystems have been proposed so far, most of which assumes multiple stakeholders and coordinates their interests using techniques such as the traditional economic theory and game theory. However, because of the duplicability of IoT data, designing a natural pricing scheme based directly on market principles, such as the balance between seller competition and consumer demands, is still a challenge. In this paper, we propose a new pricing scheme for IoT stream data, where prices are determined by the balance between seller competition and consumer demand. Unlike conventional methods, our method is based on simulation. By simulating the market and sellers' pricing behaviors on the broker's platform, fair pricing is achieved without causing undesirable phenomena such as price wars. The evaluation results show that the proposed pricing method has desirable characteristics for an IoT data market.  © 2013 IEEE.</t>
  </si>
  <si>
    <t>https://www.scopus.com/inward/record.uri?eid=2-s2.0-85149166697&amp;doi=10.1109%2fACCESS.2023.3246026&amp;partnerID=40&amp;md5=d522d554549204ab4df8a9a3443b092b</t>
  </si>
  <si>
    <t>10.1109/ACCESS.2023.3246026</t>
  </si>
  <si>
    <t>Simulation-Based IoT Stream Data Pricing Incorporating Seller Competition and Buyer Demands</t>
  </si>
  <si>
    <t>7003462593; 15044553200</t>
  </si>
  <si>
    <t>Yoshihiro, Takuya (7003462593); Hosio, Simo (15044553200)</t>
  </si>
  <si>
    <t>Yoshihiro T.; Hosio S.</t>
  </si>
  <si>
    <t>2-s2.0-85129398936</t>
  </si>
  <si>
    <t>The aim of this paper is to examine and analyze how actors in an open data ecosystem collaborate, as well as their activities, to generate value. Thirteen interviews were conducted with actors in the open data network. The information gathered was used to estimate how the existing ecosystem provides new entrepreneurial opportunities for entities who provide data and for those who utilize data. The business model canvas was used to analyze the findings, and the outcomes are represented from the perspective of each entity in the network. For the purpose of increasing open data’s value, a mind map was developed to show how the findings are connected in an at-tractive and easy-to-follow manner. Results show that even though there is a lot of interest in open data, a new type of business ecosystem is needed to make a win–win situation possible for every-one in the available data ecosystem. Many reasons and benefits were found in the interviews about why people want to be a part of the open data ecosystem. However, several obstacles must be thoroughly explored and overcome. © 2022 by the authors. Licensee MDPI, Basel, Switzerland.</t>
  </si>
  <si>
    <t>https://www.scopus.com/inward/record.uri?eid=2-s2.0-85129398936&amp;doi=10.3390%2ffi14050127&amp;partnerID=40&amp;md5=23d054376bacba3a71e1c270b2b3d1ae</t>
  </si>
  <si>
    <t>10.3390/fi14050127</t>
  </si>
  <si>
    <t>Future Internet</t>
  </si>
  <si>
    <t>Bringing Digital Innovation Strategies and Entrepreneurship: The Business Model Canvas in Open Data Ecosystem and Startups</t>
  </si>
  <si>
    <t>2-s2.0-85159380770</t>
  </si>
  <si>
    <t>The COVID-19 pandemic has accelerated the adoption of new technologies and raised societies’ technological development. Legal regulations play an important role in the implementation of the latest technologies. The contact tracking applications that have been deployed almost all over the world do not, in most cases, provide an adequate level of personal data protection. An essential aspect of competition law regarding data protection is ensuring data security (trade secrets, personal information). Although entrepreneurs’ use of cloud data stores is well-established, we have never witnessed adoption on such a large scale as during this pandemic. This was influenced by, among other factors, the need to provide remote access to enterprise resources despite limitations on the move-ment of people. Furthermore, because many companies faced an immediate need to enable remote working and collaboration, many solutions were adopted without the usual due diligence that should apply to such a business decision. Therefore, questions arise as to whether the legal frameworks for the functioning of such data ecosystems ensure their security. Moreover, since technological innovations are of key importance for sustainable development, it is worth reviewing the framing assumptions (concerning sustainable development) of active sustainability initia-tives and the possibilities of still achieving their goals despite the major setback of the pandemic. Furthermore, the rapid and forced changes resulting from the coronavirus pandemic cannot remain in place without adverse impact on the data protection landscape. During the pandemic, legal regulations regarding personal data protection, environmental protection, and competition law began to be questioned. The author shows that the legal regulations in force in these areas are no longer sufficient and require adaptation to the rapidly changing reality. © 2023, Spoldzielczy Instytut Naukowy. All rights reserved.</t>
  </si>
  <si>
    <t>https://www.scopus.com/inward/record.uri?eid=2-s2.0-85159380770&amp;doi=10.36128%2fpriw.vi44.603&amp;partnerID=40&amp;md5=c92c0a7639912536cbe31245ec804ddd</t>
  </si>
  <si>
    <t>10.36128/priw.vi44.603</t>
  </si>
  <si>
    <t>Prawo i Wiez</t>
  </si>
  <si>
    <t>Enabling Society 5.0 through COVID-19 Digital Transformation, New Data Ecosystems, and Sustainability. Post-pandemic Legal Reflections*</t>
  </si>
  <si>
    <t>56117158600; 57581266500; 58113112000</t>
  </si>
  <si>
    <t>Jankowska, Marlena (56117158600); Pawełczyk, Mirosław (57581266500); Badura, Ewelina (58113112000)</t>
  </si>
  <si>
    <t>Jankowska M.; Pawełczyk M.; Badura E.</t>
  </si>
  <si>
    <t>2-s2.0-85153939337</t>
  </si>
  <si>
    <t>Ongoing health challenges, such as the increased global burden of chronic disease, are increasingly answered by calls for personalized approaches to healthcare. Genomic medicine, a vital component of these personalization strategies, is applied in risk assessment, prevention, prognostication, and therapeutic targeting. However, several practical, ethical, and technological challenges remain. Across Europe, Personal Health Data Space (PHDS) projects are under development aiming to establish patient-centered, interoperable data ecosystems balancing data access, control, and use for individual citizens to complement the research and commercial focus of the European Health Data Space provisions. The current study explores healthcare users’ and health care professionals’ perspectives on personalized genomic medicine and PHDS solutions, in casu the Personal Genetic Locker (PGL). A mixed-methods design was used, including surveys, interviews, and focus groups. Several meta-themes were generated from the data: (i) participants were interested in genomic information; (ii) participants valued data control, robust infrastructure, and sharing data with non-commercial stakeholders; (iii) autonomy was a central concern for all participants; (iv) institutional and interpersonal trust were highly significant for genomic medicine; and (v) participants encouraged the implementation of PHDSs since PHDSs were thought to promote the use of genomic data and enhance patients’ control over their data. To conclude, we formulated several facilitators to implement genomic medicine in healthcare based on the perspectives of a diverse set of stakeholders. © 2023 by the authors.</t>
  </si>
  <si>
    <t>https://www.scopus.com/inward/record.uri?eid=2-s2.0-85153939337&amp;doi=10.3390%2fgenes14040786&amp;partnerID=40&amp;md5=0daf976cfa77bf50ac830ccaddbf6669</t>
  </si>
  <si>
    <t>10.3390/genes14040786</t>
  </si>
  <si>
    <t>Genes</t>
  </si>
  <si>
    <t>Personal Genomes in Practice: Exploring Citizen and Healthcare Professionals’ Perspectives on Personalized Genomic Medicine and Personal Health Data Spaces Using a Mixed-Methods Design</t>
  </si>
  <si>
    <t>57220174052; 58204003600; 24168623000; 6507672647; 58203892900; 58204003700; 57220172965; 57217481090; 7006052300; 27367650800; 35240924600; 24597414700; 6506103122</t>
  </si>
  <si>
    <t>Tommel, Judith (57220174052); Kenis, Daan (58204003600); Lambrechts, Nathalie (24168623000); Brohet, Richard M. (6507672647); Swysen, Jordy (58203892900); Mollen, Lotte (58204003700); Hoefmans, Marie-José F. (57220172965); Pusparum, Murih (57217481090); Evers, Andrea W. M. (7006052300); Ertaylan, Gökhan (27367650800); Roos, Marco (35240924600); Hens, Kristien (24597414700); Houwink, Elisa J. F. (6506103122)</t>
  </si>
  <si>
    <t>Tommel J.; Kenis D.; Lambrechts N.; Brohet R.M.; Swysen J.; Mollen L.; Hoefmans M.-J.F.; Pusparum M.; Evers A.W.M.; Ertaylan G.; Roos M.; Hens K.; Houwink E.J.F.</t>
  </si>
  <si>
    <t>2-s2.0-85136735631</t>
  </si>
  <si>
    <t>Artificial intelligence, specifically machine learning, has been applied in a variety of methods by the research group to transform several data sources into valuable facts and understanding, allowing for superior pattern identification skills. Machine learning algorithms on huge and complicated data sets, computationally expensive on the other hand, processing requires hardware and logical resources, such as space, CPU, and memory. As the amount of data created daily reaches quintillion bytes, A complex big data infrastructure becomes more and more relevant. Apache Spark Machine learning library (ML-lib) is a famous platform used for big data analysis, it includes several useful features for machine learning applications, involving regression, classification, and dimension reduction, as well as clustering and features extraction. In this contribution, we consider Apache Spark ML-lib as a computationally independent machine learning library, which is open-source, distributed, scalable, and platform. We have evaluated and compared several ML algorithms to analyze the platform’s qualities, compared Apache Spark ML-lib against Rapid Miner and Sklearn, which are two additional Big data and machine learning processing platforms. Logistic Classifier (LC), Decision Tree Classifier (DTc), Random Forest Classifier (RFC), and Gradient Boosted Tree Classifier (GBTC) are four machine learning algorithms that are compared across platforms. In addition, we have tested general regression methods such as Linear Regressor (LR), Decision Tree Regressor (DTR), Random Forest Regressor (RFR), and Gradient Boosted Tree Regressor (GBTR) on SUSY and Higgs datasets. Moreover, We have evaluated the unsupervised learning methods like K-means and Gaussian Mixer Models on the data set SUSY and Hepmass to determine the robustness of PySpark, in comparison with the classification and regression models. We used ”SUSY,” ”HIGGS,” ”BANK,” and ”HEPMASS” dataset from the UCI data repository. We also talk about recent developments in the research into Big Data machines and provide future research directions. © 2022, The Author(s), under exclusive licence to Springer Science+Business Media, LLC, part of Springer Nature.</t>
  </si>
  <si>
    <t>https://www.scopus.com/inward/record.uri?eid=2-s2.0-85136735631&amp;doi=10.1007%2fs11277-021-09362-7&amp;partnerID=40&amp;md5=c918081acd4a551eb2b380465181e408</t>
  </si>
  <si>
    <t>10.1007/s11277-021-09362-7</t>
  </si>
  <si>
    <t>Performance Evaluation of Data-driven Intelligent Algorithms for Big data Ecosystem</t>
  </si>
  <si>
    <t>57217282505; 57212011356; 57204099490; 24329648200; 57191380223; 57571121200; 14009330100</t>
  </si>
  <si>
    <t>Junaid, Muhammad (57217282505); Ali, Sajid (57212011356); Siddiqui, Isma Farah (57204099490); Nam, Choonsung (24329648200); Qureshi, Nawab Muhammad Faseeh (57191380223); Kim, Jaehyoun (57571121200); Shin, Dong Ryeol (14009330100)</t>
  </si>
  <si>
    <t>Junaid M.; Ali S.; Siddiqui I.F.; Nam C.; Qureshi N.M.F.; Kim J.; Shin D.R.</t>
  </si>
  <si>
    <t>2-s2.0-85123006070</t>
  </si>
  <si>
    <t>Open Government Data (OGD) ecosystems are composed of public, private and non-profit actors playing specific roles related to the availability and use of publicly accessible government information. The literature considers the presence of healthy ecosystems as crucial for effective use of OGD, with positive effects on democracy, policy effectiveness, and economic development. This paper employs the Exponential Random Graph model (ERGM) technique to empirically explore relations among the actors of an OGD ecosystem for public participation in the context of the European Policy in Italy. The models estimate the likelihood of an ecosystem connection between actors as documented online via Twitter, by considering the type of actor - namely government organizations, user communities, NGOs and the media - and their locations. The analysis showed that governmental organizations as data providers and intermediaries play a crucial role in disseminating OGD and facilitating their use by local communities. Government organizations as policy makers were much less active. In addition, NGOs and the media were less disposed than government actors to serve as data intermediaries and less likely than local communities to engage in policy deliberation. These patterns suggest that the nature and level of engagement by various actors may be influenced by their interest in the specific purpose of the ecosystem. Finally, co-location is a powerful predictor of the creation of new connections among actors of all kinds, demonstrating that effective local data use can be enabled and encouraged by national data provision. © 2022 Elsevier Inc.</t>
  </si>
  <si>
    <t>https://www.scopus.com/inward/record.uri?eid=2-s2.0-85123006070&amp;doi=10.1016%2fj.giq.2022.101675&amp;partnerID=40&amp;md5=3019560a5ccff1d2a5093f809c8c789d</t>
  </si>
  <si>
    <t>10.1016/j.giq.2022.101675</t>
  </si>
  <si>
    <t>50262917400; 7004137006</t>
  </si>
  <si>
    <t>Reggi, Luigi (50262917400); Dawes, Sharon S. (7004137006)</t>
  </si>
  <si>
    <t>Reggi L.; Dawes S.S.</t>
  </si>
  <si>
    <t>2-s2.0-85144656149</t>
  </si>
  <si>
    <t>This paper addresses the possible roles of private actors when privacy paradigms are in flux. If the traditional “informed consent”-based government-dominated approaches are ill-suited to the big data ecosystem, can private governance fill the gap created by state regulation? In reality, how is public–private partnership being implemented in the privacy protection frameworks? This paper uses cases from APEC’s Cross-Border Privacy Rules (CBPR) and the EU’s General Data Protection Regulation (GDPR) as models for exploration. The analysis in this paper demonstrates the fluidity of interactions across public and private governance realms. Self-regulation and state regulation are opposing ends of a regulatory continuum, with CBPR-type “collaboration” and GDPR-type “coordination” falling somewhere in the middle. The author concludes that there is an evident gap between private actors’ potential governing functions and their current roles in privacy protection regimes. Looking to the future, technological developments and market changes call for further public–private convergence in privacy governance, allowing the public authority and the private sector to simultaneously reshape global privacy norms. © 2022 by the author.</t>
  </si>
  <si>
    <t>https://www.scopus.com/inward/record.uri?eid=2-s2.0-85144656149&amp;doi=10.3390%2flaws11060080&amp;partnerID=40&amp;md5=df1624e4720ca7fb63bc00be0a9dddbc</t>
  </si>
  <si>
    <t>10.3390/laws11060080</t>
  </si>
  <si>
    <t>Laws</t>
  </si>
  <si>
    <t>Public–Private Interactions in Privacy Governance</t>
  </si>
  <si>
    <t>Peng, Shin-Yi (16835306300)</t>
  </si>
  <si>
    <t>Peng S.-Y.</t>
  </si>
  <si>
    <t>2-s2.0-85128471907</t>
  </si>
  <si>
    <t>Background: Enabling the use of spatial context is vital to understanding today's digital health problems. Any given location is associated with many different contexts. The strategic transformation of population health, epidemiology, and eHealth studies requires vast amounts of integrated digital data. Needed is a novel analytical framework designed to leverage location to create new contextual knowledge. The Geospatial Analytical Research Knowledgebase (GeoARK), a web-based research resource has robust, locationally integrated, social, environmental, and infrastructural information to address today's complex questions, investigate context, and spatially enable health investigations. GeoARK is different from other Geographic Information System (GIS) resources in that it has taken the layered world of the GIS and flattened it into a big data table that ties all the data and information together using location and developing its context. Objective: It is paramount to build a robust spatial data analytics framework that integrates social, environmental, and infrastructural knowledge to empower health researchers' use of geospatial context to timely answer population health issues. The goal is twofold in that it embodies an innovative technological approach and serves to ease the educational burden for health researchers to think spatially about their problems. Methods: A unique analytical tool using location as the key was developed. It allows integration across source, geography, and time to create a geospatial big table with over 162 million individual locations (X-Y points that serve as rows) and 5549 attributes (represented as columns). The concept of context (adjacency, proximity, distance, etc) is quantified through geoanalytics and captured as new distance, density, or neighbor attributes within the system. Development of geospatial analytics permits contextual extraction and investigator-initiated eHealth and mobile health (mHealth) analysis across multiple attributes. Results: We built a unique geospatial big data ecosystem called GeoARK. Analytics on this big table occur across resolution groups, sources, and geographies for extraction and analysis of information to gain new insights. Case studies, including telehealth assessment in North Carolina, national income inequality and health outcome disparity, and a Missouri COVID-19 risk assessment, demonstrate the capability to support robust and efficient geospatial understanding of a wide spectrum of population health questions. Conclusions: This research identified, compiled, transformed, standardized, and integrated multifaceted data required to better understand the context of health events within a large location-enabled database. The GeoARK system empowers health professionals to engage more complex research where the synergisms of health and geospatial information will be robustly studied beyond what could be accomplished today. No longer is the need to know how to perform geospatial processing an impediment to the health researcher, but rather the development of how to think spatially becomes the greater challenge. © 2022 JMIR Publications Inc.. All right reserved.</t>
  </si>
  <si>
    <t>https://www.scopus.com/inward/record.uri?eid=2-s2.0-85128471907&amp;doi=10.2196%2f35073&amp;partnerID=40&amp;md5=78688380ac24ebcf548c4af6f8afe758</t>
  </si>
  <si>
    <t>10.2196/35073</t>
  </si>
  <si>
    <t>e35073</t>
  </si>
  <si>
    <t>6506901688; 57201723392; 57581374500; 7005681170</t>
  </si>
  <si>
    <t>Haithcoat, Timothy (6506901688); Liu, Danlu (57201723392); Young, Tiffany (57581374500); Shyu, Chi-Ren (7005681170)</t>
  </si>
  <si>
    <t>Haithcoat T.; Liu D.; Young T.; Shyu C.-R.</t>
  </si>
  <si>
    <t>2-s2.0-85176454396</t>
  </si>
  <si>
    <t>Sustainable development has become a global agenda that was institutionalized through the United Nations’ Millennium Declaration in 2000 and was later promoted by the 2030 Agenda for Sustainable Development in 2015. The Sustainable Development Goals (SDGs) as part of the 2030 Agenda emerged as a comprehensive global framework for fostering universal development, with a vision of ‘leaving no one behind’. Both India and Germany are committed towards the 2030 Agenda. In light of this commitment, this article attempts to understand the initiatives taken by both the countries and by Europe to monitor the progress towards the achievement of the targets at the local/city level. It tries to understand the challenges in an urban data ecosystem for monitoring the progress (or regress) of the SDGs within the geographies. Lastly, the article puts forward recommendations for the timely assessment of sustainability measures and it advocates for the generation of granular data on a regular basis. © 2023 National Institute of Urban Affairs (NIUA).</t>
  </si>
  <si>
    <t>https://www.scopus.com/inward/record.uri?eid=2-s2.0-85176454396&amp;doi=10.1177%2f09754253231202397&amp;partnerID=40&amp;md5=32d7f3e3b55ed3a30be58ee346844c6c</t>
  </si>
  <si>
    <t>10.1177/09754253231202397</t>
  </si>
  <si>
    <t>Environment and Urbanization ASIA</t>
  </si>
  <si>
    <t>Measuring Sustainable Urban Development: The Case of India, Europe and Germany</t>
  </si>
  <si>
    <t>56884092200; 57210811610; 57815818900; 58392778300; 57200536849</t>
  </si>
  <si>
    <t>Kundu, Debolina (56884092200); Sharma, Pragya (57210811610); Gupta, Devarupa (57815818900); Mueller, André (58392778300); Gareis, Philipp (57200536849)</t>
  </si>
  <si>
    <t>Kundu D.; Sharma P.; Gupta D.; Mueller A.; Gareis P.</t>
  </si>
  <si>
    <t>2-s2.0-85125369376</t>
  </si>
  <si>
    <t>To promote a more efficient and transparent geochemistry data ecosystem, a consortium of Australian university research laboratories called the AuScope Geochemistry Network assembled to build a collaborative platform for the express purpose of preserving, disseminating and collating geochronology and isotopic data. In partnership with geoscience-data-solutions company Lithodat Pty Ltd, the open, cloud-based AusGeochem platform (https://ausgeochem.auscope.org.au) was developed to simultaneously serve as a geosample registry, a geochemical data repository and a data analysis tool. Informed by method-specific groups of geochemistry experts and established international data reporting practices, community-agreed database schemas were developed for rock and mineral geosample metadata and secondary ion mass spectrometry U-Pb analysis, with additional models for laser ablation-inductively coupled-mass spectrometry U-Pb and Lu-Hf, Ar-Ar, fission-track and (U-Th-Sm)/He under development. Collectively, the AusGeochem platform provides the geochemistry community with a new, dynamic resource to help facilitate FAIR (Findable, Accessible, Interoperable, Reusable) data management, streamline data dissemination and advanced quantitative investigations of Earth system processes. By systematically archiving detailed geochemical (meta-)data in structured schemas, intractably large datasets comprising thousands of analyses produced by numerous laboratories can be readily interrogated in novel and powerful ways. These include rapid derivation of inter-data relationships, facilitating on-the-fly data compilation, analysis and visualisation. © 2022 The Authors. Geostandards and Geoanalytical Research published by John Wiley &amp; Sons Ltd on behalf of the International Association of Geoanalysts.</t>
  </si>
  <si>
    <t>https://www.scopus.com/inward/record.uri?eid=2-s2.0-85125369376&amp;doi=10.1111%2fggr.12419&amp;partnerID=40&amp;md5=3e6d690c45d1577f402bd4c71da3a4af</t>
  </si>
  <si>
    <t>10.1111/ggr.12419</t>
  </si>
  <si>
    <t>Geostandards and Geoanalytical Research</t>
  </si>
  <si>
    <t>AusGeochem: An Open Platform for Geochemical Data Preservation, Dissemination and Synthesis</t>
  </si>
  <si>
    <t>57190487939; 57194380603; 57206199500; 26649957400; 57469543900; 53363404800; 57211793918; 57530427500; 57211766608; 57193812089; 13103015500; 26643055200; 57226000755; 7004654522; 7005882577; 6603256707</t>
  </si>
  <si>
    <t>Boone, Samuel C. (57190487939); Dalton, Hayden (57194380603); Prent, Alexander (57206199500); Kohlmann, Fabian (26649957400); Theile, Moritz (57469543900); Gréau, Yoann (53363404800); Florin, Guillaume (57211793918); Noble, Wayne (57530427500); Hodgekiss, Sally-Ann (57211766608); Ware, Bryant (57193812089); Phillips, David (13103015500); Kohn, Barry (26643055200); O’Reilly, Suzanne (57226000755); Gleadow, Andrew (7004654522); McInnes, Brent (7005882577); Rawling, Tim (6603256707)</t>
  </si>
  <si>
    <t>Boone S.C.; Dalton H.; Prent A.; Kohlmann F.; Theile M.; Gréau Y.; Florin G.; Noble W.; Hodgekiss S.-A.; Ware B.; Phillips D.; Kohn B.; O’Reilly S.; Gleadow A.; McInnes B.; Rawling T.</t>
  </si>
  <si>
    <t>2-s2.0-85172774430</t>
  </si>
  <si>
    <t>Advances in measurement systems and technologies are being avidly taken up in perennial tree crop research and industry applications. However, there is a lack of a standard model to support streamlined management and integration of the data generated from advanced measurement systems used in tree crop research. Furthermore, the rapid expansion in the diversity and volumes of data is increasingly highlighting the requirement for a comprehensive data model and an ecosystem for efficient orchard management and decision-making. This research focuses on the design and implementation of a novel proof-of-concept data ecosystem that enables improved data storage, management, integration, processing, analysis, and usage. Contemporary technologies proliferating in other sectors but that have had limited adoption in agricultural research have been incorporated into the model. The core of the proposed solution is a service-oriented API-driven system coupled with a standard-based digital orchard model. Applying this solution in Agriculture Victoria’s Tatura tree crop research farm (the Tatura SmartFarm) has significantly reduced overheads in research data management, enhanced analysis, and improved data resolution. This is demonstrated by the preliminary results presented for in-orchard and postharvest data collection applications. The data ecosystem developed as part of this research also establishes a foundation for early fruit traceability across industry and research. © 2023 by the authors.</t>
  </si>
  <si>
    <t>https://www.scopus.com/inward/record.uri?eid=2-s2.0-85172774430&amp;doi=10.3390%2fhorticulturae9091013&amp;partnerID=40&amp;md5=d591c9b879b22609457d6cbfc389a953</t>
  </si>
  <si>
    <t>10.3390/horticulturae9091013</t>
  </si>
  <si>
    <t>Horticulturae</t>
  </si>
  <si>
    <t>A Data Ecosystem for Orchard Research and Early Fruit Traceability</t>
  </si>
  <si>
    <t>58732552800; 57219694138; 57384044400; 57218242167</t>
  </si>
  <si>
    <t>Williams, Stephen Ross (58732552800); Agrahari Baniya, Arbind (57219694138); Islam, Muhammad Sirajul (57384044400); Murphy, Kieran (57218242167)</t>
  </si>
  <si>
    <t>Williams S.R.; Agrahari Baniya A.; Islam M.S.; Murphy K.</t>
  </si>
  <si>
    <t>2-s2.0-85129013000</t>
  </si>
  <si>
    <t>Research organizations are critically in need of directed growth toward future interoperability and federation. The purpose of this Viewpoint is to alert the government, academia, professional societies, foundations, and industries of a further need for consideration of data in chemistry and materials as a long-term and sustained development in the US. This paper is a call for coordinated action from the government, academia, and industry to establish a national strategy and concomitant infrastructure focused on research data. © 2022 American Chemical Society. All rights reserved.</t>
  </si>
  <si>
    <t>https://www.scopus.com/inward/record.uri?eid=2-s2.0-85129013000&amp;doi=10.1021%2facsomega.2c00905&amp;partnerID=40&amp;md5=ec3918fe5dd52c852e83ff9c52398e7b</t>
  </si>
  <si>
    <t>10.1021/acsomega.2c00905</t>
  </si>
  <si>
    <t>ACS Omega</t>
  </si>
  <si>
    <t>Now Is the Time to Build a National Data Ecosystem for Materials Science and Chemistry Research Data</t>
  </si>
  <si>
    <t>7103168368; 59435138900; 7102152943; 7004117815</t>
  </si>
  <si>
    <t>Campo, Eva M. (7103168368); Shankar, Sadasivan (59435138900); Szalay, Alexander S. (7102152943); Hanisch, Robert J. (7004117815)</t>
  </si>
  <si>
    <t>Campo E.M.; Shankar S.; Szalay A.S.; Hanisch R.J.</t>
  </si>
  <si>
    <t>2-s2.0-85164144678</t>
  </si>
  <si>
    <t>The calibration of the EFL teaching and learning approaches with Artificial Intelligence can potentially facilitate a smart transformation, fostering a personalized and engaging experience in teaching and learning among the stakeholders. The paper focuses on developing an EFL Big Data Ecosystem that is based on Big Data, Analytics, Machine Learning and cluster domain of EFL teaching and learning contents. The framework has been developed on the basis of the theory that machine learning algorithms, when exposed to structured or semi-structure data stored in the cluster domains of EFL Big Data ecosystem, can cull out the patterns, similarities, and differences existing in the contents of the domains. Later these machine learning algorithms can apply these already identified patterns to perform new tasks on open Big Data platform and identify similar contents to be stored in the respective cluster domain of EFL Bigdata Ecosystem without being supervised. Accordingly, the paper uses two membranes to construe its framework, namely (i) Open Big Data Membrane that stores random data collected from various source domains and (ii) Machine Learning Membrane that stores specially prepared structured and semi-structured data. Theoretically, the structured and semi structured data are to be prepared skill-wise, attribute-wise, method-wise, and preference-wise to accommodate the personalized preferences and diverse teaching and learning needs of different individuals. Within the machine learning membrane, the paper includes a number of stages such as knowledge building, development of cluster domain of the EFL contents, integration of skill-wise cluster domain with the CEFR attribute-wise teaching and learning approaches, machine learning of the personalized preferences, resonating, machine learning of the cluster domain for proximity development and sustainable operation. The ultimate goal is to optimize the learning experience by leveraging machine learning to create tailored content that aligns with the diverse teaching and learning needs of the EFL communities. Developing a prototype following the framework exerts the potentials to provide an ‘alternative to methods’, transforming the process of learning into a process of acquisition. © 2023 by the author(s).</t>
  </si>
  <si>
    <t>https://www.scopus.com/inward/record.uri?eid=2-s2.0-85164144678&amp;doi=10.33166%2fAETiC.2023.03.002&amp;partnerID=40&amp;md5=fda5f60e7dce2f605759a6316427a2ea</t>
  </si>
  <si>
    <t>10.33166/AETiC.2023.03.002</t>
  </si>
  <si>
    <t>Annals of Emerging Technologies in Computing</t>
  </si>
  <si>
    <t>Smart Transformation of EFL Teaching and Learning Approaches</t>
  </si>
  <si>
    <t>Talukder, Md. Russell (58475259100)</t>
  </si>
  <si>
    <t>Talukder M.R.</t>
  </si>
  <si>
    <t>2-s2.0-85150396923</t>
  </si>
  <si>
    <t>With the numerous advances and broad applications of mobile health (mHealth), establishing concrete data sharing, privacy, and governance strategies at national (or regional) levels is essential to protect individual privacy and data usage. This article applies the recent Health Data Governance Principles to provide a guiding framework for low- and middle-income countries (LMICs) to create a comprehensive mHealth data governance strategy. We provide three objectives: (1) establish data rights and ownership to promote equitable benefits from health data, (2) protect people through building trust and addressing patients' concerns, and (3) promote health value by enhancing health systems and services. We also recommend actions for realizing each objective to guide LMICs based on their unique mHealth data ecosystems. These objectives require adopting a regulatory framework for data rights and protection, building trust for data sharing, and enhancing interoperability to use new datasets in advancing healthcare services and innovation. © 2022 The Author(s). Published by Oxford University Press on behalf of the American Medical Informatics Association. All rights reserved.</t>
  </si>
  <si>
    <t>https://www.scopus.com/inward/record.uri?eid=2-s2.0-85150396923&amp;doi=10.1093%2fjamia%2focac198&amp;partnerID=40&amp;md5=b0033f9f6990ba752633c179277f7853</t>
  </si>
  <si>
    <t>10.1093/jamia/ocac198</t>
  </si>
  <si>
    <t>A guiding framework for creating a comprehensive strategy for mHealth data sharing, privacy, and governance in low- and middle-income countries (LMICs)</t>
  </si>
  <si>
    <t>57532920800; 57190578920; 57196076084; 58147926300</t>
  </si>
  <si>
    <t>Hussein, Rada (57532920800); Griffin, Ashley C (57190578920); Pichon, Adrienne (57196076084); Oldenburg, Jan (58147926300)</t>
  </si>
  <si>
    <t>Hussein R.; Griffin A.C.; Pichon A.; Oldenburg J.</t>
  </si>
  <si>
    <t>2-s2.0-85131748304</t>
  </si>
  <si>
    <t>The Industrial Internet of Things (IIoT) enables intelligent predictive maintenance in smart manufacturing by incorporating IoT technologies, Big Data techniques, artificial intelligence, cloud computing, and other ever-developing enabling technologies. Although a large body of research has been conducted on IIoT based predictive maintenance, most work focuses on addressing only a part of the problem. However, predictive maintenance involves an ecosystem from ingesting data from sensors to displaying the results on a dashboard for engineers to visualize. With increasing requirements for real-time responses and privacy, integrating edge computing is no doubt a promising trend. This article proposes a complete and optimized IoT Big Data ecosystem embedded into a three-layer architecture for predictive maintenance applications. The proposed architecture consists of an edge layer, a cloud layer, and an application layer. The proposed edge infrastructure distributes the tasks effectively between the cloud layer and edge layer. On top of the architecture, different layers are integrated seamlessly to address reliability and scalability issues. In addition, an edge computing-assisted autoencoder is introduced and enabled by being deployed in a distributed manner to improve both performance and efficiency. For practical interest, we also provide an application programming interface-oriented implementation guideline for readers. To verify the proposed ecosystem, a real case study from industry is conducted to demonstrate the performance gain of edge computing-based Internet of Things systems in conjunction with the autoencoder-based deep learning technique.  © 2005-2012 IEEE.</t>
  </si>
  <si>
    <t>https://www.scopus.com/inward/record.uri?eid=2-s2.0-85131748304&amp;doi=10.1109%2fTII.2022.3178732&amp;partnerID=40&amp;md5=7f59c2f8c39a230d72b17810f834e53a</t>
  </si>
  <si>
    <t>57210554592; 57210568224; 24724020500; 6603033227</t>
  </si>
  <si>
    <t>Yu, Wenjin (57210554592); Liu, Yuehua (57210568224); Dillon, Tharam (24724020500); Rahayu, Wenny (6603033227)</t>
  </si>
  <si>
    <t>Yu W.; Liu Y.; Dillon T.; Rahayu W.</t>
  </si>
  <si>
    <t>2-s2.0-85131536662</t>
  </si>
  <si>
    <t>This paper analyzes the challenges and requirements of establishing energy data ecosystems (EDEs) as data-driven infrastructures that overcome the limitations of currently fragmented energy applications. It proposes a new data-and knowledge-driven approach for management and process-ing. This approach aims to extend the analytics services portfolio of various energy stakeholders and achieve two-way flows of electricity and information for optimized generation, distribution, and electricity consumption. The approach is based on semantic technologies to create knowledge-based systems that will aid machines in integrating and processing resources contextually and intelligently. Thus, a paradigm shift in the energy data value chain is proposed towards transparency and the responsible management of data and knowledge exchanged by the various stakeholders of an energy data space. The approach can contribute to innovative energy management and the adoption of new business models in future energy data spaces. © 2022 by the authors. Licensee MDPI, Basel, Switzerland.</t>
  </si>
  <si>
    <t>https://www.scopus.com/inward/record.uri?eid=2-s2.0-85131536662&amp;doi=10.3390%2fen15113973&amp;partnerID=40&amp;md5=af2587d18eac913eea95b9c29fe70a25</t>
  </si>
  <si>
    <t>10.3390/en15113973</t>
  </si>
  <si>
    <t>Responsible Knowledge Management in Energy Data Ecosystems</t>
  </si>
  <si>
    <t>8541677600; 7202765018; 57218541631; 57908545500; 57213597531; 57200274370; 14120921500</t>
  </si>
  <si>
    <t>Janev, Valentina (8541677600); Vidal, Maria-Esther (7202765018); Pujić, Dea (57218541631); Popadić, Dušan (57908545500); Iglesias, Enrique (57213597531); Sakor, Ahmad (57200274370); Čampa, Andrej (14120921500)</t>
  </si>
  <si>
    <t>Janev V.; Vidal M.-E.; Pujić D.; Popadić D.; Iglesias E.; Sakor A.; Čampa A.</t>
  </si>
  <si>
    <t>2-s2.0-85146841430</t>
  </si>
  <si>
    <t>Substantial opportunities for global health intelligence and research arise from the combined and optimised use of secondary data within data ecosystems. Secondary data are information being used for purposes other than those intended when they were collected. These data can be gathered from sources on the verge of widespread use such as the internet, wearables, mobile phone apps, electronic health records, or genome sequencing. To utilise their full potential, we offer guidance by outlining available sources and approaches for the processing of secondary data. Furthermore, in addition to indicators for the regulatory and ethical evaluation of strategies for the best use of secondary data, we also propose criteria for assessing reusability. This overview supports more precise and effective policy decision making leading to earlier detection and better prevention of emerging health threats than is currently the case. © 2023 The Author(s). Published by Elsevier Ltd. This is an Open Access article under the CC BY-NC-ND 4.0 license</t>
  </si>
  <si>
    <t>https://www.scopus.com/inward/record.uri?eid=2-s2.0-85146841430&amp;doi=10.1016%2fS2589-7500%2822%2900195-9&amp;partnerID=40&amp;md5=f0d2641960ba5c74ede9f2db26052ee1</t>
  </si>
  <si>
    <t>10.1016/S2589-7500(22)00195-9</t>
  </si>
  <si>
    <t>e101</t>
  </si>
  <si>
    <t>e93</t>
  </si>
  <si>
    <t>37030007800; 57189294597; 57224207090; 35743055900; 26535208000; 56018005400; 56989020200; 16743488600; 7005654604; 6603777592; 23088747400; 55479321400; 25931246300; 15046062000; 57215500447; 52563091900; 25227608500</t>
  </si>
  <si>
    <t>Näher, Anatol-Fiete (37030007800); Vorisek, Carina N (57189294597); Klopfenstein, Sophie A I (57224207090); Lehne, Moritz (35743055900); Thun, Sylvia (26535208000); Alsalamah, Shada (56018005400); Pujari, Sameer (56989020200); Heider, Dominik (16743488600); Ahrens, Wolfgang (7005654604); Pigeot, Iris (6603777592); Marckmann, Georg (23088747400); Jenny, Mirjam A (55479321400); Renard, Bernhard Y (25931246300); von Kleist, Max (15046062000); Wieler, Lothar H (57215500447); Balzer, Felix (52563091900); Grabenhenrich, Linus (25227608500)</t>
  </si>
  <si>
    <t>Näher A.-F.; Vorisek C.N.; Klopfenstein S.A.I.; Lehne M.; Thun S.; Alsalamah S.; Pujari S.; Heider D.; Ahrens W.; Pigeot I.; Marckmann G.; Jenny M.A.; Renard B.Y.; von Kleist M.; Wieler L.H.; Balzer F.; Grabenhenrich L.</t>
  </si>
  <si>
    <t>2-s2.0-85137888730</t>
  </si>
  <si>
    <t>Internet of Things (IoT)-based Healthcare services, which are becoming more widespread today, continuously generate huge amounts of data which is often called big data. Due to the magnitude and intricacy of the data, it is difficult to find valuable information that can be used for decision-making and prediction. Big data systems take on a significant infrastructure service to better serve the purpose of IoT systems and support critical decision making. On the other hand, privacy preservation, data integrity, and identity verification are essential requirements in healthcare big data service management. To overcome these problems, this article offers a scalable computing system that provides verifiable data access mechanism for IoT-enabled health data analytics in the big data ecosystem. There are two primary sub-architectures in the proposed architecture, namely a big data analytics tracking system and a derived blockchain-based data storage/access system. This approach leverages big data systems and blockchain architecture to analyze, and securely store data from IoT-enabled devices and allow verified access to the stored data. The zero-knowledge protocol is used to ensure that no information is accessible to unauthenticated users alongside avoiding data linkability. The results demonstrate the effectiveness of the our method to solve the problems of big data analytics and privacy issues in healthcare. © 2004-2012 IEEE.</t>
  </si>
  <si>
    <t>https://www.scopus.com/inward/record.uri?eid=2-s2.0-85137888730&amp;doi=10.1109%2fTNSM.2022.3204851&amp;partnerID=40&amp;md5=77701e160a57b2f0869ce0072a34b72c</t>
  </si>
  <si>
    <t>57205485516; 56218282200</t>
  </si>
  <si>
    <t>Demirbaga, Umit (57205485516); Aujla, Gagangeet Singh (56218282200)</t>
  </si>
  <si>
    <t>Demirbaga U.; Aujla G.S.</t>
  </si>
  <si>
    <t>2-s2.0-85149836738</t>
  </si>
  <si>
    <t>Background: The electronic health record (EHR) targets systematized collection of patient-specific, electronically stored health data. The EHR is an evolving concept driven by ongoing developments and open or unclear legal issues concerning medical technologies, cross-domain data integration, and unclear access roles. Consequently, an interdisciplinary discourse based on representative pilot scenarios is required to connect previously unconnected domains. Objective: We address cross-domain data integration including access control using the specific example of a unique device identification (UDI)–expanded hip implant. In fact, the integration of technical focus data into the hospital information system (HIS) is considered based on surgically relevant information. Moreover, the acquisition of social focus data based on mobile health (mHealth) is addressed, covering data integration and networking with therapeutic intervention and acute diagnostics data. Methods: In addition to the additive manufacturing of a hip implant with the integration of a UDI, we built a database that combines database technology and a wrapper layer known from extract, transform, load systems and brings it into a SQL database, WEB application programming interface (API) layer (back end), interface layer (rest API), and front end. It also provides semantic integration through connection mechanisms between data elements. Results: A hip implant is approached by design, production, and verification while linking operation-relevant specifics like implant-bone fit by merging patient-specific image material (computed tomography, magnetic resonance imaging, or a biomodel) and the digital implant twin for well-founded selection pairing. This decision-facilitating linkage, which improves surgical planning, relates to patient-specific postoperative influencing factors during the healing phase. A unique product identification approach is presented, allowing a postoperative read-out with state-of-the-art hospital technology while enabling future access scenarios for patient and implant data. The latter was considered from the manufacturing perspective using the process manufacturing chain for a (patient-specific) implant to identify quality-relevant data for later access. In addition, sensor concepts were identified to use to monitor the patient-implant interaction during the healing phase using wearables, for example. A data aggregation and integration concept for heterogeneous data sources from the considered focus domains is also presented. Finally, a hierarchical data access concept is shown, protecting sensitive patient data from misuse using existing scenarios. Conclusions: Personalized medicine requires cross-domain linkage of data, which, in turn, require an appropriate data infrastructure and adequate hierarchical data access solutions in a shared and federated data space. The hip implant is used as an example for the usefulness of cross-domain data linkage since it bundles social, medical, and technical aspects of the implantation. It is necessary to open existing databases using interfaces for secure integration of data from end devices and to assure availability through suitable access models while guaranteeing long-term, independent data persistence. A suitable strategy requires the combination of technical solutions from the areas of identity and trust, federated data storage, cryptographic procedures, and software engineering as well as organizational changes. ©Karol Kozak, André Seidel, Nataliia Matvieieva, Constanze Neupetsch, Uwe Teicher, Gordon Lemme, Anas Ben Achour, Martin Barth, Steffen Ihlenfeldt, Welf-Guntram Drossel.</t>
  </si>
  <si>
    <t>https://www.scopus.com/inward/record.uri?eid=2-s2.0-85149836738&amp;doi=10.2196%2f41614&amp;partnerID=40&amp;md5=a79687d3a02b1dfe1f5217aa76e74271</t>
  </si>
  <si>
    <t>10.2196/41614</t>
  </si>
  <si>
    <t>e41614</t>
  </si>
  <si>
    <t>Unique Device Identification–Based Linkage of Hierarchically Accessible Data Domains in Prospective Surgical Hospital Data Ecosystems: User-Centered Design Approach</t>
  </si>
  <si>
    <t>15070807400; 40462302100; 57209887783; 57210914703; 12241667000; 57216435063; 57209229747; 24331060800; 6506721503; 6506229685</t>
  </si>
  <si>
    <t>Kozak, Karol (15070807400); Seidel, André (40462302100); Matvieieva, Nataliia (57209887783); Neupetsch, Constanze (57210914703); Teicher, Uwe (12241667000); Lemme, Gordon (57216435063); Achour, Anas Ben (57209229747); Barth, Martin (24331060800); Ihlenfeldt, Steffen (6506721503); Drossel, Welf-Guntram (6506229685)</t>
  </si>
  <si>
    <t>Kozak K.; Seidel A.; Matvieieva N.; Neupetsch C.; Teicher U.; Lemme G.; Achour A.B.; Barth M.; Ihlenfeldt S.; Drossel W.-G.</t>
  </si>
  <si>
    <t>2-s2.0-85174031857</t>
  </si>
  <si>
    <t>The internet of things (IoT) has become a key support object for Chinese strategic emerging industries. It is of great practical significance to promote the construction of the internet of things. Driven by national policies, the development of the internet of things in China has achieved certain results, but it also faces many problems. For example, there are few theoretical and empirical studies on the internet of things economy. In this context, from the perspective of big data, this paper studies the development model and influencing factors of the internet of things economy, and takes Jiangsu Province as an example to put forward development strategies. This article studies the three-stage development model of the IoT economic big data ecosystem: the primary stage, the growth and maturity stage, and the integration stage. On the basis of the research on the development model, the general evaluation method of the economic development model of the internet of things from the perspective of big data is studied, and the general model of strategy selection is established. © 2023 IGI Global. All rights reserved.</t>
  </si>
  <si>
    <t>https://www.scopus.com/inward/record.uri?eid=2-s2.0-85174031857&amp;doi=10.4018%2fIJITWE.330682&amp;partnerID=40&amp;md5=c1a1d3e43ccd5f076edcc9d493ef96a0</t>
  </si>
  <si>
    <t>10.4018/IJITWE.330682</t>
  </si>
  <si>
    <t>International Journal of Information Technology and Web Engineering</t>
  </si>
  <si>
    <t>The Economic Development Model and Strategy Selection of the Internet of Things Based on Big Data</t>
  </si>
  <si>
    <t>57225046490; 58738723700; 58644257400</t>
  </si>
  <si>
    <t>Chen, Xuelin (57225046490); Zhao, Xia (58738723700); Ye, Na (58644257400)</t>
  </si>
  <si>
    <t>Chen X.; Zhao X.; Ye N.</t>
  </si>
  <si>
    <t>2-s2.0-85123959652</t>
  </si>
  <si>
    <t>Purpose: This study aimed to present a model for open-data management for developing innovative information flow in Iranian knowledge-based companies (businesses). Design/methodology/approach: The method was mixed (qualitative-quantitative) and data collection tools were interview and questionnaire. The qualitative part was done to identify the influential components in open data management (ecosystem) using the grounded theory method. A questionnaire was developed based on the results of the qualitative section and the theoretical foundations, and the quantitative section was conducted by analytical survey method and the model was extracted using factor analysis and the integration of the qualitative section. Findings: Seven categories of entrepreneurial incentives, sustainable value, innovative features, challenges and barriers, actors, business model and requirements are the main categories that should be considered in open data management (ecosystem) with all categories of research have a significant relationship with open data management. Originality/value: The study focused on open data management from an innovation paradigm perspective and its role in developing innovative information flow. The study aimed to identify the key components of the open data ecosystem, open-data value creation, and the need to use the “open data” approach to develop data-driven and knowledge-based businesses in Iran–an emerging approach largely ignored. © 2021, Emerald Publishing Limited.</t>
  </si>
  <si>
    <t>https://www.scopus.com/inward/record.uri?eid=2-s2.0-85123959652&amp;doi=10.1108%2fAJIM-07-2021-0186&amp;partnerID=40&amp;md5=beb438f1d8fa54933e32ba77c4d100c4</t>
  </si>
  <si>
    <t>10.1108/AJIM-07-2021-0186</t>
  </si>
  <si>
    <t>Aslib Journal of Information Management</t>
  </si>
  <si>
    <t>Presenting an open data management (ecosystem) model with developing innovative information flow approach in Iranian knowledge-based companies</t>
  </si>
  <si>
    <t>57437665300; 35768983300; 55410992800; 24447797900; 36634514200</t>
  </si>
  <si>
    <t>Feyzbakhsh, Omm Al-Banin (57437665300); Babalhavaeji, Fahimeh (35768983300); Nezafati, Navid (55410992800); Hariri, Nadjla (24447797900); Nooshinfard, Fatemeh (36634514200)</t>
  </si>
  <si>
    <t>Feyzbakhsh O.A.-B.; Babalhavaeji F.; Nezafati N.; Hariri N.; Nooshinfard F.</t>
  </si>
  <si>
    <t>2-s2.0-85164673294</t>
  </si>
  <si>
    <t>This paper examines the preliminary results and findings of Brazil’s journalism and the COVID 19 pandemic, conducted under The Global Risk Journalism Hub (GRJH) international collaboration project. The reflection is framed around the mission statement of the GRJH – to find out about the challenges journalists worldwide experience when covering globalized “risks,” such as health pandemics, environmental crises, and humanitarian conflicts. In the context of a globalized digital data ecosystem, the fundamental aim of this paper is to examine current journalistic practice to lay the grounds for the development of new models of international global crisis reporting. This paper is based on a survey and qualitative interviews applied to a selected group of 20 Brazilian journalists. These data are examined through the research methodology and theoretical framework designed by The Global Risk Journalism Hub international research collaboration. © 2023 Universidad Complutense de Madrid. All rights reserved.</t>
  </si>
  <si>
    <t>https://www.scopus.com/inward/record.uri?eid=2-s2.0-85164673294&amp;doi=10.5209%2fesmp.87085&amp;partnerID=40&amp;md5=9016ba1a9f13d5e6e457eee2954f4acd</t>
  </si>
  <si>
    <t>10.5209/esmp.87085</t>
  </si>
  <si>
    <t>Estudios Sobre el Mensaje Periodistico</t>
  </si>
  <si>
    <t>“It is not only a health crisis” Brazilian journalists face significant professional and personal risks while reporting the pandemic; [“No es solo una crisis sanitaria”. Los periodistas brasileños enfrentan importantes riesgos profesionales y personales mientras denuncian la pandemia]</t>
  </si>
  <si>
    <t>57214726672; 57788147800; 57195394578</t>
  </si>
  <si>
    <t>Rocha, Paula Melani (57214726672); Kondlatsch, Rafael (57788147800); Castillo, Antonio (57195394578)</t>
  </si>
  <si>
    <t>Rocha P.M.; Kondlatsch R.; Castillo A.</t>
  </si>
  <si>
    <t>2-s2.0-85150000189</t>
  </si>
  <si>
    <t>A growing body of information on vector-borne diseases has arisen as increasing research focus has been directed towards the need for anticipating risk, optimizing surveillance, and understanding the fundamental biology of vector-borne diseases to direct control and mitigation efforts. The scope and scale of this information, in the form of data, comprising database efforts, data storage, and serving approaches, means that it is distributed across many formats and data types. Data ranges from collections records to molecular characterization, geospatial data to interactions of vectors and traits, infection experiments to field trials. New initiatives arise, often spanning the effort traditionally siloed in specific research disciplines, and other efforts wane, perhaps in response to funding declines, different research directions, or lack of sustained interest. Thusly, the world of vector data - the Vector Data Ecosystem - can become unclear in scope, and the flows of data through these various efforts can become stymied by obsolescence, or simply by gaps in access and interoperability. As increasing attention is paid to creating FAIR (Findable Accessible Interoperable, and Reusable) data, simply characterizing what is 'out there', and how these existing data aggregation and collection efforts interact, or interoperate with each other, is a useful exercise. This study presents a snapshot of current vector data efforts, reporting on level of accessibility, and commenting on interoperability using an illustration to track a specimen through the data ecosystem to understand where it occurs for the database efforts anticipated to describe it (or parts of its extended specimen data). © The Author(s) 2023. Published by Oxford University Press on behalf of Entomological Society of America.</t>
  </si>
  <si>
    <t>https://www.scopus.com/inward/record.uri?eid=2-s2.0-85150000189&amp;doi=10.1093%2fjme%2ftjad009&amp;partnerID=40&amp;md5=6f85f526b1a8a06e540d30ff341a9309</t>
  </si>
  <si>
    <t>10.1093/jme/tjad009</t>
  </si>
  <si>
    <t>Journal of Medical Entomology</t>
  </si>
  <si>
    <t>Characterizing the Vector Data Ecosystem</t>
  </si>
  <si>
    <t>57191415633; 53982039200; 10039124600</t>
  </si>
  <si>
    <t>Lippi, Catherine A. (57191415633); Rund, Samuel S.C. (53982039200); Ryan, Sadie J. (10039124600)</t>
  </si>
  <si>
    <t>Lippi C.A.; Rund S.S.C.; Ryan S.J.</t>
  </si>
  <si>
    <t>2-s2.0-85129475898</t>
  </si>
  <si>
    <t>This paper focuses on the issue of the transparency maturity of open data ecosystems seen as the key for the development and maintenance of sustainable, citizen-centered, and socially resilient smart cities. This study inspects smart cities’ data portals and assesses their compliance with transparency requirements for open (government) data. The expert assessment of 34 portals representing 22 smart cities, with 36 features, allowed us to rank them and determine their level of transparency maturity according to four predefined levels of maturity - developing, defined, managed, and integrated. In addition, recommendations for identifying and improving the current maturity level and specific features have been provided. An open data ecosystem in the smart city context has been conceptualized, and its key components were determined. Our definition considers the components of the data-centric and data-driven infrastructure using the systems theory approach. We have defined five predominant types of current open data ecosystems based on prevailing data infrastructure components. The results of this study should contribute to the improvement of current data ecosystems and build sustainable, transparent, citizen-centered, and socially resilient open data-driven smart cities. © 2022 Elsevier Ltd</t>
  </si>
  <si>
    <t>https://www.scopus.com/inward/record.uri?eid=2-s2.0-85129475898&amp;doi=10.1016%2fj.scs.2022.103906&amp;partnerID=40&amp;md5=e929441c751535fa4925a1b77170981d</t>
  </si>
  <si>
    <t>10.1016/j.scs.2022.103906</t>
  </si>
  <si>
    <t>55743937500; 57204202481; 56518298800; 57201378256; 57192807174; 55984549100; 57189716764</t>
  </si>
  <si>
    <t>Lnenicka, Martin (55743937500); Nikiforova, Anastasija (57204202481); Luterek, Mariusz (56518298800); Azeroual, Otmane (57201378256); Ukpabi, Dandison (57192807174); Valtenbergs, Visvaldis (55984549100); Machova, Renata (57189716764)</t>
  </si>
  <si>
    <t>Lnenicka M.; Nikiforova A.; Luterek M.; Azeroual O.; Ukpabi D.; Valtenbergs V.; Machova R.</t>
  </si>
  <si>
    <t>2-s2.0-85132188975</t>
  </si>
  <si>
    <t>This study discusses how to create strategic value through energy big data and how to promote stakeholder interaction mechanisms in the evolution of the energy big data ecosystem. We use differential game methods to study the interaction between one power grid enterprise (PG) and one technology supplier (TS) under three different cost-sharing contracts: without cost-sharing con-tract, cost-sharing contract, and two-way subsidy contract. The effectiveness of the dynamic equi-librium strategies under different contracts is verified via numerical simulations. The results show that under the centralized decision scenario, the technological innovation investment, the degree of technological advancement of PG and TS, and the total profit of the supply chain system are supe-rior to the decentralized decision scenario. The extent of TS technology innovation investment de-pends on the share rate of PG. Technology innovation investment and the profits of energy big data service supply chain stakeholders will increase with the sensitivity coefficient of technological ad-vancement. Compared with contracts without cost-sharing and with cost-sharing, the two-way subsidy contract can provide the Pareto optimal solution for the investment trajectory of technological innovation and long-term profits. Theoretically, this study reveals a new perspective in the research on the relationship between power grid enterprises and technology suppliers under dynamic technology innovation. In practice, this study facilitates power grid enterprises and technology suppliers to form a closer cooperative relationship in the energy big data ecosystem. More importantly, it is helpful for power grid enterprises to make optimal transaction decisions at different stages of energy big data ecosystem evolution. © 2022 by the authors. Licensee MDPI, Basel, Switzerland.</t>
  </si>
  <si>
    <t>https://www.scopus.com/inward/record.uri?eid=2-s2.0-85132188975&amp;doi=10.3390%2fsu14127158&amp;partnerID=40&amp;md5=fa9d5101980a60e9f9deeb6fc1aec6d8</t>
  </si>
  <si>
    <t>10.3390/su14127158</t>
  </si>
  <si>
    <t>Dynamic Differential Game Strategy of the Energy Big Data Ecosystem Considering Technological Innovation</t>
  </si>
  <si>
    <t>55265544000; 57224508567; 59105738300; 57224527385; 57209459123; 56486929800</t>
  </si>
  <si>
    <t>Dong, Jun (55265544000); Bao, A-Ru-Han (57224508567); Liu, Yao (59105738300); Dou, Xi-Hao (57224527385); Liu, Dong-Ran (57209459123); Xue, Gui-Yuan (56486929800)</t>
  </si>
  <si>
    <t>Dong J.; Bao A.-R.-H.; Liu Y.; Dou X.-H.; Liu D.-R.; Xue G.-Y.</t>
  </si>
  <si>
    <t>2-s2.0-85164807219</t>
  </si>
  <si>
    <t>Data-driven basic, translational, and clinical research has resulted in improved outcomes for children, adolescents, and young adults (AYAs) with pediatric cancers. However, challenges in sharing data between institutions, particularly in research, prevent addressing substantial unmet needs in children and AYA patients diagnosed with certain pediatric cancers. Systematically collecting and sharing data from every child and AYA can enable greater understanding of pediatric cancers, improve survivorship, and accelerate development of new and more effective therapies. To accomplish this goal, the Childhood Cancer Data Initiative (CCDI) was launched in 2019 at the National Cancer Institute. CCDI is a collaborative community endeavor supported by a 10-year, $50-million (in US dollars) annual federal investment. CCDI aims to learn from every patient diagnosed with a pediatric cancer by designing and building a data ecosystem that facilitates data collection, sharing, and analysis for researchers, clinicians, and patients across the cancer community. For example, CCDI's Molecular Characterization Initiative provides comprehensive clinical molecular characterization for children and AYAs with newly diagnosed cancers. Through these efforts, the CCDI strives to provide clinical benefit to patients and improvements in diagnosis and care through data-focused research support and to build expandable, sustainable data resources and workflows to advance research well past the planned 10 years of the initiative. Importantly, if CCDI demonstrates the success of this model for pediatric cancers, similar approaches can be applied to adults, transforming both clinical research and treatment to improve outcomes for all patients with cancer. © American Society of Clinical Oncology.</t>
  </si>
  <si>
    <t>https://www.scopus.com/inward/record.uri?eid=2-s2.0-85164807219&amp;doi=10.1200%2fJCO.22.02208&amp;partnerID=40&amp;md5=d17373ebde7dd6ff82177123cfcd89a9</t>
  </si>
  <si>
    <t>10.1200/JCO.22.02208</t>
  </si>
  <si>
    <t>Journal of Clinical Oncology</t>
  </si>
  <si>
    <t>The Childhood Cancer Data Initiative: Using the Power of Data to Learn from and Improve Outcomes for Every Child and Young Adult with Pediatric Cancer</t>
  </si>
  <si>
    <t>55918591300; 22937334800; 14832180400; 56816950300; 6507526187; 57216984275; 7202029617; 55659441800; 7005095459; 22634206400; 14071642200; 58539899800; 7004055226; 35473805100; 57200941286; 6506131884; 8554087200; 7005103118; 6506930602; 56031046000; 57208766561; 7006796881; 7007007543; 56358650300; 57512653300; 57200156783; 7005956612; 57203774524; 57205585558</t>
  </si>
  <si>
    <t>Flores-Toro, Joseph A. (55918591300); Jagu, Subhashini (22937334800); Armstrong, Gregory T. (14832180400); Arons, David F. (56816950300); Aune, Gregory J. (6507526187); Chanock, Stephen J. (57216984275); Hawkins, Douglas S. (7202029617); Heath, Allison (55659441800); Helman, Lee J. (7005095459); Janeway, Katherine A. (22634206400); Levine, Jason E. (14071642200); Miller, Ellyn (58539899800); Penberthy, Lynne (7004055226); Roberts, Charles W. M. (35473805100); Shalley, Eve R. (57200941286); Shern, Jack F. (6506131884); Smith, Malcolm A. (8554087200); Staudt, Louis M. (7005103118); Volchenboum, Samuel L. (6506930602); Zhang, Jinghui (56031046000); Zenklusen, Jean Claude (57208766561); Lowy, Douglas R. (7006796881); Sharpless, Norman E. (7007007543); Guidry Auvil, Jaime M. (56358650300); Kerlavage, Anthony R. (57512653300); Widemann, Brigitte C. (57200156783); Reaman, Gregory H. (7005956612); Kibbe, Warren A. (57203774524); Doroshow, James H. (57205585558)</t>
  </si>
  <si>
    <t>Flores-Toro J.A.; Jagu S.; Armstrong G.T.; Arons D.F.; Aune G.J.; Chanock S.J.; Hawkins D.S.; Heath A.; Helman L.J.; Janeway K.A.; Levine J.E.; Miller E.; Penberthy L.; Roberts C.W.M.; Shalley E.R.; Shern J.F.; Smith M.A.; Staudt L.M.; Volchenboum S.L.; Zhang J.; Zenklusen J.C.; Lowy D.R.; Sharpless N.E.; Guidry Auvil J.M.; Kerlavage A.R.; Widemann B.C.; Reaman G.H.; Kibbe W.A.; Doroshow J.H.</t>
  </si>
  <si>
    <t>2-s2.0-85138447090</t>
  </si>
  <si>
    <t>The use of data has been essential throughout the unfolding COVID-19 pandemic. We have needed it to populate our models, inform our understanding, and shape our responses to the disease. However, data has not always been easy to find and access, it has varied in quality and coverage, been difficult to reuse or repurpose. This paper reviews these and other challenges and recommends steps to develop a data ecosystem better able to deal with future pandemics by better supporting preparedness, prevention, detection and response. © 2022 The Authors</t>
  </si>
  <si>
    <t>https://www.scopus.com/inward/record.uri?eid=2-s2.0-85138447090&amp;doi=10.1016%2fj.epidem.2022.100612&amp;partnerID=40&amp;md5=f60b0d94e3e8a0e1eb3b2b977a963ab0</t>
  </si>
  <si>
    <t>10.1016/j.epidem.2022.100612</t>
  </si>
  <si>
    <t>56867428600; 57224765020; 57203626571; 7004424646; 6603610496; 55390602700; 25030661700; 35730417600; 56652097400</t>
  </si>
  <si>
    <t>Shadbolt, Nigel (56867428600); Brett, Alys (57224765020); Chen, Min (57203626571); Marion, Glenn (7004424646); McKendrick, Iain J. (6603610496); Panovska-Griffiths, Jasmina (55390602700); Pellis, Lorenzo (25030661700); Reeve, Richard (35730417600); Swallow, Ben (56652097400)</t>
  </si>
  <si>
    <t>Shadbolt N.; Brett A.; Chen M.; Marion G.; McKendrick I.J.; Panovska-Griffiths J.; Pellis L.; Reeve R.; Swallow B.</t>
  </si>
  <si>
    <t>2-s2.0-85162271464</t>
  </si>
  <si>
    <t>To harness the promises of digital transformation, different players take different paths. Departing from corporate-driven (e.g., the United States) and state-led (e.g., China) approaches, in various documents, the European Union states its goal to establish a citizen-centric data ecosystem. However, it remains contentious the extent to which the envisioned digital single market can enable the creation of public value and empower citizens. As an alternative, in this article, we argue in favor of a fair data ecosystem, defined as an approach capable of representing and keep in balance the data interests of all actors, while maintain a collective outlook. We build such ecosystem around data commons - as a third path to market and state approaches to the managing of resources - coupled with open data (OD) frameworks and spatial data infrastructures (SDIs). Indeed, based on literature, we claim that these three regimes complement each other, with OD and SDIs supplying infrastructures and institutionalization to data commons' limited replicability and scalability. This creates the preconditions for designing the main roles, rules, and mechanisms of a data republic, as a possible enactment of a fair data ecosystem. While outlining here its main traits, the testing of the data republic model is open for further research.  © The Author(s), 2023. Published by Cambridge University Press.</t>
  </si>
  <si>
    <t>https://www.scopus.com/inward/record.uri?eid=2-s2.0-85162271464&amp;doi=10.1017%2fdap.2023.18&amp;partnerID=40&amp;md5=5673047119bd4974f37a56997e267679</t>
  </si>
  <si>
    <t>10.1017/dap.2023.18</t>
  </si>
  <si>
    <t>e21</t>
  </si>
  <si>
    <t>Data and Policy</t>
  </si>
  <si>
    <t>A fourth way to the digital transformation: The data republic as a fair data ecosystem</t>
  </si>
  <si>
    <t>55765548600; 6508072030</t>
  </si>
  <si>
    <t>Calzati, Stefano (55765548600); Van Loenen, Bastiaan (6508072030)</t>
  </si>
  <si>
    <t>Calzati S.; Van Loenen B.</t>
  </si>
  <si>
    <t>2-s2.0-85128437796</t>
  </si>
  <si>
    <t>In the United States, public defenders (lawyers assigned to people accused of crimes who cannot afford a private attorney) serve as an essential bulwark against wrongful arrest and incarceration for low-income and marginalized people. Public defenders have long been overworked and under-resourced. However, these issues have been compounded by increases in the volume and complexity of data in modern criminal cases. We explore the technology needs of public defenders through a series of semi-structured interviews with public defenders and those who work with them. We find that public defenders' ability to reason about novel surveillance data is woefully inadequate not only due to a lack of resources and knowledge, but also due to the structure of the criminal justice system, which gives prosecutors and police (in partnership with private companies) more control over the type of information used in criminal cases than defense attorneys. We find that public defenders may be able to create fairer situations for their clients with better tools for data interpretation and access. Therefore, we call on technologists to attend to the needs of public defenders and the people they represent when designing systems that collect data about people. Our findings illuminate constraints that technologists and privacy advocates should consider as they pursue solutions. In particular, our work complicates notions of individual privacy as the only value in protecting users' rights, and demonstrates the importance of data interpretation alongside data visibility. As data sources become more complex, control over the data cannot be separated from access to the experts and technology to make sense of that data. The growing surveillance data ecosystem may systematically oppress not only those who are most closely observed, but groups of people whose communities and advocates have been deprived of the storytelling power over their information.  © 2022 Owner/Author.</t>
  </si>
  <si>
    <t>https://www.scopus.com/inward/record.uri?eid=2-s2.0-85128437796&amp;doi=10.1145%2f3512914&amp;partnerID=40&amp;md5=38044de67359e18ca4db9f44154766f5</t>
  </si>
  <si>
    <t>57578973600; 57014944500</t>
  </si>
  <si>
    <t>Warren, Rachel B. (57578973600); Salehi, Niloufar (57014944500)</t>
  </si>
  <si>
    <t>Warren R.B.; Salehi N.</t>
  </si>
  <si>
    <t>2-s2.0-85146491731</t>
  </si>
  <si>
    <t>With various types of resources, infrastructures and users participating in the current big data ecosystem at an astonishing speed, resource allocation and scheduling has been identified as one of the key needing substantial research for the advancement of system performance. In this report, we discuss three different resource allocation and scheduling problems that arise in the new computing environment. In particular, we focus on developing novel algorithms to tackle the new challenges in the setting of diverse compute accelerators, communication links, demand characteristics and hardware constraints.  © 2023 Copyright is held by the owner/author(s).</t>
  </si>
  <si>
    <t>https://www.scopus.com/inward/record.uri?eid=2-s2.0-85146491731&amp;doi=10.1145%2f3579342.3579351&amp;partnerID=40&amp;md5=58d4c14aae3a03a97f628e93e3683c89</t>
  </si>
  <si>
    <t>10.1145/3579342.3579351</t>
  </si>
  <si>
    <t>Performance Evaluation Review</t>
  </si>
  <si>
    <t>Resource Allocation and Scheduling in Modern Cloud Computing</t>
  </si>
  <si>
    <t>Sun, Xiao (57205683589)</t>
  </si>
  <si>
    <t>Sun X.</t>
  </si>
  <si>
    <t>2-s2.0-85134266736</t>
  </si>
  <si>
    <t>Background: Ontology matching should contribute to the interoperability aspect of FAIR data (Findable, Accessible, Interoperable, and Reusable). Multiple data sources can use different ontologies for annotating their data and, thus, creating the need for dynamic ontology matching services. In this experimental study, we assessed the performance of ontology matching systems in the context of a real-life application from the rare disease domain. Additionally, we present a method for analyzing top-level classes to improve precision. Results: We included three ontologies (NCIt, SNOMED CT, ORDO) and three matching systems (AgreementMakerLight 2.0, FCA-Map, LogMap 2.0). We evaluated the performance of the matching systems against reference alignments from BioPortal and the Unified Medical Language System Metathesaurus (UMLS). Then, we analyzed the top-level ancestors of matched classes, to detect incorrect mappings without consulting a reference alignment. To detect such incorrect mappings, we manually matched semantically equivalent top-level classes of ontology pairs. AgreementMakerLight 2.0, FCA-Map, and LogMap 2.0 had F1-scores of 0.55, 0.46, 0.55 for BioPortal and 0.66, 0.53, 0.58 for the UMLS respectively. Using vote-based consensus alignments increased performance across the board. Evaluation with manually created top-level hierarchy mappings revealed that on average 90% of the mappings’ classes belonged to top-level classes that matched. Conclusions: Our findings show that the included ontology matching systems automatically produced mappings that were modestly accurate according to our evaluation. The hierarchical analysis of mappings seems promising when no reference alignments are available. All in all, the systems show potential to be implemented as part of an ontology matching service for querying FAIR data. Future research should focus on developing methods for the evaluation of mappings used in such mapping services, leading to their implementation in a FAIR data ecosystem. © 2022, The Author(s).</t>
  </si>
  <si>
    <t>https://www.scopus.com/inward/record.uri?eid=2-s2.0-85134266736&amp;doi=10.1186%2fs13326-022-00273-5&amp;partnerID=40&amp;md5=ca36a7b1198b0eddeaae10e573257fc5</t>
  </si>
  <si>
    <t>10.1186/s13326-022-00273-5</t>
  </si>
  <si>
    <t>Journal of Biomedical Semantics</t>
  </si>
  <si>
    <t>Performance assessment of ontology matching systems for FAIR data</t>
  </si>
  <si>
    <t>57202714542; 6603164881; 55097083500; 26422426900; 35557831100; 57201825238</t>
  </si>
  <si>
    <t>van Damme, Philip (57202714542); Fernández-Breis, Jesualdo Tomás (6603164881); Benis, Nirupama (55097083500); Miñarro-Gimenez, Jose Antonio (26422426900); de Keizer, Nicolette F. (35557831100); Cornet, Ronald (57201825238)</t>
  </si>
  <si>
    <t>van Damme P.; Fernández-Breis J.T.; Benis N.; Miñarro-Gimenez J.A.; de Keizer N.F.; Cornet R.</t>
  </si>
  <si>
    <t>2-s2.0-85176004542</t>
  </si>
  <si>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 © 2023 by the authors.</t>
  </si>
  <si>
    <t>https://www.scopus.com/inward/record.uri?eid=2-s2.0-85176004542&amp;doi=10.3390%2fsystems11080380&amp;partnerID=40&amp;md5=520d5940dd43d47ec1164b6a64dd4667</t>
  </si>
  <si>
    <t>10.3390/systems11080380</t>
  </si>
  <si>
    <t>Systems</t>
  </si>
  <si>
    <t>Secure Data Management Life Cycle for Government Big-Data Ecosystem: Design and Development Perspective</t>
  </si>
  <si>
    <t>58684944900; 25640547900; 55620806100; 57214535257; 58684945000; 58309256100; 57195478761</t>
  </si>
  <si>
    <t>Zahid, Reeba (58684944900); Altaf, Ayesha (25640547900); Ahmad, Tauqir (55620806100); Iqbal, Faiza (57214535257); Vera, Yini Airet Miró (58684945000); Flores, Miguel Angel López (58309256100); Ashraf, Imran (57195478761)</t>
  </si>
  <si>
    <t>Zahid R.; Altaf A.; Ahmad T.; Iqbal F.; Vera Y.A.M.; Flores M.A.L.; Ashraf I.</t>
  </si>
  <si>
    <t>2-s2.0-85132511507</t>
  </si>
  <si>
    <t>Industrial Internet of Things (IIoT) devices generate and collect massive amounts of industrial data. Monetizing the flood of data generated by the IIoT devices has enabled the creation of the IIoT data ecosystem, where individuals and businesses may trade data. With the rapid expansion of the online data trading industry, the necessity for an edge intelligent reputation system is becoming increasingly important as more individuals and services connect online. In recent years, researchers have proposed blockchain-based reputation systems as a means of offering anonymity, security, transparency, and mutual trust for both providers and customers in Industry 4.0. Unfortunately, they focus on the decentralized reputation system with a single certificate authority, which creates the concern of a single point of failure (SPOF). Moreover, researchers paid little attention to the performance measures of these blockchain-based reputation systems to demonstrate their usability in a real IIoT data ecosystem. This article proposes a robust edge intelligent blockchain-based reputation system capable of avoiding failures by enhancing the Raft consensus mechanism. We provide extensive security analysis and simulation experiments to demonstrate the performance of the blockchain-based reputation system for the IIoT data ecosystem using different metrics, such as transaction throughput, latency, and resource consumption.  © 2005-2012 IEEE.</t>
  </si>
  <si>
    <t>https://www.scopus.com/inward/record.uri?eid=2-s2.0-85132511507&amp;doi=10.1109%2fTII.2022.3174065&amp;partnerID=40&amp;md5=8e756819487b9428a03d440ee094ce33</t>
  </si>
  <si>
    <t>57195476751; 24722051600; 57203235506; 24066717900</t>
  </si>
  <si>
    <t>Khezr, Seyednima (57195476751); Yassine, Abdulsalam (24722051600); Benlamri, Rachid (57203235506); Shamim Hossain, M. (24066717900)</t>
  </si>
  <si>
    <t>Khezr S.; Yassine A.; Benlamri R.; Shamim Hossain M.</t>
  </si>
  <si>
    <t>2-s2.0-85168657185</t>
  </si>
  <si>
    <t>A defining feature of digital transformation is the sensorization of everything and the concomi-tant creation of vast amounts of data covering every aspect of social and economic life. It is unfortunate that the value of this vast data pool has not been fully leveraged in tackling climate change and other environmental challenges facinghumanity. This article suggests that this failure is a product of the closed and siloed character of the mod-ern data ecosystem in which some stakehold-ers deem the collected data as their proprietary asset and have little incentive to share it with those interested in creating new value from such data, including, for example, by developing inno-vative technologies relevant for tackling climatechange. This article argues that a user-held data model, in which data are reconceptualized as the property of the users who generate it, might better unlock or activate the 'green value' of these data and, by doing so, facilitate the creation of innovative green technologies. This paper focuses on three settings where a user-centric approach to data might use-fully contribute to achieving these environmental goals, namely, facilitating green lifestyles, fos-tering sustainability in green cities and building green innovation ecosystems. Based on the fore-going discussion, this article concludes by iden-tifying some normative principles that might be useful to guide regulatory interventions in this context. © The Author(s) 2023.</t>
  </si>
  <si>
    <t>https://www.scopus.com/inward/record.uri?eid=2-s2.0-85168657185&amp;doi=10.1093%2fjiplp%2fjpad031&amp;partnerID=40&amp;md5=41f5b789d5121dc2381813f69184fe51</t>
  </si>
  <si>
    <t>10.1093/jiplp/jpad031</t>
  </si>
  <si>
    <t>Journal of Intellectual Property Law and Practice</t>
  </si>
  <si>
    <t>Building a 'Green Data' Future: how a human-centric approach to data and nudges can help fight climate change</t>
  </si>
  <si>
    <t>2-s2.0-85149418499</t>
  </si>
  <si>
    <t>Reuse and sharing of archaeological data are tied to ethics in data practice, research design, and the rights of Indigenous peoples in decision-making about their heritage. In this article, the authors discuss how the CARE (Collective benefit, Authority to control, Responsibility, and Ethics) principles and Indigenous data governance create intellectual space for archaeological research. We show how archaeologists can use this framework to highlight hidden costs and labor associated with the data ecosystem, which are often borne by Indigenous nations and communities. The CARE framework gives voice to Indigenous peoples' concerns around data sharing, curation, and reuse; ways we can redress these issues; and strategies that facilitate Indigenous nations and communities in deriving collective benefit from research. In archaeology, these efforts include greater work on heritage legislation and policy, repositioning Indigenous peoples as active stewards of their data, and building capacity in digital methods and ethical data practice. Each Indigenous nation and community has its own interests, values, and protocols, and we suggest paths to bring data practice into alignment with the CARE framework.  Copyright © The Author(s), 2023. Published by Cambridge University Press on behalf of Society for American Archaeology.</t>
  </si>
  <si>
    <t>https://www.scopus.com/inward/record.uri?eid=2-s2.0-85149418499&amp;doi=10.1017%2faap.2022.33&amp;partnerID=40&amp;md5=2fa5e36f023016a057f326e28fd5fa7d</t>
  </si>
  <si>
    <t>10.1017/aap.2022.33</t>
  </si>
  <si>
    <t>Advances in Archaeological Practice</t>
  </si>
  <si>
    <t>The CARE Principles and the Reuse, Sharing, and Curation of Indigenous Data in Canadian Archaeology</t>
  </si>
  <si>
    <t>57209931438; 12039529000; 26032440900; 57976170000</t>
  </si>
  <si>
    <t>Gupta, Neha (57209931438); Martindale, Andrew (12039529000); Supernant, Kisha (26032440900); Elvidge, Michael (57976170000)</t>
  </si>
  <si>
    <t>Gupta N.; Martindale A.; Supernant K.; Elvidge M.</t>
  </si>
  <si>
    <t>2-s2.0-85139933881</t>
  </si>
  <si>
    <t>This research aims to assess available spatial open data related to access to hospitals in the three largest Croatian cities (Zagreb, Split, Rijeka), with a future aim to create digital services as an ecosystem that will be used in everyday situations, as part of the concept of “digital society”. Data analysis is performed for the following datasets: hospitals, hospital specialization, public transport (tram, bus), bike routes, car routes, parking and parking for people with disabilities. The future aim is to create a new mobile, multilingual and voice-based application that would enable quick access to information on hospital access, relying on the principles of the open data ecosystem, which would improve over time. There are four specific aims: (1) to identify and analyze portals and open datasets of the selected categories for the three largest Croatian cities; (2) to analyze existing open data assessment frameworks and detect gaps; (3) to create a conceptual open data assessment framework as an open data ecosystem that integrates new end-user perspectives; and (4) to analyze existing open datasets for the three largest cities in Croatia, based on supply and demand by researcher/developer categories, using the newly developed framework. The results show that existing open datasets related to hospital access in the three largest Croatian cities are scattered across different portals. Analyzed frameworks existing on the supply side of open data are more focused on the status of the components, lacking evaluation scales and not including end-user-driven aspects, which would be crucial for the open data ecosystem. As a result, the new “Hospital Access Framework” is created as a conceptual ecosystem, including five categories: supply, demand by researcher/developer, demand by end-user, legal aspect and impact. Analysis of existing open data for the three Croatian cities is performed for two categories (supply and demand by researcher/developer), for which KPIs, indicators and evaluation scales are developed. The other three categories are not analyzed, since the application cannot be developed from existing data, which are insufficient for the creation of a smart application. Results show that existing open data related to hospital access are incomplete or do not exist at all (hospital specialization, parking for people with disabilities, data on multilingualism and voice enabling). Average scores of the supply category are higher than those for demand by researcher/developer, although they are below the average grade, showing a lack of available data that could be used for further development. The new conceptual “Hospital Access Framework” open data ecosystem would benefit from end-user interaction, therefore, improving over time with end-users through interaction. © 2022 by the authors.</t>
  </si>
  <si>
    <t>https://www.scopus.com/inward/record.uri?eid=2-s2.0-85139933881&amp;doi=10.3390%2fsu141912014&amp;partnerID=40&amp;md5=4d5ce35a02b2b0ab450b4070c7919a0e</t>
  </si>
  <si>
    <t>10.3390/su141912014</t>
  </si>
  <si>
    <t>Open Data as a Condition for Smart Application Development: Assessing Access to Hospitals in Croatian Cities</t>
  </si>
  <si>
    <t>24067897600; 56998817000; 57214066608; 57207925197; 57202077403; 57361863300; 57928980900; 6508072030; 35753250600; 56366476900</t>
  </si>
  <si>
    <t>Seljan, Sanja (24067897600); Viličić, Marina (56998817000); Nevistić, Zvonimir (57214066608); Dedić, Luka (57207925197); Grubišić, Marina (57202077403); Cibilić, Iva (57361863300); Kević, Karlo (57928980900); van Loenen, Bastiaan (6508072030); Welle Donker, Frederika (35753250600); Alexopoulos, Charalampos (56366476900)</t>
  </si>
  <si>
    <t>Seljan S.; Viličić M.; Nevistić Z.; Dedić L.; Grubišić M.; Cibilić I.; Kević K.; van Loenen B.; Welle Donker F.; Alexopoulos C.</t>
  </si>
  <si>
    <t>2-s2.0-85151531104</t>
  </si>
  <si>
    <t>Innovative, responsible data use is a critical need in the global response to the coronavirus disease-2019 (COVID-19) pandemic. Yet potentially impactful data are often unavailable to those who could utilize it, particularly in data-poor settings, posing a serious barrier to effective pandemic mitigation. Data challenges, a public call-to-action for innovative data use projects, can identify and address these specific barriers. To understand gaps and progress relevant to effective data use in this context, this study thematically analyses three sets of qualitative data focused on/based in low/middle-income countries: (a) a survey of innovators responding to a data challenge, (b) a survey of organizers of data challenges, and (c) a focus group discussion with professionals using COVID-19 data for evidence-based decision-making. Data quality and accessibility and human resources/institutional capacity were frequently reported limitations to effective data use among innovators. New fit-for-purpose tools and the expansion of partnerships were the most frequently noted areas of progress. Discussion participants identified building capacity for external/national actors to understand the needs of local communities can address a lack of partnerships while de-siloing information. A synthesis of themes demonstrated that gaps, progress, and needs commonly identified by these groups are relevant beyond COVID-19, highlighting the importance of a healthy data ecosystem to address emerging threats. This is supported by data holders prioritizing the availability and accessibility of their data without causing harm; funders and policymakers committed to integrating innovations with existing physical, data, and policy infrastructure; and innovators designing sustainable, multi-use solutions based on principles of good data governance.  © The Author(s), 2023. Published by Cambridge University Press.</t>
  </si>
  <si>
    <t>https://www.scopus.com/inward/record.uri?eid=2-s2.0-85151531104&amp;doi=10.1017%2fdap.2023.6&amp;partnerID=40&amp;md5=09c61f6692e828225cb5b980d082f957</t>
  </si>
  <si>
    <t>10.1017/dap.2023.6</t>
  </si>
  <si>
    <t>e11</t>
  </si>
  <si>
    <t>Responding to the coronavirus disease-2019 pandemic with innovative data use: The role of data challenges</t>
  </si>
  <si>
    <t>57384633800; 57205024118; 58169593400; 58169768600; 58169946200</t>
  </si>
  <si>
    <t>Danemayer, Jamie (57384633800); Young, Andrew (57205024118); Green, Siobhan (58169593400); Ezenwa, Lydia (58169768600); Klein, Michael (58169946200)</t>
  </si>
  <si>
    <t>Danemayer J.; Young A.; Green S.; Ezenwa L.; Klein M.</t>
  </si>
  <si>
    <t>2-s2.0-85138532071</t>
  </si>
  <si>
    <t>This paper presents a digital resources ecosystem prototype of integrated tools and resources to support heritage-led regeneration of rural regions, thanks to a deeper understanding of the complexity of cultural natural landscapes throughout their historical and current development. The ecosystem is conceived as a distributed software platform establishing data ecosystem and open standards for the management of information, aimed at providing different services and applications to address the needs of the various end-users identified. The platform has been conceived and realised in the framework of a Horizon 2020 research project, with a view to building a set of holistic knowledge about rural regions and their cultural and natural heritage and making it available for long-lasting heritage-led territorial processes of change. It is the product of a multidisciplinary collaboration amongst heritage, digital humanities and ICTs experts, and combines data and methodologies from a range of approaches to humanities together with the customisation of effective digital tools. It has been designed for deployment also in cloud systems compliant with the Infrastructure-as-a-Service paradigm. All data is Findable, Accessible, Interoperable, Reusable (FAIR data). It hosts and integrates different tools, making the data gathered with/for local stakeholders usable and making the same data re-usable within the tools’ functions, generating integrated heritage knowledge. It comprises data on 19 rural pilot territories, where the tools and their integration have been developed and tested, while 62 more are partially included as additional territories which participate in certain activities within the project. The main testers for this platform and its functions are the local stakeholders of these territories. The paper describes and analyses the platform and its impact, discussing the integration of tools as an innovative approach that goes beyond the use of individual tools in shaping a multidimensional vision. It also offers an analysis of the potential of an integrated digital ecosystem in evidence-based and place-based regeneration strategies. Some reflections for developments and cooperation during the pandemic are also presented. © 2022</t>
  </si>
  <si>
    <t>https://www.scopus.com/inward/record.uri?eid=2-s2.0-85138532071&amp;doi=10.1016%2fj.culher.2022.09.012&amp;partnerID=40&amp;md5=44aa4074d51f3f3291d806002f0934ae</t>
  </si>
  <si>
    <t>10.1016/j.culher.2022.09.012</t>
  </si>
  <si>
    <t>55256326700; 56090685400; 57195104887; 57189937054; 57213670004; 57222390136; 34880932300; 36988401600; 57193482197; 57901084000; 12751767400; 57900272500; 55548444700; 57614088300; 56234116800</t>
  </si>
  <si>
    <t>Tamborrino, Rosa (55256326700); Patti, Edoardo (56090685400); Aliberti, Alessandro (57195104887); Dinler, Mesut (57189937054); Orlando, Matteo (57213670004); de Luca, Claudia (57222390136); Tondelli, Simona (34880932300); Barrientos, Francisco (36988401600); Martin, John (57193482197); Cunha, Luís F.M. (57901084000); Stam, Andries (12751767400); Nales, Aad (57900272500); Egusquiza, Aitziber (55548444700); Amirzada, Zahra (57614088300); Pavlova, Irina (56234116800)</t>
  </si>
  <si>
    <t>Tamborrino R.; Patti E.; Aliberti A.; Dinler M.; Orlando M.; de Luca C.; Tondelli S.; Barrientos F.; Martin J.; Cunha L.F.M.; Stam A.; Nales A.; Egusquiza A.; Amirzada Z.; Pavlova I.</t>
  </si>
  <si>
    <t>2-s2.0-85162241027</t>
  </si>
  <si>
    <t>Bioimaging has now entered the era of big data with faster-than-ever development of complex microscopy technologies leading to increasingly complex datasets. This enormous increase in data size and informational complexity within those datasets has brought with it several difficulties in terms of common and harmonized data handling, analysis, and management practices, which are currently hampering the full potential of image data being realized. Here, we outline a wide range of efforts and solutions currently being developed by the microscopy community to address these challenges on the path towards FAIR bioimaging data. We also highlight how different actors in the microscopy ecosystem are working together, creating synergies that develop new approaches, and how research infrastructures, such as Euro-BioImaging, are fostering these interactions to shape the field. © 2023, The Author(s).</t>
  </si>
  <si>
    <t>https://www.scopus.com/inward/record.uri?eid=2-s2.0-85162241027&amp;doi=10.1007%2fs00418-023-02203-7&amp;partnerID=40&amp;md5=fde50da3ba70eeb6d675446fdc29ac98</t>
  </si>
  <si>
    <t>10.1007/s00418-023-02203-7</t>
  </si>
  <si>
    <t>Histochemistry and Cell Biology</t>
  </si>
  <si>
    <t>Building a FAIR image data ecosystem for microscopy communities</t>
  </si>
  <si>
    <t>58318339900; 57521186600; 57193257839; 58246720900; 57200536721; 57196032092; 57212196072; 7202626890; 58127842900</t>
  </si>
  <si>
    <t>Kemmer, Isabel (58318339900); Keppler, Antje (57521186600); Serrano-Solano, Beatriz (57193257839); Rybina, Arina (58246720900); Özdemir, Buğra (57200536721); Bischof, Johanna (57196032092); El Ghadraoui, Ayoub (57212196072); Eriksson, John E. (7202626890); Mathur, Aastha (58127842900)</t>
  </si>
  <si>
    <t>Kemmer I.; Keppler A.; Serrano-Solano B.; Rybina A.; Özdemir B.; Bischof J.; El Ghadraoui A.; Eriksson J.E.; Mathur A.</t>
  </si>
  <si>
    <t>2-s2.0-85125701798</t>
  </si>
  <si>
    <t>Sexual violence is well documented as a major problem on college campuses, and the delivery of service and programs at institutions of higher education (IHE) has proliferated over recent years. However, the implementation of these efforts has often outpaced the field’s work in developing evaluation models. Many institutions depend on campus climate surveys for data to inform their efforts, yet there are multiple data points that can be accessed to provide a more holistic picture of efforts to address sexual violence on campus. The data ecosystem framework provided by Driver-Linn &amp; Svenson (2017) offers a comprehensive approach for assessing efforts to address campus sexual violence (CSV), but implementation models are needed that connect evaluation and practice, take local context into account, and lead to changes on campus. This paper presents a case study from a multisite university to describe the process of implementing a “data ecosystem” to assess the institutions' efforts to effectively address CSV, and how the data was used by practitioners and administrators. The collaborative, utilization-driven model has provided valuable data to inform the delivery of services and programs across the university yet has limitations and requires a wide range of resources to sustain. © The Author(s) 2022.</t>
  </si>
  <si>
    <t>https://www.scopus.com/inward/record.uri?eid=2-s2.0-85125701798&amp;doi=10.1177%2f08862605221078817&amp;partnerID=40&amp;md5=f9c20b327eac741c978bc2be8c2ffa4e</t>
  </si>
  <si>
    <t>10.1177/08862605221078817</t>
  </si>
  <si>
    <t>NP23586</t>
  </si>
  <si>
    <t>NP23563</t>
  </si>
  <si>
    <t>23-24</t>
  </si>
  <si>
    <t>Journal of Interpersonal Violence</t>
  </si>
  <si>
    <t>Evaluating Efforts to Address Campus Sexual Violence: Developing a Data Ecosystem</t>
  </si>
  <si>
    <t>22135506400; 57201490649; 57201981240; 57211686639; 57221403705; 57221965796</t>
  </si>
  <si>
    <t>McMahon, Sarah (22135506400); Cusano, Julia (57201490649); Buttner, Catherine (57201981240); Snyder, Simone (57211686639); Ast, Roxanna S. (57221403705); Camerer, Kerry (57221965796)</t>
  </si>
  <si>
    <t>McMahon S.; Cusano J.; Buttner C.; Snyder S.; Ast R.S.; Camerer K.</t>
  </si>
  <si>
    <t>2-s2.0-85171955439</t>
  </si>
  <si>
    <t>Objective Data are essential for tracking and monitoring of progress on health-related sustainable development goals (SDGs). But the capacity to analyse subnational and granular data is limited in low and middle-income countries. Although Pakistan lags behind on achieving several health-related SDGs, its health information capacity is nascent. Through an exploratory qualitative approach, we aimed to understand the current landscape and perceptions on data in decision-making among stakeholders of the health data ecosystem in Pakistan. Design We used an exploratory qualitative study design. Setting This study was conducted at the Aga Khan University, Karachi, Pakistan. Participants We conducted semistructured, in-depth interviews with multidisciplinary and multisectoral stakeholders from academia, hospital management, government, Non-governmental organisations and other relevant private entities till thematic saturation was achieved. Interviews were recorded and transcribed, followed by thematic analysis using NVivo. Results Thematic analysis of 15 in-depth interviews revealed three major themes: (1) institutions are collecting data but face barriers to its effective utilisation for decision-making. These include lack of collection of needs-responsive data, lack of a gender/equity in data collection efforts, inadequate digitisation, data reliability and limited analytical ability; (2) there is openness and enthusiasm for sharing data for advancing health; however, multiple barriers hinder this including appropriate regulatory frameworks, platforms for sharing data, interoperability and defined win-win scenarios; (3) there is limited capacity in the area of both human capital and infrastructure, for being able to use data to advance health, but there is appetite to improve and invest in capacity in this area. Conclusions Our study identified key areas of focus that can contribute to orient a national health data roadmap and ecosystem in Pakistan.  © Author(s) (or their employer(s)) 2023. Re-use permitted under CC BY. Published by BMJ.</t>
  </si>
  <si>
    <t>https://www.scopus.com/inward/record.uri?eid=2-s2.0-85171955439&amp;doi=10.1136%2fbmjopen-2023-071616&amp;partnerID=40&amp;md5=71030539bede6b786c4ee14b867b31bd</t>
  </si>
  <si>
    <t>10.1136/bmjopen-2023-071616</t>
  </si>
  <si>
    <t>e071616</t>
  </si>
  <si>
    <t>BMJ Open</t>
  </si>
  <si>
    <t>Health data ecosystem in Pakistan: A multisectoral qualitative assessment of needs and opportunities</t>
  </si>
  <si>
    <t>57221113100; 57215303965; 58242995100; 57445112500; 57221780428; 58087619100; 35234959200; 6505596590; 6701757915; 57415572700; 25621585300</t>
  </si>
  <si>
    <t>Mahmood, Sana (57221113100); Noorali, Ali Aahil (57215303965); Manji, Afshan (58242995100); Afzal, Noreen (57445112500); Abbas, Saadia (57221780428); Qamar, Javeria Bilal (58087619100); Siddiqi, Sameen (35234959200); Hoodbhoy, Zahra (6505596590); Virani, Salim S (6701757915); Bhutta, Zulfiqar A. (57415572700); Samad, Zainab (25621585300)</t>
  </si>
  <si>
    <t>Mahmood S.; Noorali A.A.; Manji A.; Afzal N.; Abbas S.; Qamar J.B.; Siddiqi S.; Hoodbhoy Z.; Virani S.S.; Bhutta Z.A.; Samad Z.</t>
  </si>
  <si>
    <t>2-s2.0-85163514218</t>
  </si>
  <si>
    <t>The data ecosystem is complex and involves multiple stakeholders. Researchers and scientists engaging in data-intensive research collect, analyse, store, manage and share large volumes of data. Consequently, capturing researchers’ and scientists’ views from multidisciplinary fields on data use, sharing and governance adds an important African perspective to emerging debates. We conducted a descriptive cross-sectional survey and received 160 responses from researchers and scientists representing 43 sub-Saharan African countries. Whilst most respondents were satisfied with institutional data storage processes, 40% indicated that their organisations or institutions did not have a formally established process for storing data beyond the life cycle of the project. Willingness to share data was generally high, but increased when data privacy was ensured. Robust governance frameworks increased the willingness to share, as did the regulation of access to data on shared platforms. Incentivising data sharing remains controversial. Respondents were satisfied with exchanging their data for co-authorship on publications (89.4%) and collaboration on projects (77.6%). However, respondents were split almost equally in terms of sharing their data for commercial gain. Regarding the process of managing data, 40.6% indicated that their organisations do not provide training on best practices for data management. This could be related to a lack of resources, chronic institutional under-investment, and suboptimal research training and mentorship in sub-Saharan Africa. The sustainability of data sharing may require ethical incentive structures to further encourage researchers and scientists. Tangible infrastructure to facilitate such sharing is a prerequisite. Capacity development in data governance for researchers and scientists is sorely needed. © 2023. The Author(s).</t>
  </si>
  <si>
    <t>https://www.scopus.com/inward/record.uri?eid=2-s2.0-85163514218&amp;doi=10.17159%2fsajs.2023%2f15129&amp;partnerID=40&amp;md5=36630b0a34edd442ceeeecab855e330e</t>
  </si>
  <si>
    <t>10.17159/sajs.2023/15129</t>
  </si>
  <si>
    <t>South African Journal of Science</t>
  </si>
  <si>
    <t>Data sharing and data governance in sub-Saharan Africa: Perspectives from researchers and scientists engaged in data-intensive research</t>
  </si>
  <si>
    <t>36149378700; 58455854700; 35727882900; 7202917091; 58400417700; 6506241847; 36948965400</t>
  </si>
  <si>
    <t>Kabanda, Siti M. (36149378700); Cengiz, Nezerith (58455854700); Rajaratnam, Kanshukan (35727882900); Watson, Bruce W. (7202917091); Brown, Qunita (58400417700); Esterhuizen, Tonya M. (6506241847); Moodley, Keymanthri (36948965400)</t>
  </si>
  <si>
    <t>Kabanda S.M.; Cengiz N.; Rajaratnam K.; Watson B.W.; Brown Q.; Esterhuizen T.M.; Moodley K.</t>
  </si>
  <si>
    <t>2-s2.0-85132958534</t>
  </si>
  <si>
    <t>The Canadian Institutes of Health Research - Institute of Health Services and Policy Research (IHSPR) has published its Strategic Plan 2021-2026 (CIHR IHSPR 2021) and, as members of the Expert Advisory Group for a Pan-Canadian Health Data Strategy, we are providing commentary on the second strategic priority of IHSPR's Strategy related to health data and digital health. Systemic barriers have prevented the timely and effective collection, sharing and use of health data in Canada. Many of these systemic barriers relate to the fragmented health data foundation, lack of coordinated data governance and a risk-averse culture. As IHSPR mobilizes its strategic plan, it will be important to consider and address these factors head-on to contribute to a stronger health data foundation that would help achieve both IHSPR's strategic objectives and meaningfully contribute to elevating Canada's health data ecosystem. © 2022 Longwoods Publishing Corp.. All rights reserved.</t>
  </si>
  <si>
    <t>https://www.scopus.com/inward/record.uri?eid=2-s2.0-85132958534&amp;doi=10.12927%2fHCPAP.2022.26842&amp;partnerID=40&amp;md5=cc0072b75af53d66a61063571c29f30e</t>
  </si>
  <si>
    <t>10.12927/HCPAP.2022.26842</t>
  </si>
  <si>
    <t>Healthcare Papers</t>
  </si>
  <si>
    <t>Modernize the Healthcare System: Stewardship of a Strong Health Data Foundation</t>
  </si>
  <si>
    <t>7202029925; 57201386616</t>
  </si>
  <si>
    <t>Goel, Vivek (7202029925); McGrail, Kimberlyn (57201386616)</t>
  </si>
  <si>
    <t>Goel V.; McGrail K.</t>
  </si>
  <si>
    <t>2-s2.0-85097796819</t>
  </si>
  <si>
    <t>Open data provide great potential for society, for example, in the field of smart cities, from which all citizens might profit. The trust of these citizens is important for the integration of various data, like sensitive user data, into an open data ecosystem. In the following study, we analyzed whether transparency about the application of open data promotes trust. Furthermore, we formulated guidelines on how to create transparency regarding open data in an ethical way. Using an open-data-based fictitious smart city app, we conducted an experiment analyzing to what extent communication of the technical open data application process and the ethical self-commitment for the transparent communication of data application affect trust in the app’s provider. The results indicate that the more information users obtain regarding the use of open data, the more trustworthy they perceive the app provider to be, and the more likely they are to use the app. © The Author(s) 2020.</t>
  </si>
  <si>
    <t>https://www.scopus.com/inward/record.uri?eid=2-s2.0-85097796819&amp;doi=10.1177%2f1461444820979708&amp;partnerID=40&amp;md5=3bbced550777ca5ce2091e72e103cb97</t>
  </si>
  <si>
    <t>10.1177/1461444820979708</t>
  </si>
  <si>
    <t>New Media and Society</t>
  </si>
  <si>
    <t>Trust in open data applications through transparency</t>
  </si>
  <si>
    <t>56595303200; 56441728600</t>
  </si>
  <si>
    <t>Wiencierz, Christian (56595303200); Lünich, Marco (56441728600)</t>
  </si>
  <si>
    <t>Wiencierz C.; Lünich M.</t>
  </si>
  <si>
    <t>2-s2.0-85147432565</t>
  </si>
  <si>
    <t>“Data ecosystem” companies on the digital market are unique in that they attain market power through their combination of personal data across many markets. Due to strong network effects of personal data, exploited on a conglomerate level, competition has moved beyond competition on the market and even beyond competition for the market: there is now competition for data. Consequently, we must reconsider not only the traditional concept of market power and market definition, but even the competitive analysis of alleged abuses. Therefore, the Commission’s singular focus on anti-competitive foreclosure does not do justice to the complex competitive effects of data ecosystems’ conduct. Only by fundamentally integrating competitive assessment with personal data protection can we understand data ecosystems and their role in the digital landscape. In order to fully capture the anti-competitive effects and harm done to consumer welfare, we must consider “data ecosystem building” as its own theory of harm. © 2023 The Author(s). Published by Informa UK Limited, trading as Taylor &amp; Francis Group.</t>
  </si>
  <si>
    <t>https://www.scopus.com/inward/record.uri?eid=2-s2.0-85147432565&amp;doi=10.1080%2f17441056.2023.2169366&amp;partnerID=40&amp;md5=32c0c0e522f02ab66a491105bb497955</t>
  </si>
  <si>
    <t>10.1080/17441056.2023.2169366</t>
  </si>
  <si>
    <t>European Competition Journal</t>
  </si>
  <si>
    <t>From monocle to spectacles: competition for data and “data ecosystem building”</t>
  </si>
  <si>
    <t>van de Waerdt, Peter J. (57217089182)</t>
  </si>
  <si>
    <t>van de Waerdt P.J.</t>
  </si>
  <si>
    <t>2-s2.0-85135205586</t>
  </si>
  <si>
    <t>Climate forecasts, both experimental and operational, are often made by calibrating Global Climate Model (GCM) outputs with observed climate variables using statistical and machine learning models. Often, machine learning techniques are applied to gridded data independently at each gridpoint. However, the implementation of these gridpoint-wise operations is a significant barrier to entry to climate data science. Unfortunately, there is a significant disconnect between the Python data science ecosystem and the gridded earth data ecosystem. Traditional Python data science tools are not designed to be used with gridded datasets, like those commonly used in climate forecasting. Heavy data preprocessing is needed: gridded data must be aggregated, reshaped, or reduced in dimensionality in order to fit the strict formatting requirements of Python's data science tools. Efficiently implementing this gridpoint-wise workflow is a time-consuming logistical burden which presents a high barrier to entry to earth data science. A set of high-performance, easy-to-use Python climate forecasting tools is needed to bridge the gap between Python's data science ecosystem and its gridded earth data ecosystem. XCast, an Xarray-based climate forecasting Python library developed by the authors, bridges this gap. XCast wraps underlying two-dimensional data science methods, like those of Scikit-Learn, with data structures that allow them to be applied to each gridpoint independently. XCast uses high-performance computing libraries to efficiently parallelize the gridpoint-wise application of data science utilities and make Python's traditional data science toolkits compatible with multidimensional gridded data. XCast also implements a diverse set of climate forecasting tools including traditional statistical methods, state-of-the-art machine learning approaches, preprocessing functionality (regridding, rescaling, smoothing), and postprocessing modules (cross validation, forecast verification, visualization). These tools are useful for producing and analyzing both experimental and operational climate forecasts. In this study, we describe the development of XCast, and present in-depth technical details on how XCast brings highly parallelized gridpoint-wise versions of traditional Python data science tools into Python's gridded earth data ecosystem. We also demonstrate a case study where XCast was used to generate experimental real-time deterministic and probabilistic forecasts for South Asian Summer Monsoon Rainfall in 2022 using different machine learning-based multi-model ensembles. Copyright © 2022 Hall and Acharya.</t>
  </si>
  <si>
    <t>https://www.scopus.com/inward/record.uri?eid=2-s2.0-85135205586&amp;doi=10.3389%2ffclim.2022.953262&amp;partnerID=40&amp;md5=44d0e7d728c2efd4efe2831ab40a79e1</t>
  </si>
  <si>
    <t>10.3389/fclim.2022.953262</t>
  </si>
  <si>
    <t>Frontiers in Climate</t>
  </si>
  <si>
    <t>XCast: A python climate forecasting toolkit</t>
  </si>
  <si>
    <t>57346630400; 36917969000</t>
  </si>
  <si>
    <t>Hall, Kyle Joseph Chen (57346630400); Acharya, Nachiketa (36917969000)</t>
  </si>
  <si>
    <t>Hall K.J.C.; Acharya N.</t>
  </si>
  <si>
    <t>2-s2.0-85186676822</t>
  </si>
  <si>
    <t>In this conceptual article, I pose three claims on the data ecosystem of Personal Learning Environments (PLE). I argue that (i) the current centralised data ecosystem is inherently incompatible with the concept of a PLE; (ii) that mainstreaming this concept will involve a transition to a technical decentralised data architecture, with Personal Data Storage for learners; and (iii) that new governance structures are needed to ensure learners’ data creates value for learning and learners themselves. I support these claims by analysing the technological data ecosystem of a PLE under the lens of sociotechnical systems theory. I consider the centralised data and decentralised data (based on Solid - Social Linked Data) conditions to unravel in which ways social relations, power and agency are shaped by technological and organisational choices. © 2023 Universidad de Murcia. All rights reserved.</t>
  </si>
  <si>
    <t>https://www.scopus.com/inward/record.uri?eid=2-s2.0-85186676822&amp;doi=10.6018%2fred.526851&amp;partnerID=40&amp;md5=f4d67109089b0ad68eb2e56f84a1460a</t>
  </si>
  <si>
    <t>10.6018/red.526851</t>
  </si>
  <si>
    <t>Revista de Educación a Distancia</t>
  </si>
  <si>
    <t>Personal Learning Environments as socio-technical systems: does decentralised data finally give us the right balance; [Entornos personales de aprendizaje como sistemas sociotécnicos: ¿los datos descentralizados nos dan por fin el equilibrio adecuado]</t>
  </si>
  <si>
    <t>Rajagopal, Kamakshi (36459927900)</t>
  </si>
  <si>
    <t>Rajagopal K.</t>
  </si>
  <si>
    <t>2-s2.0-85153362407</t>
  </si>
  <si>
    <t>The Government of India (GOI) implemented the Open Government Data (OGD) policy for better services to citizens and to make the government more transparent. Researchers supported accessible data, especially in the sciences and technology sectors, to reduce the repetition of study. In the present study, the attempt has been made to examine the success of policy implementation and how it has resulted in a sustainable open government data ecosystem in many sectors, as well as the types of services provided by this portal and its supporting portals. We also want to know how India is achieving the Sustainable Development Goals (SDGs) by 2030 with the help of OGD. © 2023, DESIDOC.</t>
  </si>
  <si>
    <t>https://www.scopus.com/inward/record.uri?eid=2-s2.0-85153362407&amp;doi=10.14429%2fdjlit.43.01.18622&amp;partnerID=40&amp;md5=0bfaf9e393db278071636c13e1315ba7</t>
  </si>
  <si>
    <t>10.14429/djlit.43.01.18622</t>
  </si>
  <si>
    <t>DESIDOC Journal of Library and Information Technology</t>
  </si>
  <si>
    <t>India’s Open Data Initiatives: A Way to Knowledge Discovery, Transformation and to Achieve Sustainable Development Goals (SDGs) 2030</t>
  </si>
  <si>
    <t>58193378700; 24511918100</t>
  </si>
  <si>
    <t>Nehra, Satveer Singh (58193378700); Bansode, Sadanand Y. (24511918100)</t>
  </si>
  <si>
    <t>Nehra S.S.; Bansode S.Y.</t>
  </si>
  <si>
    <t>2-s2.0-85161264417</t>
  </si>
  <si>
    <t>The exponential growth of data collection opens possibilities for analyzing data to address political and societal challenges. Still, European cities are not utilizing the potential of data generated by its citizens, industries, academia, and public authorities for their public service mission. The reasons are complex and relate to an intertwined set of organizational, technological, and legal barriers, although good practices exist that could be scaled, sustained, and further developed. The article contributes to research on data-driven innovation in the public sector comparing high-level expectations on data ecosystems with actual practices of data sharing and innovation at the local and regional level. Our approach consists in triangulating the analysis of in-depth interviews with representatives of the local administrations with documents obtained from the cities. The interviews investigated the experiences and perspectives of local administrations regarding establishing a local or regional data ecosystem. The article examines experiences and obstacles to data sharing within seven administrations investigating what currently prevents the establishment of data ecosystems. The findings are summarized along three main lines. First, the limited involvement of private sector organizations as actors in local data ecosystems through emerging forms of data sharing. Second, the concern over technological aspects and the lack of attention on social or organizational issues. Third, a conceptual decision to apply a centralized and not a federated digital infrastructure.  © The Author(s), 2023. Published by Cambridge University Press.</t>
  </si>
  <si>
    <t>https://www.scopus.com/inward/record.uri?eid=2-s2.0-85161264417&amp;doi=10.1017%2fdap.2023.13&amp;partnerID=40&amp;md5=6a3c74066aaa68d8cffb0a6a242a8e4a</t>
  </si>
  <si>
    <t>10.1017/dap.2023.13</t>
  </si>
  <si>
    <t>e17</t>
  </si>
  <si>
    <t>City data ecosystems between theory and practice: A qualitative exploratory study in seven European cities</t>
  </si>
  <si>
    <t>57219696801; 55941183800; 23669249700; 56107794400; 58306991300; 23388241800</t>
  </si>
  <si>
    <t>Liva, Giovanni (57219696801); Micheli, Marina (55941183800); Schade, Sven (23669249700); Kotsev, Alexander (56107794400); Gori, Matteo (58306991300); Codagnone, Cristiano (23388241800)</t>
  </si>
  <si>
    <t>Liva G.; Micheli M.; Schade S.; Kotsev A.; Gori M.; Codagnone C.</t>
  </si>
  <si>
    <t>2-s2.0-85109798454</t>
  </si>
  <si>
    <t>Recently, we have seen a rising interest in the study of complex systems in public administration. This paper demonstrates how specific design interventions, also referred to as ‘probes’, can be used to investigate complex systems. The value of this strategy is demonstrated by probing three open data ecosystems in the Netherlands. The probes produce a new understanding of the interrelations between underlying patterns and dynamics of open government data practices. Our research shows that probing is a promising research strategy that can produce rigorous academic knowledge on the underlying patterns and dynamics of complex systems in public administration. © 2021 The Author(s). Published by Informa UK Limited, trading as Taylor &amp; Francis Group.</t>
  </si>
  <si>
    <t>https://www.scopus.com/inward/record.uri?eid=2-s2.0-85109798454&amp;doi=10.1080%2f14719037.2021.1942533&amp;partnerID=40&amp;md5=83263798690561e232bb4707a87c49da</t>
  </si>
  <si>
    <t>10.1080/14719037.2021.1942533</t>
  </si>
  <si>
    <t>Public Management Review</t>
  </si>
  <si>
    <t>Studying complex systems through design interventions Probing open government data ecosystems in the Netherlands</t>
  </si>
  <si>
    <t>55361628300; 57225945115; 35622504500</t>
  </si>
  <si>
    <t>Ruijer, Erna (55361628300); Dingelstad, Justien (57225945115); Meijer, Albert (35622504500)</t>
  </si>
  <si>
    <t>Ruijer E.; Dingelstad J.; Meijer A.</t>
  </si>
  <si>
    <t>2-s2.0-85153878863</t>
  </si>
  <si>
    <t>This paper carries out a lightweight review to explore the potentials of data science in the last two decades and especially focuses on the four essential components: data resources, technologies, data infrastructures, and data education. Considering the barriers of data science, the analysis has been mapped into four essential components, highlighting priorities and challenges in social and cultural, epistemological, scientific and technical, economic, legal, and ethical aspects. As a result, the future development of data science tends to shift toward datafication, data technicity, infrastructuralism, and data literacy empowerment. The data ecosystem, at the macro level, has also been analyzed under the open science umbrella, providing a snapshot for the future development of data science. © 2023 The Author(s).</t>
  </si>
  <si>
    <t>https://www.scopus.com/inward/record.uri?eid=2-s2.0-85153878863&amp;doi=10.5334%2fdsj-2023-007&amp;partnerID=40&amp;md5=9866b0fbe7f346275d45c4deed3b9952</t>
  </si>
  <si>
    <t>10.5334/dsj-2023-007</t>
  </si>
  <si>
    <t>Looking Back to the Future: A Glimpse at Twenty Years of Data Science</t>
  </si>
  <si>
    <t>Zhang, Lili (58607400800)</t>
  </si>
  <si>
    <t>Zhang L.</t>
  </si>
  <si>
    <t>2-s2.0-85160086945</t>
  </si>
  <si>
    <t>Since the European information economy faces insufficient access to and joint utilization of data, data ecosystems increasingly emerge as economical solutions in B2B environments. Contrarily, in B2C ambits, concepts for sharing and monetizing personal data have not yet prevailed, impeding growth and innovation. Their major pitfall is European data protection law that merely ascribes human data subjects a need for data privacy while widely neglecting their economic participatory claims to data. The study reports on a design science research (DSR) approach addressing this gap and proposes an abstract reference system architecture for an ecosystem centered on humans with personal data. In this DSR approach, multiple methods are embedded to iteratively build and evaluate the artifact, i.e., structured literature reviews, design recovery, prototyping, and expert interviews. Managerial contributions embody novel design knowledge about the conceptual development of human-centric B2C data ecosystems, considering their legal, ethical, economic, and technical constraints. © 2023, The Author(s).</t>
  </si>
  <si>
    <t>https://www.scopus.com/inward/record.uri?eid=2-s2.0-85160086945&amp;doi=10.1007%2fs12599-023-00816-9&amp;partnerID=40&amp;md5=f358d407f87b3b84f7881fe68b129e4e</t>
  </si>
  <si>
    <t>10.1007/s12599-023-00816-9</t>
  </si>
  <si>
    <t>Business and Information Systems Engineering</t>
  </si>
  <si>
    <t>A Reference System Architecture with Data Sovereignty for Human-Centric Data Ecosystems</t>
  </si>
  <si>
    <t>58303817100; 57225988832; 57202583008; 26424790800</t>
  </si>
  <si>
    <t>Scheider, Simon (58303817100); Lauf, Florian (57225988832); Möller, Frederik (57202583008); Otto, Boris (26424790800)</t>
  </si>
  <si>
    <t>Scheider S.; Lauf F.; Möller F.; Otto B.</t>
  </si>
  <si>
    <t>2-s2.0-85145562066</t>
  </si>
  <si>
    <t>Validation is an essential procedure in the development of a predictive model in several engineering fields. In addition, recent data analysis techniques and the increasing availability of data have the potential to provide a deeper understanding of experimental data and simulation models. This work proposes a systematic, objective, and automatic methodology to validate and analyze experiments and models from a high-level perspective. The proposed methodology exploits the opportunities offered by the ‘data ecosystem’ concept, combining data and model evaluation and providing an integrated set of techniques to produce synthetic but comprehensive insights about the experiment and the predictive model. The methodology focuses on data assessment of the experiments used in the process, the use of a trend similarity comparison index to measure the model performance, and data science techniques to systematically extract models’ behavior insight by analyzing a large number of validation results and linking them to the experiment characteristics. The automated proposed approach follows the generality principle and can be extended to different application domains in which predictive models are validated against big data in the chemical engineering domain. As a case study, the proposed methodology is applied with hundreds of experimental datasets to evaluate a kinetic model that describes the pyrolysis and combustion of hydrocarbons. © 2022 Elsevier B.V.</t>
  </si>
  <si>
    <t>https://www.scopus.com/inward/record.uri?eid=2-s2.0-85145562066&amp;doi=10.1016%2fj.cej.2022.140149&amp;partnerID=40&amp;md5=f6d517559f1b20cf547ecb1f348424cc</t>
  </si>
  <si>
    <t>10.1016/j.cej.2022.140149</t>
  </si>
  <si>
    <t>57211998875; 57828402100; 57254094700; 55603554500; 7004638196; 7003738456</t>
  </si>
  <si>
    <t>Ramalli, Edoardo (57211998875); Dinelli, Timoteo (57828402100); Nobili, Andrea (57254094700); Stagni, Alessandro (55603554500); Pernici, Barbara (7004638196); Faravelli, Tiziano (7003738456)</t>
  </si>
  <si>
    <t>Ramalli E.; Dinelli T.; Nobili A.; Stagni A.; Pernici B.; Faravelli T.</t>
  </si>
  <si>
    <t>2-s2.0-85165643878</t>
  </si>
  <si>
    <t>Citizen science data are an example of a non-traditional data source that is starting to be used in the monitoring of the United Nations (UN) Sustainable Development Goals (SDGs) and for national monitoring by National Statistical Systems (NSSs). However, little is known about how the official statistics community views citizen science data, including the opportunities and the challenges, apart from some selected examples in the literature. To fill this gap, this paper presents the results from a survey of NSS representatives globally to understand the key factors in the readiness of national data ecosystems to leverage citizen science data for official monitoring and reporting, and assesses the current awareness and perceptions of NSSs regarding the potential use of these data. The results showed that less than 20% of respondents had direct experience with citizen science data, but almost 50% felt that citizen science data could provide data for SDG and national indicators where there are significant data gaps, listing SDGs 1, 5, and 6 as key areas where citizen science could contribute. The main perceived impediments to the use of citizen science data were lack of awareness, lack of human capacity, and lack of methodological guidance, and several different kinds of quality issues were raised by the respondents, including accuracy, reliability, and the need for appropriate statistical procedures, among many others. The survey was then used as a starting point to identify case studies of successful examples of the use of citizen science data, with follow-up interviews used to collect detailed information from different countries. Finally, the paper provides concrete recommendations targeted at NSSs on how they can use citizen science data for official monitoring. © 2023 The Author(s).</t>
  </si>
  <si>
    <t>https://www.scopus.com/inward/record.uri?eid=2-s2.0-85165643878&amp;doi=10.5334%2fcstp.584&amp;partnerID=40&amp;md5=08e3a13cf927022adba4e4e9749430b8</t>
  </si>
  <si>
    <t>10.5334/cstp.584</t>
  </si>
  <si>
    <t>Citizen Science: Theory and Practice</t>
  </si>
  <si>
    <t>Citizen Science: What is in it for the Official Statistics Community?</t>
  </si>
  <si>
    <t>57260467400; 57195919484; 7006538249</t>
  </si>
  <si>
    <t>Proden, Elena (57260467400); Fraisl, Dilek (57195919484); See, Linda (7006538249)</t>
  </si>
  <si>
    <t>Proden E.; Fraisl D.; See L.</t>
  </si>
  <si>
    <t>2-s2.0-85142515018</t>
  </si>
  <si>
    <t>A Collaborative Networked Organization (CNO) is a set of entities that operate in heterogeneous contexts and aim to collaborate to take advantage of a business opportunity or solve a problem. Big data allows CNOs to be more competitive by improving their strategy, management and business processes. To support the development of big data ecosystems in CNOs, several frameworks have been reported in the literature. However, these frameworks limit their application to a specific CNO manifestation and cannot conduct intelligent processing of big data to support decision making at the CNO. This paper makes two main contributions: (1) the proposal of a metaframework to analyze existing and future frameworks for the development of big data ecosystems in CNOs and (2) to show the Collaborative Networked Organizations–big data (CNO-BD) framework, which includes guidelines, tools, techniques, conceptual solutions and good practices for the building of a big data ecosystem in different kinds of Collaborative Networked Organizations, overcoming the weaknesses of previous issues. The CNO-BD framework consists of seven dimensions: levels, approaches, data fusion, interoperability, data sources, big data assurance and programmable modules. The framework was validated through expert assessment and a case study. © 2022 by the authors.</t>
  </si>
  <si>
    <t>https://www.scopus.com/inward/record.uri?eid=2-s2.0-85142515018&amp;doi=10.3390%2fapp122211494&amp;partnerID=40&amp;md5=b54f99d24b28c719157acddb80603224</t>
  </si>
  <si>
    <t>10.3390/app122211494</t>
  </si>
  <si>
    <t>A Framework to Build a Big Data Ecosystem Oriented to the Collaborative Networked Organization</t>
  </si>
  <si>
    <t>57980239000; 7801603943; 57223000465; 16177973300</t>
  </si>
  <si>
    <t>Hernandez-Almazan, Jorge-Arturo (57980239000); Chalmeta, Ricardo (7801603943); Roque-Hernández, Ramón Ventura (57223000465); Machucho-Cadena, Rubén (16177973300)</t>
  </si>
  <si>
    <t>Hernandez-Almazan J.-A.; Chalmeta R.; Roque-Hernández R.V.; Machucho-Cadena R.</t>
  </si>
  <si>
    <t>2-s2.0-85148959633</t>
  </si>
  <si>
    <t>Polymeric materials are integral components of nearly every aspect of modern life. However, developing cheminformatic solutions for polymers has been difficult since they are large stochastic molecules with hierarchical structures spanning multiple length scales. Here we present the design for a general material data model that underpins the Community Resource for Innovation in Polymer Technology (CRIPT) data ecosystem. Published 2023 by American Chemical Society.</t>
  </si>
  <si>
    <t>https://www.scopus.com/inward/record.uri?eid=2-s2.0-85148959633&amp;doi=10.1021%2facscentsci.3c00011&amp;partnerID=40&amp;md5=cae7595beeefcd02e72ba62430449954</t>
  </si>
  <si>
    <t>10.1021/acscentsci.3c00011</t>
  </si>
  <si>
    <t>ACS Central Science</t>
  </si>
  <si>
    <t>Community Resource for Innovation in Polymer Technology (CRIPT): A Scalable Polymer Material Data Structure</t>
  </si>
  <si>
    <t>57193672834; 56089664000; 57191289837; 57920886500; 57196062830; 54941162800; 57200046345; 7103284570; 35551829500; 36672444600; 16310882200</t>
  </si>
  <si>
    <t>Walsh, Dylan J. (57193672834); Zou, Weizhong (56089664000); Schneider, Ludwig (57191289837); Mello, Reid (57920886500); Deagen, Michael E. (57196062830); Mysona, Joshua (54941162800); Lin, Tzyy-Shyang (57200046345); de Pablo, Juan J. (7103284570); Jensen, Klavs F. (35551829500); Audus, Debra J. (36672444600); Olsen, Bradley D. (16310882200)</t>
  </si>
  <si>
    <t>Walsh D.J.; Zou W.; Schneider L.; Mello R.; Deagen M.E.; Mysona J.; Lin T.-S.; de Pablo J.J.; Jensen K.F.; Audus D.J.; Olsen B.D.</t>
  </si>
  <si>
    <t>2-s2.0-85156089364</t>
  </si>
  <si>
    <t>Metaverse is the buzz technology of the moment raising attention both from academia and industry. Many stakeholders are considering an extension of their existing applications into the metaverse environment for more usability. The healthcare industry is gradually making use of the metaverse to improve quality of service and enhance living conditions. In this paper, we focus on the potential of digital anti-aging healthcare in the metaverse environment. We show how we can use metaverse environment to enhance healthcare service quality and increase the life expectancy of patients through more confident processes, such as chronic disease management, fitness, and mental health control, in the metaverse. The convergence of artificial intelligence (AI), blockchain (BC), Internet of Things (IoT), immersive technologies, and digital twin in the metaverse environment presents new scopes for the healthcare industry. By leveraging these technologies, healthcare providers can improve patient outcomes, reduce healthcare costs, and create new healthcare experiences for a better life, thus facilitating the anti-aging process. AI can be used to analyze large-scale medical data and make personalized treatment plans, while blockchain can create a secure and transparent healthcare data ecosystem. As for IoT devices, they collect real-time data from patients, which is necessary for treatment. Together, these technologies can transform the healthcare industry and improve the lives of patients worldwide. The suggestions highlighted in this paper are worthy to undergo implementation and create more benefits that will promote a digital anti-aging process for its users for a longer life experience. © 2023 by the authors.</t>
  </si>
  <si>
    <t>https://www.scopus.com/inward/record.uri?eid=2-s2.0-85156089364&amp;doi=10.3390%2fapp13085127&amp;partnerID=40&amp;md5=3a82eec64487ca4b49c3546bd83fd791</t>
  </si>
  <si>
    <t>10.3390/app13085127</t>
  </si>
  <si>
    <t>Metaverse for Digital Anti-Aging Healthcare: An Overview of Potential Use Cases Based on Artificial Intelligence, Blockchain, IoT Technologies, Its Challenges, and Future Directions</t>
  </si>
  <si>
    <t>57559642200; 57927917200; 58178579000; 57224726807; 57351500100; 57222488729; 55739535700</t>
  </si>
  <si>
    <t>Mozumder, Md Ariful Islam (57559642200); Armand, Tagne Poupi Theodore (57927917200); Imtiyaj Uddin, Shah Muhammad (58178579000); Athar, Ali (57224726807); Sumon, Rashedul Islam (57351500100); Hussain, Ali (57222488729); Kim, Hee-Cheol (55739535700)</t>
  </si>
  <si>
    <t>Mozumder M.A.I.; Armand T.P.T.; Imtiyaj Uddin S.M.; Athar A.; Sumon R.I.; Hussain A.; Kim H.-C.</t>
  </si>
  <si>
    <t>2-s2.0-85135772725</t>
  </si>
  <si>
    <t>Higher regulatory compliance requirements, fast and continuous changes in regulations and high digital dynamics in the financial markets are powering RegTech (regulatory technology), defined as technology‐enabled innovation applied to the world of regulation, compliance, risk management, reporting and supervision. This work builds on a systematic literature review and a bibliometric analysis of the literature on RegTech, its influential papers and authors, its main areas of research, its past and its future. The resulting multi-dimensional framework bridges across four main dimensions, starting with regulation and technology, where one or more regulations, not necessarily financial ones, are addressed with the support of technologies (e.g. artificial intelligence, DLT, blockchain, smart contracts, API). Data play a central role, as sharing them enables data ecosystems, where additional value can be attained by each market participant, while data automation and machine-readable regulations empower regulators to pull data directly from the banks’ systems and combine these data with data obtained directly from customers or other external sources. Several applications emerge, both for regulated entities, covering matters of compliance, monitoring, risk management, reporting and operations, as well as for authorities, which can leverage on RegTech (SupTech) solutions to make policies, to undertake their authorising, supervising and enforcement operations, for monitoring and controlling purposes, and even to issue fines automatically. As a consequence, stakeholders can reap a series of benefits, such as higher efficiency and effectiveness, accuracy, transparency and lower compliance costs but also risks, such as cyber risk, algorithmic biases, and dehumanization. © 2022, The Author(s).</t>
  </si>
  <si>
    <t>https://www.scopus.com/inward/record.uri?eid=2-s2.0-85135772725&amp;doi=10.1007%2fs40812-022-00226-0&amp;partnerID=40&amp;md5=83f1d4ae6d77ad780b71a02be2fec2da</t>
  </si>
  <si>
    <t>10.1007/s40812-022-00226-0</t>
  </si>
  <si>
    <t>Journal of Industrial and Business Economics</t>
  </si>
  <si>
    <t>RegTech in public and private sectors: the nexus between data, technology and regulation</t>
  </si>
  <si>
    <t>57192656409; 57220740599</t>
  </si>
  <si>
    <t>Grassi, Laura (57192656409); Lanfranchi, Davide (57220740599)</t>
  </si>
  <si>
    <t>Grassi L.; Lanfranchi D.</t>
  </si>
  <si>
    <t>2-s2.0-85149327374</t>
  </si>
  <si>
    <t>The concept of a data ecosystem and Industry 4.0 requires high-level vertical and horizontal interconnectivity across the entire value chain. Its successful realization demands standardized data models to ensure transparent, secure and widely integrable data sharing within and between enterprises. This paper provides a PRISMA method-based systematic review about data sharing in Industry 4.0 via AutomationML, B2MML and International Data Spaces-based solutions. The interconnection of these data models and the ISA-95 standard is emphasized. This review describes the major application areas of these standards and their extension as well as supporting technologies and their contribution towards horizontal integration and data ecosystems. This review highlights how much value interconnected, exchanged and shared data gained in recent years. Standardized data sharing mechanisms enable real-time, flexible and transparent communication, which features became top requirements to gain a competitive advantage. However, to foster the shift from within company data communication towards the data ecosystem, IT- and people-oriented cultures must be well-established to ensure data protection and digital trust. We believe that this review of these standardized data exchange and sharing solutions can contribute to the development and design of Industry 4.0-related systems as well as support related scientific research. © 2023</t>
  </si>
  <si>
    <t>https://www.scopus.com/inward/record.uri?eid=2-s2.0-85149327374&amp;doi=10.1016%2fj.jii.2023.100438&amp;partnerID=40&amp;md5=619b83d953a1ed577a644e0d7f0b7092</t>
  </si>
  <si>
    <t>10.1016/j.jii.2023.100438</t>
  </si>
  <si>
    <t>57219716622; 7003663899</t>
  </si>
  <si>
    <t>Czvetkó, Tímea (57219716622); Abonyi, János (7003663899)</t>
  </si>
  <si>
    <t>Czvetkó T.; Abonyi J.</t>
  </si>
  <si>
    <t>2-s2.0-85138417322</t>
  </si>
  <si>
    <t>The Netherlands is missing nationally representative data on child and adolescent mental health, e.g., on prevalence, course, and consequences of psychological disorders and mental health care utilization. Researchers and policy makers also lack a basic data infrastructure that is necessary to provide timely and reliable data crucial for benchmarking and informed decision making. In this article, we describe the necessity for a clear and well-organized overview of data on youth mental health and mental health care. We look back on three key moments in time to illustrate the breadth of the desire for data. Barriers in collecting structured, national data on a frequent basis are discussed, and several recommendations are provided of what is needed to move towards a data ecosystem that can help us to track the development and mental well-being of all children and youth and the impact of the care they receive. © 2022 by the authors.</t>
  </si>
  <si>
    <t>https://www.scopus.com/inward/record.uri?eid=2-s2.0-85138417322&amp;doi=10.3390%2fijerph191811499&amp;partnerID=40&amp;md5=3310f296e463a55b5f01dca6a5ba930c</t>
  </si>
  <si>
    <t>10.3390/ijerph191811499</t>
  </si>
  <si>
    <t>International Journal of Environmental Research and Public Health</t>
  </si>
  <si>
    <t>The Need for a Data Ecosystem for Youth Mental Health in The Netherlands</t>
  </si>
  <si>
    <t>22957599100; 7103097171; 57897277200</t>
  </si>
  <si>
    <t>Kleinjan, Marloes (22957599100); Jansen, Danielle E. M. C. (7103097171); van den Essenburg, Maartje (57897277200)</t>
  </si>
  <si>
    <t>Kleinjan M.; Jansen D.E.M.C.; van den Essenburg M.</t>
  </si>
  <si>
    <t>2-s2.0-85146826297</t>
  </si>
  <si>
    <t>IoT has been overwhelmingly empowered by the rapid development of big-data ecosystems, such as remote sensing technology which runs all the time in obtaining accurate and high-quality images to facilitate the subsequent image processing and content analysis in embedded devices. Object counting, which aims to estimate the number of objects in a captured image, is one of the most crucial tasks among multimedia data and wireless network. However, there are enormous inherent factors that seriously degrade the counting performance in remote sensing, e.g. the background clutter, scale variation, and orientation arbitrariness. In this paper, we tackle the aforementioned problems in a divide-and-conquer manner by devising the dense attention fusion network (DAFNet). Specifically, we introduce an iterative attention fusion (IAF) module, which mainly relies on the multiscale channel attention (MCA) unit, to alleviate the side effect caused by background clutter. Meanwhile, to overcome the intrinsic scale variations, we build a dense spatial pyramid (DSP) module to consider the hierarchical information obtained under diverse receptive fields. Finally, we stack deformable convolution layers to deal with the orientation arbitrariness. The synergy of the proposed IAF and DSP modules substantially promotes the effectiveness of the proposed DAFNet, which can be demonstrated by the notable superiority in extensive experiments on the remote sensing counting datasets against state-of-the-art competitors. © 2023, The Author(s), under exclusive licence to Springer Science+Business Media, LLC, part of Springer Nature.</t>
  </si>
  <si>
    <t>https://www.scopus.com/inward/record.uri?eid=2-s2.0-85146826297&amp;doi=10.1007%2fs11036-023-02090-1&amp;partnerID=40&amp;md5=c410e554a33a9572d9b2b0d03999256b</t>
  </si>
  <si>
    <t>10.1007/s11036-023-02090-1</t>
  </si>
  <si>
    <t>Mobile Networks and Applications</t>
  </si>
  <si>
    <t>Dense Attention Fusion Network for Object Counting in IoT System</t>
  </si>
  <si>
    <t>57794390700; 26634962800; 57252998400; 57202858223; 58075936100; 15022497800</t>
  </si>
  <si>
    <t>Guo, Xiangyu (57794390700); Gao, Mingliang (26634962800); Zhai, Wenzhe (57252998400); Li, Qilei (57202858223); Kim, Kyu Hyung (58075936100); Jeon, Gwanggil (15022497800)</t>
  </si>
  <si>
    <t>Guo X.; Gao M.; Zhai W.; Li Q.; Kim K.H.; Jeon G.</t>
  </si>
  <si>
    <t>2-s2.0-85138713987</t>
  </si>
  <si>
    <t>The digital health landscape in Uganda is plagued by problems with interoperability and sustainability, due to fragmentation and a lack of integrated digital health solutions. This can be partly attributed to the absence of policies on the interoperability of data, as well as the fact that there is no common goal to make digital data and data infrastructure interoperable across the data ecosystem. The promulgation of the FAIR Guidelines in 2016 brought together various data stewards and stakeholders to adopt a common vision on data management and enable greater interoperability. This article explores the potential of enhancing digital health interoperability through FAIR by analysing the digital solutions piloted in Uganda and their sustainability. It looks at the factors that are currently hindering interoperability by examining existing digital health solutions in Uganda, such as the Digital Health Atlas Uganda (DHA-U) and Uganda Digital Health Dashboard (UDHD). The level of FAIRness of the two dashboards was determined using the FAIR Evaluation Services tool. Analysis was also carried out to discover the level of FAIRness of the digital health solutions within the dashboards and the most frequently used software applications and data standards by the different digital health interventions in Uganda. © 2022 Chinese Academy of Sciences. Published under a Creative Commons Attribution 4.0 International (CC BY 4.0) license.</t>
  </si>
  <si>
    <t>https://www.scopus.com/inward/record.uri?eid=2-s2.0-85138713987&amp;doi=10.1162%2fdint_a_00178&amp;partnerID=40&amp;md5=132f6580805513c7d5d34be1a67d2e10</t>
  </si>
  <si>
    <t>10.1162/dint_a_00178</t>
  </si>
  <si>
    <t>Possibility of Enhancing Digital Health Interoperability in Uganda through FAIR Data</t>
  </si>
  <si>
    <t>57224505331; 57573277800; 14219934900</t>
  </si>
  <si>
    <t>Basajja, Mariam (57224505331); Nambobi, Mutwalibi (57573277800); Wolstencroft, Katy (14219934900)</t>
  </si>
  <si>
    <t>Basajja M.; Nambobi M.; Wolstencroft K.</t>
  </si>
  <si>
    <t>2-s2.0-85134233635</t>
  </si>
  <si>
    <t>Big data is increasingly being promoted as a game changer for the future of science, as the volume of data has exploded in recent years. Big data characterized, among others, the data comes from multiple sources, multi-format, comply to 5-V’s in nature (value, volume, velocity, variety, and veracity). Big data also constitutes structured data, semi-structured data, and unstructured-data. These characteristics of big data formed “big data ecosystem” that have various active nodes involved. Regardless such complex characteristics of big data, the studies show that there exists inherent structure that can be very useful to provide meaningful solutions for various problems. One of the problems is anticipating proper action to students’ achievement. It is common practice that lecturer treat his/her class with “one-size-fits-all” policy and strategy. Whilst, the degree of students’ understanding, due to several factors, may not the same. Furthermore, it is often too late to take action to rescue the student’s achievement in trouble. This study attempted to gather all possible features involved from multiple data sources: national education databases, reports, webpages and so forth. The multiple data sources comprise data on undergraduate students from 13 provinces in Indonesia, including students’ academic histories, demographic profiles and socioeconomic backgrounds and institutional information (i.e. level of accreditation, programmes of study, type of university, geographical location). Gathered data is furthermore preprocessed using various techniques to overcome missing value, data categorisation, data consistency, data quality assurance, to produce relatively clean and sound big dataset. Principal component analysis (PCA) is employed in order to reduce dimensions of big dataset and furthermore use K-Means methods to reveal clusters (inherent structure) that may occur in that big dataset. There are 7 clusters suggested by K-Means analysis: 1. very low-risk students, 2. low-risk students, 3. moderate-risk students, 4. fluctuating-risk students, 5. high risk students, 6. very high-risk students and, 7. fail students. Among the clusters unreveal, (1) a gap between public universities and private universities across the three regions in Indonesia, (2) a gap between STEM and non-STEM programmes of study, (3) a gap between rural versus urban, (4) a gap of accreditation status, (5) a gap of quality human resources distribution, etc. Further study, we will use the characteristics of each cluster to predict students’ achievement based on students’ profiles, and provide solutions and interventions strategies for students to improve their likely success. © 2022, The Author(s).</t>
  </si>
  <si>
    <t>https://www.scopus.com/inward/record.uri?eid=2-s2.0-85134233635&amp;doi=10.1186%2fs40537-022-00639-7&amp;partnerID=40&amp;md5=b13fd065f0ca919254d95b342999aea8</t>
  </si>
  <si>
    <t>10.1186/s40537-022-00639-7</t>
  </si>
  <si>
    <t>‘Everything is data’: towards one big data ecosystem using multiple sources of data on higher education in Indonesia</t>
  </si>
  <si>
    <t>57200986624; 55396730800; 57203922071</t>
  </si>
  <si>
    <t>Yunita, Ariana (57200986624); Santoso, Harry B. (55396730800); Hasibuan, Zainal A. (57203922071)</t>
  </si>
  <si>
    <t>Yunita A.; Santoso H.B.; Hasibuan Z.A.</t>
  </si>
  <si>
    <t>2-s2.0-85131264785</t>
  </si>
  <si>
    <t>With the development of the Energy Internet and the Internet of Things, diversified social production activities are making the interactions between energy, business, and information flow among physical, social, and information systems increasingly complex. As the carrier of information and the hub between physical and social systems, the effective management of energy big data has attracted the attention of scholars. This work indicates that China’s energy companies have carried out a series of activities that are centered on energy big data collection, as well as development and exchange, and that the energy big data ecosystem has begun to take shape. However, the research on and the application of energy big data are mainly limited to micro-level fields, and the development of energy big data in China remains disordered because the corresponding macro-level instructive governance frameworks are lacking. In this work, to facilitate the sustainable development of the energy big data ecosystem and to solve existing problems, such as the difficult-to-determine governance boundaries and the difficult-to-coordinate interests, and to analyze the structure and mechanism of the energy big data ecosystem, data curation is introduced into energy big data governance, and a paradigm is constructed for sustainable energy big data curation that encompasses its full life cycle, including the planning, integration, application, and maintenance stages. Key paradigmatic issues are analyzed in-depth, including data rights, fusion, security, and transactions. © 2022 by the authors. Licensee MDPI, Basel, Switzerland.</t>
  </si>
  <si>
    <t>https://www.scopus.com/inward/record.uri?eid=2-s2.0-85131264785&amp;doi=10.3390%2fsu14106013&amp;partnerID=40&amp;md5=fc926ef0fd385d8f90a4f20640df3aed</t>
  </si>
  <si>
    <t>10.3390/su14106013</t>
  </si>
  <si>
    <t>Sustainable Insights for Energy Big Data Governance in China: Full Life Cycle Curation from the Ecosystem Perspective</t>
  </si>
  <si>
    <t>59144827000; 56267407100; 57211567682; 57222156552; 57219002479</t>
  </si>
  <si>
    <t>Zeng, Ming (59144827000); Xu, Yanbin (56267407100); Wu, Haoyu (57211567682); Ma, Jiaxin (57222156552); Gao, Jianwei (57219002479)</t>
  </si>
  <si>
    <t>Zeng M.; Xu Y.; Wu H.; Ma J.; Gao J.</t>
  </si>
  <si>
    <t>2-s2.0-85162985768</t>
  </si>
  <si>
    <t>This study evaluates the role of model-oriented decision support systems in the understanding of complex variables related to urban mobility challenges. To this end, the MobilityExperience platform has been developed as a planning support system (PSSs) to contribute to better informed decision-making in citizens’ commitment to climate neutrality and self-sufficient energy city policies. The results show that the three proposed visualization modes lead to an increase in understanding urban mobility; emphasize the importance of an interactive approach to reinforce the role of an increasing number of agents; and enable a deeper level of collaboration in a data ecosystem framework. © 2023 The Author(s). Published by Informa UK Limited, trading as Taylor &amp; Francis Group.</t>
  </si>
  <si>
    <t>https://www.scopus.com/inward/record.uri?eid=2-s2.0-85162985768&amp;doi=10.1080%2f10630732.2023.2218792&amp;partnerID=40&amp;md5=d2b2721c1795b913cc6a73d180e3740d</t>
  </si>
  <si>
    <t>10.1080/10630732.2023.2218792</t>
  </si>
  <si>
    <t>Journal of Urban Technology</t>
  </si>
  <si>
    <t>Does Mobility Experience Matter? Insights from a Model-Oriented Practice in Zaragoza, Spain</t>
  </si>
  <si>
    <t>56800895000; 58353243100; 58355864100</t>
  </si>
  <si>
    <t>Ruiz-Varona, Ana (56800895000); Blasco-Cubas, María (58353243100); Iglesias-Soria, Antonio (58355864100)</t>
  </si>
  <si>
    <t>Ruiz-Varona A.; Blasco-Cubas M.; Iglesias-Soria A.</t>
  </si>
  <si>
    <t>2-s2.0-85131565354</t>
  </si>
  <si>
    <t>This study examined discussions of the r/Datasets community on Reddit. It identified three activities in which the community engaged: question answering, data sharing, and community building. Members of the community used 21 types of data and information sources in their activities. The findings of this research enhance our understanding of the activity structures, data and information sources used, and challenges and problems encountered when users search for, share, and make sense of datasets on the web, outside the traditional information and data ecosystems. Data librarians and curators can use the findings of this study in the design of their data management and reference services. The typology of data sources and the metadata model developed through this study can be used in annotating and categorizing data sources and informing the design of metadata schemas and vocabularies for datasets. © 2022 Elsevier Inc.</t>
  </si>
  <si>
    <t>https://www.scopus.com/inward/record.uri?eid=2-s2.0-85131565354&amp;doi=10.1016%2fj.lisr.2022.101160&amp;partnerID=40&amp;md5=9fdb31309ce47c3a0d88042d046e6b27</t>
  </si>
  <si>
    <t>10.1016/j.lisr.2022.101160</t>
  </si>
  <si>
    <t>Library and Information Science Research</t>
  </si>
  <si>
    <t>22836964300; 56401889600</t>
  </si>
  <si>
    <t>Stvilia, Besiki (22836964300); Gibradze, Leila (56401889600)</t>
  </si>
  <si>
    <t>Stvilia B.; Gibradze L.</t>
  </si>
  <si>
    <t>2-s2.0-85143275180</t>
  </si>
  <si>
    <t>Autonomous experimental systems offer a compelling glimpse into a future where closed-loop, iterative cycles—performed by machines and guided by artificial intelligence (AI) and machine learning (ML)—play a foundational role in materials research and development. This perspective draws attention to the roles of networks and interfaces—of and between humans and machines—for the purpose of generating knowledge and accelerating innovation. Polymers, a class of materials with massive global impact, present a unique opportunity for the application of informatics and automation to pressing societal challenges. To develop these networks and interfaces in polymer science, the Community Resource for Innovation in Polymer Technology (CRIPT)—a polymer data ecosystem based on novel polymer data model, representation, search, and visualization technologies—is introduced. The ongoing co-design efforts engage stakeholders in industry, academia, and government to uncover rapidly actionable, high-impact opportunities to build networks, bridge interfaces, and catalyze innovation in polymer technology. © 2022</t>
  </si>
  <si>
    <t>https://www.scopus.com/inward/record.uri?eid=2-s2.0-85143275180&amp;doi=10.1016%2fj.xcrp.2022.101126&amp;partnerID=40&amp;md5=2436aa4876f7903df99cec0313932808</t>
  </si>
  <si>
    <t>10.1016/j.xcrp.2022.101126</t>
  </si>
  <si>
    <t>57196062830; 57193672834; 36672444600; 6507716322; 7103284570; 6506781990; 9132950200; 35551829500; 16310882200</t>
  </si>
  <si>
    <t>Deagen, Michael E. (57196062830); Walsh, Dylan J. (57193672834); Audus, Debra J. (36672444600); Kroenlein, Kenneth (6507716322); de Pablo, Juan J. (7103284570); Aou, Kaoru (6506781990); Chard, Kyle (9132950200); Jensen, Klavs F. (35551829500); Olsen, Bradley D. (16310882200)</t>
  </si>
  <si>
    <t>Deagen M.E.; Walsh D.J.; Audus D.J.; Kroenlein K.; de Pablo J.J.; Aou K.; Chard K.; Jensen K.F.; Olsen B.D.</t>
  </si>
  <si>
    <t>2-s2.0-85128360763</t>
  </si>
  <si>
    <t>Data and digital technologies have been at the core of the societal response to COVID-19 since the beginning of the pandemic. This work focuses on the specific contribution of the OpenStreetMap (OSM) project to address the early stage of the COVID-19 crisis (approximately from February to May 2020) in Italy. Several activities initiated by the Italian OSM community are described, including: mapping ‘red zones’ (the first municipalities affected by the emergency); updating OSM pharmacies based on the authoritative dataset from the Ministry of Health; adding information on delivery services of commercial activities during COVID-19 times; publishing web maps to offer COVID-19-specific information at the local level; and developing software tools to help collect new data. Those initiatives are analysed from a data ecosystem perspective, identifying the actors, data and data flows involved, and reflecting on the enablers and barriers for their success from a technical, organisational and legal point of view. The OSM project itself is then assessed in the wider European policy context, in particular against the objectives of the recent European strategy for data, highlighting opportunities and challenges for scaling successful approaches such as those to fight COVID-19 from the local to the national and European scales. © 2022 by the authors. Licensee MDPI, Basel, Switzerland.</t>
  </si>
  <si>
    <t>https://www.scopus.com/inward/record.uri?eid=2-s2.0-85128360763&amp;doi=10.3390%2fdata7040039&amp;partnerID=40&amp;md5=dd78e3b8bfed859f2bc1426de6aaef63</t>
  </si>
  <si>
    <t>10.3390/data7040039</t>
  </si>
  <si>
    <t>OpenStreetMap Contribution to Local Data Ecosystems in COVID-19 Times: Experiences and Reflections from the Italian Case</t>
  </si>
  <si>
    <t>55185164800; 16029521000; 55256079700</t>
  </si>
  <si>
    <t>Minghini, Marco (55185164800); Sarretta, Alessandro (16029521000); Napolitano, Maurizio (55256079700)</t>
  </si>
  <si>
    <t>Minghini M.; Sarretta A.; Napolitano M.</t>
  </si>
  <si>
    <t>2-s2.0-85138035378</t>
  </si>
  <si>
    <t>In recent years, open government data has become one of the prevailing policy implementations among government administrations around the world. Researchers maintain that open data providers and users play critical roles in forming a sound open data ecosystem. However, recent studies have found that open data use has not kept up with expectations, with the number of open data applications increasing slowly. Therefore, using a qualitative research approach to focus on professional reusers, this study explores the determinants that influence professional reusers’ intention to use governmental open data. With qualitative empirical data support, the identified determinants include perceived usefulness, perceived effort, external influence, facilitating condition, legislation and license, self-efficacy, and perceived risk. In addition, the determinants are incorporated into the theory of planned behavior to investigate how the determinants act as behavioral, normative, and control beliefs in influencing professional reusers’ intentions. Further, this study discusses related suggestions that can strengthen the sustainability of an open data ecosystem. The discussion and practical implications of this study are expected to provide insights to both practitioners and policymakers for further developing open data policies and enriching the current open data–related literature. © 2022,Journal of Educational Media and Library Sciences. All Rights Reserved.</t>
  </si>
  <si>
    <t>https://www.scopus.com/inward/record.uri?eid=2-s2.0-85138035378&amp;doi=10.6120%2fJoEMLS.202207_59%282%29.0001.RS.BE&amp;partnerID=40&amp;md5=a979edc482df6543bb5cc255a97d09fd</t>
  </si>
  <si>
    <t>10.6120/JoEMLS.202207_59(2).0001.RS.BE</t>
  </si>
  <si>
    <t>Journal of Educational Media and Library Sciences</t>
  </si>
  <si>
    <t>To Use or Not to Use? Exploring the Factors Influencing Professional Reusers’ Intention to Adopt and Utilize Governmental Open Data in Taiwan; [我國政府開放資料使用者之 資料使用意願影響因素探討： 以商業使用者為例]</t>
  </si>
  <si>
    <t>26424889200; 56359428900</t>
  </si>
  <si>
    <t>Yang, Tung-Mou (26424889200); Wu, Yi-Jung (56359428900)</t>
  </si>
  <si>
    <t>Yang T.-M.; Wu Y.-J.</t>
  </si>
  <si>
    <t>2-s2.0-85164343018</t>
  </si>
  <si>
    <t>Advances in data infrastructure are often led by disciplinary initiatives aimed at innovation in federation and sharing of data and related research materials. In library and information science (LIS), the data services area has focused on data curation and stewardship to support description and deposit of data for access, reuse, and preservation. At the same time, solutions to societal grand challenges are thought to lie in convergence research, characterized by a problem-focused orientation and deep cross-disciplinary integration, requiring access to highly varied data sources with differing resolutions or scales. We argue that data curation and stewardship work in LIS should expand to foster convergence research based on a robust understanding of the dynamics of disciplinary and interdisciplinary research methods and practices. Highlighting unique contributions by Dr. Linda C. Smith to the field of LIS, we outline how her work illuminates problems that are core to current directions in convergence research. Drawing on advances in data infrastructure in the earth and geosciences and trends in qualitative domains, we emphasize the importance of metastructures and the necessary influence of disciplinary practice on principles, standards, and provisions for ethical use across the evolving data ecosystem. © 2022, Johns Hopkins University Press. All rights reserved.</t>
  </si>
  <si>
    <t>https://www.scopus.com/inward/record.uri?eid=2-s2.0-85164343018&amp;doi=10.1353%2flib.2023.0007&amp;partnerID=40&amp;md5=0fc50c68e5968570795c8f4dd325b528</t>
  </si>
  <si>
    <t>10.1353/lib.2023.0007</t>
  </si>
  <si>
    <t>Library Trends</t>
  </si>
  <si>
    <t>Curating for Convergence: Data Stewardship for Interdisciplinary Inquiry</t>
  </si>
  <si>
    <t>7403081906; 9838833900</t>
  </si>
  <si>
    <t>Palmer, Carole L. (7403081906); Cragin, Melissa H. (9838833900)</t>
  </si>
  <si>
    <t>Palmer C.L.; Cragin M.H.</t>
  </si>
  <si>
    <t>2-s2.0-85153071299</t>
  </si>
  <si>
    <t>Modern (industrial) domains are based on large digital ecosystems where huge amounts of data and information need to be collected, shared, and analyzed by multiple actors working within and across organizational boundaries. This data-driven ecosystem poses strong requirements on data management and data analysis, as well as on data protection and system trustworthiness. However, although Big Data has reached its functional maturity and represents a key enabler for enterprises to compete in the global market, the assurance and trustworthiness of Big Data computations (e.g., security, privacy) are still in their infancy. While functionally appealing, Big Data does not provide a transparent environment with clear non-functional properties, impairing the users’ ability to evaluate its behavior and clashing with modern data-privacy regulations. In this paper, we present a novel assurance process for Big Data, which evaluates the Big Data pipelines, and the Big Data ecosystem underneath, to provide a comprehensive measure of their trustworthiness. To the best of our knowledge, this approach is the first attempt to address the general problem of Big Data trustworthiness in an holistic way. We experimentally evaluate our solution in a real Big Data Analytics-as-a-Service environment, first presenting a detailed walkthrough evaluation, and then showing its feasibility and negligible performance overhead (i.e., approx 1 min). © 2023 Elsevier B.V.</t>
  </si>
  <si>
    <t>https://www.scopus.com/inward/record.uri?eid=2-s2.0-85153071299&amp;doi=10.1016%2fj.future.2023.04.003&amp;partnerID=40&amp;md5=a5d19409484b9a03ae70c3b1c7c161f9</t>
  </si>
  <si>
    <t>10.1016/j.future.2023.04.003</t>
  </si>
  <si>
    <t>13610637800; 6507064597; 57216288254</t>
  </si>
  <si>
    <t>Anisetti, Marco (13610637800); Ardagna, Claudio A. (6507064597); Berto, Filippo (57216288254)</t>
  </si>
  <si>
    <t>Anisetti M.; Ardagna C.A.; Berto F.</t>
  </si>
  <si>
    <t>2-s2.0-85189527949</t>
  </si>
  <si>
    <t>The practice of using deep learning methods in safety critical vision systems such as autonomous driving has come a long way. As vision systems supported by deep learning methods become ubiquitous, the possible security threats faced by these systems have come into greater focus. As it is with any artificial intelligence system, these deep neural vision networks are first trained on a data set of interest, once they start performing well, they are deployed to a real-world environment. In the training stage, deep learning systems are susceptible to data poisoning attacks. While deep neural networks have proved to be versatile in solving a host of challenges. These systems have complex data ecosystems especially in computer vision. In practice, the security threats when training these systems are often ignored while deploying these models in the real world. However, these threats pose significant risks to the overall reliability of the system. In this paper, we present the fundamentals of data poisoning attacks when training deep learning vision systems and discuss countermeasures against these types of attacks. In addition, we simulate the risk posed by a real-world data poisoning attack on a deep learning vision system and present a novel algorithm MOVCE—Model verification with Convolutional Neural Network and Word Embeddings which provides an effective countermeasure for maintaining the reliability of the system. The countermeasure described in this paper can be used on a wide variety of use cases where the risks posed by poisoning the training data are similar. © The Author(s) 2022.</t>
  </si>
  <si>
    <t>https://www.scopus.com/inward/record.uri?eid=2-s2.0-85189527949&amp;doi=10.1007%2fs44163-022-00035-3&amp;partnerID=40&amp;md5=eeba4014c641535a1350887502de603f</t>
  </si>
  <si>
    <t>10.1007/s44163-022-00035-3</t>
  </si>
  <si>
    <t>Discover Artificial Intelligence</t>
  </si>
  <si>
    <t>An improved real time detection of data poisoning attacks in deep learning vision systems</t>
  </si>
  <si>
    <t>58415219100; 7004222916; 56279074200</t>
  </si>
  <si>
    <t>Raghavan, Vijay (58415219100); Mazzuchi, Thomas (7004222916); Sarkani, Shahram (56279074200)</t>
  </si>
  <si>
    <t>Raghavan V.; Mazzuchi T.; Sarkani S.</t>
  </si>
  <si>
    <t>2-s2.0-85162119652</t>
  </si>
  <si>
    <t>In recent years, data has become one of the most important resources in the digital economy. Unlike traditional resources, the digital nature of data makes it difficult to value and contract. Therefore, establishing an efficient and standard data-transaction market system would be beneficial for lowering cost and improving productivity among the parties in this industry. Although numerous studies have been dedicated to the issue of complying with data regulations and other data-transaction issues such as privacy and pricing, little work has been done to provide a comprehensive review of these studies in the fields of machine learning and data science. To provide a complete and up-to-date understanding of this topic, this review covers the three key issues of data transaction: data rights, data pricing, and privacy computing. By connecting these topics, this paper provides a big picture of a data ecosystem in which data is generated by data subjects such as individuals, research agencies, and governments, while data processors acquire data for innovational or operational purposes, and benefits are allocated according to the data's respective ownership via an appropriate price. With the long-term goal of making artificial intelligence (AI) beneficial to human society, AI algorithms will then be assessed by data protection regulations (i.e., privacy protection regulations) to help build trustworthy AI systems for daily life. © 2023 THE AUTHORS</t>
  </si>
  <si>
    <t>https://www.scopus.com/inward/record.uri?eid=2-s2.0-85162119652&amp;doi=10.1016%2fj.eng.2022.12.008&amp;partnerID=40&amp;md5=4576f4f380541addb65133b04420796a</t>
  </si>
  <si>
    <t>10.1016/j.eng.2022.12.008</t>
  </si>
  <si>
    <t>58395972200; 57477990600; 58394409600; 55959624600; 55628577296; 57193524618; 57944753800; 57484713100; 7405548577; 8396435500; 8258116000; 23035659100; 15074136200; 58398309400</t>
  </si>
  <si>
    <t>Xu, Jimin (58395972200); Hong, Nuanxin (57477990600); Xu, Zhening (58394409600); Zhao, Zhou (55959624600); Wu, Chao (55628577296); Kuang, Kun (57193524618); Wang, Jiaping (57944753800); Zhu, Mingjie (57484713100); Zhou, Jingren (7405548577); Ren, Kui (8396435500); Yang, Xiaohu (8258116000); Lu, Cewu (23035659100); Pei, Jian (15074136200); Shum, Harry (58398309400)</t>
  </si>
  <si>
    <t>Xu J.; Hong N.; Xu Z.; Zhao Z.; Wu C.; Kuang K.; Wang J.; Zhu M.; Zhou J.; Ren K.; Yang X.; Lu C.; Pei J.; Shum H.</t>
  </si>
  <si>
    <t>2-s2.0-85146359370</t>
  </si>
  <si>
    <t>This conceptual article considers data used in the humanities and the human sciences, which are fundamentally different from data in other disciplines, such as the sciences or medicine. Data in the humanities are, however, equally important to study and understand. Humanists and others studying human artifacts often face the dual challenge of both using primary source records (or evidentiary) data and creating records data—non-computational, nonexperimental data, such as those found in manuscripts, websites, and social media. This process generates a complex research data ecosystem that has not previously been studied in the library and information science literature. To support records data work effectively, academic librarians must recognize the nature of the humanities and human sciences data ecosystem and must work with researchers accordingly. © 2023 by Johns Hopkins University Press, Baltimore, MD 21218.</t>
  </si>
  <si>
    <t>https://www.scopus.com/inward/record.uri?eid=2-s2.0-85146359370&amp;doi=10.1353%2fpla.2023.0000&amp;partnerID=40&amp;md5=04babca3c8d7375d8eaa028684e7afd5</t>
  </si>
  <si>
    <t>10.1353/pla.2023.0000</t>
  </si>
  <si>
    <t>Portal</t>
  </si>
  <si>
    <t>The Records Data Ecosystem in Humanities and Human Sciences Scholarship</t>
  </si>
  <si>
    <t>58024933100; 58066966400</t>
  </si>
  <si>
    <t>Moulaison-Sandy, Heather (58024933100); Wenzel, André G. (58066966400)</t>
  </si>
  <si>
    <t>Moulaison-Sandy H.; Wenzel A.G.</t>
  </si>
  <si>
    <t>2-s2.0-85165999879</t>
  </si>
  <si>
    <t>Home to one-fifth of the world’s population, South Asian countries act as loci for interlinked sustainability issues owing to rapid urbanization. Given the context of formidable problems that threaten to overwhelm the region’s cities and towns, the localization of SDG 11 has become desirable for sustainability. This paper reviews the literature encapsulating the progress of developing economies such as China, Singapore, Thailand, Indonesia, and Malaysia towards SDG 11 and intends to extract substantiated strategies adopted for comprehensive localization of the goal through certain examples. The results conglomerate key enablers such as inclusive institutional and financial environment, stakeholder engagement for the reorganization of people-centered resource flows, efficient data ecosystems to promote social innovation, and adaptive policy reform measures for generating cross-cutting innovative solutions. These enablers serve as the initial step for informing the essential parameters required to prepare the contextual framework of SDG 11 for Indian cities and induce a paradigm shift with informed policy decision-making at the city level. © 2023, International Review for Spatial Planning and Sustainable Development. All Rights Reserved.</t>
  </si>
  <si>
    <t>https://www.scopus.com/inward/record.uri?eid=2-s2.0-85165999879&amp;doi=10.14246%2firspsd.11.3_102&amp;partnerID=40&amp;md5=a18ced570eb2221a07bad1219e85a52c</t>
  </si>
  <si>
    <t>10.14246/irspsd.11.3_102</t>
  </si>
  <si>
    <t>International Review for Spatial Planning and Sustainable Development</t>
  </si>
  <si>
    <t>Achieving Localization of SDG11:A critical review of South Asian region and learnings for India</t>
  </si>
  <si>
    <t>57703973500; 57205625574; 15729234500</t>
  </si>
  <si>
    <t>Kushwaha, Neeharika (57703973500); Nangia, Charu (57205625574); Adhvaryu, Bhargav (15729234500)</t>
  </si>
  <si>
    <t>Kushwaha N.; Nangia C.; Adhvaryu B.</t>
  </si>
  <si>
    <t>2-s2.0-85164233059</t>
  </si>
  <si>
    <t>Characterizing cellular diversity at different levels of biological organization and across AU data: Ple modalities is a prerequisite to understanding the function of cell types in the brain. Classification of neurons is also essential to manipulate cell types in controlled ways and to understand their variation and vulnerability in brain disorders. The BRAIN Initiative Cell Census Network (BICCN) is an integrated network of data-generating centers, data archives, and data standards developers, with the goal of systematic multimodal brain cell type profiling and characterization. Emphasis of the BICCN is on the whole mouse brain with demonstration of prototype feasibility for human and nonhuman primate (NHP) brains. Here, we provide a guide to the cellular and spatial approaches employed by the BICCN, and to accessing and using these data and extensive resources, including the BRAIN Cell Data Center (BCDC), which serves to manage and integrate data across the ecosystem. We illustrate the power of the BICCN data ecosystem through vignettes highlighting several BICCN analysis and visualization tools. Finally, we present emerging standards that have been developed or adopted toward Findable, Accessible, Interoperable, and Reusable (FAIR) neuroscience. The combined BICCN ecosystem provides a comprehensive resource for the exploration and analysis of cell types in the brain. Copyright: © 2023 Hawrylycz et al. This is an open access article distributed under the terms of the Creative Commons Attribution License, which permits unrestricted use, distribution, and reproduction in any medium, provided the original author and source are credited.</t>
  </si>
  <si>
    <t>https://www.scopus.com/inward/record.uri?eid=2-s2.0-85164233059&amp;doi=10.1371%2fjournal.pbio.3002133&amp;partnerID=40&amp;md5=45e052642cb5df0a8117c76304353982</t>
  </si>
  <si>
    <t>10.1371/journal.pbio.3002133</t>
  </si>
  <si>
    <t>e3002133</t>
  </si>
  <si>
    <t>PLoS Biology</t>
  </si>
  <si>
    <t>A guide to the BRAIN Initiative Cell Census Network data ecosystem</t>
  </si>
  <si>
    <t>6603334595; 13605852600; 7003505100; 7004240123; 57193262418; 7404806211; 35578536500; 6507790490; 7005723263; 7102961274; 55699649400; 6602556774; 57222422182; 57209547835; 56775700000; 54788003700; 7201477822; 6506419854; 15061795400; 56516061700; 57205742196; 7006641761; 6602771439; 7006976175; 56076575900; 55455491400; 21835163000; 57189027669; 57200371209; 26538322000; 35611605400; 7401471902; 23569096100; 57222560563; 15047433600; 57212675199; 57997314000; 57219814083; 57913360000; 6507207789; 55702079100; 57997484800; 57224003709; 57213279748; 57854736900; 57210943345; 59454559200; 56166352300; 57222499726; 56993343800; 7401541389; 15764368900; 57675196400; 57193923274; 55279746000; 15765001900; 58609860800; 57205570927; 6504397587; 57198462568; 6503870081; 57188535624; 35331966800; 6505630036; 56876895400; 57203234511; 57204107109; 57997590800; 57214990029; 54782667700; 57721088400; 36706258500; 57997401200; 59110473900; 7003267462; 57221738119; 57544006200; 27171147700; 57997484700; 57201727389; 57201801558; 56668701500; 35425199300; 57219825574; 57997358100; 6602880619; 15760613300; 6602551686; 36175185400; 57201255739; 57204528771; 56154395300; 58484616800; 22036856100; 26436437900; 55566353800; 57219809898; 57215023364; 12243005600; 57285578000; 58477776400; 57205446444; 35093579700</t>
  </si>
  <si>
    <t>Hawrylycz, Michael (6603334595); Martone, Maryann E. (13605852600); Ascoli, Giorgio A. (7003505100); Bjaalie, Jan G. (7004240123); Dong, Hong-Wei (57193262418); Ghosh, Satrajit S. (7404806211); Gillis, Jesse (35578536500); Hertzano, Ronna (6507790490); Haynor, David R. (7005723263); Hof, Patrick R. (7102961274); Kim, Yongsoo (55699649400); Lein, Ed (6602556774); Liu, Yufeng (57222422182); Miller, Jeremy A. (57209547835); Mitra, Partha P. (56775700000); Mukamel, Eran (54788003700); Ng, Lydia (7201477822); Osumi-Sutherland, David (6506419854); Peng, Hanchuan (15061795400); Ray, Patrick L. (56516061700); Sanchez, Raymond (57205742196); Regev, Aviv (7006641761); Ropelewski, Alex (6602771439); Scheuermann, Richard H. (7006976175); Tan, Shawn Zheng Kai (56076575900); Thompson, Carol L. (55455491400); Tickle, Timothy (21835163000); Tilgner, Hagen (57189027669); Varghese, Merina (57200371209); Wester, Brock (26538322000); White, Owen (35611605400); Zeng, Hongkui (7401471902); Aevermann, Brian (23569096100); Allemang, David (57222560563); Ament, Seth (15047433600); Athey, Thomas L. (57212675199); Baker, Cody (57997314000); Baker, Katherine S. (57219814083); Baker, Pamela M. (57913360000); Bandrowski, Anita (6507207789); Banerjee, Samik (55702079100); Bishwakarma, Prajal (57997484800); Carr, Ambrose (57224003709); Chen, Min (57213279748); Choudhury, Roni (57854736900); Cool, Jonah (57210943345); Creasy, Heather (59454559200); D'Orazi, Florence (56166352300); Degatano, Kylee (57222499726); Dichter, Benjamin (56993343800); Ding, Song-Lin (7401541389); Dolbeare, Tim (15764368900); Ecker, Joseph R. (57675196400); Fang, Rongxin (57193923274); Fillion-Robin, Jean-Christophe (55279746000); Fliss, Timothy P. (15765001900); Gee, James (58609860800); Gillespie, Tom (57205570927); Gouwens, Nathan (6504397587); Zhang, Guo-Qiang (57198462568); Halchenko, Yaroslav O. (6503870081); Harris, Nomi L. (57188535624); Herb, Brian R. (35331966800); Hintiryan, Houri (6505630036); Hood, Gregory (56876895400); Horvath, Sam (57203234511); Huo, Bingxing (57204107109); Jarecka, Dorota (57997590800); Jiang, Shengdian (57214990029); Khajouei, Farzaneh (54782667700); Kiernan, Elizabeth A. (57721088400); Kir, Huseyin (36706258500); Kruse, Lauren (57997401200); Lee, Changkyu (59110473900); Lelieveldt, Boudewijn (7003267462); Li, Yang (57221738119); Liu, Hanqing (57544006200); Liu, Lijuan (27171147700); Markuhar, Anup (57997484700); Mathews, James (57201727389); Mathews, Kaylee L. (57201801558); Mezias, Chris (56668701500); Miller, Michael I. (35425199300); Mollenkopf, Tyler (57219825574); Mufti, Shoaib (57997358100); Mungall, Christopher J. (6602880619); Orvis, Joshua (15760613300); Puchades, Maja A. (6602551686); Qu, Lei (36175185400); Receveur, Joseph P. (57201255739); Ren, Bing (57204528771); Sjoquist, Nathan (56154395300); Staats (58484616800); Tward, Daniel (22036856100); van Velthoven, Cindy T.J. (26436437900); Wang, Quanxin (55566353800); Xie, Fangming (57219809898); Xu, Hua (57215023364); Yao, Zizhen (12243005600); Yun, Zhixi (57285578000); Zhang, Yun Renee (58477776400); Zheng, W. Jim (57205446444); Zingg, Brian (35093579700)</t>
  </si>
  <si>
    <t>Hawrylycz M.; Martone M.E.; Ascoli G.A.; Bjaalie J.G.; Dong H.-W.; Ghosh S.S.; Gillis J.; Hertzano R.; Haynor D.R.; Hof P.R.; Kim Y.; Lein E.; Liu Y.; Miller J.A.; Mitra P.P.; Mukamel E.; Ng L.; Osumi-Sutherland D.; Peng H.; Ray P.L.; Sanchez R.; Regev A.; Ropelewski A.; Scheuermann R.H.; Tan S.Z.K.; Thompson C.L.; Tickle T.; Tilgner H.; Varghese M.; Wester B.; White O.; Zeng H.; Aevermann B.; Allemang D.; Ament S.; Athey T.L.; Baker C.; Baker K.S.; Baker P.M.; Bandrowski A.; Banerjee S.; Bishwakarma P.; Carr A.; Chen M.; Choudhury R.; Cool J.; Creasy H.; D'Orazi F.; Degatano K.; Dichter B.; Ding S.-L.; Dolbeare T.; Ecker J.R.; Fang R.; Fillion-Robin J.-C.; Fliss T.P.; Gee J.; Gillespie T.; Gouwens N.; Zhang G.-Q.; Halchenko Y.O.; Harris N.L.; Herb B.R.; Hintiryan H.; Hood G.; Horvath S.; Huo B.; Jarecka D.; Jiang S.; Khajouei F.; Kiernan E.A.; Kir H.; Kruse L.; Lee C.; Lelieveldt B.; Li Y.; Liu H.; Liu L.; Markuhar A.; Mathews J.; Mathews K.L.; Mezias C.; Miller M.I.; Mollenkopf T.; Mufti S.; Mungall C.J.; Orvis J.; Puchades M.A.; Qu L.; Receveur J.P.; Ren B.; Sjoquist N.; Staats; Tward D.; van Velthoven C.T.J.; Wang Q.; Xie F.; Xu H.; Yao Z.; Yun Z.; Zhang Y.R.; Zheng W.J.; Zingg B.</t>
  </si>
  <si>
    <t>2-s2.0-85116157965</t>
  </si>
  <si>
    <t>Purpose: This study aims to investigate how, in forming their policy towards open data (OD), art museums interact with the OD ecosystems they are part of, comprising internal and external components such as cultural policy, legal frameworks, user groups and economic conditions and incentives. Design/methodology/approach: The authors structure their research as a multiple case study based on three OD ecosystems, each defined by a mid-sized European art museum at its centre. Qualitative analysis of the case studies proceeds from interviews with museum management staff and policy-related agencies in three European countries, in addition to document analysis. Findings: The results of this study suggest that museums are sensitive towards their environments and respond to their ecosystem based on what is communicated within their networks. However, museums are not effective in communicating with their users, limiting the informational interdependence necessary for well-functioning OD ecosystems. EU policy appears to be a driving force along with national financial incentives, though institutional conditions are limiting progress. Advancing the field relies instead on an epistemological shift to understand the museum as part of a larger information network. Originality/value: As the first comparative case study of art museum OD ecosystems that the authors are aware of, the study provides a qualitative analysis of the complex dynamics impacting OD policy within the mid-sized art museum. The authors identify specific dynamics that are thus far restricting further development of the OD ecosystem of the mid-sized European art museum. © 2021, Emerald Publishing Limited.</t>
  </si>
  <si>
    <t>https://www.scopus.com/inward/record.uri?eid=2-s2.0-85116157965&amp;doi=10.1108%2fJD-05-2021-0102&amp;partnerID=40&amp;md5=4095d131c43ab2d90cf3d7279bc6dbd0</t>
  </si>
  <si>
    <t>10.1108/JD-05-2021-0102</t>
  </si>
  <si>
    <t>Journal of Documentation</t>
  </si>
  <si>
    <t>Museum open data ecosystems: a comparative study</t>
  </si>
  <si>
    <t>57202958419; 23978276000; 57202953616</t>
  </si>
  <si>
    <t>Booth, Peter (57202958419); Navarrete, Trilce (23978276000); Ogundipe, Anne (57202953616)</t>
  </si>
  <si>
    <t>Booth P.; Navarrete T.; Ogundipe A.</t>
  </si>
  <si>
    <t>2-s2.0-85158064434</t>
  </si>
  <si>
    <t>Recent studies in Australia and New Zealand have explored various technological, legal, and institutional aspects of 3D cadastre modernisation. The majority of these studies concentrate on a single jurisdiction. The reason is that each jurisdiction is in charge of its own cadastral system. As a result, each jurisdiction's standards, rules, and processes for implementing 3D digital cadastre are unique. In Australia and New Zealand, however, the Intergovernmental Committee on Surveying and Mapping (ICSM) has established national frameworks for cadastral systems. To implement 3D digital cadastre at a national level, it is vital to identify the variations and commonalities across existing cadastral systems. Comparisons of 3D cadastre for several civil law countries as well as international standards have been undertaken in the present literature. However, common law jurisdictions such as Australian states and New Zealand have not been compared in terms of 3D cadastre. Therefore, the main goal of this study is to propose a multi-jurisdictional framework that includes variations and commonalities in the current methods adopted for subdividing ownership of vertically placed properties in order to support 3D digital cadastre in all Australian and New Zealand jurisdictions. The proposed framework comprises four layers: definition, core, interoperability and jurisdictional. This framework would potentially serve as a starting point for building a nationally integrated digital data ecosystem for 3D cadastre in Australia and New Zealand. © 2023 The Authors</t>
  </si>
  <si>
    <t>https://www.scopus.com/inward/record.uri?eid=2-s2.0-85158064434&amp;doi=10.1016%2fj.landusepol.2023.106714&amp;partnerID=40&amp;md5=f3a4e69b87cdd40c393843285c77b914</t>
  </si>
  <si>
    <t>10.1016/j.landusepol.2023.106714</t>
  </si>
  <si>
    <t>57186586500; 6603307682; 55440801300</t>
  </si>
  <si>
    <t>Atazadeh, Behnam (57186586500); Rajabifard, Abbas (6603307682); Olfat, Hamed (55440801300)</t>
  </si>
  <si>
    <t>Atazadeh B.; Rajabifard A.; Olfat H.</t>
  </si>
  <si>
    <t>2-s2.0-85172905290</t>
  </si>
  <si>
    <t>In the modern agricultural landscape, realizing data’s full potential requires a unified infrastructure where stakeholders collaborate and share their data to gain insights and create business value. The agricultural data ecosystem (ADE) serves as a crucial socio-technical infrastructure, aggregating diverse data from various platforms and, thus, advertising sustainable agriculture and digitalization. Establishing trustworthy data sharing and exchange in agro-food value chains involves socioeconomic and technological elements addressed by the agricultural data space (ADS) and its trust principles. This paper outlines key challenges to data sharing in agro-food chains impeding ADE establishment based on the review of 27 studies in scientific literature. Challenges mainly arise from stakeholders’ mistrust in the data-sharing process, inadequate data access and use policies, and unclear data ownership agreements. In the ADE context, interoperability is a particularly challenging topic for ensuring the long-term sustainability of the system. Considering these challenges and data space principles and building blocks, we propose a set of design principles for ADS design and implementation that aim to mitigate the adverse impact of these challenges and facilitate agricultural data sharing and exchange. © 2023 by the authors.</t>
  </si>
  <si>
    <t>https://www.scopus.com/inward/record.uri?eid=2-s2.0-85172905290&amp;doi=10.3390%2fsu151813746&amp;partnerID=40&amp;md5=e63bb276b46326d19082a2455b86c444</t>
  </si>
  <si>
    <t>10.3390/su151813746</t>
  </si>
  <si>
    <t>Towards Trusted Data Sharing and Exchange in Agro-Food Supply Chains: Design Principles for Agricultural Data Spaces</t>
  </si>
  <si>
    <t>57203245465; 58628027900</t>
  </si>
  <si>
    <t>Šestak, Martina (57203245465); Copot, Daniel (58628027900)</t>
  </si>
  <si>
    <t>Šestak M.; Copot D.</t>
  </si>
  <si>
    <t>2-s2.0-85143719414</t>
  </si>
  <si>
    <t>In this study, a research agenda is proposed to understand the current development and future landscape of the digital economy. The shift from the industrial economy to a digital economy brings tremendous changes in terms of new production factors, new organizations, new models, and new contexts, calling for a new theoretical framework. Therefore, the IBCDE framework is proposed for digital economy research from five perspectives: digital infrastructure (I), to-B industry platforms (B), to-C two-sided platforms (C), data ecosystem (D), and economic contexts (E). By relating the current practice of the digital economy with extant literature, potential directions for future research are identified. © 2022 The Author</t>
  </si>
  <si>
    <t>https://www.scopus.com/inward/record.uri?eid=2-s2.0-85143719414&amp;doi=10.1016%2fj.jdec.2022.08.004&amp;partnerID=40&amp;md5=ce9d6d59e34307b05cded1dad197c8f5</t>
  </si>
  <si>
    <t>10.1016/j.jdec.2022.08.004</t>
  </si>
  <si>
    <t>Rong, Ke (35318749700)</t>
  </si>
  <si>
    <t>Rong K.</t>
  </si>
  <si>
    <t>2-s2.0-85106274228</t>
  </si>
  <si>
    <t>Purpose: This paper aims to examine from commodity portfolio managers’ perspective the performance of liquidity adjusted risk modeling in assessing the market risk parameters of a large commodity portfolio and in obtaining efficient and coherent portfolios under different market circumstances. Design/methodology/approach: The implemented market risk modeling algorithm and investment portfolio analytics using reinforcement machine learning techniques can simultaneously handle risk-return characteristics of commodity investments under regular and crisis market settings besides considering the particular effects of the time-varying liquidity constraints of the multiple-asset commodity portfolios. Findings: In particular, the paper implements a robust machine learning method to commodity optimal portfolio selection and within a liquidity-adjusted value-at-risk (LVaR) framework. In addition, the paper explains how the adapted LVaR modeling algorithms can be used by a commodity trading unit in a dynamic asset allocation framework for estimating risk exposure, assessing risk reduction alternates and creating efficient and coherent market portfolios. Originality/value: The optimization parameters subject to meaningful operational and financial constraints, investment portfolio analytics and empirical results can have important practical uses and applications for commodity portfolio managers particularly in the wake of the 2007–2009 global financial crisis. In addition, the recommended reinforcement machine learning optimization algorithms can aid in solving some real-world dilemmas under stressed and adverse market conditions (e.g. illiquidity, switching in correlations factors signs, nonlinear and non-normal distribution of assets’ returns) and can have key applications in machine learning, expert systems, smart financial functions, internet of things (IoT) and financial technology (FinTech) in big data ecosystems. © 2021, Emerald Publishing Limited.</t>
  </si>
  <si>
    <t>https://www.scopus.com/inward/record.uri?eid=2-s2.0-85106274228&amp;doi=10.1108%2fJM2-10-2020-0259&amp;partnerID=40&amp;md5=c7ec1f152c449472ec17fb54dc8a2586</t>
  </si>
  <si>
    <t>10.1108/JM2-10-2020-0259</t>
  </si>
  <si>
    <t>Journal of Modelling in Management</t>
  </si>
  <si>
    <t>Optimization algorithms and investment portfolio analytics with machine learning techniques under time-varying liquidity constraints</t>
  </si>
  <si>
    <t>Al Janabi, Mazin A.M. (24463149200)</t>
  </si>
  <si>
    <t>2-s2.0-85161914874</t>
  </si>
  <si>
    <t>Background: Digital misinformation, primarily on social media, has led to harmful and costly beliefs in the general population. Notably, these beliefs have resulted in public health crises to the detriment of governments worldwide and their citizens. However, public health officials need access to a comprehensive system capable of mining and analyzing large volumes of social media data in real time. Objective: This study aimed to design and develop a big data pipeline and ecosystem (UbiLab Misinformation Analysis System [U-MAS]) to identify and analyze false or misleading information disseminated via social media on a certain topic or set of related topics. Methods: U-MAS is a platform-independent ecosystem developed in Python that leverages the Twitter V2 application programming interface and the Elastic Stack. The U-MAS expert system has 5 major components: data extraction framework, latent Dirichlet allocation (LDA) topic model, sentiment analyzer, misinformation classification model, and Elastic Cloud deployment (indexing of data and visualizations). The data extraction framework queries the data through the Twitter V2 application programming interface, with queries identified by public health experts. The LDA topic model, sentiment analyzer, and misinformation classification model are independently trained using a small, expert-validated subset of the extracted data. These models are then incorporated into U-MAS to analyze and classify the remaining data. Finally, the analyzed data are loaded into an index in the Elastic Cloud deployment and can then be presented on dashboards with advanced visualizations and analytics pertinent to infodemiology and infoveillance analysis. Results: U-MAS performed efficiently and accurately. Independent investigators have successfully used the system to extract significant insights into a fluoride-related health misinformation use case (2016 to 2021). The system is currently used for a vaccine hesitancy use case (2007 to 2022) and a heat wave-related illnesses use case (2011 to 2022). Each component in the system for the fluoride misinformation use case performed as expected. The data extraction framework handles large amounts of data within short periods. The LDA topic models achieved relatively high coherence values (0.54), and the predicted topics were accurate and befitting to the data. The sentiment analyzer performed at a correlation coefficient of 0.72 but could be improved in further iterations. The misinformation classifier attained a satisfactory correlation coefficient of 0.82 against expert-validated data. Moreover, the output dashboard and analytics hosted on the Elastic Cloud deployment are intuitive for researchers without a technical background and comprehensive in their visualization and analytics capabilities. In fact, the investigators of the fluoride misinformation use case have successfully used the system to extract interesting and important insights into public health, which have been published separately. Conclusions: The novel U-MAS pipeline has the potential to detect and analyze misleading information related to a particular topic or set of related topics. © Plinio Pelegrini Morita, Irfhana Zakir Hussain, Jasleen Kaur, Matheus Lotto, Zahid Ahmad Butt. Originally published in the Journal of Medical Internet Research (https://www.jmir.org), 09.06.2023.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</si>
  <si>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https://www.scopus.com/inward/record.uri?eid=2-s2.0-85161914874&amp;doi=10.2196%2f44356&amp;partnerID=40&amp;md5=b1fcab8026b12ff7a9eedcf074ce7d53</t>
  </si>
  <si>
    <t>10.2196/44356</t>
  </si>
  <si>
    <t>e44356</t>
  </si>
  <si>
    <t>Tweeting for Health Using Real-time Mining and Artificial Intelligence-Based Analytics: Design and Development of a Big Data Ecosystem for Detecting and Analyzing Misinformation on Twitter</t>
  </si>
  <si>
    <t>35113653200; 57698785200; 57821497400; 57195512585; 57202522739</t>
  </si>
  <si>
    <t>Morita, Plinio Pelegrini (35113653200); Hussain, Irfhana Zakir (57698785200); Kaur, Jasleen (57821497400); Lotto, Matheus (57195512585); Butt, Zahid Ahmad (57202522739)</t>
  </si>
  <si>
    <t>Morita P.P.; Hussain I.Z.; Kaur J.; Lotto M.; Butt Z.A.</t>
  </si>
  <si>
    <t>2-s2.0-85146240851</t>
  </si>
  <si>
    <t>Data retrieval systems supporting the discovery and reuse of open data are emerging as important tools in the open data ecosystem. However, user satisfaction with them is relatively low. This study proposes the primacy-peak-recency effect to investigate the cognitive mechanisms underlying data searchers’ overall satisfaction. To test the primacy-peak-recency effect, primacy-peak-recency cubes consisting of eye movement indicators at primacy, peak, and recency moments and their combinations are constructed as the theoretical model. A user experiment was conducted to collect eye movement data and satisfaction scores generated during 48 doctoral students’ interactions with data retrieval systems. An ensemble machine learning framework was then applied to analyze eye movement data to assess the theoretical model. The results indicate that the primacy-peak-recency cubes are salient predictors of data searchers’ satisfaction (the prediction accuracy=0.682 and regression R2=0.749). This finding suggests that data searchers’ complex cognitive processes at primacy, peak, and recency moments measured by uni-, bi-, and three-dimensional eye movement indicators are predictors of overall satisfaction, confirming the primacy-peak-recency effect. In addition, combinations of varying types of influential moments and multidimensional eye movement events are the best predictors of overall satisfaction. This suggests that influential moments and cognitive processes have additive effects on overall satisfaction. Combining theory-driven and data-driven approaches, this study sheds light on the potential of machine learning approaches for analyzing neuropsychological data for heuristics examination. With these insights, practical strategies to predict data searchers’ satisfaction and optimize the user-experience design of data retrieval systems are proposed. © 2022</t>
  </si>
  <si>
    <t>https://www.scopus.com/inward/record.uri?eid=2-s2.0-85146240851&amp;doi=10.1016%2fj.ipm.2022.103196&amp;partnerID=40&amp;md5=d1a0fe67eecaf524fc62d8a44d8e4caa</t>
  </si>
  <si>
    <t>10.1016/j.ipm.2022.103196</t>
  </si>
  <si>
    <t>Information Processing and Management</t>
  </si>
  <si>
    <t>55504316000; 57219746913; 57223356962; 57196481101</t>
  </si>
  <si>
    <t>Wang, Ping (55504316000); Yang, Hanqin (57219746913); Hou, Jingrui (57223356962); Li, Qiao (57196481101)</t>
  </si>
  <si>
    <t>Wang P.; Yang H.; Hou J.; Li Q.</t>
  </si>
  <si>
    <t>2-s2.0-85188745264</t>
  </si>
  <si>
    <t>Data ecosystems emerged as a new paradigm to facilitate the automated and massive exchange of data from heterogeneous information sources between different stakeholders. However, the corresponding benefits come with unforeseen risks as sensitive information is potentially exposed, questioning data ecosystem reliability. Consequently, data security is of utmost importance and, thus, a central requirement for successfully realizing data ecosystems. Academia has recognized this requirement, and current initiatives foster sovereign participation via a federated infrastructure where participants retain local control over what data they offer to whom. However, recent proposals place significant trust in remote infrastructure by implementing organizational security measures such as certification processes before the admission of a participant. At the same time, the data sensitivity incentivizes participants to bypass the organizational security measures to maximize their benefit. This issue significantly weakens security, sovereignty, and trust guarantees and highlights that organizational security measures are insufficient in this context. In this paper, we argue that data ecosystems must be extended with technical means to (re)establish dependable guarantees. We underpin this need with three representative use cases for data ecosystems, which cover personal, economic, and governmental data, and systematically map the lack of dependable guarantees in related work. To this end, we identify three enablers of dependable guarantees, namely trusted remote policy enforcement, verifiable data tracking, and integration of resource-constrained participants. These enablers are critical for securely implementing data ecosystems in data-sensitive contexts. © 2024 The Author(s)</t>
  </si>
  <si>
    <t>https://www.scopus.com/inward/record.uri?eid=2-s2.0-85188745264&amp;doi=10.1016%2fj.datak.2024.102301&amp;partnerID=40&amp;md5=d54e3a331e32afe6dcaa08124878db00</t>
  </si>
  <si>
    <t>10.1016/j.datak.2024.102301</t>
  </si>
  <si>
    <t>Data and Knowledge Engineering</t>
  </si>
  <si>
    <t>57212227372; 57195223332; 56975507800; 57210444730; 58450126500; 7005071218; 56253795600</t>
  </si>
  <si>
    <t>Lohmöller, Johannes (57212227372); Pennekamp, Jan (57195223332); Matzutt, Roman (56975507800); Schneider, Carolin Victoria (57210444730); Vlad, Eduard (58450126500); Trautwein, Christian (7005071218); Wehrle, Klaus (56253795600)</t>
  </si>
  <si>
    <t>Lohmöller J.; Pennekamp J.; Matzutt R.; Schneider C.V.; Vlad E.; Trautwein C.; Wehrle K.</t>
  </si>
  <si>
    <t>2-s2.0-85199109922</t>
  </si>
  <si>
    <t>Ecosystem metaphors are increasingly used to describe complex business and civil society relationships. This article argues that the rise of ecosystem thinking in public policy and administration represents a new, radically decentred model of policy action. It focuses on ecosystems of data-driven modelling and experts who use government public health data. This study presents a conceptual framework that suggests effective data ecosystems undergo organic adaptation, display institutional leadership, and respond instrumentally to policymakers’ information needs. It examines how Australia’s infectious disease data ecosystem performed before and during the COVID-19 pandemic. In-depth interviews with data experts involved in infectious disease modelling in Australia revealed trade-offs within and between organic, institutional and instrumental dimensions, which COVID-19 exacerbated. The article concludes that data ecosystems represent a hybrid form of policymaking in practice and that tensions must be managed to maximise the contributions of data ecosystems to facilitate evidence-informed decision-making. • © Authors 2024</t>
  </si>
  <si>
    <t>https://www.scopus.com/inward/record.uri?eid=2-s2.0-85199109922&amp;doi=10.1332%2f03055736Y2023D000000001&amp;partnerID=40&amp;md5=80d3cac19f61282ef63ee46de2828c49</t>
  </si>
  <si>
    <t>10.1332/03055736Y2023D000000001</t>
  </si>
  <si>
    <t>Policy and Politics</t>
  </si>
  <si>
    <t>The promise and performance of data ecosystems: Australia’s COVID-19 response</t>
  </si>
  <si>
    <t>8882740600; 57217024321</t>
  </si>
  <si>
    <t>Howard, Cosmo (8882740600); Hyland-Wood, Bernadette (57217024321)</t>
  </si>
  <si>
    <t>Howard C.; Hyland-Wood B.</t>
  </si>
  <si>
    <t>2-s2.0-85177780066</t>
  </si>
  <si>
    <t>The worldwide generation of waste electrical and electronic equipment is continuously growing, with electric vehicle batteries reaching their end-of-life having become a key concern for both the environment and human health in recent years. In this context, the proliferation of Internet of Things standards and data ecosystems is advancing the feasibility of data-driven condition monitoring and remanufacturing. This is particularly desirable for the end-of-life recovery of high-value equipment towards sustainable closed-loop production systems. Low-Power Wide-Area Networks, despite being relatively recent, are starting to be conceived as key-enabling technologies built upon the principles of long-range communication and negligible energy consumption. While LoRaWAN is considered the open standard with the highest level of acceptance from both industry and academia, it is its random access protocol (Aloha) that limits its capacity in large-scale deployments to some extent. Although time-slotted scheduling has proved to alleviate certain scalability limitations, the constrained nature of end nodes and their application-oriented requirements significantly increase the complexity of time-slotted network management tasks. To shed light on this matter, a multi-agent network management system for the on-demand allocation of resources in end-of-life monitoring applications for remanufacturing is introduced in this work. It leverages LoRa’s spreading factor orthogonality and network-wide knowledge to increase the number of nodes served in time-slotted monitoring setups. The proposed system is validated and evaluated for end-of-life monitoring where two representative end-node distributions were emulated, with the achieved network capacity improvements ranging from 75.27% to 249.46% with respect to LoRaWAN’s legacy operation. As a result, the suitability of different agent-based strategies has been evaluated and a number of lessons have been drawnaccording to different application and hardware constraints. While the presented findings can be used to further improve the explainability of the proposed models (in line with the concept of eXplainable AI), the overall framework represents a step forward in lightweight end-of-life condition monitoring for remanufacturing. © 2024 – IOS Press. All rights reserved.</t>
  </si>
  <si>
    <t>https://www.scopus.com/inward/record.uri?eid=2-s2.0-85177780066&amp;doi=10.3233%2fICA-230716&amp;partnerID=40&amp;md5=889f15e2ac1d7821a9be45fe92691ec6</t>
  </si>
  <si>
    <t>10.3233/ICA-230716</t>
  </si>
  <si>
    <t>Integrated Computer-Aided Engineering</t>
  </si>
  <si>
    <t>Internet-of-Things framework for scalable end-of-life condition monitoring in remanufacturing</t>
  </si>
  <si>
    <t>57193328014; 57202112308; 6602230534; 6602909884; 57188750814</t>
  </si>
  <si>
    <t>Garrido-Hidalgo, Celia (57193328014); Roda-Sanchez, Luis (57202112308); Fernández-Caballero, Antonio (6602230534); Olivares, Teresa (6602909884); Ramírez, F. Javier (57188750814)</t>
  </si>
  <si>
    <t>Garrido-Hidalgo C.; Roda-Sanchez L.; Fernández-Caballero A.; Olivares T.; Ramírez F.J.</t>
  </si>
  <si>
    <t>2-s2.0-85162672315</t>
  </si>
  <si>
    <t>Privacy concerns often raise when sensitive data are collected, traded, and processed. The data owner typically loses her ultimate control of the data after data-outsourcing. In this work, we present the PrivData Network - a community-controlled privacy-preserving data factory and trading market. It can be viewed as a standalone data ecosystem that enables privacy-preserving data-driven workflows in a controlled environment for orchestrating and automating data movement and data transformation. In particular, we design a data encapsulation mechanism with privacy assurance, which can guarantee data privacy, usage policy compliance and metadata validity. We also design a privacy policy language and utilize a static analysis library that transfers the program to the defined policy language. To ensure the correctness of data processing, we propose a publicly verifiable secure multiparty computation protocol for mixed circuits, which guarantees the output correctness even if all parties are corrupted. Its online efficiency is comparable to conventional semi-honest secret-sharing-based MPC schemes. Finally, we implemented a prototype of our system in C++ and benchmark it on various tasks, such as biometric matching, logistic regression, and decision trees, etc. © 2004-2012 IEEE.</t>
  </si>
  <si>
    <t>https://www.scopus.com/inward/record.uri?eid=2-s2.0-85162672315&amp;doi=10.1109%2fTDSC.2023.3284565&amp;partnerID=40&amp;md5=3566ac090db85bd9b7fd74d3e18ee887</t>
  </si>
  <si>
    <t>57888670500; 59045390000; 8396435500</t>
  </si>
  <si>
    <t>Lu, Tianpei (57888670500); Zhang, Bingsheng (59045390000); Ren, Kui (8396435500)</t>
  </si>
  <si>
    <t>Lu T.; Zhang B.; Ren K.</t>
  </si>
  <si>
    <t>2-s2.0-85209395390</t>
  </si>
  <si>
    <t>PURPOSE Over the past decade, significant surges in cancer data of all types have happened. To promote sharing and use of these rich data, the National Cancer Institute’s Cancer Research Data Commons (CRDC) was developed as a cloud-based infrastructure that provides a large, comprehensive, and expanding collection of cancer data with tools for analysis. We conducted this scoping review of articles to provide an overview of how CRDC resources are being used by cancer researchers. METHODS A thorough literature search was conducted to identify all relevant publications. We included publications that directly cited CRDC resources to specifically examine the impact and contributions of CRDC by itself. We summarized the distributions and trends of how CRDC components were used by the research community and discussed current research gaps and future opportunities. RESULTS In terms of CRDC resources used by the research community, encouraging trends in utilization were observed, suggesting that CRDC has become an important building block for fostering a wide range of cancer research. We also noted a few areas where current applications are rather lacking and provided insights on how improvements can be made by CRDC and research community. CONCLUSION CRDC, as the foundation of a National Cancer Data Ecosystem, will continue empowering the research community to effectively leverage cancer-related data, uncover novel strategies, and address the needs of patients with cancer, ultimately combatting this disease more effectively. © 2024 by American Society of Clinical Oncology.</t>
  </si>
  <si>
    <t>https://www.scopus.com/inward/record.uri?eid=2-s2.0-85209395390&amp;doi=10.1200%2fCCI.24.00116&amp;partnerID=40&amp;md5=570b2aff63c3af0a8fb699f82492dd0e</t>
  </si>
  <si>
    <t>10.1200/CCI.24.00116</t>
  </si>
  <si>
    <t>e2400116</t>
  </si>
  <si>
    <t>Usage of the National Cancer Institute Cancer Research Data Commons by Researchers: A Scoping Review of the Literature</t>
  </si>
  <si>
    <t>57193076426; 57211461050; 6602279726; 7005410780</t>
  </si>
  <si>
    <t>Chen, Zhaoyi (57193076426); Kim, Erika (57211461050); Davidsen, Tanja (6602279726); Barnholtz-Sloan, Jill S. (7005410780)</t>
  </si>
  <si>
    <t>Chen Z.; Kim E.; Davidsen T.; Barnholtz-Sloan J.S.</t>
  </si>
  <si>
    <t>2-s2.0-85174831303</t>
  </si>
  <si>
    <t>Data Ecosystems (DE) are used across various fields and applications. They facilitate collaboration between organizations, such as companies or research institutions, enabling them to share data and services. A DE can boost research outcomes by managing and extracting value from the increasing volume of generated and shared data in the last decades. However, the adoption of DE solutions for scientific data by R&amp;D departments and scientific communities is still difficult. Scientific data are challenging to manage, and, as a result, a considerable part of this information still needs to be annotated and organized in order to be shared. This work discusses the challenges of employing DE in scientific domains and the corresponding potential mitigations. First, scientific data and their typologies are contextualized, then their unique characteristics are discussed. Typical properties regarding their high heterogeneity and uncertainty make assessing their consistency and accuracy problematic. In addition, this work discusses the specific requirements expressed by the scientific communities when it comes to integrating a DE solution into their workflow. The unique properties of scientific data and domain-specific requirements create a challenging setting for adopting DEs. The challenges are expressed as general research questions, and this work explores the corresponding solutions in terms of data management aspects. Finally, the paper presents a real-world scenario with more technical details. © 2023 The Author(s)</t>
  </si>
  <si>
    <t>https://www.scopus.com/inward/record.uri?eid=2-s2.0-85174831303&amp;doi=10.1016%2fj.datak.2023.102236&amp;partnerID=40&amp;md5=a8f3b8912d5c296d5a2ee99d1ed1960f</t>
  </si>
  <si>
    <t>10.1016/j.datak.2023.102236</t>
  </si>
  <si>
    <t>57211998875; 7004638196</t>
  </si>
  <si>
    <t>Ramalli, Edoardo (57211998875); Pernici, Barbara (7004638196)</t>
  </si>
  <si>
    <t>Ramalli E.; Pernici B.</t>
  </si>
  <si>
    <t>2-s2.0-85189876854</t>
  </si>
  <si>
    <t>Background: Patient registries and databases are essential tools for advancing clinical research in the area of rare diseases, as well as for enhancing patient care and healthcare planning. The primary aim of this study is a landscape analysis of available European data sources amenable to machine learning (ML) and their usability for Rare Diseases screening, in terms of findable, accessible, interoperable, reusable(FAIR), legal, and business considerations. Second, recommendations will be proposed to provide a better understanding of the health data ecosystem. Methods: In the period of March 2022 to December 2022, a cross-sectional study using a semi-structured questionnaire was conducted among potential respondents, identified as main contact person of a health-related databases. The design of the self-completed questionnaire survey instrument was based on information drawn from relevant scientific publications, quantitative and qualitative research, and scoping review on challenges in mapping European rare disease (RD) databases. To determine database characteristics associated with the adherence to the FAIR principles, legal and business aspects of database management Bayesian models were fitted. Results: In total, 330 unique replies were processed and analyzed, reflecting the same number of distinct databases (no duplicates included). In terms of geographical scope, we observed 24.2% (n = 80) national, 10.0% (n = 33) regional, 8.8% (n = 29) European, and 5.5% (n = 18) international registries coordinated in Europe. Over 80.0% (n = 269) of the databases were still active, with approximately 60.0% (n = 191) established after the year 2000 and 71.0% last collected new data in 2022. Regarding their geographical scope, European registries were associated with the highest overall FAIR adherence, while registries with regional and “other” geographical scope were ranked at the bottom of the list with the lowest proportion. Responders’ willingness to share data as a contribution to the goals of the Screen4Care project was evaluated at the end of the survey. This question was completed by 108 respondents; however, only 18 of them (16.7%) expressed a direct willingness to contribute to the project by sharing their databases. Among them, an equal split between pro-bono and paid services was observed. Conclusions: The most important results of our study demonstrate not enough sufficient FAIR principles adherence and low willingness of the EU health databases to share patient information, combined with some legislation incapacities, resulting in barriers to the secondary use of data. © The Author(s) 2024.</t>
  </si>
  <si>
    <t>https://www.scopus.com/inward/record.uri?eid=2-s2.0-85189876854&amp;doi=10.1186%2fs13023-024-03162-5&amp;partnerID=40&amp;md5=cab59d3378d77353626fd7892a42122c</t>
  </si>
  <si>
    <t>10.1186/s13023-024-03162-5</t>
  </si>
  <si>
    <t>Landscape analysis of available European data sources amenable for machine learning and recommendations on usability for rare diseases screening</t>
  </si>
  <si>
    <t>55352554300; 57542360900; 58630191700; 50361224100; 57543080000; 57683289600; 57221935867; 58722520000; 58496285900; 6504151599; 55249644800; 6603668664</t>
  </si>
  <si>
    <t>Raycheva, Ralitsa (55352554300); Kostadinov, Kostadin (57542360900); Mitova, Elena (58630191700); Iskrov, Georgi (50361224100); Stefanov, Georgi (57543080000); Vakevainen, Merja (57683289600); Elomaa, Kaisa (57221935867); Man, Yuen-Sum (58722520000); Gross, Edith (58496285900); Zschüntzsch, Jana (6504151599); Röttger, Richard (55249644800); Stefanov, Rumen (6603668664)</t>
  </si>
  <si>
    <t>Raycheva R.; Kostadinov K.; Mitova E.; Iskrov G.; Stefanov G.; Vakevainen M.; Elomaa K.; Man Y.-S.; Gross E.; Zschüntzsch J.; Röttger R.; Stefanov R.</t>
  </si>
  <si>
    <t>2-s2.0-85178093545</t>
  </si>
  <si>
    <t>This paper examines the role of data transparency in explaining gross domestic product (GDP) growth forecast errors - the difference between forecasted and realized growth. On average, a one standard deviation increase in the log of a country's Statistical Capacity Index, a measure of data capacity and transparency, is associated with a decline in absolute forecast errors by 0.44 and 0.49 percentage points for World Bank and International Monetary Fund (IMF) forecasts, respectively. The role of the overall data ecosystem, not just elements related to growth forecasting, is important for forecast accuracy. The study also establishes that forecast errors are large, the Middle East and North Africa region has the largest forecast errors among the world regions, and World Bank forecasts are more accurate and less optimistic than those from the IMF and the private sector. © 2023</t>
  </si>
  <si>
    <t>https://www.scopus.com/inward/record.uri?eid=2-s2.0-85178093545&amp;doi=10.1016%2fj.jimonfin.2023.102991&amp;partnerID=40&amp;md5=36a0205a5bbc58ce754ae79cd90cf0c3</t>
  </si>
  <si>
    <t>10.1016/j.jimonfin.2023.102991</t>
  </si>
  <si>
    <t>7201689569; 7005316261; 56037721100; 57693752000; 58728244000; 58727047300</t>
  </si>
  <si>
    <t>Gatti, Roberta (7201689569); Lederman, Daniel (7005316261); Islam, Asif M. (56037721100); Nguyen, Ha (57693752000); Lotfi, Rana (58728244000); Emam Mousa, Mennatallah (58727047300)</t>
  </si>
  <si>
    <t>Gatti R.; Lederman D.; Islam A.M.; Nguyen H.; Lotfi R.; Emam Mousa M.</t>
  </si>
  <si>
    <t>2-s2.0-85212392860</t>
  </si>
  <si>
    <t>Whether industrial agglomeration can promote the synergistic evolution of the energy big data ecosystem (EBDE) is important for effectively solving environmental pollution problems, promoting clean technology innovation, and achieving sustainable development of the energy industry. To this end, this paper applies the Harken model to construct EBDE synergy indicators from a synergistic perspective in 30 Chinese provinces from 2014 to 2020. The EBDE core subsystem is the sequential covariate, which plays a decisive factor in the synergistic evolution of EBDE. The synergy value of the system in each province shows a significant upward trend, and the overall synergy condition is significantly improved. On this basis, this paper explores how industrial agglomeration affects the synergistic evolution of the energy big data ecosystem. The results of the econometric study show that industrial agglomeration at the national level contributes to the enhancement of CEBDE. However, the impact of industrial agglomeration on CEBDE varies significantly at the regional level. In the central region, industrial agglomeration can contribute to the enhancement of CEBDE, but in the eastern and western regions, the industrial agglomeration has no significant effect on CEBDE. Finally, based on the study, this paper proposes specific recommendations for improving CEBDE. These results have important implications for the formulation of energy-use policies and the realization of sustainable energy development. © 2024 Newcastle University.</t>
  </si>
  <si>
    <t>https://www.scopus.com/inward/record.uri?eid=2-s2.0-85212392860&amp;doi=10.1080%2f09640568.2024.2413879&amp;partnerID=40&amp;md5=92463bfd25074ca2c3eacd5181d6d45f</t>
  </si>
  <si>
    <t>10.1080/09640568.2024.2413879</t>
  </si>
  <si>
    <t>The impact of industrial agglomeration on the synergistic evolution of the energy big data ecosystem: empirical findings from China</t>
  </si>
  <si>
    <t>57748742700; 58750480900; 57204698496; 57225977480; 57216971897; 59266597900; 57858639500</t>
  </si>
  <si>
    <t>Fu, Zitian (57748742700); Yao, Shunyu (58750480900); Tiwari, Aviral Kumar (57204698496); Mohiuddin, Muhammad (57225977480); Zhong, Kaiyang (57216971897); Haseeb, Mohammad (59266597900); Liu, Yan (57858639500)</t>
  </si>
  <si>
    <t>Fu Z.; Yao S.; Tiwari A.K.; Mohiuddin M.; Zhong K.; Haseeb M.; Liu Y.</t>
  </si>
  <si>
    <t>2-s2.0-85205335819</t>
  </si>
  <si>
    <t>Background: Evidence-based decision-making is essential to improve public health benefits and resources, especially in low- and middle-income countries (LMICs), but the mechanisms of its implementation remain less straightforward. The availability of high-quality, reliable, and sufficient data in LMICs can be challenging due to issues such as a lack of human resource capacity and weak digital infrastructure, among others. Health information systems (HISs) have been critical for aggregating and integrating health-related data from different sources to support evidence-based decision-making. Nutrition information systems (NISs), which are nutrition-focused HISs, collect and report on nutrition-related indicators to improve issues related to malnutrition and food security—and can assist in improving populations’ nutritional statuses and the integration of nutrition programming into routine health services. Data visualization tools (DVTs) such as dashboards have been recommended to support evidence-based decision-making, leveraging data from HISs or NISs. The use of such DVTs to support decision-making has largely been unexplored within LMIC contexts. In Bangladesh, the Mukto dashboard was developed to display and visualize nutrition-related performance indicators at the national and subnational levels. However, despite this effort, the current use of nutrition data to guide priorities and decisions remains relatively nascent and underused. Objective: The goal of this study is to better understand how Bangladesh’s NIS, including the Mukto dashboard, has been used and areas for improvement to facilitate its use for evidence-based decision-making toward ameliorating nutrition-related service delivery and the health status of communities in Bangladesh. Methods: Primary data collection was conducted through qualitative semistructured interviews with key policy-level stakeholders (n=24). Key informants were identified through purposive sampling and were asked questions about the experiences and challenges with the NIS and related nutrition dashboards. Results: Main themes such as trust, data usability, personal power, and data use for decision-making emerged from the data. Trust in both data collection and quality was lacking among many stakeholders. Poor data usability stemmed from unstandardized indicators, irregular data collection, and differences between rural and urban data. Insufficient personal power and staff training coupled with infrastructural challenges can negatively affect data at the input stage. While stakeholders understood and expressed the importance of evidence-based decision-making, ultimately, they noted that the data were not being used to their maximum potential. Conclusions: Leveraging DVTs can improve the use of data for evidence-based decision-making, but decision makers must trust that the data are believable, credible, timely, and responsive. The results support the significance of a tailored data ecosystem, which has not reached its full potential in Bangladesh. Recommendations to reach this potential include ensuring a clear intended user base and accountable stakeholders are present. Systems should also have the capacity to ensure data credibility and support ongoing personal power requirements. ©Berhaun Fesshaye, Shivani Pandya, Lena Kan, Anna Kalbarczyk,</t>
  </si>
  <si>
    <t>https://www.scopus.com/inward/record.uri?eid=2-s2.0-85205335819&amp;doi=10.2196%2f48294&amp;partnerID=40&amp;md5=2266ea1642837e73ae597e0efa8c9a8a</t>
  </si>
  <si>
    <t>10.2196/48294</t>
  </si>
  <si>
    <t>e48294</t>
  </si>
  <si>
    <t>57880557400; 57222627428; 57204570455; 57189679824; 57211147218; 55207274100; 57201998982; 12774594900; 7007152523; 57194566593; 57213779139; 59349297600; 6505557971</t>
  </si>
  <si>
    <t>Fesshaye, Berhaun (57880557400); Pandya, Shivani (57222627428); Kan, Lena (57204570455); Kalbarczyk, Anna (57189679824); Alland, Kelsey (57211147218); Mustafizur Rahman, S.M. (55207274100); Bulbul, Md Mofijul Islam (57201998982); Mustaphi, Piyali (12774594900); Siddique, Muhammad Abu Bakr (7007152523); Tanim, Md Imtiaz Alam (57194566593); Chowdhury, Mridul (57213779139); Rumman, Tajkia (59349297600); Labrique, Alain B. (6505557971)</t>
  </si>
  <si>
    <t>Fesshaye B.; Pandya S.; Kan L.; Kalbarczyk A.; Alland K.; Mustafizur Rahman S.M.; Bulbul M.M.I.; Mustaphi P.; Siddique M.A.B.; Tanim M.I.A.; Chowdhury M.; Rumman T.; Labrique A.B.</t>
  </si>
  <si>
    <t>2-s2.0-85211998472</t>
  </si>
  <si>
    <t>The U.S. Geological Survey (USGS) has long recognized the strategic importance and value of well-managed data assets as an integral component of scientific integrity and foundational to the advancement of scientific research, decision making, and public safety. The USGS investment in the science lifecycle, including collection of unbiased data assets, interpretation, peer review, interpretive publications, and data release, ultimately contributes to the transparency and availability of science. Foundational Government directives and laws, such as the Foundations for Evidence-Based Policymaking Act of 2018 (Public Law 115-435, 132 Stat. 5529) as well as Executive Order 13642, "Making Open and Machine Readable the New Default for Government Information," provide a framework for addressing strategic data management. The USGS Data Strategy builds on that framework by outlining high-level goals and objectives that serve as a long-term, decadal guide toward achieving a broad, data-focused vision. Benefits of the USGS Data Strategy are many. The USGS will contribute to open science by increasing efficiencies in the consistent management of valuable data assets; driving innovation that results in modernized capabilities to ensure data are analysis ready; increasing data skills across the Bureau to enhance workforce data literacy; broadening capacity to understand and address needs of stakeholders; and measuring progress in producing findable, accessible, interoperable, and reusable (FAIR) data products. The major goals and objectives of the USGS Data Strategy promote maximizing the utility of USGS data based on stakeholder needs, promoting data innovation, coordinating common data practices, modernizing our USGS enterprise data architecture, and enhancing our data-centric culture. The goals and objectives in the strategy align with other Bureau strategic plans, guidance, and directives from the Department of the Interior and the Federal Government. This strategy is a key component to strengthen the Bureau's data ecosystem to ensure a relevant, long-term capacity that supports internal needs and achieves its scientific mission in the most efficient and effective manner. © 2024 US Geological Survey. All rights reserved.</t>
  </si>
  <si>
    <t>https://www.scopus.com/inward/record.uri?eid=2-s2.0-85211998472&amp;doi=10.3133%2fcir1517&amp;partnerID=40&amp;md5=bf6014713ef79ea5821886416b389d1a</t>
  </si>
  <si>
    <t>10.3133/cir1517</t>
  </si>
  <si>
    <t>iii</t>
  </si>
  <si>
    <t>US Geological Survey Circular</t>
  </si>
  <si>
    <t>U.S. Geological Survey Data Strategy 2023-33</t>
  </si>
  <si>
    <t>37109661200; 57192810842; 7801496384; 59471542400; 59319123900; 59471542500; 59471303600; 59471774000</t>
  </si>
  <si>
    <t>Hutchison, Vivian B. (37109661200); Burley, Thomas E. (57192810842); Blasch, Kyle W. (7801496384); Exter, Paul E. (59471542400); Gunther, Gregory L. (59319123900); Shipman, Aaron J. (59471542500); Kelley, Courtney M. (59471303600); Morris, Cheryl A. (59471774000)</t>
  </si>
  <si>
    <t>Hutchison V.B.; Burley T.E.; Blasch K.W.; Exter P.E.; Gunther G.L.; Shipman A.J.; Kelley C.M.; Morris C.A.</t>
  </si>
  <si>
    <t>2-s2.0-85206441875</t>
  </si>
  <si>
    <t>Background: Botswana has made significant investments in its health care information infrastructure, including vertical programs for child health and nutrition, HIV care, and tuberculosis. However, effectively integrating the more than 18 systems in place for data collection and reporting has proved to be challenging. The Botswana Health Data Collaborative Roadmap Strategy (2020-24) states that “there exists parallel reporting systems and data is not integrated into the mainstream reports at the national level,” seconded by the Botswana National eLearning strategy (2020), which states that “there is inadequate information flow at all levels, proliferation of systems, reporting tools are not synthesized; hence too many systems are not communicating.” Objective: The objectives of this study are to (1) create a visual representation of how data are processed and the inputs and outputs through each health care system level; (2) understand how frontline workers perceive health care data sharing across existing platforms and the impact of data on health care service delivery. Methods: The setting included a varied range of 30 health care facilities across Botswana, aiming to capture insights from multiple perspectives into data flow and system integration challenges. The study design combined qualitative and quantitative methodologies, informed by the rapid assessment process and the technology assessment model for resource limited settings. The study used a participatory research approach to ensure comprehensive stakeholder engagement from its inception. Survey instruments were designed to capture the intricacies of data processing, sharing, and integration among health care workers. A purposive sampling strategy was used to ensure a wide representation of participants across different health care roles and settings. Data collection used both digital surveys and in-depth interviews. Preliminary themes for analysis include perceptions of the value of health care data and experiences in data collection and sharing. Ethical approvals were comprehensively obtained, reflecting the commitment to uphold research integrity and participant welfare throughout the study. Results: The study recruited almost 44 health care facilities, spanning a variety of health care facilities. Of the 44 recruited facilities, 27 responded to the surveys and participated in the interviews. A total of 75% (112/150) of health care professionals participating came from clinics, 20% (30/150) from hospitals, and 5% (8/150) from health posts and mobile clinics. As of October 10, 2023, the study had collected over 200 quantitative surveys and conducted 90 semistructured interviews. Conclusions: This study has so far shown enthusiastic engagement from the health care community, underscoring the relevance and necessity of this study’s objectives. We believe the methodology, centered around extensive community engagement, is pivotal in capturing a nuanced understanding of the health care data ecosystem. The focus will now shift to the analysis phase of the study, with the aim of developing comprehensive recommendations for improving data flow within Botswana's health care system. ©Grey Faulkenberry, Audrey Masizana, Badisa Mosesane, Kagiso Ndlovu.</t>
  </si>
  <si>
    <t>https://www.scopus.com/inward/record.uri?eid=2-s2.0-85206441875&amp;doi=10.2196%2f52411&amp;partnerID=40&amp;md5=291d8bfaec90def31eb05ba7ccfce50a</t>
  </si>
  <si>
    <t>10.2196/52411</t>
  </si>
  <si>
    <t>e52411</t>
  </si>
  <si>
    <t>59368189500; 58482064200; 59368513000; 57189492929</t>
  </si>
  <si>
    <t>Faulkenberry, Grey (59368189500); Masizana, Audrey (58482064200); Mosesane, Badisa (59368513000); Ndlovu, Kagiso (57189492929)</t>
  </si>
  <si>
    <t>Faulkenberry G.; Masizana A.; Mosesane B.; Ndlovu K.</t>
  </si>
  <si>
    <t>2-s2.0-85211771881</t>
  </si>
  <si>
    <t>This study addresses the need for enhanced sustainability in the nonwovens industry by developing a data ecosystem that improves data transparency, interoperability, and decision-making across the value chain. The research focuses on two conceptual models, including the Digital Product Passport (DPP) for tracking sustainability information and a holistic data management system for production environments. The research involved identifying key stakeholders, their tasks, and challenges related to sustainability and applying digital tools to meet these needs. The results demonstrate that integrating these data-space use cases can significantly enhance the availability and verifiability of sustainability data, aligning with European Union objectives such as those in the Gaia-X initiative. However, the proposed concepts have not yet been validated in real-world settings, highlighting the need for further research to assess their effectiveness and scalability. These findings suggest that digital ecosystems have the potential to drive sustainable transformation and foster collaboration in the nonwovens sector, offering a pathway towards more circular and resource-efficient practices. © 2024 by the authors.</t>
  </si>
  <si>
    <t>https://www.scopus.com/inward/record.uri?eid=2-s2.0-85211771881&amp;doi=10.3390%2fsu162310735&amp;partnerID=40&amp;md5=927219fff7098156d01afb7447e74a17</t>
  </si>
  <si>
    <t>10.3390/su162310735</t>
  </si>
  <si>
    <t>A Sovereign and Interoperable Data Ecosystem for an Eco-Efficient Nonwovens Industry</t>
  </si>
  <si>
    <t>57843606500; 56919621200; 7005723396</t>
  </si>
  <si>
    <t>Pohlmeyer, Florian (57843606500); Möbitz, Christian (56919621200); Gries, Thomas (7005723396)</t>
  </si>
  <si>
    <t>Pohlmeyer F.; Möbitz C.; Gries T.</t>
  </si>
  <si>
    <t>2-s2.0-85182732122</t>
  </si>
  <si>
    <t>In recent years, data privacy has attracted increasing public concerns, especially with public scandals from top Internet companies, emerging over inappropriate data collection, lack of transparency in data usage, and manipulation of users' preferences. This has led to responsive efforts from multiple sectors of society to constrain the violation of individuals’ data privacy. Among these efforts, the regulations like GDPR are the most influential, which are believed to be able to change the foundation of the whole data ecosystem. The main concern of current regulation is data transparency, designed to enable individuals to make rational decisions about their data. However, I argue that transparency cannot mitigate a key issue of data privacy, which is the right of receiving benefits from data. This issue is getting severe with the rapid development of the data economy and will become the essential problem of social welfare and fairness in the AI era. I further point out that the key to solving this issue is to migrate the current centralized data utilization paradigm to a new decentralized paradigm. Based on the recent technical advancements, I propose an applicable pathway to implement such a paradigm. And to realize a fair and sustainable data eco-system, joint efforts should be made within this paradigm. © 2024</t>
  </si>
  <si>
    <t>https://www.scopus.com/inward/record.uri?eid=2-s2.0-85182732122&amp;doi=10.1016%2fj.techsoc.2024.102457&amp;partnerID=40&amp;md5=2d005fd514f014db77d84ae2aa381a4c</t>
  </si>
  <si>
    <t>10.1016/j.techsoc.2024.102457</t>
  </si>
  <si>
    <t>Wu, Chao (55628577296)</t>
  </si>
  <si>
    <t>Wu C.</t>
  </si>
  <si>
    <t>2-s2.0-85196047145</t>
  </si>
  <si>
    <t>Data ecosystems are a novel inter-organizational form of cooperation. They require at least one data provider and one or more data consumers. Existing research mainly addresses generativity mechanisms in this relationship, such as business models or role models for data ecosystems. However, an essential prerequisite for thriving data ecosystems is high data quality in the shared data. Without sufficient data quality, sharing data might lead to negative business consequences, given that the information drawn from them or services built on them might be incorrect or produce fraudulent results. We tackle this issue precisely since we report on a multi-case study deploying data quality tools in data ecosystem scenarios. From these cases, we derive generalized prescriptive design knowledge as a design theory to make the knowledge available for others designing data quality tools for data sharing. Subsequently, our study contributes to integrating the issue of data quality in data ecosystem research and provides practitioners with actionable guidelines inferred from three real-world cases. © 2024 The Author(s)</t>
  </si>
  <si>
    <t>https://www.scopus.com/inward/record.uri?eid=2-s2.0-85196047145&amp;doi=10.1016%2fj.datak.2024.102333&amp;partnerID=40&amp;md5=fb6de4423edb7ae27f903fba528c70cc</t>
  </si>
  <si>
    <t>10.1016/j.datak.2024.102333</t>
  </si>
  <si>
    <t>57211535586; 58089732900; 57202583008</t>
  </si>
  <si>
    <t>Altendeitering, Marcel (57211535586); Guggenberger, Tobias Moritz (58089732900); Möller, Frederik (57202583008)</t>
  </si>
  <si>
    <t>Altendeitering M.; Guggenberger T.M.; Möller F.</t>
  </si>
  <si>
    <t>2-s2.0-85196677197</t>
  </si>
  <si>
    <t>Wearable devices are increasingly used by a growing portion of the population to track health and illnesses. The data emerging from these devices can potentially transform health care. This requires an interoperability framework that enables the deployment of platforms, sensors, devices, and software applications within diverse health systems, aiming to facilitate innovation in preventing and treating cardiovascular disease. However, the current data ecosystem includes several noninteroperable systems that inhibit such objectives. The design of clinically meaningful systems for accessing and incorporating these data into clinical workflows requires strategies to ensure the quality of data and clinical content and patient and caregiver accessibility. This scientific statement aims to address the best practices, gaps, and challenges pertaining to data interoperability in this area, with considerations for (1) data integration and the scope of measures, (2) application of these data into clinical approaches/strategies, and (3) regulatory/ethical/legal issues. © 2024 American Heart Association, Inc.</t>
  </si>
  <si>
    <t>https://www.scopus.com/inward/record.uri?eid=2-s2.0-85196677197&amp;doi=10.1161%2fHCG.0000000000000095&amp;partnerID=40&amp;md5=e4b21ee6c9bb0433455ed2001553683f</t>
  </si>
  <si>
    <t>10.1161/HCG.0000000000000095</t>
  </si>
  <si>
    <t>e000095</t>
  </si>
  <si>
    <t>Circulation: Genomic and Precision Medicine</t>
  </si>
  <si>
    <t>Data Interoperability for Ambulatory Monitoring of Cardiovascular Disease: A Scientific Statement From the American Heart Association</t>
  </si>
  <si>
    <t>6701320722; 54392524600; 57650836400; 7402437323; 55918427500; 57193231825; 7103261329; 6701541067; 57206148165; 55974983700</t>
  </si>
  <si>
    <t>Armoundas, Antonis A. (6701320722); Ahmad, Faraz S. (54392524600); Bennett, Derrick A. (57650836400); Chung, Mina K. (7402437323); Davis, Leslie L. (55918427500); Dunn, Jessilyn (57193231825); Narayan, Sanjiv M. (7103261329); Slotwiner, David J. (6701541067); Wiley, Kevin Keith (57206148165); Khera, Rohan (55974983700)</t>
  </si>
  <si>
    <t>Armoundas A.A.; Ahmad F.S.; Bennett D.A.; Chung M.K.; Davis L.L.; Dunn J.; Narayan S.M.; Slotwiner D.J.; Wiley K.K., Jr.; Khera R.</t>
  </si>
  <si>
    <t>2-s2.0-85211630894</t>
  </si>
  <si>
    <t>Introduction: The agriculture genomics community has numerous data submission standards available, but the standards for describing and storing single-cell (SC, e.g., scRNA- seq) data are comparatively underdeveloped. Methods: To bridge this gap, we leveraged recent advancements in human genomics infrastructure, such as the integration of the Human Cell Atlas Data Portal with Terra, a secure, scalable, open-source platform for biomedical researchers to access data, run analysis tools, and collaborate. In parallel, the Single Cell Expression Atlas at EMBL-EBI offers a comprehensive data ingestion portal for high-throughput sequencing datasets, including plants, protists, and animals (including humans). Developing data tools connecting these resources would offer significant advantages to the agricultural genomics community. The FAANG data portal at EMBL-EBI emphasizes delivering rich metadata and highly accurate and reliable annotation of farmed animals but is not computationally linked to either of these resources. Results: Herein, we describe a pilot-scale project that determines whether the current FAANG metadata standards for livestock can be used to ingest scRNA-seq datasets into Terra in a manner consistent with HCA Data Portal standards. Importantly, rich scRNA-seq metadata can now be brokered through the FAANG data portal using a semi-automated process, thereby avoiding the need for substantial expert curation. We have further extended the functionality of this tool so that validated and ingested SC files within the HCA Data Portal are transferred to Terra for further analysis. In addition, we verified data ingestion into Terra, hosted on Azure, and demonstrated the use of a workflow to analyze the first ingested porcine scRNA-seq dataset. Additionally, we have also developed prototype tools to visualize the output of scRNA-seq analyses on genome browsers to compare gene expression patterns across tissues and cell populations. This JBrowse tool now features distinct tracks, showcasing PBMC scRNA-seq alongside two bulk RNA-seq experiments. Discussion: We intend to further build upon these existing tools to construct a scientist-friendly data resource and analytical ecosystem based on Findable, Accessible, Interoperable, and Reusable (FAIR) SC principles to facilitate SC-level genomic analysis through data ingestion, storage, retrieval, re-use, visualization, and comparative annotation across agricultural species. Copyright © 2024 Kapoor, Ventura, Walsh, Sokolov, George, Kumari, Provart, Cole, Libault, Tickle, Warren, Koltes, Papatheodorou, Ware, Harrison, Elsik, Yordanova, Burdett and Tuggle.</t>
  </si>
  <si>
    <t>https://www.scopus.com/inward/record.uri?eid=2-s2.0-85211630894&amp;doi=10.3389%2ffgene.2024.1460351&amp;partnerID=40&amp;md5=f60040fc295e6763537d71ddf07e918f</t>
  </si>
  <si>
    <t>10.3389/fgene.2024.1460351</t>
  </si>
  <si>
    <t>Frontiers in Genetics</t>
  </si>
  <si>
    <t>Building a FAIR data ecosystem for incorporating single-cell transcriptomics data into agricultural genome to phenome research</t>
  </si>
  <si>
    <t>58039616100; 59466492000; 57213181659; 55991781100; 57194113582; 57197190065; 6602822348; 55205300100; 12646835400; 21835163000; 7202784659; 26655761300; 6504799575; 57206369615; 36916754200; 6602625086; 57205369809; 25932075500; 7005798988</t>
  </si>
  <si>
    <t>Kapoor, Muskan (58039616100); Ventura, Enrique Sapena (59466492000); Walsh, Amy (57213181659); Sokolov, Alexey (55991781100); George, Nancy (57194113582); Kumari, Sunita (57197190065); Provart, Nicholas J. (6602822348); Cole, Benjamin (55205300100); Libault, Marc (12646835400); Tickle, Timothy (21835163000); Warren, Wesley C. (7202784659); Koltes, James E. (26655761300); Papatheodorou, Irene (6504799575); Ware, Doreen (57206369615); Harrison, Peter W. (36916754200); Elsik, Christine (6602625086); Yordanova, Galabina (57205369809); Burdett, Tony (25932075500); Tuggle, Christopher K. (7005798988)</t>
  </si>
  <si>
    <t>Kapoor M.; Ventura E.S.; Walsh A.; Sokolov A.; George N.; Kumari S.; Provart N.J.; Cole B.; Libault M.; Tickle T.; Warren W.C.; Koltes J.E.; Papatheodorou I.; Ware D.; Harrison P.W.; Elsik C.; Yordanova G.; Burdett T.; Tuggle C.K.</t>
  </si>
  <si>
    <t>2-s2.0-85175607276</t>
  </si>
  <si>
    <t>– The high pace rising global competitions across education sector has forced institutions to enhance aforesaid aspects, which require assessing students or related stakeholders’ perception and opinion towards the learning materials, courses, learning methods or pedagogies, etc. To achieve it, the use of reviews by students can of paramount significance; yet, annotating student’s opinion over huge heterogenous and unstructured data remains a tedious task. Though, the artificial intelligence (AI) and natural language processing (NLP) techniques can play decisive role; yet the conventional unsupervised lexicon, corpus-based solutions, and machine learning and/or deep driven approaches are found limited due to the different issues like class-imbalance, lack of contextual details, lack of long-term dependency, convergence, local minima etc. The aforesaid challenges can be severe over large inputs in Big Data ecosystems. In this reference, this paper proposed an outlier resilient semantic featuring deep driven sentiment analysis model (ORDSAENet) for educational domain sentiment annotations. To address data heterogeneity and unstructured-ness over unpredictable digital media, the ORDSAENet applies varied pre-processing methods including missing value removal, Unicode normalization, Emoji and Website link removal, removal of the words with numeric values, punctuations removal, lower case conversion, stop-word removal, lemmatization, and tokenization. Moreover, it applies a text size-constrained criteria to remove outlier texts from the input and hence improve ROI-specific learning for accurate annotation. The tokenized data was processed for Word2Vec assisted continuous bag-of-words (CBOW) semantic embedding followed by synthetic minority over-sampling with edited nearest neighbor (SMOTE-ENN) resampling. The resampled embedding matrix was then processed for Bi-LSTM feature extraction and learning that retains both local as well as contextual features to achieve efficient learning and classification. Executing ORDSAENet model over educational review dataset encompassing both qualitative reviews as well as quantitative ratings for the online courses, revealed that the proposed approach achieves average sentiment annotation accuracy, precision, recall, and F-Measure of 95.87%, 95.26%, 95.06% and 95.15%, respectively, which is higher than the LSTM driven standalone feature learning solutions and other state-of-arts. The overall simulation results and allied inferences confirm robustness of the ORDSAENet model towards real-time educational sentiment annotation solution. ©2023 The Authors. Published by AnaPub Publications.</t>
  </si>
  <si>
    <t>https://www.scopus.com/inward/record.uri?eid=2-s2.0-85175607276&amp;doi=10.53759%2f7669%2fjmc202303034&amp;partnerID=40&amp;md5=87493d5d8d36cdfaa0a8f33aad15879d</t>
  </si>
  <si>
    <t>10.53759/7669/jmc202303034</t>
  </si>
  <si>
    <t>Journal of Machine and Computing</t>
  </si>
  <si>
    <t>ORDSAENet: Outlier Resilient Semantic Featured Deep Driven Sentiment Analysis Model for Education Domain</t>
  </si>
  <si>
    <t>57211028233; 57225326883</t>
  </si>
  <si>
    <t>Smitha, B.A. (57211028233); Praveen, Raja K.N. (57225326883)</t>
  </si>
  <si>
    <t>Smitha B.A.; Praveen R.K.N.</t>
  </si>
  <si>
    <t>2-s2.0-85204296870</t>
  </si>
  <si>
    <t>Over the past decade, China has gradually begun to take a more proactive approach to digital development, passing a range of policies that aim to restructure how data is treated within its national economic system. These policies reflect the construction of a new data ecology in which data is gradually reconceptualized as a quasi-public good, rather than a private good. Strategic interventions aim to increase data circulation and supply, with the goal of promoting high-quality economic growth. Central to these reforms is the designation of data as a factor of production, which accelerates the authority of the communist party to shape the allocation of data within the national economic system. Viewed holistically, these policies reflect an intentional effort to construct a more communal data ecosystem that facilitates increased data circulation in support of a state-led centralized approach to social and economic development. What emerges is a variety of data communism, in which data resources are increasingly conceptualized to serve collective interests rather than the interests of capital. © The Author(s) 2024.</t>
  </si>
  <si>
    <t>https://www.scopus.com/inward/record.uri?eid=2-s2.0-85204296870&amp;doi=10.1177%2f20539517241275888&amp;partnerID=40&amp;md5=200ae8c525c482c5f3fdbca6a12bfe17</t>
  </si>
  <si>
    <t>10.1177/20539517241275888</t>
  </si>
  <si>
    <t>Data communism: Constructing a national data ecosystem</t>
  </si>
  <si>
    <t>Aho, Brett (57191209752)</t>
  </si>
  <si>
    <t>Aho B.</t>
  </si>
  <si>
    <t>2-s2.0-85190142066</t>
  </si>
  <si>
    <t>Although the Open Government Data (OGD) movement is flourishing globally, the large-scale utilization and value creation of OGD has not really opened yet, which is far from the goal and expectation of data openness. Guiding the practice of OGD with the concept of “ecosystem” can help promote the efficient utilization and value realization of data. From the perspective of the whole process of OGD utilization, ecosystems have various types of ecological characteristics such as data flow, information expression and value realization. To this end, this paper proposes a new perspective of viewing OGD ecosystems across data, information and business based on the theories of supernetworks, data value chains, information ecosystems and business ecosystems, and further explores the ecosystems through a case study in Guizhou, China. We conclude that the hierarchical division of OGD ecosystems as a whole is clearer, and the focus of each layer is more focused; the cross-level dynamics mechanism of the ecosystem, and the information transmission mechanism assumed by the information ecosystem make the three layers interact with each other; and the different actors play different roles in the three layers and occupy different ecological position. This study provides useful reference for OGD practice and also expands new ideas and space for theoretical research and application practice of the ecosystem approach. © 2024 Elsevier Inc.</t>
  </si>
  <si>
    <t>https://www.scopus.com/inward/record.uri?eid=2-s2.0-85190142066&amp;doi=10.1016%2fj.giq.2024.101934&amp;partnerID=40&amp;md5=92b9d402c1875caeaed08da09015c9fc</t>
  </si>
  <si>
    <t>10.1016/j.giq.2024.101934</t>
  </si>
  <si>
    <t>58694498000; 7404455631; 58981078700</t>
  </si>
  <si>
    <t>Fang, Jun (58694498000); Zhao, Longwen (7404455631); Li, Shuting (58981078700)</t>
  </si>
  <si>
    <t>Fang J.; Zhao L.; Li S.</t>
  </si>
  <si>
    <t>2-s2.0-85194185630</t>
  </si>
  <si>
    <t>This paper explores the dynamics between value-added services, intermediary brands, and consumer privacy concerns in shaping attitudes toward blockchain-enabled consumer services. Grounded in the Antecedents-Privacy Concerns-Outcomes (APCO) framework, we develop a theoretical model that we test in three experimental studies with a total of 1613 participants, utilizing verbal scenarios featuring blockchain applications for international money transfer and hotel booking. Our research reveals that complete disintermediation via pure peer-to-peer blockchain transactions is unlikely. Consumers prefer blockchain applications offering supplementary services like call centers, password assistance, and cancellation options. As consumers become familiar with blockchain technology, privacy concerns intensify due to its distributed and immutable storage. The fears of data breaches are more pronounced when blockchain applications are offered by unknown startups as opposed to well-known Big Tech companies. However, privacy-conscious consumers also value the prospect of distancing themselves from big-data ecosystems by embracing blockchain solutions from startups. Our research extends the APCO framework by clarifying how privacy concerns, brand-based heuristics, and technological attributes interact. For managerial implications, blockchain applications necessitate re-intermediation to meet consumer preferences. Potential intermediaries, including Big Tech firms, startups, and industry incumbents, face unique challenges in developing and marketing blockchain-enabled consumer services. © 2024 The Authors</t>
  </si>
  <si>
    <t>https://www.scopus.com/inward/record.uri?eid=2-s2.0-85194185630&amp;doi=10.1016%2fj.ijinfomgt.2024.102806&amp;partnerID=40&amp;md5=fa1d5ab3d4cde2191db3bfabb503e2c8</t>
  </si>
  <si>
    <t>10.1016/j.ijinfomgt.2024.102806</t>
  </si>
  <si>
    <t>13605817300; 13907073600</t>
  </si>
  <si>
    <t>Strebinger, Andreas (13605817300); Treiblmaier, Horst (13907073600)</t>
  </si>
  <si>
    <t>Strebinger A.; Treiblmaier H.</t>
  </si>
  <si>
    <t>2-s2.0-85179480662</t>
  </si>
  <si>
    <t>Open government and open (government) data are seen as tools to create new opportunities, eliminate or at least reduce information inequalities and improve public services. More than a decade of these efforts has provided much experience, practices, and perspectives to learn how to better deal with them. This paper focuses on benchmarking of open data initiatives over the years and attempts to identify patterns observed among European countries that could lead to disparities in the development, growth, and sustainability of open data ecosystems. To do this, we studied benchmarks and indices published over the last years (57 editions of 8 artifacts) and conducted a comparative case study of eight European countries, identifying patterns among them considering different potentially relevant contexts such as e-government, open government data, open data indices and rankings, and others relevant for the country under consideration. Using a Delphi method, we reached a consensus within a panel of experts and validated a final list of 94 patterns, including their frequency of occurrence among studied countries and their effects on the respective countries. Finally, we took a closer look at the developments in identified contexts over the years and defined 21 recommendations for more resilient and sustainable open government data initiatives and ecosystems and future steps in this area. © 2023 Elsevier Inc.</t>
  </si>
  <si>
    <t>https://www.scopus.com/inward/record.uri?eid=2-s2.0-85179480662&amp;doi=10.1016%2fj.giq.2023.101898&amp;partnerID=40&amp;md5=48c723aae300b74a4a4227993c0f4621</t>
  </si>
  <si>
    <t>10.1016/j.giq.2023.101898</t>
  </si>
  <si>
    <t>55743937500; 57204202481; 56518298800; 56175137600; 35753564400; 57136585700; 58758739700; 57201492727; 16199813000; 56955029600</t>
  </si>
  <si>
    <t>Lnenicka, Martin (55743937500); Nikiforova, Anastasija (57204202481); Luterek, Mariusz (56518298800); Milic, Petar (56175137600); Rudmark, Daniel (35753564400); Neumaier, Sebastian (57136585700); Santoro, Caterina (58758739700); Casiano Flores, Cesar (57201492727); Janssen, Marijn (16199813000); Rodríguez Bolívar, Manuel Pedro (56955029600)</t>
  </si>
  <si>
    <t>Lnenicka M.; Nikiforova A.; Luterek M.; Milic P.; Rudmark D.; Neumaier S.; Santoro C.; Casiano Flores C.; Janssen M.; Rodríguez Bolívar M.P.</t>
  </si>
  <si>
    <t>2-s2.0-85190769666</t>
  </si>
  <si>
    <t>To enhance their company operations, organizations within the industry leverage the ecosystem of big data to manage vast volumes of information effectively. To achieve this objective, it is imperative to analyze textual data while prioritizing the safeguarding of data integrity and implementing robust measures for organizing and validating data through the utilization of spam filters. Various methodologies can be employed, including Word2Vec, bag-of-words, BERT, as well as term frequency &amp; reciprocal document frequency (TF-IDF). Nevertheless, none of these solutions effectively address the problem of data scarcity, which might lead to the existence of missing information in the collected documents. To properly address this problem, it is necessary to employ a strategy that categorizes each document based on the topic matter and uses statistical approaches for approximation. This research paper presents a novel approach for spam detection using natural language processing. The proposed strategy utilizes a least-squares model to modify themes and incorporates gradient descent and altering least-squares (i.e., AMALS) models for estimating missing data. TF-IDF and uniform-distribution methods perform the estimation. The performance evaluation reveals that the suggested technique exhibits a superior performance of 98% compared to the existing industry TF-IDF model in accurately predicting spam within big data ecosystems. By this model, the environment of an organization or a company can be saved from spamming or other attacks, which can lead to extracting their data for unauthorized users to protect the details.  © 2013 IEEE.</t>
  </si>
  <si>
    <t>https://www.scopus.com/inward/record.uri?eid=2-s2.0-85190769666&amp;doi=10.1109%2fACCESS.2024.3391023&amp;partnerID=40&amp;md5=e6ebb757ef2653cc969eae40274f10f1</t>
  </si>
  <si>
    <t>10.1109/ACCESS.2024.3391023</t>
  </si>
  <si>
    <t>A Novel Approach for Spam Detection Using Natural Language Processing With AMALS Models</t>
  </si>
  <si>
    <t>59366000700; 57216742253; 59276282800; 55547277800; 50161905600; 55430469500; 57184337300; 58497136700</t>
  </si>
  <si>
    <t>Agarwal, Ruchi (59366000700); Dhoot, Anshita (57216742253); Kant, Surya (59276282800); Singh Bisht, Vimal (55547277800); Malik, Hasmat (50161905600); Ansari, Md. Fahim (55430469500); Afthanorhan, Asyraf (57184337300); Hossaini, Mohammad Asef (58497136700)</t>
  </si>
  <si>
    <t>Agarwal R.; Dhoot A.; Kant S.; Singh Bisht V.; Malik H.; Ansari M.F.; Afthanorhan A.; Hossaini M.A.</t>
  </si>
  <si>
    <t>2-s2.0-85178507658</t>
  </si>
  <si>
    <t>Importance: The lack of data quality frameworks to guide the development of artificial intelligence (AI)-ready data sets limits their usefulness for machine learning (ML) research in health care and hinders the diagnostic excellence of developed clinical AI applications for patient care. Objective: To discern what constitutes high-quality and useful data sets for health and biomedical ML research purposes according to subject matter experts. Design, Setting, and Participants: This qualitative study interviewed data set experts, particularly those who are creators and ML researchers. Semistructured interviews were conducted in English and remotely through a secure video conferencing platform between August 23, 2022, and January 5, 2023. A total of 93 experts were invited to participate. Twenty experts were enrolled and interviewed. Using purposive sampling, experts were affiliated with a diverse representation of 16 health data sets/databases across organizational sectors. Content analysis was used to evaluate survey information and thematic analysis was used to analyze interview data. Main Outcomes and Measures: Data set experts' perceptions on what makes data sets AI ready. Results: Participants included 20 data set experts (11 [55%] men; mean [SD] age, 42 [11] years), of whom all were health data set creators, and 18 of the 20 were also ML researchers. Themes (3 main and 11 subthemes) were identified and integrated into an AI-readiness framework to show their association within the health data ecosystem. Participants partially determined the AI readiness of data sets using priority appraisal elements of accuracy, completeness, consistency, and fitness. Ethical acquisition and societal impact emerged as appraisal considerations in that participant samples have not been described to date in prior data quality frameworks. Factors that drive creation of high-quality health data sets and mitigate risks associated with data reuse in ML research were also relevant to AI readiness. The state of data availability, data quality standards, documentation, team science, and incentivization were associated with elements of AI readiness and the overall perception of data set usefulness. Conclusions and Relevance: In this qualitative study of data set experts, participants contributed to the development of a grounded framework for AI data set quality. Data set AI readiness required the concerted appraisal of many elements and the balancing of transparency and ethical reflection against pragmatic constraints. The movement toward more reliable, relevant, and ethical AI and ML applications for patient care will inevitably require strategic updates to data set creation practices.. © 2023 American Medical Association. All rights reserved.</t>
  </si>
  <si>
    <t>https://www.scopus.com/inward/record.uri?eid=2-s2.0-85178507658&amp;doi=10.1001%2fjamanetworkopen.2023.45892&amp;partnerID=40&amp;md5=f79bf98d62671e04ab8e6c01cfcd5471</t>
  </si>
  <si>
    <t>10.1001/jamanetworkopen.2023.45892</t>
  </si>
  <si>
    <t>E2345892</t>
  </si>
  <si>
    <t>Perceptions of Data Set Experts on Important Characteristics of Health Data Sets Ready for Machine Learning: A Qualitative Study</t>
  </si>
  <si>
    <t>57192119615; 57203181966; 56996997300; 58743197100; 56463350500; 35725554000; 57119442800; 20134955200</t>
  </si>
  <si>
    <t>Ng, Madelena Y. (57192119615); Youssef, Alaa (57203181966); Miner, Adam S. (56996997300); Sarellano, Daniela (58743197100); Long, Jin (56463350500); Larson, David B. (35725554000); Hernandez-Boussard, Tina (57119442800); Langlotz, Curtis P. (20134955200)</t>
  </si>
  <si>
    <t>Ng M.Y.; Youssef A.; Miner A.S.; Sarellano D.; Long J.; Larson D.B.; Hernandez-Boussard T.; Langlotz C.P.</t>
  </si>
  <si>
    <t>2-s2.0-85211046882</t>
  </si>
  <si>
    <t>Subsurface specialists need complete, high-quality, gold-standard datasets in order to make the best interpretations, which ultimately lead to business decisions. The plethora of data types, data sources, file systems, physical locations, and team structures make managing subsurface data in energy companies a complex challenge. Poor subsurface data management has resulted in interpretations being made that do not reflect all of the data or the best data. Furthermore, storage costs spiral due to data duplication, and companies suffer the consequences of regulatory infringement if they fail to meet the rules of national data repositories, such as the UK National Data Repository (UK NDR). This article outlines a systematic approach to increasing the value of subsurface data ecosystems. First the ecosystem is programmatically assessed to find pain points such as duplication, lack of quality assurance and quality checking, or regulatory infringement. Next a rationalisation project is implemented to fix these issues. Finally, the newly streamlined subsurface data ecosystem is rigorously maintained through monitoring, ongoing reporting, and management. Four case studies are included to demonstrate the value that this approach has delivered to energy companies. © 2024 EAGE Publishing BV. All rights reserved.</t>
  </si>
  <si>
    <t>https://www.scopus.com/inward/record.uri?eid=2-s2.0-85211046882&amp;doi=10.3997%2f1365-2397.fb2024102&amp;partnerID=40&amp;md5=628f17910e17e0f290a21bb4921f8f1a</t>
  </si>
  <si>
    <t>10.3997/1365-2397.fb2024102</t>
  </si>
  <si>
    <t>First Break</t>
  </si>
  <si>
    <t>Optimising subsurface data management: a systematic approach</t>
  </si>
  <si>
    <t>Head, Rebecca (59458466300)</t>
  </si>
  <si>
    <t>Head R.</t>
  </si>
  <si>
    <t>2-s2.0-85193278590</t>
  </si>
  <si>
    <t>Active equity managers can improve investment per formance by identifying new data sources that predict stock returns. These new sources are known as alternative data and comprise an emerging financial data ecosystem. Integrating these value-added data sources into existing investment decision processes is challenging, and the value of these novel sources declines rapidly as competing managers adopt the same data. This study presents an innovative data strategy that simplifies the data adoption process and sustains the competitive advantage of the data. The proposed data strategy crowdsources stock-picking ideas via the Vestly stock trading game app, which drives the data-generation process (DGP) and collects ideas from players. The authors show that the Vestly DGP can deliver profitable investment signals. A simple long–short strategy generates significantly positive stock-specific returns over four years with an information ratio of 0.72. The authors’ study demonstrates that managers can create their alternative DGP as part of a strategy to remain competitive in the new era of alternative data. © 2024 With Intelligence LLC.</t>
  </si>
  <si>
    <t>https://www.scopus.com/inward/record.uri?eid=2-s2.0-85193278590&amp;doi=10.3905%2fjfds.2024.1.152&amp;partnerID=40&amp;md5=22ae572b163fc4b20995712519adadc8</t>
  </si>
  <si>
    <t>10.3905/jfds.2024.1.152</t>
  </si>
  <si>
    <t>Utilizing Vestly, a Stock Trading Game, to Create a Competitive Alternative Data Strategy</t>
  </si>
  <si>
    <t>6603134660; 58911172500; 57219923996; 57225970307; 55102031500</t>
  </si>
  <si>
    <t>Guirguis, Hany (6603134660); Jang, In Suk (58911172500); Kakolyris, Andreas (57219923996); Park, Byeonghwa (57225970307); Suen, Tin Shan Michael (55102031500)</t>
  </si>
  <si>
    <t>Guirguis H.; Jang I.S.; Kakolyris A.; Park B.; Suen T.S.M.</t>
  </si>
  <si>
    <t>2-s2.0-85188078244</t>
  </si>
  <si>
    <t>The digital heritage sector is among the nine common European data spaces outlined in the EU Data Act: Health, Industrial, Agriculture, Finance, Mobility, Green Deal, Energy, Public Administration, and Skills. The data space concept is complex, and being linked with the data ecosystem brings together methodologies and techniques from numerous domains: artificial intelligence (AI), text/data mining, data visualisation, mapping, image analysis, audio analysis, network analysis, and rights management. There is a need for clarifying data terminology in use for the GLAM field and transferable methodology to strengthen its’ ongoing datafication and digital skill set. The paper offers a comprehensive literature review (incl. EU Data (space) policy documents) on data spaces and data ecosystems aimed at (1) formulating the main challenges in data collection, data processing, and data maturity for heritage-related information systems and (2) justification of the necessary mindset and digital skill set change for a mature museum. General conclusions are made as well as recommendations for the Bulgarian GLAM sector. © 2024, Union of Bulgarian Mathematicians. All rights reserved.</t>
  </si>
  <si>
    <t>https://www.scopus.com/inward/record.uri?eid=2-s2.0-85188078244&amp;doi=10.55630%2fmem.2024.53.092-098&amp;partnerID=40&amp;md5=15092a39e4c82357e360538184dd039f</t>
  </si>
  <si>
    <t>10.55630/mem.2024.53.092-098</t>
  </si>
  <si>
    <t>Mathematics and Education in Mathematics</t>
  </si>
  <si>
    <t>A PILOT CONCEPTUALISATION OF THE DATA SPACE ECOSYSTEMS FOR CULTURAL HERITAGE</t>
  </si>
  <si>
    <t>Sotirova-Valkova, Kalina (57219847750)</t>
  </si>
  <si>
    <t>Sotirova-Valkova K.</t>
  </si>
  <si>
    <t>2-s2.0-85173467098</t>
  </si>
  <si>
    <t>Today we are awash with data, especially when it comes to studying cities from a diverse data ecosystem ranging from demographic to remotely sensed imagery and social media. This has led to the growth of urban analytics providing new ways to conduct quantitative research within cities. One area that has seen significant growth is using natural language processing techniques on text data from social media to explore various issues relating to urban morphology. However, we would argue that social media only provides limited insights when dealing with longer-term urban phenomena, such as the growth and shrinkage of cities. This relates to the fact that social media is a relatively recent phenomenon compared to longer-term urban problems that take decades to emerge. Concerning longer-term coverage, newspapers, which are increasingly becoming digitized, provide the possibility to overcome the limitations of social media and provide insights over a timeframe that social media does not. To demonstrate the utility of newspapers for urban analytics and to study longer-term urban issues, we utilize an advanced topic modeling technique (i.e., BERTopic) on a large number of newspaper articles from 1975 to 2021 to explore urban shrinkage in Detroit. Our topic modeling results reveal insights related to how Detroit shrinks. For example, side effects of 2007 to 2009 economic recessions on Detroit’s automobile industry, local employment status, and the housing market. © The Author(s) 2023.</t>
  </si>
  <si>
    <t>https://www.scopus.com/inward/record.uri?eid=2-s2.0-85173467098&amp;doi=10.1177%2f23998083231204695&amp;partnerID=40&amp;md5=d2f32f3b2c4626b0454fb687338f22a2</t>
  </si>
  <si>
    <t>10.1177/23998083231204695</t>
  </si>
  <si>
    <t>Environment and Planning B: Urban Analytics and City Science</t>
  </si>
  <si>
    <t>Leveraging newspapers to understand urban issues: A longitudinal analysis of urban shrinkage in Detroit</t>
  </si>
  <si>
    <t>57218933783; 25521036800; 56193630800; 57221791801</t>
  </si>
  <si>
    <t>Jiang, Na (57218933783); Crooks, Andrew T (25521036800); Kavak, Hamdi (56193630800); Wang, Wenjing (57221791801)</t>
  </si>
  <si>
    <t>Jiang N.; Crooks A.T.; Kavak H.; Wang W.</t>
  </si>
  <si>
    <t>2-s2.0-85203433344</t>
  </si>
  <si>
    <t>As declared by the Commission “the European data strategy aims to make the EU a leader in a data-driven society. Creating a single market for data will allow it to flow freely within the EU and across sectors for the benefit of businesses, researchers and public administrations”, it means that this Strategy necessarily crosses its path with the statistical functions. This could be a threat or an opportunity for the ESS. Aware of this situation and taking into account all the previous initiatives already carried out by the ESS, the revision of the Statistical Law has been boosted to tap the potential of the new data sources for official statistics available in the current digitalised society. This paper scrutinizes the opportunities, challenges and potential roles for the statistical community in the future implementation of the amended Statistical Law within the context of the new digital and legal ecosystem. It also looks for synergies with the European Data Strategy and related legal acts (Data Governance Act, Artificial Intelligence and Interoperable Europe Act). © 2024 Sociedad de Estadistica e Investigacion Operativa. All rights reserved.</t>
  </si>
  <si>
    <t>https://www.scopus.com/inward/record.uri?eid=2-s2.0-85203433344&amp;partnerID=40&amp;md5=8a100186f333b1d655760725b8b5523b</t>
  </si>
  <si>
    <t>Boletin de Estadistica e Investigacion Operativa</t>
  </si>
  <si>
    <t>New statistical resilience or how to survive in the data ecosystem</t>
  </si>
  <si>
    <t>22981428900; 57193918047; 59319485700</t>
  </si>
  <si>
    <t>Saura Vinuesa, A.C. (22981428900); Menchón, Y. Gómez (57193918047); Zapata, A.C. (59319485700)</t>
  </si>
  <si>
    <t>Saura Vinuesa A.C.; Menchón Y.G.; Zapata A.C.</t>
  </si>
  <si>
    <t>2-s2.0-85196488059</t>
  </si>
  <si>
    <t>Introduction: In the scientific research domain, the Open Science movement stands as a fundamental pillar for advancing knowledge and innovation globally. This article presents the design and implementation of the GITCE Open Data Ecosystem (GITCE-ODE) Research Data Management System (RDMS), developed by the Research Group on Emerging Computational Technologies (GITCE) at the Technological University of Panama, as a platform for the long-term storage, publication, and dissemination of research products. Methods: The architecture of the GITCE-ODE RDMS encompasses the entire data engineering lifecycle, facilitating information processing stages such as extraction, transformation, loading (ETL), as well as the management and analysis of diverse datasets and metadata. Results: Compliance with the FAIR principles ensures that published data and products are Findable, Accessible, Interoperable, and Reusable, promoting automation in the discovery and reuse of digital resources. Key considerations of the web portal include file format standardization, data categorization, treatment of semantic context, and organization of resources to ensure efficient management and administration of open research data. Discussion: Through this platform, GITCE aims to foster collaboration, transparency, and accessibility in scientific research, contributing to the ongoing advancement of knowledge transfer and innovation. Copyright © 2024 Villarreal, Muñoz, González, Fontecha, Dobrescu, Nielsen, Concepción and Rodriguez.</t>
  </si>
  <si>
    <t>https://www.scopus.com/inward/record.uri?eid=2-s2.0-85196488059&amp;doi=10.3389%2ffcomp.2024.1420709&amp;partnerID=40&amp;md5=6607f525f093add026d9c71b55a437ac</t>
  </si>
  <si>
    <t>10.3389/fcomp.2024.1420709</t>
  </si>
  <si>
    <t>Frontiers in Computer Science</t>
  </si>
  <si>
    <t>A methodological approach for data standardization and management of Open Data portals for scientific research groups: a case study on mobile and ubiquitous ecosystems</t>
  </si>
  <si>
    <t>24825403100; 35303048300; 57216199402; 35101983000; 57562107300; 57196054056; 58745340600; 57443471700</t>
  </si>
  <si>
    <t>Villarreal, Vladimir (24825403100); Muñoz, Lilia (35303048300); González, Joseph (57216199402); Fontecha, Jesús (35101983000); Dobrescu, Cosmin C. (57562107300); Nielsen, Mel (57196054056); Concepción, Dimas (58745340600); Rodriguez, Marco (57443471700)</t>
  </si>
  <si>
    <t>Villarreal V.; Muñoz L.; González J.; Fontecha J.; Dobrescu C.C.; Nielsen M.; Concepción D.; Rodriguez M.</t>
  </si>
  <si>
    <t>2-s2.0-85174641978</t>
  </si>
  <si>
    <t>Health Level 7VR ’s (HL7) Fast Healthcare Interoperability ResourcesVR (FHIRVR ) is leading new efforts to make data available to healthcare clinicians, administrators, and leaders. Standardized nursing terminologies were developed to enable nursing’s voice and perspective to be visible within the healthcare data ecosystem. The use of these SNTs has been shown to improve care quality and outcomes, and to provide data for knowledge discovery. The role of SNTs in describing assessments and interventions and measuring outcomes is unique in health care, and synergistic with the purpose and goals of FHIR. FHIR acknowledges nursing as a discipline of interest and yet the use of SNTs within the FHIR ecosystem is rare. The purpose of this article is to describe FHIR, SNTs, and the potential for synergy in the use of SNTs with FHIR. Toward improving understanding how FHIR works to transport and store knowledge and how SNTs work to convey meaning, we provide a framework and examples of SNTs and their coding for use within FHIR solutions. Finally, we offer recommendations for the next steps to advance FHIR-SNT collaboration. Such collaboration will advance both nursing specifically and health care in general, and most importantly, improve population health. VC The Author(s) 2023.</t>
  </si>
  <si>
    <t>https://www.scopus.com/inward/record.uri?eid=2-s2.0-85174641978&amp;doi=10.1093%2fjamia%2focad131&amp;partnerID=40&amp;md5=fcc4dfb97fdd914340d16eeaefab063e</t>
  </si>
  <si>
    <t>10.1093/jamia/ocad131</t>
  </si>
  <si>
    <t>FHIR-up! Advancing knowledge from clinical data through application of standardized nursing terminologies within HL7VR FHIRVR</t>
  </si>
  <si>
    <t>6603685048; 6602690312; 57221793808</t>
  </si>
  <si>
    <t>Monsen, Karen A. (6603685048); Heermann, Laura (6602690312); Dunn-Lopez, Karen (57221793808)</t>
  </si>
  <si>
    <t>Monsen K.A.; Heermann L.; Dunn-Lopez K.</t>
  </si>
  <si>
    <t>2-s2.0-85183968759</t>
  </si>
  <si>
    <t>An understanding of how modern Open Data Ecosystems (ODEs) work is critical in the context of current trends towards sustainability and smartness, while is seen to be an asset to support urban governance and development, in coordinating actions, and fostering civic engagement. This paper aims to establish such understanding by analyzing the contextual patterns, platforms, and components shaping sustainable ODEs by employing platform theory. This study explores and compares characteristics, similarities, differences, and best approaches in 19 cities across 8 countries. In this study we (1) identify 50 patterns that influence and shape sustainable ODEs and their platforms, i.e., Open Data Platform Ecosystems (ODPEs); (2) explore the relationships between platforms and other ODPEs components by developing a respective model, and identifying internal platforms and other components; (3) empirically validate the conceptual findings of five types of ODPEs presented in the literature, redefining them from the conceptual to real-life implementation of the respective components in sample cities; (4) considering the experience gained during the study with respect to the ODPEs and external pressures and environments that shape or influence them, we define 12 recommendations for policy planning and urban governance of more sustainable ODEs. © 2024 Elsevier Ltd</t>
  </si>
  <si>
    <t>https://www.scopus.com/inward/record.uri?eid=2-s2.0-85183968759&amp;doi=10.1016%2fj.cities.2024.104851&amp;partnerID=40&amp;md5=48ded355db3085275af40908c69933c8</t>
  </si>
  <si>
    <t>10.1016/j.cities.2024.104851</t>
  </si>
  <si>
    <t>55743937500; 57204202481; 57204694837; 56518298800; 35753564400; 57136585700; 57928980900; 56955029600</t>
  </si>
  <si>
    <t>Lnenicka, Martin (55743937500); Nikiforova, Anastasija (57204202481); Clarinval, Antoine (57204694837); Luterek, Mariusz (56518298800); Rudmark, Daniel (35753564400); Neumaier, Sebastian (57136585700); Kević, Karlo (57928980900); Rodríguez Bolívar, Manuel Pedro (56955029600)</t>
  </si>
  <si>
    <t>Lnenicka M.; Nikiforova A.; Clarinval A.; Luterek M.; Rudmark D.; Neumaier S.; Kević K.; Rodríguez Bolívar M.P.</t>
  </si>
  <si>
    <t>2-s2.0-85193702911</t>
  </si>
  <si>
    <t>Few published data science tools are ever translated from academia to real-world clinical settings for which they were intended. One dimension of this problem is the software engineering task of turning published academic projects into tools that are usable at the bedside. Given the complexity of the data ecosystem in large health systems, this task often represents a significant barrier to the real-world deployment of data science tools for prospective piloting and evaluation. Many information technology companies have created Machine Learning Operations (MLOps) teams to help with such tasks at scale, but the low penetration of home-grown data science tools in regular clinical practice precludes the formation of such teams in healthcare organizations. Based on experiences deploying data science tools at two large academic medical centers (Beth Israel Deaconess Medical Center, Boston, MA; Mayo Clinic, Rochester, MN), we propose a strategy to facilitate this transition from academic product to operational tool, defining the responsibilities of the principal investigator, data scientist, machine learning engineer, health system IT administrator, and clinician end-user throughout the process. We first enumerate the technical resources and stakeholders needed to prepare for model deployment. We then propose an approach to planning how the final product will work from data extraction and analysis to visualization of model outputs. Finally, we describe how the team should execute on this plan. We hope to guide health systems aiming to deploy minimum viable data science tools and realize their value in clinical practice. © The Author(s) 2024.</t>
  </si>
  <si>
    <t>https://www.scopus.com/inward/record.uri?eid=2-s2.0-85193702911&amp;doi=10.1038%2fs41746-024-01094-9&amp;partnerID=40&amp;md5=05c3b047f0d5a1b400972117488815c7</t>
  </si>
  <si>
    <t>10.1038/s41746-024-01094-9</t>
  </si>
  <si>
    <t>npj Digital Medicine</t>
  </si>
  <si>
    <t>An operational guide to translational clinical machine learning in academic medical centers</t>
  </si>
  <si>
    <t>57345671900; 57193703221; 57208583683; 55212243000; 21833343000</t>
  </si>
  <si>
    <t>Poddar, Mukund (57345671900); Marwaha, Jayson S. (57193703221); Yuan, William (57208583683); Romero-Brufau, Santiago (55212243000); Brat, Gabriel A. (21833343000)</t>
  </si>
  <si>
    <t>Poddar M.; Marwaha J.S.; Yuan W.; Romero-Brufau S.; Brat G.A.</t>
  </si>
  <si>
    <t>2-s2.0-85203406788</t>
  </si>
  <si>
    <t>The global data ecosystem is changing rapidly. New demands are increasingly being placed on National Statistical Offices (NSOs) worldwide to collect data to track a growing array of indicators. However, many NSOs lack the capacity to collect frequent, representative and high-quality data on even core metrics of national progress, such as food security. In response to this, there has been a growing number of partnerships between NSOs, international organisations such as the United Nations, and private sector organisations to address the data gap, which was only accelerated by the COVID-19 pandemic. Using Gallup, the global research and analytics firm, as an example, this paper highlights a number of areas where the private sector can provide value to the realm of official statistics. By adhering to globally recognised statistical protocols with a firm commitment to the principles of rigour, transparency, and respondent confidentiality, organisations such as Gallup play an important role in supporting the collection of official statistics. They can also bridge key data gaps related to the most pressing challenges of our time, and drive accountability on key issues of national and global development. © 2024 – IOS Press. All rights reserved.</t>
  </si>
  <si>
    <t>https://www.scopus.com/inward/record.uri?eid=2-s2.0-85203406788&amp;doi=10.3233%2fSJI-230111&amp;partnerID=40&amp;md5=ff92c6a5b1969456b6fa94fc8426e981</t>
  </si>
  <si>
    <t>10.3233/SJI-230111</t>
  </si>
  <si>
    <t>Bridging the gap: Gallup’s role supporting the official statistics ecosystem</t>
  </si>
  <si>
    <t>57383126300; 59318890500; 59318714400; 59318890600</t>
  </si>
  <si>
    <t>Rzepa, Andrew (57383126300); Crabtree, Steve (59318890500); Vigers, Benedict (59318714400); Papachristoforou, Kiki (59318890600)</t>
  </si>
  <si>
    <t>Rzepa A.; Crabtree S.; Vigers B.; Papachristoforou K.</t>
  </si>
  <si>
    <t>2-s2.0-85213055805</t>
  </si>
  <si>
    <t>Data platforms and data ecosystems play a key role in Smart City transformation, enabling data-intensive services and new value creation. As an emerging phenomenon, strategies, practices, and policies around data ecosystems are still forming. By utilising service-dominant logic and dynamic capabilities, this study maps out the roles and capabilities of cities in facilitating emerging data ecosystems, establishing data platforms, and identifying value proposals for data-intensive smart city services. We identify two main ecosystem leadership roles: business leader and innovation leader, their essential capabilities and activities that support establishing and growing a smart city data ecosystem.  © 2024 The Author(s).</t>
  </si>
  <si>
    <t>https://www.scopus.com/inward/record.uri?eid=2-s2.0-85213055805&amp;doi=10.1142%2fS136391962440005X&amp;partnerID=40&amp;md5=f7704e7f69facd2ea147e6c251a68020</t>
  </si>
  <si>
    <t>10.1142/S136391962440005X</t>
  </si>
  <si>
    <t>International Journal of Innovation Management</t>
  </si>
  <si>
    <t>EXPLORING DATA ECOSYSTEMS in SMART CITY SERVICE CREATION</t>
  </si>
  <si>
    <t>59486191200; 55440974800</t>
  </si>
  <si>
    <t>Oldenburg, Jenna-Riia (59486191200); Pussinen, Pasi (55440974800)</t>
  </si>
  <si>
    <t>Oldenburg J.-R.; Pussinen P.</t>
  </si>
  <si>
    <t>2-s2.0-85180722240</t>
  </si>
  <si>
    <t>In the Internet of Things (IoT) era, the surge in Machine-Type Devices (MTDs) has introduced Massive IoT (MIoT), opening new horizons in the world of connected devices. However, such proliferation presents challenges, especially in storing and analyzing massive, heterogeneous data streams in real time. In order to manage Massive IoT data streams, we utilize analytical database software such as Apache Druid version 28.0.0 that excels in real-time data processing. Our approach relies on a publish/subscribe mechanism, where device-generated data are relayed to a dedicated broker, effectively functioning as a separate server. This broker enables any application to subscribe to the dataset, promoting a dynamic and responsive data ecosystem. At the core of our data transmission infrastructure lies Apache Kafka version 3.6.1, renowned for its exceptional data flow management performance. Kafka efficiently bridges the gap between MIoT sensors and brokers, enabling parallel clusters of brokers that lead to more scalability. In our pursuit of uninterrupted connectivity, we incorporate a fail-safe mechanism with two Software-Defined Radios (SDR) called Nutaq PicoLTE Release 1.5 within our model. This strategic redundancy enhances data transmission availability, safeguarding against connectivity disruptions. Furthermore, to enhance the data repository security, we utilize blockchain technology, specifically Hyperledger Fabric, known for its high-performance attributes, ensuring data integrity, immutability, and security. Our latency results demonstrate that our platform effectively reduces latency for 100,000 devices, qualifying as an MIoT, to less than 25 milliseconds. Furthermore, our findings on blockchain performance underscore our model as a secure platform, achieving over 800 Transactions Per Second in a dataset comprising 14,000 transactions, thereby demonstrating its high efficiency. © 2023 by the authors.</t>
  </si>
  <si>
    <t>https://www.scopus.com/inward/record.uri?eid=2-s2.0-85180722240&amp;doi=10.3390%2fs23249692&amp;partnerID=40&amp;md5=173b8e7f9cf1d4f4334e7bee452efc9d</t>
  </si>
  <si>
    <t>10.3390/s23249692</t>
  </si>
  <si>
    <t>Sensors</t>
  </si>
  <si>
    <t>Publish/Subscribe Method for Real-Time Data Processing in Massive IoT Leveraging Blockchain for Secured Storage</t>
  </si>
  <si>
    <t>58782339600; 58508857000; 58508608800; 7005927735; 58782339700</t>
  </si>
  <si>
    <t>Ataei, Mohammadhossein (58782339600); Eghmazi, Ali (58508857000); Shakerian, Ali (58508608800); Landry, Rene (7005927735); Chevrette, Guy (58782339700)</t>
  </si>
  <si>
    <t>Ataei M.; Eghmazi A.; Shakerian A.; Landry R., Jr.; Chevrette G.</t>
  </si>
  <si>
    <t>2-s2.0-85210945776</t>
  </si>
  <si>
    <t>Open data promises various benefits, including stimulating innovation, improving transparency and public decision-making, and enhancing the reproducibility of scientific research. Nevertheless, numerous studies have highlighted myriad challenges related to preparing, disseminating, processing, and reusing open data, with newer studies revealing similar issues to those identified a decade prior. Several researchers have proposed the open data ecosystem (ODE) as a lens for studying and devising interventions to address these issues. Since actors in the ecosystem are individually and collectively impacted by the sustainability of the ecosystem, all have a role in tackling the challenges in the ODE. This paper asks what the contributions of open data intermediaries may be in addressing these challenges. Open data intermediaries are third-party actors providing specialized resources and capabilities to (i) enhance the supply, flow, and/or use of open data and/or (ii) strengthen the relationships among various open data stakeholders. They are critical in ensuring the flow of resources within the ODE. Through semi-structured interviews and a validation exercise in the European Union context, this study explores the potential contribution of open data intermediaries and the specific ODE challenges they may address. This study identified 20 potential contributions, addressing 27 challenges. The findings of this study pave the way for further inquiry into the internal incentives (viable business models) and external incentives (policies and regulations) to direct the contributions of open data intermediaries toward addressing challenges in the ODE. © The Author(s), 2024.</t>
  </si>
  <si>
    <t>https://www.scopus.com/inward/record.uri?eid=2-s2.0-85210945776&amp;doi=10.1017%2fdap.2024.63&amp;partnerID=40&amp;md5=2bedbaaf356f9a9ac628ef1f08b3fb2e</t>
  </si>
  <si>
    <t>10.1017/dap.2024.63</t>
  </si>
  <si>
    <t>e56</t>
  </si>
  <si>
    <t>Exploring the contributions of open data intermediaries for a sustainable open data ecosystem</t>
  </si>
  <si>
    <t>58663343500; 6508072030; 16199813000</t>
  </si>
  <si>
    <t>Shaharudin, Ashraf (58663343500); van Loenen, Bastiaan (6508072030); Janssen, Marijn (16199813000)</t>
  </si>
  <si>
    <t>Shaharudin A.; van Loenen B.; Janssen M.</t>
  </si>
  <si>
    <t>2-s2.0-85174463994</t>
  </si>
  <si>
    <t>The architecture of cloud-based services is typically opaque and intricate. As a result, data subjects cannot exercise adequate control over their personal data, and overwhelmed data protection authorities must spend their limited resources in costly forensic efforts to ascertain instances of non-compliance. To address these data protection challenges, a group of computer scientists and socio-legal scholars joined forces in the Privacy-Aware Cloud Ecosystems (PACE) project to design a blockchain-based privacy-enhancing technology (PET). This article presents the fruits of this collaboration, highlighting the capabilities and limits of our PET, as well as the challenges we encountered during our interdisciplinary endeavour. In particular, we explore the barriers to interdisciplinary collaboration between law and computer science that we faced, and how these two fields’ different expectations as to what technology can do for data protection law compliance had an impact on the project's development and outcome. We also explore the overstated promises of techno-regulation, and the practical and legal challenges that militate against the implementation of our PET: most industry players have no incentive to deploy it, the transaction costs of running it make it prohibitively expensive, and there are significant clashes between the blockchain's decentralised architecture and GDPR's requirements that hinder its deployability. We share the insights and lessons we learned from our efforts to overcome these challenges, hoping to inform other interdisciplinary projects that are increasingly important to shape a data ecosystem that promotes the protection of our personal data. © 2023 The Authors</t>
  </si>
  <si>
    <t>https://www.scopus.com/inward/record.uri?eid=2-s2.0-85174463994&amp;doi=10.1016%2fj.clsr.2023.105873&amp;partnerID=40&amp;md5=e820b394aa00ce3a0a6baa61a0907221</t>
  </si>
  <si>
    <t>10.1016/j.clsr.2023.105873</t>
  </si>
  <si>
    <t>Computer Law and Security Review</t>
  </si>
  <si>
    <t>57210473448; 55859713100; 7003659610</t>
  </si>
  <si>
    <t>Llanos, Jose Tomas (57210473448); Carr, Madeline (55859713100); Rana, Omer (7003659610)</t>
  </si>
  <si>
    <t>Llanos J.T.; Carr M.; Rana O.</t>
  </si>
  <si>
    <t>2-s2.0-85204947081</t>
  </si>
  <si>
    <t>There is a lack of understanding of the elements that constitute different types of value-adding public data ecosystems and how these elements form and shape the development of these ecosystems over time, which can lead to misguided efforts to develop future public data ecosystems. The aim of the study is twofold: (1) to explore how public data ecosystems have developed over time and (2) to identify the value-adding elements and formative characteristics of public data ecosystems. Using an exploratory retrospective analysis and a deductive approach, we systematically review 148 studies published between 1994 and 2023. Based on the results, this study presents a typology of public data ecosystems and develops a conceptual model of elements and formative characteristics that contribute most to value-adding public data ecosystems. Moreover, this study develops a conceptual model of the evolutionary generation of public data ecosystems represented by six generations that differ in terms of (a) components and relationships, (b) stakeholders, (c) actors and their roles, (d) data types, (e) processes and activities, and (f) data lifecycle phases. Finally, three avenues for a future research agenda are proposed. This study is relevant for practitioners suggesting what elements of public data ecosystems have the most potential to generate value and should thus be part of public data ecosystems. As a scientific contribution, this study integrates conceptual knowledge about the elements of public data ecosystems, the evolution of these ecosystems, defines a future research agenda, and thereby moves towards defining public data ecosystems of the new generation. © 2024 Elsevier Ltd</t>
  </si>
  <si>
    <t>https://www.scopus.com/inward/record.uri?eid=2-s2.0-85204947081&amp;doi=10.1016%2fj.tele.2024.102190&amp;partnerID=40&amp;md5=8173e2e4cae7d15fb322fd467fc80d65</t>
  </si>
  <si>
    <t>10.1016/j.tele.2024.102190</t>
  </si>
  <si>
    <t>55743937500; 57204202481; 56518298800; 56175137600; 35753564400; 57136585700; 57928980900; 57188975805; 56955029600</t>
  </si>
  <si>
    <t>Lnenicka, Martin (55743937500); Nikiforova, Anastasija (57204202481); Luterek, Mariusz (56518298800); Milic, Petar (56175137600); Rudmark, Daniel (35753564400); Neumaier, Sebastian (57136585700); Kević, Karlo (57928980900); Zuiderwijk, Anneke (57188975805); Rodríguez Bolívar, Manuel Pedro (56955029600)</t>
  </si>
  <si>
    <t>Lnenicka M.; Nikiforova A.; Luterek M.; Milic P.; Rudmark D.; Neumaier S.; Kević K.; Zuiderwijk A.; Rodríguez Bolívar M.P.</t>
  </si>
  <si>
    <t>2-s2.0-85174949145</t>
  </si>
  <si>
    <t>In March 2023, over 800 researchers, clinicians, patients, survivors, and advocates from the pediatric oncology community met to discuss the progress of the National Cancer Institute's Childhood Cancer Data Initiative. We present here the status of the initiative's efforts in building its data ecosystem and updates on key programs, especially the Molecular Characterization Initiative and the planned Coordinated National Initiative for Rare Cancers in Children and Young Adults. These activities aim to improve access to childhood cancer data, foster collaborations, facilitate integrative data analysis, and expand access to molecular characterization, ultimately leading to the development of innovative therapeutic approaches. © 2023 Wiley Periodicals LLC. This article has been contributed to by U.S. Government employees and their work is in the public domain in the USA.</t>
  </si>
  <si>
    <t>https://www.scopus.com/inward/record.uri?eid=2-s2.0-85174949145&amp;doi=10.1002%2fpbc.30745&amp;partnerID=40&amp;md5=9fb40fd7dd63b752f18cb389409cccc8</t>
  </si>
  <si>
    <t>10.1002/pbc.30745</t>
  </si>
  <si>
    <t>e30745</t>
  </si>
  <si>
    <t>Pediatric Blood and Cancer</t>
  </si>
  <si>
    <t>Childhood cancer data initiative: Status report</t>
  </si>
  <si>
    <t>22937334800; 7003499321; 57185594300; 57200156783; 58666219500; 58665415000; 6506131884; 7005956612</t>
  </si>
  <si>
    <t>Jagu, Subhashini (22937334800); Mardis, Elaine R. (7003499321); Wedekind, Mary F. (57185594300); Widemann, Brigitte C. (57200156783); Kingery, Rena K. (58666219500); Gonzalez, Samantha L. (58665415000); Shern, Jack F. (6506131884); Reaman, Gregory H. (7005956612)</t>
  </si>
  <si>
    <t>Jagu S.; Mardis E.R.; Wedekind M.F.; Widemann B.C.; Kingery R.K.; Gonzalez S.L.; Shern J.F.; Reaman G.H.</t>
  </si>
  <si>
    <t>2-s2.0-85195637350</t>
  </si>
  <si>
    <t>Sophisticated sensor systems are increasingly becoming integral in horticulture research experiments supporting data collection for experimental units and samples. These sensors may not always be deployed in situ within an experiment and, in some cases, are used to take measurements on samples at facilities that may be remote to the experimental orchard. An example is the measurement of fruit quality using a fruit grading system. Currently, the critical linkage of this sample data to an orchard feature such as a plot, tree or individual fruit is primarily done manually and lacks flexibility and precision. This affects research efficiency and creates issues in maintaining research data quality, precision, and resolution. There is a need to improve and automate data integration across systems to help the researchers increase efficiency in data collection and retain data resolution, whether collected from a plot, tree or individual fruit, while enhancing later analysis. This paper presents a use case study for the application of a research data ecosystem model, recently developed in the Agriculture Victoria Research, to automatically integrate multi-sensor data from a fruit grader with experimental design data from Tatura SmartFarm research orchard in Victoria, Australia. Radio frequency identification (RFID) technology is used to identify and tag experimental units and containers and is coupled with a traceability subsystem within the data ecosystem to enable the connection of a container loaded at the grader back to an orchard feature (i.e., tree). An application was developed to coordinate these processes and associate fruit quality parameters estimated from the sensor systems with the orchard feature identifier to allow data linkage. This use case provides an exemplar model to enable linkage between fruit grading data at a processor and the commercial orchard features for production reporting and traceability. © 2024 International Society for Horticultural Science. All rights reserved.</t>
  </si>
  <si>
    <t>https://www.scopus.com/inward/record.uri?eid=2-s2.0-85195637350&amp;doi=10.17660%2fActaHortic.2024.1395.33&amp;partnerID=40&amp;md5=a34872056503fbdc47cd8c07764b4615</t>
  </si>
  <si>
    <t>10.17660/ActaHortic.2024.1395.33</t>
  </si>
  <si>
    <t>Acta Horticulturae</t>
  </si>
  <si>
    <t>Automated multi-system data integration implementing a novel data ecosystem: a fruit grading case study in horticulture research</t>
  </si>
  <si>
    <t>57384044400; 58732552800; 57219694138; 57218242167</t>
  </si>
  <si>
    <t>Islam, M.S. (57384044400); Williams, S. (58732552800); Baniya, A. Agrahari (57219694138); Murphy, K. (57218242167)</t>
  </si>
  <si>
    <t>Islam M.S.; Williams S.; Baniya A.A.; Murphy K.</t>
  </si>
  <si>
    <t>2-s2.0-85197198953</t>
  </si>
  <si>
    <t>The remote monitoring of vital signs via wearable devices holds significant potential for alleviating the strain on hospital resources and elder-care facilities. Among the various techniques available, photoplethysmography stands out as particularly promising for assessing vital signs such as heart rate, respiratory rate, oxygen saturation, and blood pressure. Despite the efficacy of this method, many commercially available wearables, bearing Conformité Européenne marks and the approval of the Food and Drug Administration, are often integrated within proprietary, closed data ecosystems and are very expensive. In an effort to democratize access to affordable wearable devices, our research endeavored to develop an open-source photoplethysmographic sensor utilizing off-the-shelf hardware and open-source software components. The primary aim of this investigation was to ascertain whether the combination of off-the-shelf hardware components and open-source software yielded vital-sign measurements (specifically heart rate and respiratory rate) comparable to those obtained from more expensive, commercially endorsed medical devices. Conducted as a prospective, single-center study, the research involved the assessment of fifteen participants for three minutes in four distinct positions, supine, seated, standing, and walking in place. The sensor consisted of four PulseSensors measuring photoplethysmographic signals with green light in reflection mode. Subsequent signal processing utilized various open-source Python packages. The heart rate assessment involved the comparison of three distinct methodologies, while the respiratory rate analysis entailed the evaluation of fifteen different algorithmic combinations. For one-minute average heart rates’ determination, the Neurokit process pipeline achieved the best results in a seated position with a Spearman’s coefficient of 0.9 and a mean difference of 0.59 BPM. For the respiratory rate, the combined utilization of Neurokit and Charlton algorithms yielded the most favorable outcomes with a Spearman’s coefficient of 0.82 and a mean difference of 1.90 BrPM. This research found that off-the-shelf components are able to produce comparable results for heart and respiratory rates to those of commercial and approved medical wearables. © 2024 by the authors.</t>
  </si>
  <si>
    <t>https://www.scopus.com/inward/record.uri?eid=2-s2.0-85197198953&amp;doi=10.3390%2fs24123766&amp;partnerID=40&amp;md5=49e6f5e92b24f9718a20fdcbf8298333</t>
  </si>
  <si>
    <t>10.3390/s24123766</t>
  </si>
  <si>
    <t>A Guide to Measuring Heart and Respiratory Rates Based on Off-the-Shelf Photoplethysmographic Hardware and Open-Source Software †</t>
  </si>
  <si>
    <t>59196579600; 59196370400; 59196786600; 6505867238; 59196579700; 7005405333</t>
  </si>
  <si>
    <t>Stevens, Guylian (59196579600); Hantson, Luc (59196370400); Larmuseau, Michiel (59196786600); Heerman, Jan R. (6505867238); Siau, Vincent (59196579700); Verdonck, Pascal (7005405333)</t>
  </si>
  <si>
    <t>Stevens G.; Hantson L.; Larmuseau M.; Heerman J.R.; Siau V.; Verdonck P.</t>
  </si>
  <si>
    <t>2-s2.0-85183117867</t>
  </si>
  <si>
    <t>Integrating physical simulation data into data ecosystems challenges the compatibility and interoperability of data management tools. Semantic web technologies and relational databases mostly use other data types, such as measurement or manufacturing design data. Standardizing simulation data storage and harmonizing the data structures with other domains is still a challenge, as current standards such as the ISO standard STEP (ISO 10303 ”Standard for the Exchange of Product model data”) fail to bridge the gap between design and simulation data. This challenge requires new methods, such as ontologies, to rethink simulation results integration. This research describes a new software architecture and application methodology based on the industrial standard ”Virtual Material Modelling in Manufacturing” (VMAP). The architecture integrates large quantities of structured simulation data and their analyses into a semantic data structure. It is capable of providing data permeability from the global digital twin level to the detailed numerical values of data entries and even new key indicators in a three-step approach: It represents a file as an instance in a knowledge graph, queries the file’s metadata, and finds a semantically represented process that enables new metadata to be created and instantiated. © 2023 by the authors.</t>
  </si>
  <si>
    <t>https://www.scopus.com/inward/record.uri?eid=2-s2.0-85183117867&amp;doi=10.3390%2finfo15010021&amp;partnerID=40&amp;md5=f60474d13131b7dc6f686d02445d0813</t>
  </si>
  <si>
    <t>10.3390/info15010021</t>
  </si>
  <si>
    <t>A Methodology for Integrating Hierarchical VMAP-Data Structures into an Ontology Using Semantically Represented Analyses</t>
  </si>
  <si>
    <t>57222328506; 56770565800; 57208025341; 56727472500; 7004107541</t>
  </si>
  <si>
    <t>Spelten, Philipp (57222328506); Meyer, Morten-Christian (56770565800); Wagner, Anna (57208025341); Wolf, Klaus (56727472500); Reith, Dirk (7004107541)</t>
  </si>
  <si>
    <t>Spelten P.; Meyer M.-C.; Wagner A.; Wolf K.; Reith D.</t>
  </si>
  <si>
    <t>2-s2.0-85198520287</t>
  </si>
  <si>
    <t>Big data technology has become increasingly prevalent in facilitating the delivery of government services and public goods in China and beyond. This article seeks to examine how big data can be leveraged in poverty governance in rural China, and what the political implications are. This phenomenon of big data-driven welfare governance is particularly salient considering the broader context of governmental digital transformation, both within China and globally. This research sheds light on how big data usage functions in poverty alleviation, highlighting general motivations and developments in Chinese data-centric welfare governance. More importantly, this article introduces the novel concept of “digital cybernetic capacity” to examine public sector modernization as big data transforms the landscape of welfare delivery and governance. By delving into the intersection between technology and social welfare, we explicate how the use of big data in social welfare policies can go beyond merely improving information capacity to redefine state capacity. This article argues that such a new governance ecosystem, driven as it is by data technologies, not only provides insights about the transformative resilience of Chinese governance but also opens a new theoretical frontier for research into other countries. © 2024 Social Sciences in China Press.</t>
  </si>
  <si>
    <t>https://www.scopus.com/inward/record.uri?eid=2-s2.0-85198520287&amp;doi=10.1080%2f02529203.2024.2367321&amp;partnerID=40&amp;md5=ebf182d32323e019f753599e1126d7ca</t>
  </si>
  <si>
    <t>10.1080/02529203.2024.2367321</t>
  </si>
  <si>
    <t>Social Sciences in China</t>
  </si>
  <si>
    <t>The Emerging Big Data Ecosystem and Digital Transformation of Poverty Governance in China</t>
  </si>
  <si>
    <t>57203905506; 57205605745; 7003721731</t>
  </si>
  <si>
    <t>Zhongyuan, Wang (57203905506); Woo, Su Yun (57205605745); Kübler, Daniel (7003721731)</t>
  </si>
  <si>
    <t>Zhongyuan W.; Woo S.Y.; Kübler D.</t>
  </si>
  <si>
    <t>2-s2.0-85202189688</t>
  </si>
  <si>
    <t>Aquaculture is undergoing a revolution of data-driven innovation. The rapid uptake of digital technologies in the sector contributes ever larger amounts of data that hold potential for improving decision making for aquatic food system sustainability. Realising the potential of digital tools and new data streams is, however, not inevitable. The current ecosystem of global and production-level digital aquaculture technologies and platforms is highly fragmented with a strong focus on private farm-level data for improving production efficiency, and limited publicly available data that can be used for social and environmental sustainability. Three scenarios for the future development of the aquaculture data ecosystem are possible (1) continued fragmentation; (2) centralisation, and (3) coordination in a federated ecosystem. Recognising a federated ecosystem as having the most potential for contributing to food system sustainability we provide three priority areas for improving data coverage, sharing and integration between and among farm-level and global platforms. © 2024 The Authors</t>
  </si>
  <si>
    <t>https://www.scopus.com/inward/record.uri?eid=2-s2.0-85202189688&amp;doi=10.1016%2fj.marpol.2024.106355&amp;partnerID=40&amp;md5=d9bd781a0ddd8897cb6636f83b80fd91</t>
  </si>
  <si>
    <t>10.1016/j.marpol.2024.106355</t>
  </si>
  <si>
    <t>Federating ‘Aquaculture 4.0’ for data-driven social and environmental sustainability</t>
  </si>
  <si>
    <t>57362821800; 20336852300; 7402770404</t>
  </si>
  <si>
    <t>Kruk, Sake R.L. (57362821800); Bush, Simon R. (20336852300); Phillips, Michael (7402770404)</t>
  </si>
  <si>
    <t>Kruk S.R.L.; Bush S.R.; Phillips M.</t>
  </si>
  <si>
    <t>2-s2.0-85202684982</t>
  </si>
  <si>
    <t>Background: The Restoring Joint Health and Function to Reduce Pain (RE-JOIN) Consortium is part of the Helping to End Addiction Long-term® (HEAL) Initiative. HEAL is an ambitious, NIH-wide initiative to speed scientific solutions to stem the national opioid public health crisis. The RE-JOIN consortium's over-arching goal is to define how chronic joint pain-mediating neurons innervate different articular and peri-articular tissues, with a focus on the knee and temporomandibular joints (TMJ) across species employing the latest neuroscience approaches. The aim of this manuscript is to elucidate the human data gathered by the RE-JOIN consortium, as well as to expound upon its underlying rationale and the methodologies and protocols for harmonization and standardization that have been instituted by the RE-JOIN Consortium. Methods: The consortium-wide human models working subgroup established the RE-JOIN minimal harmonized data elements that will be collected across all human studies and set the stage to develop parallel pre-clinical data collection standards. Data harmonization considerations included requirements from the HEAL program and recommendations from the consortium's researchers and experts on informatics, knowledge management, and data curation. Results: Multidisciplinary experts − including preclinical and clinical researchers, with both clinician-scientists- developed the RE-JOIN's Minimal Human Data Standard with required domains and outcome measures to be collected across projects and institutions. The RE-JOIN minimal data standard will include HEAL Common Data Elements (CDEs) (e.g., standardized demographics, general pain, psychosocial and functional measures), and RE-JOIN common data elements (R-CDE) (i.e., both general and joint-specific standardized and clinically important self-reported pain and function measures, as well as pressure pain thresholds part of quantitative sensory testing). In addition, discretionary, site-specific measures will be collected by individual institutions (e.g., expanded quantitative sensory testing and gait biomechanical assessments), specific to the knee or TMJ. Research teams will submit datasets of standardized metadata to the RE-JOIN Data Coordinating Center (DCG) via a secure cloud-based central data repository and computing infrastructure for researchers to share and conduct analyses on data collected by or acquired for RE-JOIN. RE-JOIN datasets will have protected health information (PHI) removed and be publicly available on the SPARC portal and accessible through the HEAL Data Ecosystem. Conclusion: Data Harmonization efforts provide the multidisciplinary consortium with an opportunity to effectively collaborate across decentralized research teams, and data standardization sets the framework for efficient future analyses of RE-JOIN data collected by the consortium. The harmonized phenotypic information obtained will significantly enhance our understanding of the neurobiology of the pain-pathology relationships in humans, providing valuable insights for comparison with pre-clinical models. © 2024 The Author(s)</t>
  </si>
  <si>
    <t>https://www.scopus.com/inward/record.uri?eid=2-s2.0-85202684982&amp;doi=10.1016%2fj.ynpai.2024.100163&amp;partnerID=40&amp;md5=af54b6c636da800d4980c3d33e5ffc82</t>
  </si>
  <si>
    <t>10.1016/j.ynpai.2024.100163</t>
  </si>
  <si>
    <t>6507828290; 55058170700; 43961196400; 56651422600; 59244023000; 6701435962; 35561480800; 7101784019; 42760917500; 57199390366; 55217616400; 6506701366; 7101927481; 9737777500; 36873324500; 56691233900; 6507163758; 56656232500; 59306691100; 7005923327; 13605852600</t>
  </si>
  <si>
    <t>Cruz-Almeida, Yenisel (6507828290); Mehta, Bella (55058170700); Haelterman, Nele A. (43961196400); Johnson, Alisa J. (56651422600); Heiting, Chloe (59244023000); Ernberg, Malin (6701435962); Orange, Dana (35561480800); Lotz, Martin (7101784019); Boccanfuso, Jacqueline (42760917500); Smith, Shad B. (57199390366); Pela, Marlena (55217616400); Boline, Jyl (6506701366); Otero, Miguel (7101927481); Allen, Kyle (9737777500); Perez, Daniel (36873324500); Donnelly, Christopher (56691233900); Almarza, Alejandro (6507163758); Olmer, Merissa (56656232500); Balkhi, Henah (59306691100); Wagenaar, Joost (7005923327); Martone, Maryann (13605852600)</t>
  </si>
  <si>
    <t>Cruz-Almeida Y.; Mehta B.; Haelterman N.A.; Johnson A.J.; Heiting C.; Ernberg M.; Orange D.; Lotz M.; Boccanfuso J.; Smith S.B.; Pela M.; Boline J.; Otero M.; Allen K.; Perez D.; Donnelly C.; Almarza A.; Olmer M.; Balkhi H.; Wagenaar J.; Martone M.</t>
  </si>
  <si>
    <t>2-s2.0-85202955927</t>
  </si>
  <si>
    <t>Purpose: Exploring diverse knowledge organization systems and metadata schemes in linked data, aiming to promote vocabulary usability and high-quality linked data creation within the LIS field. Design/methodology/approach: We used content analysis to select 77 articles from 13 library and information science journals around our research theme. We identified four dimensions: vocabularies participation, reuse, functions, and naming variations in linked data. Findings: The vocabulary comprises seven main categories and their corresponding 126 vocabularies, which participate in linked data in single, two, and multiple dimensions. These vocabularies are used in the eight LIS subfields. Reusing vocabularies has become integral to linked data publishing, with six categories and their corresponding 66 vocabularies being reused. Ontologies are the most engaged and widely reused category of vocabulary in linked data practice. The mutual support among the three major categories and seven subfunctions of vocabulary promotes the sustainable development of linked data. Under a combination of factors, the phenomenon of terminology name changes and cross-usage between “vocabulary” and “ontology.” Research limitations/implications: This study has limitations. Although 77 articles on the topic of vocabularies applied in linked data were analyzed and presented with quantitative statistics and visualizations, the exploration of the topic tends to be a practical activity, with limited presence in scholarly articles. Moreover, this study’s analysis of the practical applications of linked data is relatively limited, and the sample literature focused on articles published in English, which may have affected the diversity and inclusiveness of the research sample. Practical implications: Practically, this study does not confine the application of content analysis solely to the traditional exploration of knowledge organization topics, development trends, or course content. Instead, it integrates the dual perspectives of linked data and vocabularies, employing content analysis to analyze and objectively reveal the application issues of vocabularies in linked data. The conclusions can provide specific guidelines for future applications of vocabularies in the LIS subfields and contribute to promoting interoperability of vocabularies. Social implications: This research explores the relationship between linked data and vocabularies, highlighting the diverse manifestations and challenges of vocabularies in linked data. It provides theoretical references for the construction and further development of vocabularies considering technologies such as linked data, drawing attention to the potential and existing issues associated with linked open data vocabularies. Originality/value: This study extends the application of content analysis to exploring vocabularies, especially Knowledge Organization Systems and metadata schemes in the LIS field linked data, highlighting the mutually beneficial interactions between linked data and vocabularies. It provides guidance for future vocabularies applications in the LIS field and offers insights into vocabularies construction and the healthy development of linked data ecosystems in the era of information technology. © 2024, Emerald Publishing Limited.</t>
  </si>
  <si>
    <t>https://www.scopus.com/inward/record.uri?eid=2-s2.0-85202955927&amp;doi=10.1108%2fOIR-11-2023-0562&amp;partnerID=40&amp;md5=25f77aa16996f641105b6d4f0b8cf983</t>
  </si>
  <si>
    <t>10.1108/OIR-11-2023-0562</t>
  </si>
  <si>
    <t>A quantitative study of vocabulary categorization and reuse in the LIS field linked data</t>
  </si>
  <si>
    <t>59310473900; 57202004044</t>
  </si>
  <si>
    <t>Liu, Siqi (59310473900); Jia, Junzhi (57202004044)</t>
  </si>
  <si>
    <t>Liu S.; Jia J.</t>
  </si>
  <si>
    <t>2-s2.0-85193451444</t>
  </si>
  <si>
    <t>Background: Semantic interoperability facilitates the exchange of and access to health data that are being documented in electronic health records (EHRs) with various semantic features. The main goals of semantic interoperability development entail patient data availability and use in diverse EHRs without a loss of meaning. Internationally, current initiatives aim to enhance semantic development of EHR data and, consequently, the availability of patient data. Interoperability between health information systems is among the core goals of the European Health Data Space regulation proposal and the World Health Organization’s Global Strategy on Digital Health 2020-2025. Objective: To achieve integrated health data ecosystems, stakeholders need to overcome challenges of implementing semantic interoperability elements. To research the available scientific evidence on semantic interoperability development, we defined the following research questions: What are the key elements of and approaches for building semantic interoperability integrated in EHRs? What kinds of goals are driving the development? and What kinds of clinical benefits are perceived following this development? Methods: Our research questions focused on key aspects and approaches for semantic interoperability and on possible clinical and semantic benefits of these choices in the context of EHRs. Therefore, we performed a systematic literature review in PubMed by defining our study framework based on previous research. Results: Our analysis consisted of 14 studies where data models, ontologies, terminologies, classifications, and standards were applied for building interoperability. All articles reported clinical benefits of the selected approach to enhancing semantic interoperability. We identified 3 main categories: increasing the availability of data for clinicians (n=6, 43%), increasing the quality of care (n=4, 29%), and enhancing clinical data use and reuse for varied purposes (n=4, 29%). Regarding semantic development goals, data harmonization and developing semantic interoperability between different EHRs was the largest category (n=8, 57%). Enhancing health data quality through standardization (n=5, 36%) and developing EHR-integrated tools based on interoperable data (n=1, 7%) were the other identified categories. The results were closely coupled with the need to build usable and computable data out of heterogeneous medical information that is accessible through various EHRs and databases (eg, registers). Conclusions: When heading toward semantic harmonization of clinical data, more experiences and analyses are needed to assess how applicable the chosen solutions are for semantic interoperability of health care data. Instead of promoting a single approach, semantic interoperability should be assessed through several levels of semantic requirements A dual model or multimodel approach is possibly usable to address different semantic interoperability issues during development. The objectives of semantic interoperability are to be achieved in diffuse and disconnected clinical care environments. Therefore, approaches for enhancing clinical data availability should be well prepared, thought out, and justified to meet economically sustainable and long-term outcomes. © Sari Palojoki, Lasse Lehtonen, Riikka Vuokko.</t>
  </si>
  <si>
    <t>https://www.scopus.com/inward/record.uri?eid=2-s2.0-85193451444&amp;doi=10.2196%2f53535&amp;partnerID=40&amp;md5=c9043831b930336b9413f9ff167cccb8</t>
  </si>
  <si>
    <t>10.2196/53535</t>
  </si>
  <si>
    <t>e53535</t>
  </si>
  <si>
    <t>57190260029; 55404610600; 16641200300</t>
  </si>
  <si>
    <t>Palojoki, Sari (57190260029); Lehtonen, Lasse (55404610600); Vuokko, Riikka (16641200300)</t>
  </si>
  <si>
    <t>Palojoki S.; Lehtonen L.; Vuokko R.</t>
  </si>
  <si>
    <t>2-s2.0-85179985891</t>
  </si>
  <si>
    <t>The purpose of this research paper is to explore tourism data ecosystems in five Caribbean countries. Tourism data ecosystems were mapped using an ownership, sharing, and use actor network. Within the context of open data, one key finding is that organizations responsible for national statistics are better-enabled owners of tourism data than organizations responsible for tourism. This paper argues for the development of an effective and efficient tourism data ecosystem to aid industry stakeholders while impacting decision making in the tourism sector. © 2023 Informa UK Limited, trading as Taylor &amp; Francis Group.</t>
  </si>
  <si>
    <t>https://www.scopus.com/inward/record.uri?eid=2-s2.0-85179985891&amp;doi=10.1080%2f13683500.2023.2288665&amp;partnerID=40&amp;md5=f167b741ae5de91aa301422b0057d531</t>
  </si>
  <si>
    <t>10.1080/13683500.2023.2288665</t>
  </si>
  <si>
    <t>Current Issues in Tourism</t>
  </si>
  <si>
    <t>Managing Caribbean tourism data ecosystems</t>
  </si>
  <si>
    <t>McLeod, Michelle (36185724400)</t>
  </si>
  <si>
    <t>McLeod M.</t>
  </si>
  <si>
    <t>2-s2.0-85192724162</t>
  </si>
  <si>
    <t>This paper discusses the challenges and opportunities in accessing data to improve workplace relations law enforcement, with reference to minimum employment standards such as wages and working hours regulation. Our paper highlights some innovative examples of government and trade union efforts to collect and use data to improve the detection of noncompliance. These examples reveal the potential of data science as a compliance tool but also suggest the importance of realizing a data ecosystem that is capable of being utilized by machine learning applications. The effectiveness of using data and data science tools to improve workplace law enforcement is impacted by the ability of regulatory actors to access useful data they do not collect or hold themselves. Under open data principles, government data is increasingly made available to the public so that it can be combined with nongovernment data to generate value. Through mapping and analysis of the Australian workplace relations data ecosystem, we show that data availability relevant to workplace law compliance falls well short of open data principles. However, we argue that with the right protocols in place, improved data collection and sharing will assist regulatory actors in the effective enforcement of workplace laws.  © The Author(s), 2024. Published by Cambridge University Press.</t>
  </si>
  <si>
    <t>https://www.scopus.com/inward/record.uri?eid=2-s2.0-85192724162&amp;doi=10.1017%2fdap.2024.18&amp;partnerID=40&amp;md5=1c2f492196bf2469f0f91490563954b9</t>
  </si>
  <si>
    <t>10.1017/dap.2024.18</t>
  </si>
  <si>
    <t>Open data, workplace relations law compliance, and digital regulation</t>
  </si>
  <si>
    <t>59119852800; 35172963000; 57205435273; 59120436900</t>
  </si>
  <si>
    <t>Chen, Colleen (59119852800); Howe, John (35172963000); Kariotis, Timothy (57205435273); Jackson, Shirley (59120436900)</t>
  </si>
  <si>
    <t>Chen C.; Howe J.; Kariotis T.; Jackson S.</t>
  </si>
  <si>
    <t>2-s2.0-85200690568</t>
  </si>
  <si>
    <t>Industrial data ecosystems are inter-organizational forms of cooperation emerging around sharing data. They arise from a digital infrastructure, giving data providers and data users a platform to share and (re-)use data. Data spaces are among the digital infrastructures frequently associated with data ecosystems, as they supply a shared digital space for its participants to share data in a sovereign way. Data spaces aim to close a gap in the digital infrastructure landscape, addressing concerns of organizations when sharing data, such as data misappropriation or a lack of control of shared data. They do this by implementing data sovereignty—typically through Usage Control Policies—that give data providers the means to formalize semantically and technically how data users are allowed to use their data. In this fundamentals article, we address the following issues: (1) contextualizing and demarcating data spaces and data ecosystems, (2) systematizing data spaces in the research and policy landscape, and (3) elaborating on a research agenda for Information Systems (IS) research. © The Author(s) 2024.</t>
  </si>
  <si>
    <t>https://www.scopus.com/inward/record.uri?eid=2-s2.0-85200690568&amp;doi=10.1007%2fs12525-024-00724-0&amp;partnerID=40&amp;md5=3dc104498671b4390a9f4e57c5340e81</t>
  </si>
  <si>
    <t>10.1007/s12525-024-00724-0</t>
  </si>
  <si>
    <t>Industrial data ecosystems and data spaces</t>
  </si>
  <si>
    <t>57202583008; 57737827000; 57314489300; 58850145300; 57925689300; 57218405413; 58089732900; 26424790800</t>
  </si>
  <si>
    <t>Möller, Frederik (57202583008); Jussen, Ilka (57737827000); Springer, Virginia (57314489300); Gieß, Anna (58850145300); Schweihoff, Julia Christina (57925689300); Gelhaar, Joshua (57218405413); Guggenberger, Tobias (58089732900); Otto, Boris (26424790800)</t>
  </si>
  <si>
    <t>Möller F.; Jussen I.; Springer V.; Gieß A.; Schweihoff J.C.; Gelhaar J.; Guggenberger T.; Otto B.</t>
  </si>
  <si>
    <t>2-s2.0-85188811243</t>
  </si>
  <si>
    <t>This article investigates the intricate dynamics of data monopolies, referred to as “data-opolies”, and their implications for democratic erosion. Data-opolies, typically embodied by large technology corporations, accumulate extensive datasets, affording them significant influence. The sustainability of such data practices is critically examined within the context of decentralized Web3 technologies amidst Artificial Intelligence (AI) disruption. Additionally, the article explores emancipatory datafication strategies to counterbalance the dominance of data-opolies. It presents an in-depth analysis of two emergent phenomena within the decentralized Web3 emerging landscape: People-Centered Smart Cities and Datafied Network States. The article investigates a paradigm shift in data governance and advocates for joint efforts to establish equitable data ecosystems, with an emphasis on prioritizing data sovereignty and achieving digital self-governance. It elucidates the remarkable roles of (i) blockchain, (ii) decentralized autonomous organizations (DAOs), and (iii) data cooperatives in empowering citizens to have control over their personal data. In conclusion, the article introduces a forward-looking examination of Web3 decentralized technologies, outlining a timely path toward a more transparent, inclusive, and emancipatory data-driven democracy. This approach challenges the prevailing dominance of data-opolies and offers a framework for regenerating datafied democracies through decentralized and emerging Web3 technologies. © 2024 by the author.</t>
  </si>
  <si>
    <t>https://www.scopus.com/inward/record.uri?eid=2-s2.0-85188811243&amp;doi=10.3390%2fbdcc8030026&amp;partnerID=40&amp;md5=15232f8010fa73c261d3448c2bb06332</t>
  </si>
  <si>
    <t>10.3390/bdcc8030026</t>
  </si>
  <si>
    <t>Big Data and Cognitive Computing</t>
  </si>
  <si>
    <t>Democratic Erosion of Data-Opolies: Decentralized Web3 Technological Paradigm Shift Amidst AI Disruption</t>
  </si>
  <si>
    <t>Calzada, Igor (56556765100)</t>
  </si>
  <si>
    <t>Calzada I.</t>
  </si>
  <si>
    <t>2-s2.0-85200243315</t>
  </si>
  <si>
    <t>The Covid-19 pandemic exposed many challenges in the United States’ public health systems, and in particular the antiquated data ecosystem that hinders the nation’s ability to use timely data to detect and respond to emerging public health threats. One key challenge of the public health data ecosystem is the limited use of electronic, standardized, and interoperable ways for data to be readily shared between health care delivery and public health systems. At the start of the Covid-19 pandemic, most data exchange between health care and public health, and across public health, was manual, relying on faxes, labor-intensive data entry, and other outdated technology. Although significant progress has been made over the last several years to introduce more standardization and connectivity between public health and health care IT systems, more work is needed. This commentary describes the benefits and potential of robust, modern interoperability between health care and public health systems, defines key policies and technology activities that will drive toward a future state of a highly connected public health and health care data ecosystem, and summarizes potential challenges that must be overcome. © 2024 Massachussetts Medical Society. All rights reserved.</t>
  </si>
  <si>
    <t>https://www.scopus.com/inward/record.uri?eid=2-s2.0-85200243315&amp;doi=10.1056%2fCAT.24.0129&amp;partnerID=40&amp;md5=c49d59510475eb5320eb59b9a0e2c085</t>
  </si>
  <si>
    <t>10.1056/CAT.24.0129</t>
  </si>
  <si>
    <t>CAT.24.0129</t>
  </si>
  <si>
    <t>NEJM Catalyst Innovations in Care Delivery</t>
  </si>
  <si>
    <t>Plugging Public Health Data into the Health IT Ecosystem to Protect National Health</t>
  </si>
  <si>
    <t>55670863600; 55857322900; 59267850300; 9249330800</t>
  </si>
  <si>
    <t>Layden, Jennifer E. (55670863600); Swain, Matthew J. (55857322900); Brennan, Niall (59267850300); Tripathi, Micky (9249330800)</t>
  </si>
  <si>
    <t>Layden J.E.; Swain M.J.; Brennan N.; Tripathi M.</t>
  </si>
  <si>
    <t>2-s2.0-85200206004</t>
  </si>
  <si>
    <t>To share data, more and more companies work together in interorganizational networks called data ecosystems (DEs). Research on DEs has grown significantly over the past ten years. Owing to the research field's recent growth, interested scholars and practitioners might find it difficult to keep up to date with the diverse research field dealing with DEs. In this article, we conduct the first bibliometric study on DE research and collect and quantitatively analyze the research within this field. As a result, we come up with a synthesized overview of the most relevant research constituents. Furthermore, we analyze the thematic structure of DE research and show the most frequently addressed topics and key themes. We found that DE research can be divided into five different thematic clusters. Based on these results, we finally develop a future research agenda that can help advance research on DEs and guide interested scholars. As such, our article summarizes and consolidates the existing knowledge on DEs and provides suggestions for its further development. © 2013 IEEE.</t>
  </si>
  <si>
    <t>https://www.scopus.com/inward/record.uri?eid=2-s2.0-85200206004&amp;doi=10.1109%2fACCESS.2024.3432969&amp;partnerID=40&amp;md5=edc6902e59a4772409f189aa373d3235</t>
  </si>
  <si>
    <t>Shaping the Future of Data Ecosystem Research - What Is Still Missing?</t>
  </si>
  <si>
    <t>57217043259; 57222614604; 23972186700</t>
  </si>
  <si>
    <t>Bree, Tim (57217043259); Karger, Erik (57222614604); Ahlemann, Frederik (23972186700)</t>
  </si>
  <si>
    <t>Bree T.; Karger E.; Ahlemann F.</t>
  </si>
  <si>
    <t>2-s2.0-85202624843</t>
  </si>
  <si>
    <t>Objectives: Clinical molecular genetic testing and molecular imaging dramatically increase the quantity of clinical data. Combined with the extensive application of electronic health records, a medical data ecosystem is forming, which calls for big-data-based medicine models. We tried to use big data analytics to search for similar patients in a cancer cohort, showing how to apply artificial intelligence (AI) algorithms to clinical data processing to obtain clinically significant results, with the ultimate goal of improving healthcare management. Methods: In order to overcome the weaknesses of most data processing algorithms that rely on expert labeling and annotation, we uniformly adopted one-hot encoding for all types of clinical data, calculating the Euclidean distance to measure patient similarity and subgrouping via an unsupervised learning model. Overall survival (OS) was investigated to assess the clinical validity and clinical relevance of the model. Results: We took gastric cancers (GCs) as an example to build a high-dimensional clinical patient similarity network (cPSN). When performing the survival analysis, we found that Cluster_2 had the longest survival rates, while Cluster_5 had the worst prognosis among all the subgroups. As patients in the same subgroup share some clinical characteristics, the clinical feature analysis found that Cluster_2 harbored more lower distal GCs than upper proximal GCs, shedding light on the debates. Conclusion: Overall, we constructed a cancer-specific cPSN with excellent interpretability and clinical significance, which would recapitulate patient similarity in the real-world. The constructed cPSN model is scalable, generalizable, and performs well for various data types. © 2024 by the authors.</t>
  </si>
  <si>
    <t>https://www.scopus.com/inward/record.uri?eid=2-s2.0-85202624843&amp;doi=10.3390%2fbioengineering11080808&amp;partnerID=40&amp;md5=bd8c262057441733714d1bd3c0d5b36a</t>
  </si>
  <si>
    <t>10.3390/bioengineering11080808</t>
  </si>
  <si>
    <t>Bioengineering</t>
  </si>
  <si>
    <t>Constructing a Clinical Patient Similarity Network of Gastric Cancer</t>
  </si>
  <si>
    <t>57765970700; 57209206961; 57313736800; 36445368900; 57158725900; 53872296500; 56754393400</t>
  </si>
  <si>
    <t>Zhang, Rukui (57765970700); Liu, Zhaorui (57209206961); Zhu, Chaoyu (57313736800); Cai, Hui (36445368900); Yin, Kai (57158725900); Zhong, Fan (53872296500); Liu, Lei (56754393400)</t>
  </si>
  <si>
    <t>Zhang R.; Liu Z.; Zhu C.; Cai H.; Yin K.; Zhong F.; Liu L.</t>
  </si>
  <si>
    <t>2-s2.0-85189493879</t>
  </si>
  <si>
    <t>Traditional public health surveillance efforts are generally based on self-reported data. Well-validated, these methods may nevertheless be subjected to limitations such as biases, delays, and costs/logistical challenges. An alternative is the use of smart technologies (e.g., smartphones and smartwatches) to complement self-report indicators. Having embedded sensors that provide zero-effort, passive and continuous monitoring of health variables, these devices generate data that could be leveraged for cases in which the data is related to the same self-report metric of interest. However, some challenges must be considered when discussing the use of mobile health technologies for public health to ensure digital health equity, privacy and best practices. This paper provides an overview of research involving mobile data for public health, including a mapping of variables currently collected by public health surveys that could be complemented with self-report, challenges to technology adoption and considerations on digital health equity – with a specific focus on the Canadian context. Population characteristics from major smart technology brands – a) Apple, b) Fitbit, and c) Samsung – and demographic barriers to the use of technology are provided. We conclude with public health implications and present our view that public health agencies and researchers should leverage mobile health data while being mindful of current barriers and limitations to device use and access. In this manner, data ecosystems that leverage personal smart devices for public health can be put in place as appropriate, as we move towards a future in which barriers to technology adoption are decreasing. © The authors. All rights reserved.</t>
  </si>
  <si>
    <t>https://www.scopus.com/inward/record.uri?eid=2-s2.0-85189493879&amp;doi=10.2196%2f49719&amp;partnerID=40&amp;md5=afb735789203895ebd26ecfce48bf0df</t>
  </si>
  <si>
    <t>10.2196/49719</t>
  </si>
  <si>
    <t>Leveraging Mobile Health Technologies for Public Health: A Viewpoint</t>
  </si>
  <si>
    <t>57195673774; 58970481700; 6604014338; 9239657100; 7202126389; 35113653200</t>
  </si>
  <si>
    <t>Velmovitsky, Pedro Elkind (57195673774); Kirolos, Merna (58970481700); Alencar, Paulo (6604014338); Leatherdale, Scott (9239657100); Cowan, Donald (7202126389); Morita, Plinio Pelegrini (35113653200)</t>
  </si>
  <si>
    <t>Velmovitsky P.E.; Kirolos M.; Alencar P.; Leatherdale S.; Cowan D.; Morita P.P.</t>
  </si>
  <si>
    <t>2-s2.0-85176260541</t>
  </si>
  <si>
    <t>While technology affords creation of digital collections, and promises access to all, the reality is that many cultural data collections exist in a precarious ecosystem, where erratic funding, fragmented support, and disconnected expertise threaten their continued existence. As a significant branch of the broader information ecosystem, cultural data collections range in size and scope, from national institutions to bespoke local collections supported by individuals. This exploratory, qualitative study engaged cultural data experts in Australia, Canada, and the United Kingdom to map the broad cultural data ecosystem and to identify opportunities for healthier growth. The development and maintenance of cultural data collections requires integration across the spheres of expertise of creators, curators, subject matter experts, information science, and computing and technology. The foundational structural elements of the ecosystem include funding, policies, access to existing data, community context, and technological infrastructure. The key elements of a healthy data ecosystem are clarity of purpose, user-focused design, sustainability, allied coproduction, and reciprocal interconnection. A healthier cultural data ecosystem means more collections and initiatives will have positive impacts for research, knowledge, and diverse communities, contributing positively to the broader information ecosystem and to society, at large. © 2023 The Authors. Journal of the Association for Information Science and Technology published by Wiley Periodicals LLC on behalf of Association for Information Science and Technology.</t>
  </si>
  <si>
    <t>https://www.scopus.com/inward/record.uri?eid=2-s2.0-85176260541&amp;doi=10.1002%2fasi.24849&amp;partnerID=40&amp;md5=4193b7daa943478cc3155e04fa4d69e1</t>
  </si>
  <si>
    <t>10.1002/asi.24849</t>
  </si>
  <si>
    <t>Structural elements and spheres of expertise: Creating a healthy ecosystem for cultural data initiatives</t>
  </si>
  <si>
    <t>57204049241; 36994914400; 56505620600</t>
  </si>
  <si>
    <t>Given, Lisa M. (57204049241); Polkinghorne, Sarah (36994914400); Cattlin, Joann (56505620600)</t>
  </si>
  <si>
    <t>Given L.M.; Polkinghorne S.; Cattlin J.</t>
  </si>
  <si>
    <t>2-s2.0-85209392798</t>
  </si>
  <si>
    <t>Access to mortality data is critical for researchers for various reasons, including the development of life-saving medical interventions. However, high-quality mortality data is typically unavailable for researchers to access in a timely manner due to bottlenecks and inefficiencies in the coordination of managing mortality data across a vast information ecosystem. To identify opportunities to improve access to mortality data, we conducted a qualitative interview study with 20 experts with direct knowledge and experience with mortality data systems. From these interviews, we mapped the mortality data ecosystem and found that policy constraints are the main underlying cause of bottlenecks and inefficiencies. We argue that policy intervention is required to optimize the coordination of mortality data between databases and between organizations. To support researcher access to mortality data, we present guiding principles for designers seeking to improve the mortality data ecosystem. These principles contribute to CSCW scholarship focused on the challenges of coordination across large information ecosystems and the tradeoffs between technology and policy when designing such systems.  © 2024 Owner/Author.</t>
  </si>
  <si>
    <t>https://www.scopus.com/inward/record.uri?eid=2-s2.0-85209392798&amp;doi=10.1145%2f3687032&amp;partnerID=40&amp;md5=63ca37690c62281eb3532bb262bd90af</t>
  </si>
  <si>
    <t>58030724700; 36194796400; 55217935200; 37103441100</t>
  </si>
  <si>
    <t>Doyle, Dylan Thomas (58030724700); Fiesler, Casey (36194796400); Pater, Jessica (55217935200); Brubaker, Jed R. (37103441100)</t>
  </si>
  <si>
    <t>Doyle D.T.; Fiesler C.; Pater J.; Brubaker J.R.</t>
  </si>
  <si>
    <t>2-s2.0-85161485808</t>
  </si>
  <si>
    <t>Purpose: To improve supply chain performance, companies are now exploring new pathways including industry-wide data sharing initiatives along complex supply chains. The purpose of this paper is to stimulate research in this field by describing the benefits, obstacles and the governance required for supply chain data sharing initiatives. Design/methodology/approach: Based on publicly available information complemented by interviews with practitioners, the authors describe how companies are establishing ambitious data sharing infrastructure and initiatives along their supply chains. Findings: The authors describe how data sharing along supply chains is becoming increasingly important for many companies and how the automotive sector is working towards establishing a digital infrastructure for data sharing that could support a wide range of use cases. The article emphasises the importance of studying the governance of data ecosystems using new theoretical approaches. Finally, the authors suggest three areas for future research on data ecosystems, including their governance, the learning dynamics that will drive their adoption and their relationship with broader system-level changes. Originality/value: This paper is the first, to the authors’ knowledge, that depicts how industry-wide data-sharing initiatives are expected to have an impact on supply chain performance. The authors highlight factors that affect the development and implementation of these initiatives along supply chains. © 2023, Emerald Publishing Limited.</t>
  </si>
  <si>
    <t>https://www.scopus.com/inward/record.uri?eid=2-s2.0-85161485808&amp;doi=10.1108%2fIJOPM-11-2022-0729&amp;partnerID=40&amp;md5=d03631313f6bd0df97993794a69f7173</t>
  </si>
  <si>
    <t>10.1108/IJOPM-11-2022-0729</t>
  </si>
  <si>
    <t>International Journal of Operations and Production Management</t>
  </si>
  <si>
    <t>The emergence of data sharing along complex supply chains</t>
  </si>
  <si>
    <t>57190956746; 7003735163</t>
  </si>
  <si>
    <t>Legenvre, Hervé (57190956746); Hameri, Ari-Pekka (7003735163)</t>
  </si>
  <si>
    <t>Legenvre H.; Hameri A.-P.</t>
  </si>
  <si>
    <t>2-s2.0-85204367322</t>
  </si>
  <si>
    <t>Purpose: The purpose of this study is to present a methodical procedure on how to prepare event logs and analyse them through process mining, statistics and visualisations. The aim is to derive roots and patterns of quality deviations and non-conforming finished products as well as best practice facilitating employee training in the food processing industry. Thereby, a key focus is on recognising tacit knowledge hidden in event logs to improve quality processes. Design/methodology/approach: This study applied process mining to detect root causes of quality deviations in operational process of food production. In addition, a data-ecosystem was developed which illustrates a continuous improvement feedback loop and serves as a role model for other applications in the food processing industry. The approach was applied to a real-case study in the processed cheese industry. Findings: The findings revealed practical and conceptional contributions which can be used to continuously improve quality management (QM) in food processing. Thereby, the developed data-ecosystem supports production and QM in the decision-making processes. The findings of the analysis are a valuable basis to enhance operational processes, aiming to prevent quality deviations and non-conforming finished products. Originality/value: Process mining is still rarely used in the food industry. Thereby, the proposed method helps to identify tacit knowledge in the food processing industry, which was shown by the framework for the preparation of event logs and the data ecosystem. © 2024, Emerald Publishing Limited.</t>
  </si>
  <si>
    <t>https://www.scopus.com/inward/record.uri?eid=2-s2.0-85204367322&amp;doi=10.1108%2fIJPPM-06-2024-0377&amp;partnerID=40&amp;md5=f22de8ae1163c4aab5a6d5b11a052725</t>
  </si>
  <si>
    <t>10.1108/IJPPM-06-2024-0377</t>
  </si>
  <si>
    <t>International Journal of Productivity and Performance Management</t>
  </si>
  <si>
    <t>Process mining-enhanced quality management in food processing industries</t>
  </si>
  <si>
    <t>57973496500; 24482274600; 56282559900; 57193126192</t>
  </si>
  <si>
    <t>Loacker, Philipp (57973496500); Pöchtrager, Siegfried (24482274600); Fikar, Christian (56282559900); Grenzfurtner, Wolfgang (57193126192)</t>
  </si>
  <si>
    <t>Loacker P.; Pöchtrager S.; Fikar C.; Grenzfurtner W.</t>
  </si>
  <si>
    <t>2-s2.0-85204428492</t>
  </si>
  <si>
    <t>The public sector, private firms, and civil society constantly create data of high volume, velocity, and veracity from diverse sources. This kind of data is known as big data. As in other industries, public administrations consider big data as the “new oil" and employ data-centric policies to transform data into knowledge, stimulate good governance, innovative digital services, transparency, and citizens' engagement in public policy. More and more public organizations understand the value created by exploiting internal and external data sources, delivering new capabilities, and fostering collaboration inside and outside of public administrations. Despite the broad interest in this ecosystem, we still lack a detailed and systematic view of it. In this paper, we attempt to describe the emerging Government Big Data Ecosystem as a socio-technical network of people, organizations, processes, technology, infrastructure, standards &amp; policies, procedures, and resources. This ecosystem supports data functions such as data collection, integration, analysis, storage, sharing, use, protection, and archiving. Through these functions, value is created by promoting evidence-based policymaking, modern public services delivery, data-driven administration and open government, and boosting the data economy. Through a Design Science Research methodology, we propose a conceptual framework, which we call ‘datagov.eco’. We believe our ‘datagov.eco’ framework will provide insights and support to different stakeholders’ profiles, including administrators, consultants, data engineers, and data scientists. © 2024 Elsevier B.V.</t>
  </si>
  <si>
    <t>https://www.scopus.com/inward/record.uri?eid=2-s2.0-85204428492&amp;doi=10.1016%2fj.datak.2024.102348&amp;partnerID=40&amp;md5=1370baa7e003dc3dc71cb2981ebfd946</t>
  </si>
  <si>
    <t>10.1016/j.datak.2024.102348</t>
  </si>
  <si>
    <t>A conceptual framework for the government big data ecosystem (‘datagov.eco’)</t>
  </si>
  <si>
    <t>2-s2.0-85192071365</t>
  </si>
  <si>
    <t>The Stanford Population Health Sciences Data Ecosystem was created to facilitate the use of large datasets containing health records from hundreds of millions of individuals. This necessitated technical solutions optimized for an academic medical center to manage and share high-risk data at scale. Through collaboration with internal and external partners, we have built a Data Ecosystem to host, curate, and share data with hundreds of users in a secure and compliant manner. This platform has enabled us to host unique data assets and serve the needs of researchers across Stanford University, and the technology and approach were designed to be replicable and portable to other institutions. We have found, however, that though these technological advances are necessary, they are not sufficient. Challenges around making data Findable, Accessible, Interoperable, and Reusable remain. Our experience has demonstrated that there is a high demand for access to real-world data, and that if the appropriate tools and structures are in place, translational research can be advanced considerably. Together, technological solutions, management structures, and education to support researcher, data science, and community collaborations offer more impactful processes over the long-term for supporting translational research with real-world data. © The Author(s), 2024. Published by Cambridge University Press on behalf of Association for Clinical and Translational Science.</t>
  </si>
  <si>
    <t>https://www.scopus.com/inward/record.uri?eid=2-s2.0-85192071365&amp;doi=10.1017%2fcts.2024.530&amp;partnerID=40&amp;md5=080696fe4d9b077c128babb33aa33cb5</t>
  </si>
  <si>
    <t>10.1017/cts.2024.530</t>
  </si>
  <si>
    <t>e92</t>
  </si>
  <si>
    <t>Journal of Clinical and Translational Science</t>
  </si>
  <si>
    <t>FAIR enough: Building an academic data ecosystem to make real-world data available for translational research</t>
  </si>
  <si>
    <t>55883633700; 59013532700; 59013270800; 57219816496; 57023887300; 7006639219; 6602465684</t>
  </si>
  <si>
    <t>Chu, Isabella (55883633700); Miller, Rebecca (59013532700); Mathews, Ian (59013270800); Vala, Ayin (57219816496); Sept, Lesley (57023887300); O'Hara, Ruth (7006639219); Rehkopf, David H. (6602465684)</t>
  </si>
  <si>
    <t>Chu I.; Miller R.; Mathews I.; Vala A.; Sept L.; O'Hara R.; Rehkopf D.H.</t>
  </si>
  <si>
    <t>2-s2.0-85184834920</t>
  </si>
  <si>
    <t>The COVID-19 pandemic highlighted the United States’ lack of a nationwide infrastructure for collecting, sharing, and using health data, especially for secondary uses (e.g., population health management and public health). The federal government is taking several important steps to upgrade the nation’s health data ecosystem—notably, the Centers for Disease Control and Prevention’s Data Modernization Initiative and the Office of the National Coordinator for Health Information Technology’s Trusted Exchange Framework and Common Agreement. However, substantial barriers remain. Inconsistent regulations, infrastructure, and governance across federal and state levels and between states significantly impede the exchange and analysis of health data. Siloed systems and insufficient funding block effective integration of clinical, public health, and social determinants data within and between states. In this analytic essay, we propose strategies to develop a nationwide health data ecosystem. We focus on providing federal guidance and incentives to develop state-designated entities responsible for the collection, integration, and analysis of clinical, public health, social determinants of health, claims, administrative, and other relevant data. These recommendations include a regulatory clearinghouse, federal guidance, model legislation and templated regulation, funding to incentive enterprise architecture, regulatory sandboxes, and a 3-pronged research agenda. © 2024 American Public Health Association Inc.. All rights reserved.</t>
  </si>
  <si>
    <t>https://www.scopus.com/inward/record.uri?eid=2-s2.0-85184834920&amp;doi=10.2105%2fAJPH.2023.307477&amp;partnerID=40&amp;md5=440ec248c4165223d3d4620b5dd1c274</t>
  </si>
  <si>
    <t>10.2105/AJPH.2023.307477</t>
  </si>
  <si>
    <t>American Journal of Public Health</t>
  </si>
  <si>
    <t>Regulations and Funding to Create Enterprise Architecture for a Nationwide Health Data Ecosystem</t>
  </si>
  <si>
    <t>56990925900; 58882977200; 58882961400; 57219196839; 58882977300; 57208379925</t>
  </si>
  <si>
    <t>Seidman, Gabriel (56990925900); AlKasir, Ahmad (58882977200); Ricker, Kate (58882961400); Lane, J.T. (57219196839); Zink, Anne B. (58882977300); Williams, Michelle A. (57208379925)</t>
  </si>
  <si>
    <t>Seidman G.; AlKasir A.; Ricker K.; Lane J.T.; Zink A.B.; Williams M.A.</t>
  </si>
  <si>
    <t>2-s2.0-85213696061</t>
  </si>
  <si>
    <t>Global coral reefs face severe threats from climate change and human activities, including marine heatwaves and overfishing of reef-associated fish species, heightens the risk of ecological phase shifts. However, significant uncertainty persists regarding the ecological health thresholds and dynamic evolutionary trends of coral reef ecosystems under various environmental pressures. Predictions of coral reef ecosystem dynamics are often hindered by sparse observational data. Ecosystem models provide valuable insights into future coral ecosystem dynamics, aiding coral ecosystem managers in decision-making processes. This study utilizes field measurements from coral reefs in the South China Sea, including Weizhou Island, Yongxing Island, and the Nansha Islands, to simulate the dynamic responses of coral reef ecosystems to persistent stressors such as regional ocean warming and overfishing of parrotfish. Findings reveal that, without accounting for thermal stress, the Nansha Islands exhibit considerable resilience, while Yongxing Island shows the lowest resilience. Parrotfish play a crucial regulatory role in coral reef ecosystems, and their susceptibility to fishing activities could lead to a gradual transition towards algal dominance, resulting in ecological phase shifts. The study recommends measures including the prohibition of parrotfish fishing, establishment of marine protected areas, and implementation of artificial breeding programs to sustain parrotfish populations in the South China Sea, thereby bolstering their crucial role in preserving the stability and resilience of coral reef ecosystems. The sea surface temperature response model predicts that coral growth rates initially rise with increasing sea temperature but declines after surpassing the optimal temperature, leading to ecological phase shifts and the threat of extinction for coral reef ecosystems. The low-latitude Nansha Islands are notably impacted by thermal stress, whereas the high-latitude coral reefs of Weizhou Island experience less thermal stress, potentially serving as future refuges for South China Sea coral reefs under high-temperature conditions. © The Author(s), under exclusive licence to International Coral Reef Society (ICRS) 2024.</t>
  </si>
  <si>
    <t>https://www.scopus.com/inward/record.uri?eid=2-s2.0-85213696061&amp;doi=10.1007%2fs00338-024-02606-5&amp;partnerID=40&amp;md5=f86e4e77d6af8ad7c104ea1e11ab8956</t>
  </si>
  <si>
    <t>10.1007/s00338-024-02606-5</t>
  </si>
  <si>
    <t>e0128831</t>
  </si>
  <si>
    <t>Coral Reefs</t>
  </si>
  <si>
    <t>Dynamic evolution of coral reef ecosystems in the South China Sea under global change: a comprehensive multidimensional numerical simulation</t>
  </si>
  <si>
    <t>58000559300; 55241563100; 57190137813; 59028836000; 46062431700; 39763124500; 54581909800</t>
  </si>
  <si>
    <t>Wang, Mingzhuang (58000559300); Ye, Jianhong (55241563100); Zhang, Xiyang (57190137813); Tan, Fei (59028836000); Shi, Qi (46062431700); Sun, Fulin (39763124500); Yang, Hongqiang (54581909800)</t>
  </si>
  <si>
    <t>Wang M.; Ye J.; Zhang X.; Tan F.; Shi Q.; Sun F.; Yang H.</t>
  </si>
  <si>
    <t>2-s2.0-85184861281</t>
  </si>
  <si>
    <t>While the Open Government Data (OGD) movement is flourishing globally, the large-scale utilization and value creation of OGD has not yet truly opened up. A multi-layered model of “open data - data utilization - data value creation”, aiming to reveal the synergistic evolution mechanisms between the three levels was proposed. The results show that: (1) From 2012 to 2021, a synergistic evolution mechanism occurs between the data-opening layer and the value-creating layer, with value generation as the order parameter. (2) From 2022 to 2035, there may be a shift in the dominance of the order parameter between the data-opening layer and the value-creating layer, and a new synergistic evolution mechanism between the data-opening layer and the data-utilizing layer might be generated. Therefore, the establishment of a synergistic evolution mechanism between the data-utilizing layer and the value-creating layer has the potential to increase the benefits of OGD ecosystems. © 2024 Elsevier Inc.</t>
  </si>
  <si>
    <t>https://www.scopus.com/inward/record.uri?eid=2-s2.0-85184861281&amp;doi=10.1016%2fj.lisr.2024.101284&amp;partnerID=40&amp;md5=4961283d2607d513974705456872f293</t>
  </si>
  <si>
    <t>10.1016/j.lisr.2024.101284</t>
  </si>
  <si>
    <t>58694498000; 7404455631</t>
  </si>
  <si>
    <t>Fang, Jun (58694498000); Zhao, Longwen (7404455631)</t>
  </si>
  <si>
    <t>Fang J.; Zhao L.</t>
  </si>
  <si>
    <t>2-s2.0-85175586999</t>
  </si>
  <si>
    <t>Within the HORIZON 2020 project ORCHESTRA, patient data from numerous clinical studies in Europe related to COVID-19 were harmonized to create new knowledge on the disease. In this article, we describe the ecosystem that was established for the management of data collected and contributed by project partners. Study protocols elements were mapped to interoperability standards to establish a common terminology. That served as the basis of identifying common concepts used across several studies. Harmonized data were used to perform analysis directly on a central database and also through federated analysis when data was not permitted to leave the local server(s). This ecosystem facilitates the answering of research questions and generation of new knowledge available for the scientific community.</t>
  </si>
  <si>
    <t>https://www.scopus.com/inward/record.uri?eid=2-s2.0-85175586999&amp;doi=10.3233%2fSHTI230757&amp;partnerID=40&amp;md5=35db6fa193eb1f228ccc1b09eef1b7df</t>
  </si>
  <si>
    <t>10.3233/SHTI230757</t>
  </si>
  <si>
    <t>Studies in health technology and informatics</t>
  </si>
  <si>
    <t>International Clinical Research Data Ecosystem: From Data Standardization to Federated Analysis</t>
  </si>
  <si>
    <t>57526648900; 6508353955; 58166235700; 58165809300; 57190285887; 57225175424</t>
  </si>
  <si>
    <t>Rinaldi, Eugenia (57526648900); Dellacasa, Chiara (6508353955); Puskaric, Miroslav (58166235700); Osmo, Thomas (58165809300); Gorska, Anna (57190285887); Stellmach, Caroline (57225175424)</t>
  </si>
  <si>
    <t>Rinaldi E.; Dellacasa C.; Puskaric M.; Osmo T.; Gorska A.; Stellmach C.</t>
  </si>
  <si>
    <t>2-s2.0-85204770540</t>
  </si>
  <si>
    <t>Despite the lack of consensus on an official definition of Big Data, research and studies have continued to progress based on this “no consensus” stance over the years. However, the lack of a clear definition and scope for Big Data results in scientific research and communication lacking a common ground. Even with the popular “V” characteristics, Big Data remains elusive. The term is broad and is used differently in research, often referring to entirely different concepts, which is rarely stated explicitly in papers. While many studies and reviews attempt to draw a comprehensive understanding of Big Data, there has been little systematic research on the position and practical implications of the term Big Data in research environments. To address this gap, this paper presents a Systematic Literature Review (SLR) on secondary studies to provide a comprehensive overview of how Big Data is used and understood across different scientific domains. Our objective was to monitor the application of the Big Data concept in science, identify which technologies are prevalent in which fields, and investigate the discrepancies between the theoretical understanding and practical usage of the term. Our study found that various Big Data technologies are being used in different scientific fields, including machine learning algorithms, distributed computing frameworks, and other tools. These manifestations of Big Data can be classified into four major categories: abstract concepts, large datasets, machine learning techniques, and the Big Data ecosystem. This study revealed that despite the general agreement on the “V” characteristics, researchers in different scientific fields have varied implicit understandings of Big Data. These implicit understandings significantly influence the content and discussions of studies involving Big Data, although they are often not explicitly stated. We call for a clearer articulation of the meaning of Big Data in research to facilitate smoother scientific communication. Copyright © 2024 Han, Gstrein and Andrikopoulos.</t>
  </si>
  <si>
    <t>https://www.scopus.com/inward/record.uri?eid=2-s2.0-85204770540&amp;doi=10.3389%2ffdata.2024.1441869&amp;partnerID=40&amp;md5=91481e815c3404ade7ff4b73567e0656</t>
  </si>
  <si>
    <t>10.3389/fdata.2024.1441869</t>
  </si>
  <si>
    <t>When we talk about Big Data, What do we really mean? Toward a more precise definition of Big Data</t>
  </si>
  <si>
    <t>59340810300; 57210358325; 24400848600</t>
  </si>
  <si>
    <t>Han, Xiaoyao (59340810300); Gstrein, Oskar Josef (57210358325); Andrikopoulos, Vasilios (24400848600)</t>
  </si>
  <si>
    <t>Han X.; Gstrein O.J.; Andrikopoulos V.</t>
  </si>
  <si>
    <t>2-s2.0-85177469892</t>
  </si>
  <si>
    <t>Public health data modernization efforts frequently overlook the far-reaching effects of structural racism across the data life cycle. Modernizing data requires creating data ecosystems grounded in six principles: dismantling structural racism and building community power explicitly; centering justice in all stages of data collection and analysis; ensuring communities can govern their data; driving positive population-level change; engaging nonprofit organizations; and obtaining commitments from governments to make changes in policy and practice. As government agencies spearhead and finance data modernization initiatives, it is imperative that they address structural racism head-on and integrate these principles into all aspects of their work. © Jamila M. Porter et al., 2023; Published by Mary Ann Liebert, Inc.</t>
  </si>
  <si>
    <t>https://www.scopus.com/inward/record.uri?eid=2-s2.0-85177469892&amp;doi=10.1089%2fheq.2023.0086&amp;partnerID=40&amp;md5=d9d76967430d6ca6a522b81bf3d02bae</t>
  </si>
  <si>
    <t>10.1089/heq.2023.0086</t>
  </si>
  <si>
    <t>Health Equity</t>
  </si>
  <si>
    <t>What’s Missing from Data Modernization? A Focus on Structural Racism</t>
  </si>
  <si>
    <t>57202263554; 6602719580; 57372763600</t>
  </si>
  <si>
    <t>Porter, Jamila M. (57202263554); Castrucci, Brian C. (6602719580); Orr, Jacquelynn Y. (57372763600)</t>
  </si>
  <si>
    <t>Porter J.M.; Castrucci B.C.; Orr J.Y.</t>
  </si>
  <si>
    <t>2-s2.0-85185342685</t>
  </si>
  <si>
    <t>Importance: This manuscript will be of interest to most Clinical and Translational Science Awards (CTSA) as they retool for the increasing emphasis on translational science from translational research. This effort is an extension of the EDW4R work that most CTSAs have done to deploy infrastructure and tools for researchers to access clinical data. Objectives: The Iowa Health Data Resource (IHDR) is a strategic investment made by the University of Iowa to improve access to real-world health data. The goals of IHDR are to improve the speed of translational health research, to boost interdisciplinary collaboration, and to improve literacy about health data. The first objective toward this larger goal was to address gaps in data access, data literacy, lack of computational environments for processing Personal Health Information (PHI) and the lack of processes and expertise for creating transformative datasets. Methods: A three-pronged approach was taken to address the objective. The approach involves integration of an intercollegiate team of non-informatics faculty and staff, a data enclave for secure patient data analyses, and novel comprehensive datasets. Results: To date, all five of the health science colleges (dentistry, medicine, nursing, pharmacy, and public health) have had at least one staff and one faculty member complete the two-month experiential learning curriculum. Over the first two years of this project, nine cohorts totaling 36 data liaisons have been trained, including 18 faculty and 18 staff. IHDR data enclave eliminated the need to duplicate computational infrastructure inside the hospital firewall which reduced infrastructure, hardware and human resource costs while leveraging the existing expertise embedded in the university research computing team. The creation of a process to develop and implement transformative datasets has resulted in the creation of seven domain specific datasets to date. Conclusion: The combination of people, process, and technology facilitates collaboration and interdisciplinary research in a secure environment using curated data sets. While other organizations have implemented individual components to address EDW4R operational demands, the IHDR combines multiple resources into a novel, comprehensive ecosystem IHDR enables scientists to use analysis tools with electronic patient data to accelerate time to science.  © The Author(s) 2023.</t>
  </si>
  <si>
    <t>https://www.scopus.com/inward/record.uri?eid=2-s2.0-85185342685&amp;doi=10.1093%2fjamia%2focad236&amp;partnerID=40&amp;md5=f5846c0f3e17d63357ad335a55a60d1d</t>
  </si>
  <si>
    <t>10.1093/jamia/ocad236</t>
  </si>
  <si>
    <t>The Iowa Health Data Resource (IHDR): an innovative framework for transforming the clinical health data ecosystem</t>
  </si>
  <si>
    <t>59359746500; 57208991697; 57214235553; 58892723500; 58892686600; 57222869083; 59266942600; 55543921900; 36239352800; 55795060100; 7003616854; 35076418600; 57213250066</t>
  </si>
  <si>
    <t>Davis, Heath A. (59359746500); Santillan, Donna A. (57208991697); Ortman, Chris E. (57214235553); Hoberg, Asher A. (58892723500); Hetrick, Joseph P. (58892686600); McBrearty, Charles W. (57222869083); Zeng, Erliang (59266942600); Sarrazin, Mary S. Vaughan (55543921900); Lopez, Karen Dunn (36239352800); Chapman, Cole G. (55795060100); Carnahan, Ryan M. (7003616854); Michaelson, Jacob J. (35076418600); Knosp, Boyd M. (57213250066)</t>
  </si>
  <si>
    <t>Davis H.A.; Santillan D.A.; Ortman C.E.; Hoberg A.A.; Hetrick J.P.; McBrearty C.W.; Zeng E.; Sarrazin M.S.V.; Lopez K.D.; Chapman C.G.; Carnahan R.M.; Michaelson J.J.; Knosp B.M.</t>
  </si>
  <si>
    <t>2-s2.0-85193203266</t>
  </si>
  <si>
    <t>The emergence of data as a critical asset and the prevalence of technologies such as the Artificial Intelligence of Things (AIoT) on the one hand, and the importance of collaborations for value creation on the other hand have given rise to a new breed of ecosystems known as data ecosystems. While data ecosystems provide new business opportunities, proposing and capturing value in those ecosystems is challenging, and the extant literature provides little guidance in this regard. Our research encompasses two studies that address this limitation and establish a framework for business-model archetypes in the context of AIoT data ecosystems. In the first study, exploratory qualitative research on 28 leading AIoT data ecosystem actors leads to the identification of value propositions and value-capture mechanisms in these ecosystems. We identify eight possible value propositions and eight possible value-capture mechanisms. The second, qualitative study centers on 19 expert interviews. Our analysis leads to the identification of two dimensions – control and customization – that guide the conceptualization and formation of business-model archetypes. Using these dimensions, we develop a framework for business-model archetypes in AIoT data ecosystems. Our findings contribute to the discourse on data ecosystems and offer new perspectives valuable for both researchers and industry practitioners. © 2024 The Authors</t>
  </si>
  <si>
    <t>https://www.scopus.com/inward/record.uri?eid=2-s2.0-85193203266&amp;doi=10.1016%2fj.ijinfomgt.2024.102804&amp;partnerID=40&amp;md5=dd7258de580481d482b1fd90d2fbd371</t>
  </si>
  <si>
    <t>10.1016/j.ijinfomgt.2024.102804</t>
  </si>
  <si>
    <t>57219202460; 36195901200; 37039802700</t>
  </si>
  <si>
    <t>Toorajipour, Reza (57219202460); Oghazi, Pejvak (36195901200); Palmié, Maximilian (37039802700)</t>
  </si>
  <si>
    <t>Toorajipour R.; Oghazi P.; Palmié M.</t>
  </si>
  <si>
    <t>2-s2.0-85178636871</t>
  </si>
  <si>
    <t>AI solutions can significantly leverage open government data (OGD) ecosystems in public governance. For that, it is important to design effective and transparent governance mechanisms that create value in an OGD ecosystem through AI solutions. This article develops a conceptual model for a systematic design of an OGD governance model, which adopts a platform governance approach and integrates the governance needs derived from the use of AI. The purpose of the conceptual model is to systematically identify and analyze the interrelationships among multiple change factors on OGD governance design and to project available AI-based solutions for the OGD ecosystem by assessing the managerial, organizational, legal, technological, moral, and institutional variances. The proposed ‘6-step model’ suggests that an AI-compatible OGD ecosystem design requires (i) identifying contingencies, (ii) identifying data prosumers, (iii) assigning data governance roles, (iv) identifying design values, (v) designing the governance of AI, and (vi) designing the governance by AI. Through the recursive and reflexive analysis of each step, policymakers and system designers can develop reliable strategies in leveraging AI solutions for the use of OGD in public governance. © 2023 – IOS Press. All rights reserved.</t>
  </si>
  <si>
    <t>https://www.scopus.com/inward/record.uri?eid=2-s2.0-85178636871&amp;doi=10.3233%2fIP-220020&amp;partnerID=40&amp;md5=b0c3be3a582fdc56f596eaa36f291652</t>
  </si>
  <si>
    <t>10.3233/IP-220020</t>
  </si>
  <si>
    <t>Designing an AI compatible open government data ecosystem for public governance</t>
  </si>
  <si>
    <t>Tan, Evrim (57079507500)</t>
  </si>
  <si>
    <t>Tan E.</t>
  </si>
  <si>
    <t>2-s2.0-85209947405</t>
  </si>
  <si>
    <t>This article identifies how decentralized and interoperable storage solutions create value for service providers. These solutions are invented to serve the fundamental principle that data should not be confined behind company walls. Instead, these solutions facilitate the flow of data between different stakeholders, enabling innovation in data ecosystems through the reuse of information. Through multiple stakeholder interviews, this research explored different ways in which such solutions bring value to service providers. Utilizing the affordance theory, we conclude that, compared to relating technologies such as blockchain and big data analytics, decentralized and interoperable storage solutions bring two additional opportunities; (1) an affordance on interoperable data exchange which enables the reduction of costs (e.g., data cleaning) and (2) an affordance on legal risks and compliance facilitating the reduction of compliancy costs and potential legal risks. © The Author(s) 2024.</t>
  </si>
  <si>
    <t>https://www.scopus.com/inward/record.uri?eid=2-s2.0-85209947405&amp;doi=10.1007%2fs10257-024-00692-0&amp;partnerID=40&amp;md5=3e591a91f30c167e3c2c3ee343c59e17</t>
  </si>
  <si>
    <t>10.1007/s10257-024-00692-0</t>
  </si>
  <si>
    <t>Information Systems and e-Business Management</t>
  </si>
  <si>
    <t>Assessing the value of decentralized and interoperable data storage for service providers</t>
  </si>
  <si>
    <t>58672537500; 57219157669; 59420151400; 7003957645; 6701536842</t>
  </si>
  <si>
    <t>Verstraete, Melanie (58672537500); D’Hauwers, Ruben (57219157669); Mildt, Maarten de (59420151400); Colle, Didier (7003957645); Verbrugge, Sofie (6701536842)</t>
  </si>
  <si>
    <t>Verstraete M.; D’Hauwers R.; Mildt M.D.; Colle D.; Verbrugge S.</t>
  </si>
  <si>
    <t>2-s2.0-85169843577</t>
  </si>
  <si>
    <t>This article explores the role of the state in driving the platformisation of industry, and in doing so offers a counterpoint to scholarship that focusses on the exploitative effects of private sector-led platformisation. That scholarship views platformisation as the latest incarnation of neoliberal urbanism, with the profit-maximising tendencies of the private sector driving the proliferation of platforms throughout everyday life. Notwithstanding, there remains a need to consider alternative models of platformisation. Drawing on 31 interviews with architects of Singapore's Smart Nation initiative, we consider the state-led platformisation of financial services. We argue that state-led platformisation can open up marketplaces to new forms of innovation, customer value creation, and competition through the creation of data ecosystems that are built on openness, trust and transparency. This flattens the distinctions between regulator and regulated, and between competitor and collaborator, and foregrounds the role of platforms in driving the transformation of industry. © 2023 Elsevier Ltd</t>
  </si>
  <si>
    <t>https://www.scopus.com/inward/record.uri?eid=2-s2.0-85169843577&amp;doi=10.1016%2fj.geoforum.2023.103849&amp;partnerID=40&amp;md5=70281b1912b417705078b0ad24f12405</t>
  </si>
  <si>
    <t>10.1016/j.geoforum.2023.103849</t>
  </si>
  <si>
    <t>The state-led platformisation of financial services: Frictionless ecosystems and an expansive logic of “smartness” in Singapore</t>
  </si>
  <si>
    <t>55248091600; 6601913261; 7201533132</t>
  </si>
  <si>
    <t>Woods, Orlando (55248091600); Bunnell, Tim (6601913261); Kong, Lily (7201533132)</t>
  </si>
  <si>
    <t>Woods O.; Bunnell T.; Kong L.</t>
  </si>
  <si>
    <t>2-s2.0-85212326194</t>
  </si>
  <si>
    <t>Citizen science and artificial intelligence (AI) complement each other by harnessing the strengths of both human and machine capabilities. Citizen science generates terabytes of raw numerical, text, and image data, the analysis of which requires automated techniques to process in an efficient manner. Conversely, AI computer vision technology can require tens of thousands of images during the training process, and citizen science projects are well suited to provide large libraries of data. Herein, we describe how AI tools are being applied across the GLOBE Observer citizen science data ecosystem, where image recognition algorithms are supporting data ingest processes, protecting user privacy and improving data fidelity. GLOBE citizen science data has been used to develop automated data classification routines that enable information discovery of mosquito larvae and land cover labels. These advances position GLOBE citizen scientist data for discovery and use in environmental and health research, as well as by machine learning scientists working in the general field of GeoAI. © 2024 Ubiquity Press. All rights reserved.</t>
  </si>
  <si>
    <t>https://www.scopus.com/inward/record.uri?eid=2-s2.0-85212326194&amp;doi=10.5334%2fcstp.747&amp;partnerID=40&amp;md5=52238c7882756524f42e8f252835b0cf</t>
  </si>
  <si>
    <t>10.5334/cstp.747</t>
  </si>
  <si>
    <t>GLOBE Observer: A Case Study in Advancing Earth System Knowledge with AI-Powered Citizen Science</t>
  </si>
  <si>
    <t>55085292600; 57224949389; 57188628398; 14043146300; 57218659008; 59477034600; 57218658097; 57188704477; 57192425769; 59477165500; 57201292422; 26535471800; 7003601784; 56676954500</t>
  </si>
  <si>
    <t>Nelson, Peder V. (55085292600); Azam, Farhat Binte (57224949389); Low, Russanne (57188628398); Carney, Ryan M. (14043146300); Kohl, Holli (57218659008); Falk, Monika (59477034600); Overoye, David (57218658097); Garriga, Joan (57188704477); Yang, Di (57192425769); Schelkin, Larisa (59477165500); Huang, Xiao (57201292422); Boger, Rebecca (26535471800); Chellappan, Sriram (7003601784); Schwerin, Theresa (56676954500)</t>
  </si>
  <si>
    <t>Nelson P.V.; Azam F.B.; Low R.; Carney R.M.; Kohl H.; Falk M.; Overoye D.; Garriga J.; Yang D.; Schelkin L.; Huang X.; Boger R.; Chellappan S.; Schwerin T.</t>
  </si>
  <si>
    <t>2-s2.0-85188838345</t>
  </si>
  <si>
    <t>National statistical offices (NSOs) and academia benefit from establishing partnerships and collaborating in different ways by bringing together their respective expertise. Collaborative alliances of this nature appear to offer numerous advantages for both the partners and the public and seem to be essential for unlocking opportunities within the evolving data ecosystem. Establishing good and fruitful collaboration between academia and NSOs requires a collaborative environment where each partner can see the benefits of the collaboration and how they could contribute. Different areas of collaboration are presented within four categories: education and learning, research, promotion of data use in society and providing services to each other. The article further discusses the benefits and conditions of a successful partnership. Examples from Brazil, Colombia, Ghana, and Norway showcase practical-level experiences and some lessons learned at the country level. © 2024 - IOS Press. All rights reserved.</t>
  </si>
  <si>
    <t>https://www.scopus.com/inward/record.uri?eid=2-s2.0-85188838345&amp;doi=10.3233%2fSJI-230117&amp;partnerID=40&amp;md5=5c47003bbb522594e51a51023fafd4e1</t>
  </si>
  <si>
    <t>10.3233/SJI-230117</t>
  </si>
  <si>
    <t>Collaboration between national statistical offices and academia: Benefits, conditions, areas of collaboration and practical level experience in countries</t>
  </si>
  <si>
    <t>58958464800; 57190739676; 57211387117; 6508198453; 58958920400; 58958612600; 55246828400; 57214797615; 58583536300</t>
  </si>
  <si>
    <t>Hansen, Charlotte Juul (58958464800); Sanchez Cespedes, Lina Maria (57190739676); Trujillo Oyola, Leonardo (57211387117); Dimakos, Xeni Kristine (6508198453); Walsh, Bianca (58958920400); Bueno, Renata Souza (58958612600); T. Kabo-Bah, Amos (55246828400); Seidu, Omar (57214797615); Nielsen, Vibeke Oestreich (58583536300)</t>
  </si>
  <si>
    <t>Hansen C.J.; Sanchez Cespedes L.M.; Trujillo Oyola L.; Dimakos X.K.; Walsh B.; Bueno R.S.; T. Kabo-Bah A.; Seidu O.; Nielsen V.O.</t>
  </si>
  <si>
    <t>2-s2.0-85191564772</t>
  </si>
  <si>
    <t>Objectives: A data commons is a software platform for managing, curating, analyzing, and sharing data with a community. The Pandemic Response Commons (PRC) is a data commons designed to provide a data platform for researchers studying an epidemic or pandemic. Methods: The PRC was developed using the open source Gen3 data platform and is based upon consortium, data, and platform agreements developed by the not-for-profit Open Commons Consortium. A formal consortium of Chicagoland area organizations was formed to develop and operate the PRC. Results: The consortium developed a general PRC and an instance of it for the Chicagoland region called the Chicagoland COVID-19 Commons. A Gen3 data platform was set up and operated with policies, procedures, and controls for a NIST SP 800-53 revision 4 Moderate system. A consensus data model for the commons was developed, and a variety of datasets were curated, harmonized and ingested, including statistical summary data about COVID cases, patient level clinical data, and SARS-CoV-2 viral variant data. Discussion and conclusions: Given the various legal and data agreements required to operate a data commons, a PRC is designed to be in place and operating at a low level prior to the occurrence of an epidemic, with the activities increasing as required during an epidemic. A regional instance of a PRC can also be part of a broader data ecosystem or data mesh consisting of multiple regional commons supporting pandemic response through sharing regional data. Lay Summary A data commons is a software platform for managing, curating, analyzing, and sharing data with a research community. The Pandemic Response Commons (PRC) is a data commons designed to provide a data platform for researchers studying an epidemic or pandemic. The PRC was developed using the open source Gen3 data platform and includes all the necessary legal agreements for setting up a consortium to manage and operate the data commons. An instance of the PRC called the Chicagoland COVID-19 Commons (CCC) was set up by academic medical centers, healthcare providers, and not-for-profits in the Chicago region and contains data from over 100 000 COVID patients that was used by consortium members for COVID-19-related research and as a basis for educating the broader community about COVID-19-related health disparities. The PRC was designed to provide a persistent infrastructure that can be used when new epidemics and pandemics arise and to interoperate in a secure and compliant manner with data commons containing pandemic-related data from other regions. As an example of the advantage of having a persistent infrastructure like the CCC in place, the CCC was quickly repurposed in 2022 to study Long COVID. © 2024 Oxford University Press. All rights reserved.</t>
  </si>
  <si>
    <t>https://www.scopus.com/inward/record.uri?eid=2-s2.0-85191564772&amp;doi=10.1093%2fjamiaopen%2fooae025&amp;partnerID=40&amp;md5=5a0363044273f8285119cccec8572f28</t>
  </si>
  <si>
    <t>10.1093/jamiaopen/ooae025</t>
  </si>
  <si>
    <t>JAMIA Open</t>
  </si>
  <si>
    <t>The Pandemic Response Commons</t>
  </si>
  <si>
    <t>57798568500; 7801361652; 8985717700; 57798475600; 57222078057; 57218680122; 57218831735; 26642959500; 56910223600; 57798937900; 57798704500; 56365322000; 56649486100; 26425033000; 57189993354; 57223359004; 57190066064; 16242268400; 58607687800; 55251527400; 57797549600; 57798475700; 57218717073; 57214758917; 57797784400; 14519226700; 57192408434</t>
  </si>
  <si>
    <t>Trunnell, Matthew (57798568500); Frankenberger, Casey (7801361652); Hota, Bala (8985717700); Hughes, Troy (57798475600); Martinov, Plamen (57222078057); Ravichandran, Urmila (57218680122); Shah, Nirav S. (57218831735); Grossman, Robert L. (26642959500); Kuffel, Gina R. (56910223600); Ribeyre, Pauline (57798937900); Savatore, Lea (57798704500); Swirsky, Eric S. (56365322000); Krive, Jacob (56649486100); Holper, Tim (26425033000); Roesch, Pamela T. (57189993354); Simmons, J. Alan (57223359004); Schumm, L. Philip (57190066064); Locey, Kenneth J. (16242268400); Zhang, Zhenyu (58607687800); Giurcanu, Mihai (55251527400); McKinney, Suzet (57797549600); Willding, Stephanie D. (57798475700); Jay, Kim (57218717073); Salvatore, Lea (57214758917); Hoffman, Michelle B. (57797784400); Gagnon, Keith T. (14519226700); Sinha, Koushik (57192408434)</t>
  </si>
  <si>
    <t>Trunnell M.; Frankenberger C.; Hota B.; Hughes T.; Martinov P.; Ravichandran U.; Shah N.S.; Grossman R.L.; Kuffel G.R.; Ribeyre P.; Savatore L.; Swirsky E.S.; Krive J.; Holper T.; Roesch P.T.; Simmons J.A.; Schumm L.P.; Locey K.J.; Zhang Z.; Giurcanu M.; McKinney S.; Willding S.D.; Jay K.; Salvatore L.; Hoffman M.B.; Gagnon K.T.; Sinha K.</t>
  </si>
  <si>
    <t>2-s2.0-85203259082</t>
  </si>
  <si>
    <t>Addressing the intricate challenges of security and privacy in big data necessitates a focused research approach toward the development of innovative frameworks, protocols and algorithms. This study advocates for a heightened focus on advancing encryption technologies and methodologies to bolster data anonymization, thereby fortifying the protection of user information. Additionally, emphasis is placed on enhancing data access control mechanisms to create more robust systems, ensuring only authorized users can access and utilize data, thus strengthening defenses against unauthorized breaches. Furthermore, there is a critical need to establish clear ethical guidelines governing the responsible utilization of data resources within societal and legal frameworks. Proactive research initiatives are recommended to devise novel methods for the early detection and prevention of malicious activities within the big data landscape, thereby preserving data integrity and privacy effectively. This survey provides a thorough analysis, consolidating various strategies to address security concerns in big data under a unified framework. It comprehensively covers applications, factors affecting security, challenges faced and potential fixes. By highlighting the importance of securing networks from external influences or attacks, this study contributes to the advancement of a more secure and resilient big data ecosystem. © 2024 Uma Narayanan, Nithin Puthiya Veettil, Ratheesh Thottungal Krishnankutty, Leya Elizabeth Sunny and Varghese Paul. This open-access article is distributed under a Creative Commons Attribution (CC-BY) 4.0 license.</t>
  </si>
  <si>
    <t>https://www.scopus.com/inward/record.uri?eid=2-s2.0-85203259082&amp;doi=10.3844%2fJCSSP.2024.1121.1145&amp;partnerID=40&amp;md5=130ee715d32bf35aa942e559426d0fdc</t>
  </si>
  <si>
    <t>10.3844/JCSSP.2024.1121.1145</t>
  </si>
  <si>
    <t>Journal of Computer Science</t>
  </si>
  <si>
    <t>Mitigating Privacy and Security Risks in the Era of Big Data: A Comprehensive Framework of Best Practices and Protocols</t>
  </si>
  <si>
    <t>57202985362; 59316758300; 59316192100; 57209511450; 20835576400</t>
  </si>
  <si>
    <t>Narayanan, Uma (57202985362); Veettil, Nithin Puthiya (59316758300); Krishnankutty, Ratheesh Thottungal (59316192100); Sunny, Leya Elizabeth (57209511450); Paul, Varghese (20835576400)</t>
  </si>
  <si>
    <t>Narayanan U.; Veettil N.P.; Krishnankutty R.T.; Sunny L.E.; Paul V.</t>
  </si>
  <si>
    <t>2-s2.0-85203115129</t>
  </si>
  <si>
    <t>Estimates of livestock biomass can be used as denominators in disease burden estimates, in addition to informing assessments of resource use and environmental impacts. This article explores the challenges of accurately estimating biomass across different scales and data ecosystems, with a particular focus on the use of biomass in the Global Burden of Animal Diseases programme. The greatest of these challenges is a lack of subgroup (breed, age, sex)specific data on populations and liveweights at national and subnational level. This can be overcome by using global datasets and generic estimates of liveweight for each species, though this approach fails to account for the diversity of livestock systems. © 2024 Li Y., Mayberry D. &amp; Rushton J.</t>
  </si>
  <si>
    <t>https://www.scopus.com/inward/record.uri?eid=2-s2.0-85203115129&amp;doi=10.20506%2frst.43.3514&amp;partnerID=40&amp;md5=2c6c186e34070619410b242950560770</t>
  </si>
  <si>
    <t>10.20506/rst.43.3514</t>
  </si>
  <si>
    <t>OIE Revue Scientifique et Technique</t>
  </si>
  <si>
    <t>Estimating livestock biomass across diverse populations and data ecosystems; [Comment estimer la biomasse du bétail en tenant compte de la diversité des populations et des écosystèmes de données]; [Estimación de la biomasa del ganado en diversas poblaciones y ecosistemas de datos]</t>
  </si>
  <si>
    <t>59070786300; 35491215800; 7005337196</t>
  </si>
  <si>
    <t>Li, Y. (59070786300); Mayberry, D. (35491215800); Rushton, J. (7005337196)</t>
  </si>
  <si>
    <t>Li Y.; Mayberry D.; Rushton J.</t>
  </si>
  <si>
    <t>2-s2.0-85202821294</t>
  </si>
  <si>
    <t>The judgement examined market definition and abusive practices in mobile application distribution agreements (MADAs), revenue sharing agreements (RSAs) and anti-fragmentation agreements (AFAs) by Google. The General Court largely upheld the Commission's decision, highlighting the interconnectedness of Google's anti-competitive restraints and categorised them as a single continuing infringement. The case provides a typical example of ‘competition for data’ between data ecosystems and has broader implications, even challenging Google's business model and discussing the burden of proof in exclusivity rebate cases. © 2024, Lexxion Verlagsgesellschaft mbH. All rights reserved.</t>
  </si>
  <si>
    <t>https://www.scopus.com/inward/record.uri?eid=2-s2.0-85202821294&amp;doi=10.21552%2fedpl%2f2024%2f1%2f18&amp;partnerID=40&amp;md5=2762ac367b84bbb9064447d988c7ce29</t>
  </si>
  <si>
    <t>10.21552/edpl/2024/1/18</t>
  </si>
  <si>
    <t>European Data Protection Law Review</t>
  </si>
  <si>
    <t>Google's Antitrust Quandary: Data Ecosystem Building</t>
  </si>
  <si>
    <t>59153971500; 57819670700; 36607418700</t>
  </si>
  <si>
    <t>Vandendriessche, Robin (59153971500); Maes, Seppe (57819670700); Buts, Caroline (36607418700)</t>
  </si>
  <si>
    <t>Vandendriessche R.; Maes S.; Buts C.</t>
  </si>
  <si>
    <t>2-s2.0-85163798930</t>
  </si>
  <si>
    <t>Open data is considered an important resource to stimulate innovation and create economic and social value. Open data researchers have examined the importance of data publication by public bodies, but in contrast, much less attention has focused on how open data is exploited. In this paper, we aim to provide insight into the actions of platforms to assist open data exploitation by transformational entrepreneurs, which systemically facilitate transformation in socio-economic development. Our findings investigate two types of mechanism, reflecting the openness of the data movement and the competitive commercial need for closure. First, inclusion mechanisms are social mechanisms of the open data ecosystem which seek to attract a broad range of potential collaborators through supporting entrepreneurs to innovate with open data. Second, exclusion mechanisms are deployed to filter collaborators, to identify those who are seen by platforms to be more likely to successfully exploit their data, or develop revenue sharing relationships. We reveal how these mechanisms are used at different stages of the innovation process, to initially attract a wide pool of collaborators, before seeking to reduce them to better target limited resources. Despite ‘openness’ being a key requirement of open data publication, for successful transformational entrepreneur exploitation, it requires dimensions of closure. © 2023</t>
  </si>
  <si>
    <t>https://www.scopus.com/inward/record.uri?eid=2-s2.0-85163798930&amp;doi=10.1016%2fj.ijinfomgt.2023.102664&amp;partnerID=40&amp;md5=ddedec3030bcc346bd3f0096a79c7a82</t>
  </si>
  <si>
    <t>10.1016/j.ijinfomgt.2023.102664</t>
  </si>
  <si>
    <t>27467990400; 24329376700; 55237547700; 57207720523</t>
  </si>
  <si>
    <t>Wainwright, Thomas (27467990400); Huber, Franz (24329376700); Stöckmann, Christoph (55237547700); Kraus, Sascha (57207720523)</t>
  </si>
  <si>
    <t>Wainwright T.; Huber F.; Stöckmann C.; Kraus S.</t>
  </si>
  <si>
    <t>2-s2.0-85158167930</t>
  </si>
  <si>
    <t>Purpose: This paper aims to investigate the literacy corpus regarding the potential of big data to improve public decision-making processes and direct these processes toward the creation of public value. This paper presents a map of current knowledge in a sample of selected articles and explores the intersecting points between data from the private sector and the public dimension in relation to benefits for society. Design/methodology/approach: A bibliometric analysis was performed to provide a retrospective review of published content in the past decade in the field of big data for the public interest. This paper describes citation patterns, key topics and publication trends. Findings: The findings indicate a propensity in the current literature to deal with the issue of data value creation in the private dimension (data as input to improve business performance or customer relations). Research on data for the public good has so far been underestimated. Evidence shows that big data value creation is closely associated with a collective process in which multiple levels of interaction and data sharing develop between both private and public actors in data ecosystems that pose new challenges for accountability and legitimation processes. Research limitations/implications: The bibliometric method focuses on academic papers. This paper does not include conference proceedings, books or book chapters. Consequently, a part of the existing literature was excluded from the investigation and further empirical research is required to validate some of the proposed theoretical assumptions. Originality/value: Although this paper presents the main contents of previous studies, it highlights the need to systematize data-driven private practices for public purposes. This paper offers insights to better understand these processes from a public management perspective. © 2023, Emerald Publishing Limited.</t>
  </si>
  <si>
    <t>https://www.scopus.com/inward/record.uri?eid=2-s2.0-85158167930&amp;doi=10.1108%2fMEDAR-05-2022-1693&amp;partnerID=40&amp;md5=5fa98ea33fafff88458096e241013e47</t>
  </si>
  <si>
    <t>10.1108/MEDAR-05-2022-1693</t>
  </si>
  <si>
    <t>New challenges for public value and accountability in the age of big data: a bibliometric analysis</t>
  </si>
  <si>
    <t>57211554695; 57204348504; 58082243500</t>
  </si>
  <si>
    <t>Pavone, Pietro (57211554695); Ricci, Paolo (57204348504); Calogero, Massimiliano (58082243500)</t>
  </si>
  <si>
    <t>Pavone P.; Ricci P.; Calogero M.</t>
  </si>
  <si>
    <t>2-s2.0-85173566455</t>
  </si>
  <si>
    <t>The intersection of big data and artificial intelligence (AI) has resulted in advances in numerous areas, including machine learning, computer vision, and natural language processing. Although there are many potentially transformative applications of AI in health care, including precision medicine, this industry has been slow to adopt these technologies. At the same time, the operations of health care have historically been system-directed and physician-directed rather than patient-centered. The application of AI to patient-reported outcome measures (PROMs), which provide insight into patient-centered health outcomes, could steer research and healthcare delivery toward decisions that optimize outcomes important to patients. Historically, PROMs have only been collected within research registries. However, the increasing availability of PROMs within electronic health records has led to their inclusion in big data ecosystems, where they can inform or be informed by other data elements. The use of big data to analyze PROMs can help establish norms, evaluate data distribution, and determine proportions of patients achieving change or threshold standards. This information can be used for benchmarking, risk adjustment, predictive modeling, and ultimately improving the health of individuals and populations. © American Academy of Orthopaedic Surgeons.</t>
  </si>
  <si>
    <t>https://www.scopus.com/inward/record.uri?eid=2-s2.0-85173566455&amp;doi=10.5435%2fJAAOS-D-23-00133&amp;partnerID=40&amp;md5=8d318c1273271e1bbd8386d47b521111</t>
  </si>
  <si>
    <t>10.5435/JAAOS-D-23-00133</t>
  </si>
  <si>
    <t>Journal of the American Academy of Orthopaedic Surgeons</t>
  </si>
  <si>
    <t>Population-Based Applications and Analytics Using Patient-Reported Outcome Measures</t>
  </si>
  <si>
    <t>7102972784; 6603376699; 58636179800; 36625961500</t>
  </si>
  <si>
    <t>MacLean, Catherine H. (7102972784); Antao, Vinicius C. (6603376699); Chin, Amy S. (58636179800); McLawhorn, Alexander S. (36625961500)</t>
  </si>
  <si>
    <t>MacLean C.H.; Antao V.C.; Chin A.S.; McLawhorn A.S.</t>
  </si>
  <si>
    <t>2-s2.0-85210081318</t>
  </si>
  <si>
    <t>Introduction: The European Health Data Space (EHDS) initiative was launched to create a unified framework for health data exchange across Europe. Central to this initiative is the European Electronic Health Record Exchange Format, designed to achieve interoperability of electronic health record data across Europe. Despite these advancements, the readiness of current guidelines and implementations, such as the European Patient Summary, to support secondary use in clinical research, particularly in cardiology, remains underexplored. Methods: This study aims to evaluate the European Patient Summary guidelines and their implementations, specifically the HL7 FHIR International Patient Summary Implementation Guide, to determine their suitability for secondary use in clinical research. The focus is on identifying gaps and extensions needed to enhance the utility of the European Patient Summary for building artificial intelligence models in assisting heart failure management. Results: We selected two European Union-funded research projects, DataTools4Heart and AI4HF, that aim to reuse electronic health record data to develop artificial intelligence models for personalized decision support services for heart failure patients. We analyzed their clinical use cases and the specific data items required, and we compared these with the current European Patient Summary guidelines and provided a detailed gap analysis indicating similarities and required extensions. In our gap analysis, we also compared the needs of DataTools4Heart and AI4HF with the HL7 FHIR International Patient Summary Implementation Guide to assess the extensions needed to support clinical research. Discussion: The EHDS is a transformative initiative to establish a European health data ecosystem that supports healthcare delivery and clinical research. Our comparative analysis demonstrates that, with minor extensions, these guidelines have significant potential to facilitate access to electronic healthcare record data for the secondary use, particularly in training AI models. We advocate for the adoption of an International Patient Summary format as a semantically interoperable core set of data elements, which will enhance global clinical research efforts and improve patient outcomes through precision medicine. Copyright © 2024 Laleci Erturkmen, Sinaci, Namli, Boonstra, Lekadir, Gkontra, Chronaki, Facile, Baker and Kush.</t>
  </si>
  <si>
    <t>https://www.scopus.com/inward/record.uri?eid=2-s2.0-85210081318&amp;doi=10.3389%2ffmed.2024.1481551&amp;partnerID=40&amp;md5=6cf308fd6cd78c7bd9cc3fb98e41ec9b</t>
  </si>
  <si>
    <t>10.3389/fmed.2024.1481551</t>
  </si>
  <si>
    <t>An assessment of the European Patient Summary for clinical research: a case study in cardiology</t>
  </si>
  <si>
    <t>37079175400; 36905158800; 25653328900; 57215543371; 15042517700; 54787597900; 6701349152; 57195583803; 57427412700; 57203179916</t>
  </si>
  <si>
    <t>Laleci Erturkmen, Gokce Banu (37079175400); Sinaci, Ali Anil (36905158800); Namli, Tuncay (25653328900); Boonstra, Machteld J. (57215543371); Lekadir, Karim (15042517700); Gkontra, Polyxeni (54787597900); Chronaki, Catherine (6701349152); Facile, Rhonda (57195583803); Baker, Rebecca (57427412700); Kush, Rebecca (57203179916)</t>
  </si>
  <si>
    <t>Laleci Erturkmen G.B.; Sinaci A.A.; Namli T.; Boonstra M.J.; Lekadir K.; Gkontra P.; Chronaki C.; Facile R.; Baker R.; Kush R.</t>
  </si>
  <si>
    <t>2-s2.0-85189293006</t>
  </si>
  <si>
    <t>The lack of interoperable data standards among reference genome data-sharing platforms inhibits cross-platform analysis while increasing the risk of data provenance loss.Here,we describe the FAIR bioHeaders Reference genome (FHR),a metadata standard guided by the principles of Findability, Accessibility, Interoperability and Reuse (FAIR) in addition to the principles of Transparency, Respon-sibility, User focus, Sustainability and Technology. The objective of FHR is to provide an extensive set of data serialisation methods and minimum data field requirements while still maintaining extensibility,flexibility and expressivity in an increasingly decentralised genomic data ecosystem. The effort needed to implement FHR is low; FHR's design philosophy ensures easy implementation while retaining the benefits gained from recording both machine and human-readable provenance. © 2024 Oxford University Press. All rights reserved.</t>
  </si>
  <si>
    <t>https://www.scopus.com/inward/record.uri?eid=2-s2.0-85189293006&amp;doi=10.1093%2fbib%2fbbae122&amp;partnerID=40&amp;md5=62bed0b8153d410a004a32c5c25f6229</t>
  </si>
  <si>
    <t>10.1093/bib/bbae122</t>
  </si>
  <si>
    <t>Briefings in Bioinformatics</t>
  </si>
  <si>
    <t>FAIR Header Reference genome: a TRUSTworthy standard</t>
  </si>
  <si>
    <t>57190049542; 55741082500; 6602880619; 15759354500; 57052210800; 35230767000; 58811170000; 57209941931; 24775570800; 24341742700; 12243370700; 7202575097; 55681515400</t>
  </si>
  <si>
    <t>Wright, Adam (57190049542); Wilkinson, Mark D. (55741082500); Mungall, Christopher (6602880619); Cain, Scott (15759354500); Richards, Stephen (57052210800); Sternberg, Paul (35230767000); Provin, Ellen (58811170000); Jacobs, Jonathan L. (57209941931); Geib, Scott (24775570800); Raciti, Daniela (24341742700); Yook, Karen (12243370700); Stein, Lincoln (7202575097); Molik, David C. (55681515400)</t>
  </si>
  <si>
    <t>Wright A.; Wilkinson M.D.; Mungall C.; Cain S.; Richards S.; Sternberg P.; Provin E.; Jacobs J.L.; Geib S.; Raciti D.; Yook K.; Stein L.; Molik D.C.</t>
  </si>
  <si>
    <t>2-s2.0-85207430308</t>
  </si>
  <si>
    <t>Data spaces are conceptualised as a trusted and secure distributed data ecosystem through which to exchange resources in the Web. Several efforts define guidance toward data space implementation, such as reference architectures and frameworks. As yet, the proposed data space solutions do not provide common and mature implementation options yet, and this gap between concept and implementation risks confusing users and developers. However, well-recognised organisations have been developing solutions and standards that address interoperability and good data exchange practices for decades, especially in the domain of geospatial information and remote sensing. Therefore, this paper compares the available solutions, providing the mapping and integration of the proposed blueprints to available interoperable standards. This concrete mapping, followed by a discussion with experts, results in a proposal of integrated reference data space building blocks, and an overview of the related standards and solutions. It is designed to support the effective practical implementation of data spaces and to guide future solution developments. This work can form the base for effective collaboration among different organisations, clearly identifying their scopes. A key role is apparent for standards and use cases from the remote sensing and geospatial domains, which have achieved wide adoption and maturity over the past years. © 2024 by the authors.</t>
  </si>
  <si>
    <t>https://www.scopus.com/inward/record.uri?eid=2-s2.0-85207430308&amp;doi=10.3390%2frs16203824&amp;partnerID=40&amp;md5=c86043524a2e847fa7d8eaa2e3873b7a</t>
  </si>
  <si>
    <t>10.3390/rs16203824</t>
  </si>
  <si>
    <t>Remote Sensing</t>
  </si>
  <si>
    <t>Standards for Data Space Building Blocks</t>
  </si>
  <si>
    <t>56768224100; 57205337335; 6701465378; 6701851180; 6507262129; 57078083500; 57218272448; 57936835300</t>
  </si>
  <si>
    <t>Noardo, Francesca (56768224100); Atkinson, Rob (57205337335); Bastin, Lucy (6701465378); Maso, Joan (6701851180); Simonis, Ingo (6507262129); Villar, Alejandro (57078083500); Voidrot, Marie-Françoise (57218272448); Zaborowski, Piotr (57936835300)</t>
  </si>
  <si>
    <t>Noardo F.; Atkinson R.; Bastin L.; Maso J.; Simonis I.; Villar A.; Voidrot M.-F.; Zaborowski P.</t>
  </si>
  <si>
    <t>2-s2.0-85189320730</t>
  </si>
  <si>
    <t>Based on a literature review, policy study, and a conference session discussion, this paper systematically analyzed seven predominant elements in crisis data policies, namely ‘people, resources, operation, technology, ethics, communication, and trust,’ abbreviated as the ‘PROTECT’ essentials. As a guiding checklist for crisis data policy, implementing the ‘PROTECT’ essentials should follow the guiding principles, in which people should be united to understand each other better and get prepared for intelligible data resources; the operation of crisis data work should be uniquely tailored to scenarios, with promising IT adoption guided by utilitarian ethics; crisis communication should be prompt and unambiguous; trust between people and machines should be sustainable. These can be summarized as the ‘UPs’ principles. All these efforts together contribute to a sustainable crisis data ecosystem. Selected case studies on the COVID-19 pandemic, and the February 6, 2023 Türkiye-Syria earthquake, validate how the ‘PROTECT’ essential framework helps guide crisis data work. We hope the ‘PROTECT’ essentials and the implementation guidelines could provide insights into future crisis data policies. © 2024 The Author(s).</t>
  </si>
  <si>
    <t>https://www.scopus.com/inward/record.uri?eid=2-s2.0-85189320730&amp;doi=10.5334%2fdsj-2024-012&amp;partnerID=40&amp;md5=c21f981217e93a2667811ccc70dfd7ea</t>
  </si>
  <si>
    <t>10.5334/dsj-2024-012</t>
  </si>
  <si>
    <t>The ‘PROTECT’ Essential Elements in Managing Crisis Data Policies</t>
  </si>
  <si>
    <t>58607400800; 36518584100; 7005163697; 55949887300; 7005720270; 58967615700; 58968721100</t>
  </si>
  <si>
    <t>Zhang, Lili (58607400800); Ekmekci, Perihan Elif (36518584100); Murray, Virginia (7005163697); Basbug Erkan, Burcak (55949887300); Crawley, Francis P. (7005720270); Li, Xueting (58967615700); Li, Yandi (58968721100)</t>
  </si>
  <si>
    <t>Zhang L.; Ekmekci P.E.; Murray V.; Basbug Erkan B.; Crawley F.P.; Li X.; Li Y.</t>
  </si>
  <si>
    <t>2-s2.0-85149969092</t>
  </si>
  <si>
    <t>The Swiss Personalized Health Network (SPHN) is a government-funded initiative developing federated infrastructures for a responsible and efficient secondary use of health data for research purposes in compliance with the FAIR principles (Findable, Accessible, Interoperable and Reusable). We built a common standard infrastructure with a fit-for-purpose strategy to bring together health-related data and ease the work of both data providers to supply data in a standard manner and researchers by enhancing the quality of the collected data. As a result, the SPHN Resource Description Framework (RDF) schema was implemented together with a data ecosystem that encompasses data integration, validation tools, analysis helpers, training and documentation for representing health metadata and data in a consistent manner and reaching nationwide data interoperability goals. Data providers can now efficiently deliver several types of health data in a standardised and interoperable way while a high degree of flexibility is granted for the various demands of individual research projects. Researchers in Switzerland have access to FAIR health data for further use in RDF triplestores. © 2023, The Author(s).</t>
  </si>
  <si>
    <t>https://www.scopus.com/inward/record.uri?eid=2-s2.0-85149969092&amp;doi=10.1038%2fs41597-023-02028-y&amp;partnerID=40&amp;md5=8207b27d0915e7ee2c0a00fcdd4d38cd</t>
  </si>
  <si>
    <t>10.1038/s41597-023-02028-y</t>
  </si>
  <si>
    <t>Scientific Data</t>
  </si>
  <si>
    <t>FAIRification of health-related data using semantic web technologies in the Swiss Personalized Health Network</t>
  </si>
  <si>
    <t>57191819387; 57357757100; 57357757200; 57288825000; 57190048721; 57213060376; 55948613200; 58139824300; 59038164500; 57217250653; 57224973483</t>
  </si>
  <si>
    <t>Touré, Vasundra (57191819387); Krauss, Philip (57357757100); Gnodtke, Kristin (57357757200); Buchhorn, Jascha (57288825000); Unni, Deepak (57190048721); Horki, Petar (57213060376); Raisaro, Jean Louis (55948613200); Kalt, Katie (58139824300); Teixeira, Daniel (59038164500); Crameri, Katrin (57217250653); Österle, Sabine (57224973483)</t>
  </si>
  <si>
    <t>Touré V.; Krauss P.; Gnodtke K.; Buchhorn J.; Unni D.; Horki P.; Raisaro J.L.; Kalt K.; Teixeira D.; Crameri K.; Österle S.</t>
  </si>
  <si>
    <t>2-s2.0-85205970265</t>
  </si>
  <si>
    <t>With the eIDAS 2.0 legislation, the European Union seeks to establish a digital identity data ecosystem and to empower citizens to manage digital credentials from various sources through an ID wallet interface. To achieve this, governments must develop holistic orchestration models integrating technical, regulatory, and economic perspectives. This approach will foster ecosystem value creation, address orchestration tensions, and design sustainable operating models for various ecosystem actors. While IS research has explored private-sector governance mechanisms in platform and data ecosystems, a research gap exists in understanding public–private orchestration where governments act as orchestrators. We address this through a structured document analysis of 80 position papers from various stakeholders participating in a public government consultation process and 14 semi-structured in-depth interviews. By examining ecosystem value creation mechanisms, orchestration tensions, and monetization challenges, we identify two government orchestration standard types for the ID wallet provision. The Government ID-Infrastructure Wallet model embodies an ecosystem-integrated public infrastructure, while the Trust ID Wallet Federation exemplifies a dynamic and competition-driven approach. By bridging the self-sovereign identity ecosystem paradigm with digital identity infrastructure research, our work contributes to the understanding and theoretical development of data ecosystems and digital identity research from a government perspective. © The Author(s) 2024.</t>
  </si>
  <si>
    <t>https://www.scopus.com/inward/record.uri?eid=2-s2.0-85205970265&amp;doi=10.1007%2fs12525-024-00731-1&amp;partnerID=40&amp;md5=ba39319da87b1d0094784f639776c06c</t>
  </si>
  <si>
    <t>10.1007/s12525-024-00731-1</t>
  </si>
  <si>
    <t>Wallet wars or digital public infrastructure? Orchestrating a digital identity data ecosystem from a government perspective</t>
  </si>
  <si>
    <t>58094160600; 55634175400</t>
  </si>
  <si>
    <t>Degen, Konrad (58094160600); Teubner, Timm (55634175400)</t>
  </si>
  <si>
    <t>Degen K.; Teubner T.</t>
  </si>
  <si>
    <t>2-s2.0-85161046082</t>
  </si>
  <si>
    <t>Since the emerging information economy relies heavily on data for advancement and growth, data markets have gained increasing attention. However, while global data economies are evolving and data are increasingly shared among organizations in various data ecosystems, marketplaces for personal data (PDMs) exhibited considerable start-up difficulties, which doomed their majority to either fail quickly or to operate in legal grey zones. Apparently, in recent times, novel PDMs have arisen which seem economically and technically viable. The study investigates this “new generation” from both an economic and a technological perspective. Adhering to a rigorous methodology for taxonomy building and evaluation, 18 dimensions and 59 characteristics are presented alongside which these new PDMs can be designed. Additionally, archetypes are derived. The findings reveal that PDMs tend to follow certain design commonalities holding for data markets generally but comprise specific design elements distinguishing them both from conventional data markets and among each other. © 2023, The Author(s).</t>
  </si>
  <si>
    <t>https://www.scopus.com/inward/record.uri?eid=2-s2.0-85161046082&amp;doi=10.1007%2fs12525-023-00646-3&amp;partnerID=40&amp;md5=7d9c20add89d7891d97a3c109d255592</t>
  </si>
  <si>
    <t>10.1007/s12525-023-00646-3</t>
  </si>
  <si>
    <t>Exploring design elements of personal data markets</t>
  </si>
  <si>
    <t>58303817100; 57225988832; 58177166200; 57202583008; 26424790800</t>
  </si>
  <si>
    <t>Scheider, Simon (58303817100); Lauf, Florian (57225988832); Geller, Simon (58177166200); Möller, Frederik (57202583008); Otto, Boris (26424790800)</t>
  </si>
  <si>
    <t>Scheider S.; Lauf F.; Geller S.; Möller F.; Otto B.</t>
  </si>
  <si>
    <t>2-s2.0-85201101647</t>
  </si>
  <si>
    <t>Introduction: Transparency and traceability are essential for establishing trustworthy artificial intelligence (AI). The lack of transparency in the data preparation process is a significant obstacle in developing reliable AI systems which can lead to issues related to reproducibility, debugging AI models, bias and fairness, and compliance and regulation. We introduce a formal data preparation pipeline specification to improve upon the manual and error-prone data extraction processes used in AI and data analytics applications, with a focus on traceability. Methods: We propose a declarative language to define the extraction of AI-ready datasets from health data adhering to a common data model, particularly those conforming to HL7 Fast Healthcare Interoperability Resources (FHIR). We utilize the FHIR profiling to develop a common data model tailored to an AI use case to enable the explicit declaration of the needed information such as phenotype and AI feature definitions. In our pipeline model, we convert complex, high-dimensional electronic health records data represented with irregular time series sampling to a flat structure by defining a target population, feature groups and final datasets. Our design considers the requirements of various AI use cases from different projects which lead to implementation of many feature types exhibiting intricate temporal relations. Results: We implement a scalable and high-performant feature repository to execute the data preparation pipeline definitions. This software not only ensures reliable, fault-tolerant distributed processing to produce AI-ready datasets and their metadata including many statistics alongside, but also serve as a pluggable component of a decision support application based on a trained AI model during online prediction to automatically prepare feature values of individual entities. We deployed and tested the proposed methodology and the implementation in three different research projects. We present the developed FHIR profiles as a common data model, feature group definitions and feature definitions within a data preparation pipeline while training an AI model for “predicting complications after cardiac surgeries”. Discussion: Through the implementation across various pilot use cases, it has been demonstrated that our framework possesses the necessary breadth and flexibility to define a diverse array of features, each tailored to specific temporal and contextual criteria. Copyright © 2024 Namli, Sınacı, Gönül, Herguido, Garcia-Canadilla, Muñoz, Esteve and Ertürkmen.</t>
  </si>
  <si>
    <t>https://www.scopus.com/inward/record.uri?eid=2-s2.0-85201101647&amp;doi=10.3389%2ffmed.2024.1393123&amp;partnerID=40&amp;md5=b6e37ea68e9cfc634123276bcc4537c2</t>
  </si>
  <si>
    <t>10.3389/fmed.2024.1393123</t>
  </si>
  <si>
    <t>A scalable and transparent data pipeline for AI-enabled health data ecosystems</t>
  </si>
  <si>
    <t>25653328900; 57793270500; 55389662200; 59258240700; 54388912000; 59257809200; 57795812500; 57484670100</t>
  </si>
  <si>
    <t>Namli, Tuncay (25653328900); Anıl Sınacı, Ali (57793270500); Gönül, Suat (55389662200); Herguido, Cristina Ruiz (59258240700); Garcia-Canadilla, Patricia (54388912000); Muñoz, Adriana Modrego (59257809200); Esteve, Arnau Valls (57795812500); Ertürkmen, Gökçe Banu Laleci (57484670100)</t>
  </si>
  <si>
    <t>Namli T.; Anıl Sınacı A.; Gönül S.; Herguido C.R.; Garcia-Canadilla P.; Muñoz A.M.; Esteve A.V.; Ertürkmen G.B.L.</t>
  </si>
  <si>
    <t>2-s2.0-85146827946</t>
  </si>
  <si>
    <t>Central to the institutionalization of learning analytics is the need to understand and improve student learning. Frameworks guiding the implementation of learning analytics flow from and perpetuate specific understandings of learning. Crucially, they also provide insights into how learning analytics acknowledges and positions itself as entangled in institutional data ecosystems, and (increasingly) as part of a data ecology driven by a variety of data interests. The success of learning analytics should therefore be understood in terms of data flows and data interests informing the emerging and mutually constitutive interrelationships and interdependencies between different stakeholders, interests and power relations. This article analyses several selected frameworks to determine the extent to which learning analytics understands itself as a data ecosystem with dynamic interdependencies and interrelationships (human and non-human). Secondly, as learning analytics increasingly becomes part of broader data ecologies, we examine the extent to which learning analytics takes cognizance of the reality, the potential and the risks of being part of a broader data ecology. Finally, this article examines the different data interests vested in learning analytics and critically considers implications for student data sovereignty. The research found that most of the analyzed frameworks understand learning analytics as a data ecosystem, with very little evidence of a broader data ecological understanding. The vast majority of analyzed frameworks consider student data as valuable resource without considering student data ownership and their data rights for self-determination. © The Author(s) 2023.</t>
  </si>
  <si>
    <t>https://www.scopus.com/inward/record.uri?eid=2-s2.0-85146827946&amp;doi=10.1007%2fs12528-023-09355-4&amp;partnerID=40&amp;md5=11f5affe638fd9fbb351aebcc149a4ac</t>
  </si>
  <si>
    <t>10.1007/s12528-023-09355-4</t>
  </si>
  <si>
    <t>Journal of Computing in Higher Education</t>
  </si>
  <si>
    <t>Learning analytics as data ecology: a tentative proposal</t>
  </si>
  <si>
    <t>6603182543; 57002304100; 36919398900</t>
  </si>
  <si>
    <t>Prinsloo, Paul (6603182543); Khalil, Mohammad (57002304100); Slade, Sharon (36919398900)</t>
  </si>
  <si>
    <t>Prinsloo P.; Khalil M.; Slade S.</t>
  </si>
  <si>
    <t>2-s2.0-85184672746</t>
  </si>
  <si>
    <t>The convergence of Internet of Things (IoT), big data analytics, and blockchain technology presents a transformative paradigm for automating and enhancing blockchain adaptation. By leveraging IoT-driven big data analytics, organizations can seamlessly integrate and analyze vast volumes of data generated by interconnected devices. This wealth of data provides valuable insights into real-world processes, enabling informed decision-making and precise identification of areas where blockchain can bring significant benefits. The interconnected nature of IoT devices facilitates the creation of a transparent and secure data ecosystem, and the data generated becomes the fuel for blockchain adaptation. Through sophisticated analytics, patterns, trends, and anomalies within the data can be identified, informing the development of smart contracts and decentralized applications (DApps) tailored to specific use cases. This approach not only automates the integration of blockchain but also ensures its optimal utilization, addressing challenges such as scalability and interoperability. As a result, the synergy between IoT, big data analytics, and blockchain fosters a dynamic environment where decentralized systems can evolve organically, driven by real-world data insights and adaptive to the evolving needs of diverse industries. Present research is considering total supply, brand, stacking cost and royalty during big data analytic to automate the adaptation of blockchain. © 2024, Ismail Saritas. All rights reserved.</t>
  </si>
  <si>
    <t>https://www.scopus.com/inward/record.uri?eid=2-s2.0-85184672746&amp;partnerID=40&amp;md5=fb4fcd33df9b20cbfc62538e28f005bc</t>
  </si>
  <si>
    <t>14s</t>
  </si>
  <si>
    <t>International Journal of Intelligent Systems and Applications in Engineering</t>
  </si>
  <si>
    <t>IoT-Driven Big Data Analytic to Automate Blockchain Adaptation</t>
  </si>
  <si>
    <t>58879819500; 58911729400; 58155169700; 58880299000; 58932079700; 57304749700</t>
  </si>
  <si>
    <t>Reddy, Karaka Ramakrishna (58879819500); Farhad, S. (58911729400); Kotti, Jayasri (58155169700); Sonule, Vaibhav (58880299000); Muniyandy, Elangovan (58932079700); Verma, Amit (57304749700)</t>
  </si>
  <si>
    <t>Reddy K.R.; Farhad S.; Kotti J.; Sonule V.; Muniyandy E.; Verma A.</t>
  </si>
  <si>
    <t>2-s2.0-85211128553</t>
  </si>
  <si>
    <t>Purpose: Building an open data ecosystem is a long-term process during which it is necessary to collect feedback so that its development corresponds to the preferences and needs of users. The purpose of this paper is to provide findings and recommendations on how the intentions to use of Open Government Data (OGD) and OGD portals by Czech students evolved over the three years period from 2021 to 2023. Design/methodology/approach: A mixed research approach was used to conduct the research study and to collect input data. A methodology followed the behavioural intention-based analysis using the model developed by Lnenicka et al. (2022) to analyse relationships between respective constructs and test the hypotheses. Each cycle of data collection using structured questionnaires was supplemented with semi-structured interviews to get students’ feedback on the findings. Findings: The findings revealed that intentions to use of OGD and OGD portals by Czech students slightly decrease every year. Although students believe that using OGD is beneficial, can increase their performance and productivity, as well as they are influenced by other people to try to (re)use OGD, they miss concrete support above their daily activities in which they could use OGD. Therefore, we provided recommendations to improve their (re)use such as linking OGD with life events to show their usefulness for concrete life situations and activities. Originality/value: The study provides insights into how intentions to use of OGD and OGD portals among Czech students evolved over the years and what should be the actions to consider improving the level of use. It provides governments on all administrative levels the recommendations for further improvements and actions to promote and stimulate the (re)use of OGD by students as well as other stakeholders. © 2024, Emerald Publishing Limited.</t>
  </si>
  <si>
    <t>https://www.scopus.com/inward/record.uri?eid=2-s2.0-85211128553&amp;doi=10.1108%2fOIR-05-2023-0231&amp;partnerID=40&amp;md5=331b27a1b621c538a948c8f47df433a9</t>
  </si>
  <si>
    <t>10.1108/OIR-05-2023-0231</t>
  </si>
  <si>
    <t>How intentions to use of OGD and respective portals changed over time: evidence from a three-year study among Czech students</t>
  </si>
  <si>
    <t>55743937500; 57189716764</t>
  </si>
  <si>
    <t>Lnenicka, Martin (55743937500); Machova, Renata (57189716764)</t>
  </si>
  <si>
    <t>Lnenicka M.; Machova R.</t>
  </si>
  <si>
    <t>2-s2.0-85178054464</t>
  </si>
  <si>
    <t>Big Data is a well-known buzzword in industry and academics, but there is still much conceptual uncertainty surrounding it, making it difficult to understand what it really means. The phrase is used to denote a wide range of concepts, from technology's ability to receive, repair, and use information to the cultural transformation that is extensively influencing both industries and societies, both of which are drowning in information. Research has gone in a lot of different areas because there is no official definition. This article explores the nature of big data, which can come from various fields of science, business, and social activity. It also suggests an improved big data definition that contains the following elements: Aspects of large data include facilities, safety, data infrastructure, data concepts, and data architectures. This article talks about the paradigm change in big data operations from traditional host-or service-oriented design to data-centric architecture. The Big Data Architecture Framework (BDAF), which is proposed to handle every area of the Big Data Ecosystem, is made up of the following components. As a result, the analysis of big data is currently the subject of study and development. Examining the possible effects of big data challenges, unanswered research problems, and related tools is the primary objective of this work. Thus, this paper provides a paradigm for investigating big data at different stages. Academics now have novel possibilities to develop the solution as a result of the difficulties and open research problems. © 2024, Ismail Saritas. All rights reserved.</t>
  </si>
  <si>
    <t>https://www.scopus.com/inward/record.uri?eid=2-s2.0-85178054464&amp;partnerID=40&amp;md5=be6a65097de6e071992c19f18778b310</t>
  </si>
  <si>
    <t>2s</t>
  </si>
  <si>
    <t>Big Data Architecture Framework for Data Analysis and Processing in Ecosystem</t>
  </si>
  <si>
    <t>37080135700; 57196002932; 54681864300; 57812090600; 56879018400</t>
  </si>
  <si>
    <t>Chanthirasekaran, K. (37080135700); Yogeeswaran, S. (57196002932); Deraman, Rafikullah (54681864300); Jackulin, T. (57812090600); Manikanthan, S.V. (56879018400)</t>
  </si>
  <si>
    <t>Chanthirasekaran K.; Yogeeswaran S.; Deraman R.; Jackulin T.; Manikanthan S.V.</t>
  </si>
  <si>
    <t>2-s2.0-85180885584</t>
  </si>
  <si>
    <t>Objective: To identify links between Participatory Health Informatics (PHI) and the One Digital Health framework (ODH) and to show how PHI could be used as a catalyst or contributor to ODH. Methods: We have analyzed the addressed topics within the ODH framework in previous IMIA Yearbook contributions from our working group during the last 10 years. We have matched main themes with the ODH’s framework three perspectives (individual health and wellbeing, population and society, and ecosystem). Results: PHI catalysts ODH individual health and wellbeing perspective by providing a more comprehensive view on human health, attitudes, and relations between human health and animal health. Integration of specific behavior change techniques or gamification strategies in digital solutions are effective to change behaviors which address the P5 paradigm. PHI supports the population and society perspective through the engagement of the various stakeholders in healthcare. At the same time, PHI might increase a risk for health inequities due to technologies inaccessible to all equally and challenges associated with this. PHI is a catalyst for the ecosystem perspective by contributing data into the digital health data ecosystem allowing for analysis of interrelations between the various data which in turn might provide links among all components of the healthcare ecosystem. Conclusion: Our results suggest that PHI can and will involve topics relating to ODH. As the ODH concept crystalizes and becomes increasingly influential, its themes will permeate and become embedded in PHI even more. We look forward to these developments and co-evolution of the two frameworks. ©2023 IMIAand GeorgThiemeVerlagKG.</t>
  </si>
  <si>
    <t>https://www.scopus.com/inward/record.uri?eid=2-s2.0-85180885584&amp;doi=10.1055%2fs-0043-1768727&amp;partnerID=40&amp;md5=b76c334038667ad64d2218b91abdddb1</t>
  </si>
  <si>
    <t>10.1055/s-0043-1768727</t>
  </si>
  <si>
    <t>Yearbook of Medical Informatics</t>
  </si>
  <si>
    <t>How Participatory Health Informatics Catalyzes One Digital Health</t>
  </si>
  <si>
    <t>24331428400; 57219176059; 55750541200; 24071583700; 55207554100; 16643989000</t>
  </si>
  <si>
    <t>Denecke, Kerstin (24331428400); Romero, Octavio Rivera (57219176059); Merolli, Mark (55750541200); Miron-Shatz, Talya (24071583700); Gabarron, Elia (55207554100); Petersen, Carolyn (16643989000)</t>
  </si>
  <si>
    <t>Denecke K.; Romero O.R.; Merolli M.; Miron-Shatz T.; Gabarron E.; Petersen C.</t>
  </si>
  <si>
    <t>2-s2.0-85212575549</t>
  </si>
  <si>
    <t>When it comes to data, the whole is greater than the sum of its parts. There may be millions of people with the same birthday. But how many also have a dog, drive a red car, and have two kids? The more that data is aggregated, the more identifying, and thus sensitive, it becomes. In recognition of this principle, the law has developed safe harbors for firms that take steps to prevent aggregation of the data they sell. A firm might, for instance, anonymize its data by removing identifying information. But as the science academy has shown, a wide array of de-anonymization techniques largely renders such efforts moot, allowing motivated actors to link data back to its data subject even after data is anonymized. Today, data collection is ubiquitous. Data brokers-firms that collect, process, and sell the data of individuals with whom they have no direct business relationship-are a major player in this ecosystem. Courts have traditionally conceived of the harms that arise from data brokering as discrete harms divorced from other activity occurring in the larger data ecosystem. But that judicial conception overlooks a crucial intuition: the magnitude of harm arising from one broker's activities depends on what data other brokers in the network are selling. De-anonymization techniques often depend on cross-referencing external data to make internal inferences. Furthermore, a motivated actor can purchase multiple datasets from multiple brokers, employ de-anonymization techniques to overcome barriers to aggregation, and aggregate as they please. The consolidated dataset would represent a far larger privacy harm than if those datasets were to be owned in isolation. These “network harms” have thus far been underexplored. In the absence of meaningful legislation, this Comment urges a turn to the courts. Section 5 of the Federal Trade Commission Act empowers the Federal Trade Commission (FTC) to prevent “unfair or deceptive acts or practices.” In recent years, the FTC has begun to employ these statutory powers to reach the activities of several data brokers. This Comment offers a framework for courts to incorporate network harms in § 5 suits. Doing so would provide a more accurate descriptive account of brokering harms and also extend the reach of the FTC's theories to data brokers whose activities are not grossly negligent but nevertheless harmful. © 2024 University of Chicago Law School. All rights reserved.</t>
  </si>
  <si>
    <t>https://www.scopus.com/inward/record.uri?eid=2-s2.0-85212575549&amp;partnerID=40&amp;md5=cfc19f3be5efb79b477869b6b4baf53c</t>
  </si>
  <si>
    <t>University of Chicago Law Review</t>
  </si>
  <si>
    <t>Network Harms</t>
  </si>
  <si>
    <t>Wang, Andy Z. (59479693100)</t>
  </si>
  <si>
    <t>Wang A.Z.</t>
  </si>
  <si>
    <t>2-s2.0-85209212718</t>
  </si>
  <si>
    <t>In order to improve the accuracy of environmental pollution assessment and shorten the assessment time, a factor analysis based environmental pollution assessment method for tourist attractions in nature reserves is proposed. Firstly, establish an environmental pollution assessment index system for tourist attractions. Secondly, based on the evaluation index system, collect relevant data on environmental pollution in tourist attractions, including air pollution data, water pollution data, soil pollution data, noise pollution data, ecosystem data, and socio-economic data. Finally, a standardised matrix was constructed using factor analysis to extract common factor variables of environmental pollution risk in tourist attractions. Calculate the comprehensive factor score of environmental pollution risk and complete the environmental pollution assessment of tourist attractions. The experimental results show that the environmental pollution assessment results of this method are completely consistent with the actual results, and have a shorter assessment time. © 2024 Inderscience Enterprises Ltd.</t>
  </si>
  <si>
    <t>https://www.scopus.com/inward/record.uri?eid=2-s2.0-85209212718&amp;doi=10.1504%2fIJEP.2024.142543&amp;partnerID=40&amp;md5=a3ac3e729e22463b724e4b58c4371913</t>
  </si>
  <si>
    <t>10.1504/IJEP.2024.142543</t>
  </si>
  <si>
    <t>International Journal of Environment and Pollution</t>
  </si>
  <si>
    <t>An environmental pollution assessment method for tourist attractions in nature reserves based on factor analysis</t>
  </si>
  <si>
    <t>59411713600; 59412341700; 58194190100</t>
  </si>
  <si>
    <t>Da, Qiong (59411713600); Zhou, Fang (59412341700); Ciren, Nima (58194190100)</t>
  </si>
  <si>
    <t>Da Q.; Zhou F.; Ciren N.</t>
  </si>
  <si>
    <t>2-s2.0-85181168325</t>
  </si>
  <si>
    <t>Managing unstructured and heterogeneous data, integrating them, and enabling their analysis are among the key challenges in data ecosystems, together with the need to accommodate a progressive growth in these systems by seamlessly supporting extensibility. This is particularly relevant for OLAP analyses on multidimensional cubes stored in data warehouses (DWs), which naturally span large portions of heterogeneous data, possibly relying on different data models (relational, document-based, graph-based). While the management of model heterogeneity in DWs, using for instance multi-model databases, has already been investigated, not much has been done to support extensibility. In a previous paper we have investigated a schema-on-read scenario aimed at granting the extensibility of multidimensional cubes by proposing an architecture to support it and discussing the main open issues associated. This paper takes a step further by presenting xCube, an approach to provide on-demand extensibility of multidimensional cubes in a supply-driven fashion. xCube lets users choose a multidimensional element to be extended, using additional data, possibly uploaded from a data lake. Then, the multidimensional schema is extended by considering the functional dependencies implied by these additional data, and the extended multidimensional schema is made available to users for OLAP analyses. After explaining our approach with reference to a motivating case study in agro-ecology, we propose a proof-of-concept implementation using AgensGraph and Mondrian. © 2024 Elsevier B.V.</t>
  </si>
  <si>
    <t>https://www.scopus.com/inward/record.uri?eid=2-s2.0-85181168325&amp;doi=10.1016%2fj.datak.2023.102267&amp;partnerID=40&amp;md5=a9a5834636160aeaf877389f1dfca75d</t>
  </si>
  <si>
    <t>10.1016/j.datak.2023.102267</t>
  </si>
  <si>
    <t>15074087900; 57468974500; 7005314544</t>
  </si>
  <si>
    <t>Bimonte, Sandro (15074087900); Coulibaly, Fagnine Alassane (57468974500); Rizzi, Stefano (7005314544)</t>
  </si>
  <si>
    <t>Bimonte S.; Coulibaly F.A.; Rizzi S.</t>
  </si>
  <si>
    <t>2-s2.0-85204425900</t>
  </si>
  <si>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 © The Author(s) 2024.</t>
  </si>
  <si>
    <t>https://www.scopus.com/inward/record.uri?eid=2-s2.0-85204425900&amp;doi=10.1007%2fs10669-024-09988-5&amp;partnerID=40&amp;md5=c4ef604f4729e478ef728fadc539957d</t>
  </si>
  <si>
    <t>10.1007/s10669-024-09988-5</t>
  </si>
  <si>
    <t>Environment Systems and Decisions</t>
  </si>
  <si>
    <t>Requirements for water data ecosystems: results from a business ecosystem case study</t>
  </si>
  <si>
    <t>8612626100; 6701831944; 23966342400</t>
  </si>
  <si>
    <t>Palviainen, Marko (8612626100); Soininen, Juha-Pekka (6701831944); Arnold, Mona (23966342400)</t>
  </si>
  <si>
    <t>Palviainen M.; Soininen J.-P.; Arnold M.</t>
  </si>
  <si>
    <t>2-s2.0-85208588611</t>
  </si>
  <si>
    <t>Global spatial patterns of vascular plant diversity have been mapped at coarse grain based on climate-dominated environment–diversity relationships and, where possible, at finer grain using remote sensing. However, for grasslands with their small plant sizes, the limited availability of vegetation plot data has caused large uncertainties in fine-grained mapping of species diversity. Here we used vegetation survey data from 1,609 field sites (&gt;4,000 plots of 1 m2), remotely sensed data (ecosystem productivity and phenology, habitat heterogeneity, functional traits and spectral diversity), and abiotic data (water- and energy-related, characterizing climate-dominated environment) together with machine learning and spatial autoregressive models to predict and map grassland species richness per 100 m2 across the Mongolian Plateau at 500 m resolution. Combining all variables yielded a predictive accuracy of 69% compared with 64% using remotely sensed variables or 65% using abiotic variables alone. Among remotely sensed variables, functional traits showed the highest predictive power (55%) in species richness estimation, followed by productivity and phenology (48%), spectral diversity (48%) and habitat heterogeneity (48%). When considering spatial autocorrelation, remotely sensed variables explained 52% and abiotic variables explained 41%. Moreover, Remotely sensed variables provided better prediction at smaller grain size (&lt;∼1,000 km), while water- and energy-dominated macro-environment variables were the most important drivers and dominated the effects of remotely sensed variables on diversity patterns at macro-scale (&gt;∼1,000 km). These findings indicate that while remotely sensed vegetation characteristics and climate-dominated macro-environment provide similar predictions for mapping grassland plant species richness, they offer complementary explanations across broad spatial scales. © 2024. The Author(s).</t>
  </si>
  <si>
    <t>https://www.scopus.com/inward/record.uri?eid=2-s2.0-85208588611&amp;doi=10.1029%2f2024EF004648&amp;partnerID=40&amp;md5=7950de1b9747e33bdd33c8664fa10611</t>
  </si>
  <si>
    <t>10.1029/2024EF004648</t>
  </si>
  <si>
    <t>e2024EF004648</t>
  </si>
  <si>
    <t>Earth's Future</t>
  </si>
  <si>
    <t>Remotely Sensed Variables Predict Grassland Diversity Better at Scales Below 1,000 km as Opposed to Abiotic Variables That Predict It Better at Larger Scales</t>
  </si>
  <si>
    <t>56449615400; 7102653764; 57192438747; 57809591100; 59347988800; 57946711900; 59402064700; 55559707900; 55413878900; 56949561600; 7402572342</t>
  </si>
  <si>
    <t>Zhao, Yujin (56449615400); Schmid, Bernhard (7102653764); Zheng, Zhaoju (57192438747); Wang, Yang (57809591100); Wu, Jin (59347988800); Wang, Yao (57946711900); Chen, Ziyan (59402064700); Zhao, Xia (55559707900); Zhao, Dan (55413878900); Zeng, Yuan (56949561600); Bai, Yongfei (7402572342)</t>
  </si>
  <si>
    <t>Zhao Y.; Schmid B.; Zheng Z.; Wang Y.; Wu J.; Wang Y.; Chen Z.; Zhao X.; Zhao D.; Zeng Y.; Bai Y.</t>
  </si>
  <si>
    <t>EID</t>
  </si>
  <si>
    <t>Open Access</t>
  </si>
  <si>
    <t>Publication Stage</t>
  </si>
  <si>
    <t>Document Type</t>
  </si>
  <si>
    <t>Link</t>
  </si>
  <si>
    <t>Cited by</t>
  </si>
  <si>
    <t>Page count</t>
  </si>
  <si>
    <t>Page end</t>
  </si>
  <si>
    <t>Page start</t>
  </si>
  <si>
    <t>Art. No.</t>
  </si>
  <si>
    <t>Source title</t>
  </si>
  <si>
    <t>Author(s) ID</t>
  </si>
  <si>
    <t>Author full names</t>
  </si>
  <si>
    <t>WOS:000696609700008</t>
  </si>
  <si>
    <t/>
  </si>
  <si>
    <t>e212553</t>
  </si>
  <si>
    <t>SEP 17</t>
  </si>
  <si>
    <t>2574-3805</t>
  </si>
  <si>
    <t>Cerda, Magdalena/0000-0001-8441-7046; Samuels, Elizabeth/0000-0003-2414-110X</t>
  </si>
  <si>
    <t>Marshall, Brandon/B-4895-2010; Cerda, Magdalena/HLX-2859-2023; Samuels, Elizabeth/AAC-9987-2020; Macmadu, Alexandria/T-2103-2017; Samuels, Elizabeth/E-6302-2018</t>
  </si>
  <si>
    <t>IMPORTANCE The rate of deaths from overdose has increased during the COVID-19 pandemic, and recent US overdose mortality rates have been markedly high. However, scant data are available on the causes of this increase or subpopulations at elevated risk. OBJECTIVE To evaluate the rates and characteristics of deaths from drug overdose before vs during the COVID-19 pandemic. DESIGN, SETTING, AND PARTICIPANTS This retrospective, population-based cohort study used data from 4 statewide databases linked at the person level via the Rhode Island Data Ecosystem on adults with deaths due to overdose in Rhode Island from January 1 to August 31, 2019, and January 1 to August 31, 2020. MAIN OUTCOMES AND MEASURES The rates of unintentional deaths from drug-related overdose during the 2019 and 2020 observation periods overall and by sociodemographic characteristics, drugs contributing to the cause of death, location of death, and socioeconomic factors were evaluated. In subgroup analyses restricted to Medicaid beneficiaries (n = 271), the proportions of deaths from overdose by behavioral health treatment and diagnosis claims in the year before death were also examined. RESULTS A total of 470 adults who died of drug overdose were included in the analysis (353 men [75%]; mean [SD] age, 43.5 [12.1] years). The rate of deaths from overdose in Rhode Island increased 28.1%, from 29.2 per 100 000 person-years in 2019 to 37.4 per 100 000 person-years in 2020 (P = .009). Compared with 2019, rates of deaths due to overdose during 2020 were higher among men (43.2 vs 59.2 per 100 000 person-years; P = .003), non-Hispanic White individuals (31.0 vs 42.0 per 100 000 person-years; P = .005), single individuals (54.8 vs 70.4 per 100 000 person-years; P = .04), deaths involving synthetic opioids (20.8 vs 28.3 per 100 000 person-years; P = .005), and deaths occurring in a personal residence (13.2 vs 19.7 per 100 000 person-years; P = .003). A decrease in the proportion of deaths from overdose involving heroin (11 of 206 [5%] vs &lt;2% [exact value suppressed]; P = .02) and an increase among persons experiencing job loss (16 of 206 [8%] vs 41 of 264 [16%]; P = .01) from 2019 to 2020 were observed. Among individuals who died of overdose and were Medicaid beneficiaries, the proportions of those aged 50 to 59 years with anxiety (11 of 121 [9%] vs 29 of 150 [19%]; P = .03), men with depression (27 of 121 [22%] vs 57 of 150 [38%]; P = .008), and men with anxiety (28 of 121 [23%] vs 55 of 150 [37%]; P = .02) increased during 2020 compared with 2019. CONCLUSIONS AND RELEVANCE In this cohort study, during the first 8 months of 2020, the rate of deaths from overdose increased in Rhode Island compared with the same period in 2019, and several emerging characteristics of deaths from drug overdose during the first year of the COVID-19 pandemic were identified. These findings may inform interventions that address macroenvironmental changes associated with the pandemic.</t>
  </si>
  <si>
    <t>JAMA NETWORK OPEN</t>
  </si>
  <si>
    <t>Comparison of Characteristics of Deaths From Drug Overdose Before vs During the COVID-19 Pandemic in Rhode Island</t>
  </si>
  <si>
    <t>Macmadu, Alexandria; Batthala, Sivakumar; Correia Gabel, Annice M.; Rosenberg, Marti; Ganguly, Rik; Yedinak, Jesse L.; Hallowell, Benjamin D.; Scagos, Rachel P.; Samuels, Elizabeth A.; Cerda, Magdalena; Paull, Kimberly; Marshall, Brandon D. L.</t>
  </si>
  <si>
    <t>Macmadu, A; Batthala, S; Gabel, ACM; Rosenberg, M; Ganguly, R; Yedinak, JL; Hallowell, BD; Scagos, RP; Samuels, EA; Cerdá, M; Paull, K; Marshall, BDL</t>
  </si>
  <si>
    <t>J</t>
  </si>
  <si>
    <t>WOS:000657311000001</t>
  </si>
  <si>
    <t>MAY 28</t>
  </si>
  <si>
    <t>1866-3516</t>
  </si>
  <si>
    <t>1866-3508</t>
  </si>
  <si>
    <t>conchedda, giulia/0000-0002-9698-4985; Dolman, A.J./0000-0003-0099-0457; Oreggioni, Gabriel/0000-0002-6462-7553; Petrescu, A. M. Roxana/0000-0001-9441-3487; Lauerwald, Ronny/0000-0001-5554-0897; PERUGINI, Lucia/0000-0001-7539-9528; Aalto, Tuula/0000-0002-3264-7947; Saunois, Marielle/0000-0003-3983-2931; Wilson, Chris/0000-0001-8494-0697; Smith, Pete/0000-0002-3784-1124; Winiwarter, Wilfried/0000-0001-7131-1496; Kuhnert, Matthias/0000-0003-3284-2133; Tubiello, Francesco Nicola/0000-0003-4617-4690; solazzo, efisio/0000-0002-6333-1101; Tsuruta, Aki/0000-0002-9197-3005; McGrath, Matthew/0000-0003-3431-8466; Markkanen, Tiina/0000-0003-4169-8225; Thompson, Rona/0000-0001-9485-7176; Qiu, Chunjing/0000-0002-9951-3951; Patra, Prabir/0000-0001-5700-9389; Hoglund-Isaksson, Lena/0000-0001-7514-3135</t>
  </si>
  <si>
    <t>Markkanen, Tiina/M-8565-2014; Qiu, Chunjing/AAX-1465-2021; SOLAZZO, EFISIO/AAE-7070-2020; Dolman, Albertus/B-8552-2012; Wilson, Chris/AGL-9477-2022; Patra, Prabir/B-5206-2009; Groot Zwaaftink, Christine/HLQ-2709-2023; Saunois, Marielle/JYP-5156-2024; Brunner, Dominik/A-1255-2009; Janssens-Maenhout, Greet/J-7120-2012; Regnier, Pierre/HKF-6789-2023; Crippa, Monica/ABD-8045-2021; Peters, Glen/B-1012-2008; Lauerwald, Ronny/D-5338-2012; Aalto, Tuula/P-6183-2014; Smith, Pete/G-1041-2010; Winiwarter, Wilfried/F-5073-2017; Tsuruta, Aki/A-7535-2015</t>
  </si>
  <si>
    <t>Reliable quantification of the sources and sinks of greenhouse gases, together with trends and uncertainties, is essential to monitoring the progress in mitigating anthropogenic emissions under the Paris Agreement. This study provides a consolidated synthesis of CH4 and N2O emissions with consistently derived state-of-the-art bottom-up (BU) and top-down (TD) data sources for the European Union and UK (EU27 C UK). We integrate recent emission inventory data, ecosystem process-based model results and inverse modeling estimates over the period 1990-2017. BU and TD products are compared with European national greenhouse gas inventories (NGHGIs) reported to the UN climate convention UNFCCC secretariat in 2019. For uncertainties, we used for NGHGIs the standard deviation obtained by varying parameters of inventory calculations, reported by the member states (MSs) following the recommendations of the IPCC Guidelines. For atmospheric inversion models (TD) or other inventory datasets (BU), we defined uncertainties from the spread between different model estimates or model-specific uncertainties when reported. In comparing NGHGIs with other approaches, a key source of bias is the activities included, e.g., anthropogenic versus anthropogenic plus natural fluxes. In inversions, the separation between anthropogenic and natural emissions is sensitive to the geospatial prior distribution of emissions. Over the 2011-2015 period, which is the common denominator of data availability between all sources, the anthropogenic BU approaches are directly comparable, reporting mean emissions of 20.8 TgCH(4) yr (-1) (EDGAR v5.0) and 19.0 TgCH(4) yr(-1) (GAINS), consistent with the NGHGI estimates of 18.9 +/- 1.7 TgCH(4) yr(-1). The estimates of TD total inversions give higher emission estimates, as they also include natural emissions. Over the same period regional TD inversions with higher-resolution atmospheric transport models give a mean emission of 28.8 TgCH(4) yr(-1). Coarser-resolution global TD inversions are consistent with regional TD inversions, for global inversions with GOSAT satellite data (23.3 TgCH(4) yr(-1)) and surface network (24.4 TgCH(4) yr (-1)). The magnitude of natural peatland emissions from the JSBACH-HIMMELI model, natural rivers and lakes emissions, and geological sources together account for the gap between NGHGIs and inversions and account for 5.2 TgCH(4) yr(-1). For N2O emissions, over the 2011-2015 period, both BU approaches (EDGAR v5.0 and GAINS) give a mean value of anthropogenic emissions of 0.8 and 0.9 TgN(2)Oyr(-1), respectively, agreeing with the NGHGI data (0.9 0.6 TgN(2)Oyr(-1)). Over the same period, the average of the three total TD global and regional inversions was 1.3 +/- 0.4 and 1.3 +/- 0.1 TgN(2)Oyr(-1), respectively. The TD and BU comparison method defined in this study can be operationalized for future yearly updates for the calculation of CH4 and N2O budgets both at the EU CUK scale and at the national scale.</t>
  </si>
  <si>
    <t>EARTH SYSTEM SCIENCE DATA</t>
  </si>
  <si>
    <t>The consolidated European synthesis of CH4 and N2O emissions for the European Union and United Kingdom: 1990-2017</t>
  </si>
  <si>
    <t>Petrescu, Ana Maria Roxana; Qiu, Chunjing; Ciais, Philippe; Thompson, Rona L.; Peylin, Philippe; McGrath, Matthew J.; Solazzo, Efisio; Janssens-Maenhout, Greet; Tubiello, Francesco N.; Bergamaschi, Peter; Brunner, Dominik; Peters, Glen P.; Hoeglund-Isaksson, Lena; Regnier, Pierre; Lauerwald, Ronny; Bastviken, David; Tsuruta, Aki; Winiwarter, Wilfried; Patra, Prabir K.; Kuhnert, Matthias; Oreggioni, Gabriel D.; Crippa, Monica; Saunois, Marielle; Perugini, Lucia; Markkanen, Tiina; Aalto, Tuula; Zwaaftink, Christine D. Groot; Yao, Yuanzhi; Wilson, Chris; Conchedda, Giulia; Guenther, Dirk; Leip, Adrian; Smith, Pete; Haussaire, Jean-Matthieu; Leppanen, Antti; Manning, Alistair J.; McNorton, Joe; Brockmann, Patrick; Dolman, Albertus Johannes</t>
  </si>
  <si>
    <t>Petrescu, AMR; Qiu, CJ; Ciais, P; Thompson, RL; Peylin, P; McGrath, MJ; Solazzo, E; Janssens-Maenhout, G; Tubiello, FN; Bergamaschi, P; Brunner, D; Peters, GP; Höglund-Isaksson, L; Regnier, P; Lauerwald, R; Bastviken, D; Tsuruta, A; Winiwarter, W; Patra, PK; Kuhnert, M; Oreggioni, GD; Crippa, M; Saunois, M; Perugini, L; Markkanen, T; Aalto, T; Zwaaftink, CDG; Yao, YZ; Wilson, C; Conchedda, G; Günther, D; Leip, A; Smith, P; Haussaire, JM; Leppänen, A; Manning, AJ; McNorton, J; Brockmann, P; Dolman, AJ</t>
  </si>
  <si>
    <t>WOS:001200334900001</t>
  </si>
  <si>
    <t>ooae025</t>
  </si>
  <si>
    <t>APR 8</t>
  </si>
  <si>
    <t>2574-2531</t>
  </si>
  <si>
    <t>Kuffel, Gina/0000-0003-4061-0092; Grossman, Robert/0000-0003-3741-5739; Zhang, Zhenyu/0000-0001-6655-053X; Krive, Jacob/0000-0002-1259-717X</t>
  </si>
  <si>
    <t>Ravichandran, Urmila/KIL-0903-2024; Grossman, Robert/B-1865-2009</t>
  </si>
  <si>
    <t>Objectives A data commons is a software platform for managing, curating, analyzing, and sharing data with a community. The Pandemic Response Commons (PRC) is a data commons designed to provide a data platform for researchers studying an epidemic or pandemic.Methods The PRC was developed using the open source Gen3 data platform and is based upon consortium, data, and platform agreements developed by the not-for-profit Open Commons Consortium. A formal consortium of Chicagoland area organizations was formed to develop and operate the PRC.Results The consortium developed a general PRC and an instance of it for the Chicagoland region called the Chicagoland COVID-19 Commons. A Gen3 data platform was set up and operated with policies, procedures, and controls for a NIST SP 800-53 revision 4 Moderate system. A consensus data model for the commons was developed, and a variety of datasets were curated, harmonized and ingested, including statistical summary data about COVID cases, patient level clinical data, and SARS-CoV-2 viral variant data.Discussion and conclusions Given the various legal and data agreements required to operate a data commons, a PRC is designed to be in place and operating at a low level prior to the occurrence of an epidemic, with the activities increasing as required during an epidemic. A regional instance of a PRC can also be part of a broader data ecosystem or data mesh consisting of multiple regional commons supporting pandemic response through sharing regional data. A data commons is a software platform for managing, curating, analyzing, and sharing data with a research community. The Pandemic Response Commons (PRC) is a data commons designed to provide a data platform for researchers studying an epidemic or pandemic. The PRC was developed using the open source Gen3 data platform and includes all the necessary legal agreements for setting up a consortium to manage and operate the data commons. An instance of the PRC called the Chicagoland COVID-19 Commons (CCC) was set up by academic medical centers, healthcare providers, and not-for-profits in the Chicago region and contains data from over 100 000 COVID patients that was used by consortium members for COVID-19-related research and as a basis for educating the broader community about COVID-19-related health disparities. The PRC was designed to provide a persistent infrastructure that can be used when new epidemics and pandemics arise and to interoperate in a secure and compliant manner with data commons containing pandemic-related data from other regions. As an example of the advantage of having a persistent infrastructure like the CCC in place, the CCC was quickly repurposed in 2022 to study Long COVID.</t>
  </si>
  <si>
    <t>JAMIA OPEN</t>
  </si>
  <si>
    <t>Pandemic Response Commons</t>
  </si>
  <si>
    <t>Trunnell, Matthew; Frankenberger, Casey; Hota, Bala; Hughes, Troy; Martinov, Plamen; Ravichandran, Urmila; Shah, Nirav S.; Grossman, Robert L.</t>
  </si>
  <si>
    <t>Trunnell, M; Frankenberger, C; Hota, B; Hughes, T; Martinov, P; Ravichandran, U; Shah, NS; Grossman, RL</t>
  </si>
  <si>
    <t>WOS:001334857400010</t>
  </si>
  <si>
    <t>SEP 30</t>
  </si>
  <si>
    <t>1438-8871</t>
  </si>
  <si>
    <t>Tanim, Md Imtiaz Alam/0009-0003-6293-6365; Kalbarczyk, Anna/0000-0002-6143-8634; Kan, Lena/0000-0003-1910-577X</t>
  </si>
  <si>
    <t>Rumman, Tajkia/AAB-1330-2022; Kalbarczyk, Anna/AFL-6459-2022</t>
  </si>
  <si>
    <t>Background: Evidence-based decision-making is essential to improve public health benefits and resources, especially in low-and middle-income countries (LMICs), but the mechanisms of its implementation remain less straightforward. The availabilityof high-quality, reliable, and sufficient data in LMICs can be challenging due to issues such as a lack of human resource capacityand weak digital infrastructure, among others. Health information systems (HISs) have been critical for aggregating and integratinghealth-related data from different sources to support evidence-based decision-making. Nutrition information systems (NISs),which are nutrition-focused HISs, collect and report on nutrition-related indicators to improve issues related to malnutrition andfood security-and can assist in improving populations'nutritional statuses and the integration of nutrition programming intoroutine health services. Data visualization tools (DVTs) such as dashboards have been recommended to support evidence-baseddecision-making, leveraging data from HISs or NISs. The use of such DVTs to support decision-making has largely been unexploredwithin LMIC contexts. In Bangladesh, the Mukto dashboard was developed to display and visualize nutrition-related performanceindicators at the national and subnational levels. However, despite this effort, the current use of nutrition data to guide prioritiesand decisions remains relatively nascent and underused. Objective: The goal of this study is to better understand how Bangladesh's NIS, including the Mukto dashboard, has been usedand areas for improvement to facilitate its use for evidence-based decision-making toward ameliorating nutrition-related servicedelivery and the health status of communities in Bangladesh. Methods: Primary data collection was conducted through qualitative semistructured interviews with key policy-level stakeholders(n=24). Key informants were identified through purposive sampling and were asked questions about the experiences and challengeswith the NIS and related nutrition dashboards. Results: Main themes such as trust, data usability, personal power, and data use for decision-making emerged from the data.Trust in both data collection and quality was lacking among many stakeholders. Poor data usability stemmed from unstandardizedindicators, irregular data collection, and differences between rural and urban data. Insufficient personal power and staff trainingcoupled with infrastructural challenges can negatively affect data at the input stage. While stakeholders understood and expressed he importance of evidence-based decision-making, ultimately, they noted that the data were not being used to their maximumpotential. Conclusions: Leveraging DVTs can improve the use of data for evidence-based decision-making, but decision makers musttrust that the data are believable, credible, timely, and responsive. The results support the significance of a tailored data ecosystem,which has not reached its full potential in Bangladesh. Recommendations to reach this potential include ensuring a clear intendeduser base and accountable stakeholders are present. Systems should also have the capacity to ensure data credibility and supportongoing personal power requirements</t>
  </si>
  <si>
    <t>JOURNAL OF MEDICAL INTERNET RESEARCH</t>
  </si>
  <si>
    <t>Quality, Usability, and Trust Challenges to Effective Data Use inthe Deployment and Use of the Bangladesh Nutrition InformationSystem Dashboard:Qualitative Study</t>
  </si>
  <si>
    <t>Fesshaye, Berhaun; Pandya, Shivani; Kan, Lena; Kalbarczyk, Anna; Alland, Kelsey; Rahman, S. M. Mustafizur; Bulbul, Md. Mofijul Islam; Mustaphi, Piyali; Siddique, Muhammad Abu Bakr; Tanim, Md. Imtiaz Alam; Chowdhury, Mridul; Rumman, Tajkia; Labrique, Alain B.</t>
  </si>
  <si>
    <t>Fesshaye, B; Pandya, S; Kan, LA; Kalbarczyk, A; Alland, K; Rahman, SMM; Bulbul, MMI; Mustaphi, P; Siddique, MA; Tanim, MIA; Chowdhury, M; Rumman, T; Labrique, AB</t>
  </si>
  <si>
    <t>WOS:001336911300001</t>
  </si>
  <si>
    <t>1929-0748</t>
  </si>
  <si>
    <t>Ndlovu, Kagiso/0000-0002-4175-8366</t>
  </si>
  <si>
    <t>Background: Botswana has made significant investments in its health care information infrastructure, including vertical programsfor child health and nutrition, HIV care, and tuberculosis. However, effectively integrating the more than 18 systems in place fordata collection and reporting has proved to be challenging. The Botswana Health Data Collaborative Roadmap Strategy (2020-24)states that there exists parallel reporting systems and data is not integrated into the mainstream reports at the national level,seconded by the Botswana National eLearning strategy (2020), which states that there is inadequate information flow at alllevels, proliferation of systems, reporting tools are not synthesized; hence too many systems are not communicating. Objective: The objectives of this study are to (1) create a visual representation of how data are processed and the inputs andoutputs through each health care system level; (2) understand how frontline workers perceive health care data sharing acrossexisting platforms and the impact of data on health care service delivery. Methods: The setting included a varied range of 30 health care facilities across Botswana, aiming to capture insights frommultiple perspectives into data flow and system integration challenges. The study design combined qualitative and quantitativemethodologies, informed by the rapid assessment process and the technology assessment model for resource limited settings.The study used a participatory research approach to ensure comprehensive stakeholder engagement from its inception. Surveyinstruments were designed to capture the intricacies of data processing, sharing, and integration among health care workers. Apurposive sampling strategy was used to ensure a wide representation of participants across different health care roles and settings.Data collection used both digital surveys and in-depth interviews. Preliminary themes for analysis include perceptions of thevalue of health care data and experiences in data collection and sharing. Ethical approvals were comprehensively obtained,reflecting the commitment to uphold research integrity and participant welfare throughout the study.Results: The study recruited almost 44 health care facilities, spanning a variety of health care facilities. Of the 44 recruitedfacilities, 27 responded to the surveys and participated in the interviews. A total of 75% (112/150) of health care professionalsparticipating came from clinics, 20% (30/150) from hospitals, and 5% (8/150) from health posts and mobile clinics. As of October10, 2023, the study had collected over 200 quantitative surveys and conducted 90 semistructured interviews. Conclusions: This study has so far shown enthusiastic engagement from the health care community, underscoring the relevanceand necessity of this study's objectives. We believe the methodology, centered around extensive community engagement, ispivotal in capturing a nuanced understanding of the health care data ecosystem. The focus will now shift to the analysis phase ofthe study, with the aim of developing comprehensive recommendations for improving data flow within Botswana's health caresystem.</t>
  </si>
  <si>
    <t>JMIR RESEARCH PROTOCOLS</t>
  </si>
  <si>
    <t>Faulkenberry, G; Masizana, A; Mosesane, B; Ndlovu, K</t>
  </si>
  <si>
    <t>WOS:001302262300001</t>
  </si>
  <si>
    <t>SEP 2024</t>
  </si>
  <si>
    <t>2024 SEP 3</t>
  </si>
  <si>
    <t>1468-4535</t>
  </si>
  <si>
    <t>1468-4527</t>
  </si>
  <si>
    <t>jia, junzhi/HHC-6166-2022</t>
  </si>
  <si>
    <t>PurposeExploring diverse knowledge organization systems and metadata schemes in linked data, aiming to promote vocabulary usability and high-quality linked data creation within the LIS field.Design/methodology/approachWe used content analysis to select 77 articles from 13 library and information science journals around our research theme. We identified four dimensions: vocabularies participation, reuse, functions, and naming variations in linked data.FindingsThe vocabulary comprises seven main categories and their corresponding 126 vocabularies, which participate in linked data in single, two, and multiple dimensions. These vocabularies are used in the eight LIS subfields. Reusing vocabularies has become integral to linked data publishing, with six categories and their corresponding 66 vocabularies being reused. Ontologies are the most engaged and widely reused category of vocabulary in linked data practice. The mutual support among the three major categories and seven subfunctions of vocabulary promotes the sustainable development of linked data. Under a combination of factors, the phenomenon of terminology name changes and cross-usage between vocabulary and ontology.Research limitations/implicationsThis study has limitations. Although 77 articles on the topic of vocabularies applied in linked data were analyzed and presented with quantitative statistics and visualizations, the exploration of the topic tends to be a practical activity, with limited presence in scholarly articles. Moreover, this study's analysis of the practical applications of linked data is relatively limited, and the sample literature focused on articles published in English, which may have affected the diversity and inclusiveness of the research sample.Practical implicationsPractically, this study does not confine the application of content analysis solely to the traditional exploration of knowledge organization topics, development trends, or course content. Instead, it integrates the dual perspectives of linked data and vocabularies, employing content analysis to analyze and objectively reveal the application issues of vocabularies in linked data. The conclusions can provide specific guidelines for future applications of vocabularies in the LIS subfields and contribute to promoting interoperability of vocabularies.Social implicationsThis research explores the relationship between linked data and vocabularies, highlighting the diverse manifestations and challenges of vocabularies in linked data. It provides theoretical references for the construction and further development of vocabularies considering technologies such as linked data, drawing attention to the potential and existing issues associated with linked open data vocabularies.Originality/valueThis study extends the application of content analysis to exploring vocabularies, especially Knowledge Organization Systems and metadata schemes in the LIS field linked data, highlighting the mutually beneficial interactions between linked data and vocabularies. It provides guidance for future vocabularies applications in the LIS field and offers insights into vocabularies construction and the healthy development of linked data ecosystems in the era of information technology.</t>
  </si>
  <si>
    <t>ONLINE INFORMATION REVIEW</t>
  </si>
  <si>
    <t>Liu, Siqi; Jia, Junzhi</t>
  </si>
  <si>
    <t>Liu, SQ; Jia, JZ</t>
  </si>
  <si>
    <t>WOS:001223010900001</t>
  </si>
  <si>
    <t>2291-9694</t>
  </si>
  <si>
    <t>Lehtonen, Lasse/0000-0002-3443-3838</t>
  </si>
  <si>
    <t>Background: Semantic interoperability facilitates the exchange of and access to health data that are being documented in electronic health records (EHRs) with various semantic features. The main goals of semantic interoperability development entail patient data availability and use in diverse EHRs without a loss of meaning. Internationally, current initiatives aim to enhance semantic development of EHR data and, consequently, the availability of patient data. Interoperability between health information systems is among the core goals of the European Health Data Space regulation proposal and the World Health Organization's Global Strategy on Digital Health 2020-2025 . Objective: To achieve integrated health data ecosystems, stakeholders need to overcome challenges of implementing semantic interoperability elements. To research the available scientific evidence on semantic interoperability development, we defined the following research questions: What are the key elements of and approaches for building semantic interoperability integrated in EHRs? What kinds of goals are driving the development? and What kinds of clinical benefits are perceived following this development? Methods: Our research questions focused on key aspects and approaches for semantic interoperability and on possible clinical and semantic benefits of these choices in the context of EHRs. Therefore, we performed a systematic literature review in PubMed by defining our study framework based on previous research. Results: Our analysis consisted of 14 studies where data models, ontologies, terminologies, classifications, and standards were applied for building interoperability. All articles reported clinical benefits of the selected approach to enhancing semantic interoperability. We identified 3 main categories: increasing the availability of data for clinicians (n=6, 43%), increasing the quality of care (n=4, 29%), and enhancing clinical data use and reuse for varied purposes (n=4, 29%). Regarding semantic development goals, data harmonization and developing semantic interoperability between different EHRs was the largest category (n=8, 57%). Enhancing health data quality through standardization (n=5, 36%) and developing EHR-integrated tools based on interoperable data (n=1, 7%) were the other identified categories. The results were closely coupled with the need to build usable and computable data out of heterogeneous medical information that is accessible through various EHRs and databases (eg, registers). Conclusions: When heading toward semantic harmonization of clinical data, more experiences and analyses are needed to assess how applicable the chosen solutions are for semantic interoperability of health care data. Instead of promoting a single approach, semantic interoperability should be assessed through several levels of semantic requirements A dual model or multimodel approach is possibly usable to address different semantic interoperability issues during development. The objectives of semantic interoperability are to be achieved in diffuse and disconnected clinical care environments. Therefore, approaches for enhancing clinical data availability should be well prepared, thought out, and justified to meet economically sustainable and long-term outcomes.</t>
  </si>
  <si>
    <t>JMIR MEDICAL INFORMATICS</t>
  </si>
  <si>
    <t>Palojoki, S; Lehtonen, L; Vuokko, R</t>
  </si>
  <si>
    <t>WOS:000748950500002</t>
  </si>
  <si>
    <t>OCT</t>
  </si>
  <si>
    <t>2590-0617</t>
  </si>
  <si>
    <t>Blanchard, Kevin/GPX-6235-2022</t>
  </si>
  <si>
    <t>There is no corner of the planet that has not been impacted by the rapid spread of the novel coronavirus, COVID-19. While the COVID-19 pandemic has already had far-reaching socioeconomic consequences commonly associated with natural hazards (such as disruption to society, economic damage, and loss of lives), the response of governments around the world has been unparalleled and unlike anything seen before. Governments are faced with a myriad of multi-dimensional effects of the pandemic, including direct impacts on public health systems and population health and indirect socioeconomic effects including disruption to every single sector of the economy and mass unemployment. There is, additionally, the growing realisation that the timescale associated with this crisis may permanently change the very foundations of societies 'normal' day-to-day life. As the world transitions to recovering from COVID-19, those developing that recovery need support in adjusting and improving their policies andmeasures. The situation seems dire, the stakes are high. Literature about the transition between the response and recovery phase in relation to pandemics is scarce. Further complication is that the pandemic will not allow countries to simply transition to the full-scale recovery, instead, a rebound from recovery to response phase is expected for a certain period until the immunization is in place. Pandemics indeed force us to think beyond typical emergency management structures; the cycles of the disaster risk management in the case of biological and other natural hazards are not exactly the same and no one-size-fits-all approach may be used. Still, some parallels may be drawn with the efforts to combat natural hazards and some lessons may be used fromprevious and the current pandemic. Based on these experiences and reflections, this paper provides a set of policy directions to be considered during the transition towards, as well as throughout, this transition phase. It is suggested that meeting this global, multidimensional, and complex challenge will require considerable international collaboration (even convention) and macro-scale changes to global and national policies. The recovery issues are mainly going to be dominated by politics, economics and social science. Necessary for an effective recovery, the pandemic response needs to be a holistic response, combined with an improved data ecosystem between the public health system and the community. We should also view this outbreak and our response to it as an opportunity to learn lessons and reaffirm our universal commitment to sustainable development and enhancing wellbeing around the world. (C) 2020 The Author(s). Published by Elsevier Ltd.</t>
  </si>
  <si>
    <t>PROGRESS IN DISASTER SCIENCE</t>
  </si>
  <si>
    <t>Fakhruddin, Bapon (SHM); Blanchard, Kevin; Ragupathy, Durga</t>
  </si>
  <si>
    <t>Fakhruddin, B; Blanchard, K; Ragupathy, D</t>
  </si>
  <si>
    <t>WOS:001198026300001</t>
  </si>
  <si>
    <t>APR 6</t>
  </si>
  <si>
    <t>1750-1172</t>
  </si>
  <si>
    <t>Roettger, Richard/0000-0003-4490-5947; Zschuntzsch, Jana/0000-0002-7062-5319; Gross, Edith Sky/0009-0003-2834-522X; Raycheva, Ralitsa/0000-0002-6417-5681; Kostadinov, Kostadin/0000-0003-1414-8738</t>
  </si>
  <si>
    <t>Iskrov, Georgi/AAO-2925-2021; Raycheva, Ralitsa/AAS-4512-2020; Kostadinov, Kostadin/AEE-9300-2022; Gross, Edith/LBI-2954-2024; Zschuentzsch, Jana/HLH-3399-2023</t>
  </si>
  <si>
    <t>Background Patient registries and databases are essential tools for advancing clinical research in the area of rare diseases, as well as for enhancing patient care and healthcare planning. The primary aim of this study is a landscape analysis of available European data sources amenable to machine learning (ML) and their usability for Rare Diseases screening, in terms of findable, accessible, interoperable, reusable(FAIR), legal, and business considerations. Second, recommendations will be proposed to provide a better understanding of the health data ecosystem.Methods In the period of March 2022 to December 2022, a cross-sectional study using a semi-structured questionnaire was conducted among potential respondents, identified as main contact person of a health-related databases. The design of the self-completed questionnaire survey instrument was based on information drawn from relevant scientific publications, quantitative and qualitative research, and scoping review on challenges in mapping European rare disease (RD) databases. To determine database characteristics associated with the adherence to the FAIR principles, legal and business aspects of database management Bayesian models were fitted.Results In total, 330 unique replies were processed and analyzed, reflecting the same number of distinct databases (no duplicates included). In terms of geographical scope, we observed 24.2% (n = 80) national, 10.0% (n = 33) regional, 8.8% (n = 29) European, and 5.5% (n = 18) international registries coordinated in Europe. Over 80.0% (n = 269) of the databases were still active, with approximately 60.0% (n = 191) established after the year 2000 and 71.0% last collected new data in 2022. Regarding their geographical scope, European registries were associated with the highest overall FAIR adherence, while registries with regional and other geographical scope were ranked at the bottom of the list with the lowest proportion. Responders' willingness to share data as a contribution to the goals of the Screen4Care project was evaluated at the end of the survey. This question was completed by 108 respondents; however, only 18 of them (16.7%) expressed a direct willingness to contribute to the project by sharing their databases. Among them, an equal split between pro-bono and paid services was observed.Conclusions The most important results of our study demonstrate not enough sufficient FAIR principles adherence and low willingness of the EU health databases to share patient information, combined with some legislation incapacities, resulting in barriers to the secondary use of data.</t>
  </si>
  <si>
    <t>ORPHANET JOURNAL OF RARE DISEASES</t>
  </si>
  <si>
    <t>Raycheva, Ralitsa; Kostadinov, Kostadin; Mitova, Elena; Iskrov, Georgi; Stefanov, Georgi; Vakevainen, Merja; Elomaa, Kaisa; Man, Yuen-Sum; Gross, Edith; Zschuentzsch, Jana; Roettger, Richard; Stefanov, Rumen</t>
  </si>
  <si>
    <t>Raycheva, R; Kostadinov, K; Mitova, E; Iskrov, G; Stefanov, G; Vakevainen, M; Elomaa, K; Man, YS; Gross, E; Zschuentzsch, J; Roettger, R; Stefanov, R</t>
  </si>
  <si>
    <t>WOS:001112195000004</t>
  </si>
  <si>
    <t>e2345892</t>
  </si>
  <si>
    <t>DEC 1</t>
  </si>
  <si>
    <t>Ng, Madelena Y./0000-0003-3824-9349; Youssef, Alaa/0000-0001-6505-8236</t>
  </si>
  <si>
    <t>; Youssef, Alaa/J-9559-2017</t>
  </si>
  <si>
    <t>Importance The lack of data quality frameworks to guide the development of artificial intelligence (AI)-ready data sets limits their usefulness for machine learning (ML) research in health care and hinders the diagnostic excellence of developed clinical AI applications for patient care.Objective To discern what constitutes high-quality and useful data sets for health and biomedical ML research purposes according to subject matter experts.Design, Setting, and Participants This qualitative study interviewed data set experts, particularly those who are creators and ML researchers. Semistructured interviews were conducted in English and remotely through a secure video conferencing platform between August 23, 2022, and January 5, 2023. A total of 93 experts were invited to participate. Twenty experts were enrolled and interviewed. Using purposive sampling, experts were affiliated with a diverse representation of 16 health data sets/databases across organizational sectors. Content analysis was used to evaluate survey information and thematic analysis was used to analyze interview data.Main Outcomes and Measures Data set experts' perceptions on what makes data sets AI ready.Results Participants included 20 data set experts (11 [55%] men; mean [SD] age, 42 [11] years), of whom all were health data set creators, and 18 of the 20 were also ML researchers. Themes (3 main and 11 subthemes) were identified and integrated into an AI-readiness framework to show their association within the health data ecosystem. Participants partially determined the AI readiness of data sets using priority appraisal elements of accuracy, completeness, consistency, and fitness. Ethical acquisition and societal impact emerged as appraisal considerations in that participant samples have not been described to date in prior data quality frameworks. Factors that drive creation of high-quality health data sets and mitigate risks associated with data reuse in ML research were also relevant to AI readiness. The state of data availability, data quality standards, documentation, team science, and incentivization were associated with elements of AI readiness and the overall perception of data set usefulness.Conclusions and Relevance In this qualitative study of data set experts, participants contributed to the development of a grounded framework for AI data set quality. Data set AI readiness required the concerted appraisal of many elements and the balancing of transparency and ethical reflection against pragmatic constraints. The movement toward more reliable, relevant, and ethical AI and ML applications for patient care will inevitably require strategic updates to data set creation practices.</t>
  </si>
  <si>
    <t>Perceptions of Data Set Experts on Important Characteristics of Health Data Sets Ready for Machine Learning</t>
  </si>
  <si>
    <t>Ng, Madelena Y.; Youssef, Alaa; Miner, Adam S.; Sarellano, Daniela; Long, Jin; Larson, David B.; Hernandez-Boussard, Tina; Langlotz, Curtis P.</t>
  </si>
  <si>
    <t>Ng, MY; Youssef, A; Miner, AS; Sarellano, D; Long, J; Larson, DB; Hernandez-Boussard, T; Langlotz, CP</t>
  </si>
  <si>
    <t>WOS:001059159000001</t>
  </si>
  <si>
    <t>AUG 17</t>
  </si>
  <si>
    <t>2296-424X</t>
  </si>
  <si>
    <t>Furxhi, Irini/0000-0002-2263-0279; Exner, Thomas E./0000-0002-1849-5246; Gakis, Giorgos/0000-0002-3879-7276; Lynch, Iseult/0000-0003-4250-4584; Costa, Anna Luisa/0000-0003-1407-6498; Suarez-Merino, Blanca/0000-0002-0201-265X; Lobaskin, Vladimir/0000-0002-5231-0639</t>
  </si>
  <si>
    <t>Afantitis, Antreas/A-9637-2010; Melagraki, Georgia/AAR-7807-2020; Bossa, Nathan/GWC-6689-2022; Suarez, Blanca/KHY-0663-2024; Exner, Thomas/JXL-8044-2024; Cornelis, Geert/A-1556-2008; Gakis, Giorgos/IWE-1271-2023; Lynch, Iseult/I-3915-2014; Costa, Anna Luisa/A-8534-2012; Lobaskin, Vladimir/E-6214-2012</t>
  </si>
  <si>
    <t>Introduction: Significant progress has been made in terms of best practice in research data management for nanosafety. Some of the underlying approaches to date are, however, overly focussed on the needs of specific research projects or aligned to a single data repository, and this silo approach is hampering their general adoption by the broader research community and individual labs.Methods: State-of-the-art data/knowledge collection, curation management FAIrification, and sharing solutions applied in the nanosafety field are reviewed focusing on unique features, which should be generalised and integrated into a functional FAIRification ecosystem that addresses the needs of both data generators and data (re)users.Results: The development of data capture templates has focussed on standardised single-endpoint Test Guidelines, which does not reflect the complexity of real laboratory processes, where multiple assays are interlinked into an overall study, and where non-standardised assays are developed to address novel research questions and probe mechanistic processes to generate the basis for read-across from one nanomaterial to another. By focussing on the needs of data providers and data users, we identify how existing tools and approaches can be re-framed to enable on-the-fly (meta) data definition, data capture, curation and FAIRification, that are sufficiently flexible to address the complexity in nanosafety research, yet harmonised enough to facilitate integration of datasets from different sources generated for different research purposes. By mapping the available tools for nanomaterials safety research (including nanomaterials characterisation, nonstandard (mechanistic-focussed) methods, measurement principles and experimental setup, environmental fate and requirements from new research foci such as safe and sustainable by design), a strategy for integration and bridging between silos is presented. The NanoCommons KnowledgeBase has shown how data from different sources can be integrated into a one-stop shop for searching, browsing and accessing data (without copying), and thus how to break the boundaries between data silos.Discussion: The next steps are to generalise the approach by defining a process to build consensus (meta)data standards, develop solutions to make (meta)data more machine actionable (on the fly ontology development) and establish a distributed FAIR data ecosystem maintained by the community beyond specific projects. Since other multidisciplinary domains might also struggle with data silofication, the learnings presented here may be transferrable to facilitate data sharing within other communities and support harmonization of approaches across disciplines to prepare the ground for cross-domain interoperability.</t>
  </si>
  <si>
    <t>FRONTIERS IN PHYSICS</t>
  </si>
  <si>
    <t>Metadata stewardship in nanosafety research: learning from the past, preparing for an on-the-fly FAIR future</t>
  </si>
  <si>
    <t>Exner, Thomas E.; Papadiamantis, Anastasios G.; Melagraki, Georgia; Amos, Jaleesia D.; Bossa, Nathan; Gakis, Georgios P.; Charitidis, Costas A.; Cornelis, Geert; Costa, Anna L.; Doganis, Philip; Farcal, Lucian; Friedrichs, Steffi; Furxhi, Irini; Klaessig, Frederick C.; Lobaskin, Vladimir; Maier, Dieter; Rumble, John; Sarimveis, Haralambos; Suarez-Merino, Blanca; Vazquez, Socorro; Wiesner, Mark R.; Afantitis, Antreas; Lynch, Iseult</t>
  </si>
  <si>
    <t>Exner, TE; Papadiamantis, AG; Melagraki, G; Amos, JD; Bossa, N; Gakis, GP; Charitidis, CA; Cornelis, G; Costa, AL; Doganis, P; Farcal, L; Friedrichs, S; Furxhi, I; Klaessig, FC; Lobaskin, V; Maier, D; Rumble, J; Sarimveis, H; Suarez-Merino, B; Vázquez, S; Wiesner, MR; Afantitis, A; Lynch, I</t>
  </si>
  <si>
    <t>WOS:000686707900001</t>
  </si>
  <si>
    <t>10.1186/s12961-021-00769-z</t>
  </si>
  <si>
    <t>AUG 18</t>
  </si>
  <si>
    <t>1478-4505</t>
  </si>
  <si>
    <t>Zakaria, Sana/0000-0002-2834-8530</t>
  </si>
  <si>
    <t>Grant, Jonathan/K-4282-2012</t>
  </si>
  <si>
    <t>Clinical research infrastructure is one of the unsung heroes of the scientific response to the current COVID-19 pandemic. The extensive, long-term funding into research support structures, skilled people, and technology allowed the United Kingdom research response to move off the starting blocks at pace by utilizing pre-existing platforms. The increasing focus from funders on evaluating the outcomes and impact of research infrastructure investment requires both a reframing and progression of the current models in order to address the contribution of the underlying support infrastructure. The majority of current evaluation/outcome models focus on a pipeline approach using a methodology which follows the traditional research funding route with the addition of quantitative metrics. These models fail to embrace the complexity caused by the interplay of previous investment, the coalescing of project outputs from different funders, the underlying infrastructure investment, and the parallel development across different parts of the system. Research infrastructure is the underpinning foundation of a project-driven research system and requires long-term, sustained funding and capital investment to maintain scientific and technological expertise. Therefore, the short-term focus on quantitative metrics that are easy to collect and interpret and that can be assessed in a roughly 5-year funding cycle needs to be addressed. The significant level of investment in research infrastructure necessitates investment to develop bespoke methodologies that develop fit-for-purpose, longer-term/continual approach(es) to evaluation. Real-world research should reflect real-world evaluation and allow for the accrual of a narrative of value indicators that build a picture of the contribution of infrastructure to research outcomes. The linear approach is not fit for purpose, the research endeavour is a complex, twisted road, and the evaluation approach needs to embrace this complexity through the development of realist approaches and the rapidly evolving data ecosystem. This paper sets out methodological challenges and considers the need to develop bespoke methodological approaches to allow a richer assessment of impact, contribution, attribution, and evaluation of research infrastructure. This paper is the beginning of a conversation that invites the community to take up the mantle and tackle the complexity of real-world research translation and evaluation.</t>
  </si>
  <si>
    <t>HEALTH RESEARCH POLICY AND SYSTEMS</t>
  </si>
  <si>
    <t>Fundamental challenges in assessing the impact of research infrastructure</t>
  </si>
  <si>
    <t>Zakaria, Sana; Grant, Jonathan; Luff, Jane</t>
  </si>
  <si>
    <t>Zakaria, S; Grant, J; Luff, J</t>
  </si>
  <si>
    <t>WOS:001012754800009</t>
  </si>
  <si>
    <t>5-6</t>
  </si>
  <si>
    <t>MAY-JUN</t>
  </si>
  <si>
    <t>1996-7489</t>
  </si>
  <si>
    <t>0038-2353</t>
  </si>
  <si>
    <t>Watson, Bruce/0000-0003-0511-1837; Cengiz, Nezerith/0000-0002-7650-2897; Moodley, Keymanthri/0000-0003-3404-4901; Brown, Qunita/0000-0002-6158-7971; Rajaratnam, Kanshukan/0000-0001-5916-2723</t>
  </si>
  <si>
    <t>Rajaratnam, Kanshukan/AAD-8736-2019</t>
  </si>
  <si>
    <t>The data ecosystem is complex and involves multiple stakeholders. Researchers and scientists engaging in data-intensive research collect, analyse, store, manage and share large volumes of data. Consequently, capturing researchers' and scientists' views from multidisciplinary fields on data use, sharing and governance adds an important African perspective to emerging debates. We conducted a descriptive cross-sectional survey and received 160 responses from researchers and scientists representing 43 sub-Saharan African countries. Whilst most respondents were satisfied with institutional data storage processes, 40% indicated that their organisations or institutions did not have a formally established process for storing data beyond the life cycle of the project. Willingness to share data was generally high, but increased when data privacy was ensured. Robust governance frameworks increased the willingness to share, as did the regulation of access to data on shared platforms. Incentivising data sharing remains controversial. Respondents were satisfied with exchanging their data for co-authorship on publications (89.4%) and collaboration on projects (77.6%). However, respondents were split almost equally in terms of sharing their data for commercial gain. Regarding the process of managing data, 40.6% indicated that their organisations do not provide training on best practices for data management. This could be related to a lack of resources, chronic institutional under-investment, and suboptimal research training and mentorship in sub-Saharan Africa. The sustainability of data sharing may require ethical incentive structures to further encourage researchers and scientists. Tangible infrastructure to facilitate such sharing is a prerequisite. Capacity development in data governance for researchers and scientists is sorely needed.Significance: Data sharing is necessary to advance science, yet there are many constraints. In this study, we explored factors that promote a willingness to share, as well as constraining factors. Seeking potential solutions to improve data sharing is a scientific and ethical imperative. The standardisation of basic data sharing and data transfer agreements, and the development of a Data Access Committee will strengthen data governance and facilitate responsible data sharing in sub-Saharan Africa. Funders, institutions, researchers and scientists ought to jointly contribute to fair and equitable data use and sharing during and beyond the life cycle of research projects.</t>
  </si>
  <si>
    <t>SOUTH AFRICAN JOURNAL OF SCIENCE</t>
  </si>
  <si>
    <t>Kabanda, Siti M.; Cengiz, Nezerith; Rajaratnam, Kanshukan; Watson, Bruce W.; Brown, Qunita; Esterhuizen, Tonya M.; Moodley, Keymanthri</t>
  </si>
  <si>
    <t>Kabanda, SM; Cengiz, N; Rajaratnam, K; Watson, BW; Brown, Q; Esterhuizen, TM; Moodley, K</t>
  </si>
  <si>
    <t>WOS:000685355200006</t>
  </si>
  <si>
    <t>JUN 2021</t>
  </si>
  <si>
    <t>1096-0015</t>
  </si>
  <si>
    <t>0272-7714</t>
  </si>
  <si>
    <t>Simard, Marc/0000-0002-9442-4562; Thomas, Nathan/0000-0002-7808-6444</t>
  </si>
  <si>
    <t>Lagomasino, David/P-8413-2015; Simard, Marc/H-3516-2013</t>
  </si>
  <si>
    <t>Mangroves are recognized for their valued ecosystem services to coastal areas, and the functional linkages between those services and ecosystem carbon stocks have been established. However, spatially explicit inventories are necessary to facilitate management and protection of mangroves, as well as providing a foundation for payment for ecosystem service programs such as REDD+. We conducted an inventory of carbon stocks in mangroves within Pongara National Park (PNP), Gabon using a stratified random sampling design based on forest canopy height derived from TanDEM-X remote sensing data. Ecosystem carbon pools, including aboveground and belowground biomass and necromass, and soil carbon to a depth of 2 m were assessed using measurements and samples from plots distributed among three canopy height classes within the park. There were two mangrove species within the inventory area in PNP, Rhizophora racemosa and R. harrisonii. R. harrisonii was predominant in the sparse, low-stature stands that dominated the west side of the park. In the east side of the park, both species occurred in tall-stature stands, with tree height often exceeding 30 m. Canopy height was an effective means to stratify the inventory area, as biomass was significantly different among the height classes. Despite those differences in aboveground biomass, the soil carbon density was not significantly different among height classes. Soils were the main component of the ecosystem carbon stock, accounting for over 84% of the total. The ecosystem carbon density ranged from 644 to 943 Mg C ha(-1 )among the three height classes. The ecosystem carbon stock within PNP is estimated to be 40,588 Gg C. The combination of pre-inventory information about stand conditions and their spatial distribution within the assessment area obtained from remote sensing data and a spatial decision support system were fundamental to implementing this relatively large-scale field inventory. This work exemplifies how mangrove carbon stocks can be quantified to augment national C reporting statistics, provide a baseline for projects involving monitoring, reporting and verification (i.e., MRV), and provide data on the forest composition and structure for sustainable management and conservation practices.</t>
  </si>
  <si>
    <t>ESTUARINE COASTAL AND SHELF SCIENCE</t>
  </si>
  <si>
    <t>Trettin, Carl C.; Dai, Zhaohua; Tang, Wenwu; Lagomasino, David; Thomas, Nathan; Lee, Seung Kuk; Simard, Marc; Ebanega, Medard Obiang; Stoval, Atticus; Fatoyinbo, Temilola E.</t>
  </si>
  <si>
    <t>Trettin, CC; Dai, ZH; Tang, WW; Lagomasino, D; Thomas, N; Lee, SK; Simard, M; Ebanega, MO; Stoval, A; Fatoyinbo, TE</t>
  </si>
  <si>
    <t>WOS:000565352100001</t>
  </si>
  <si>
    <t>AUG 12</t>
  </si>
  <si>
    <t>1663-9812</t>
  </si>
  <si>
    <t>Patel, Sandip kumar/0000-0002-0651-4438; GEORGE, BHAWANA/0000-0002-7528-0452; Rai, Vineeta/0000-0003-4621-1260</t>
  </si>
  <si>
    <t>Patel, Sandip Kumar/AAN-3406-2020; Rai, Vineeta/AAN-2701-2020</t>
  </si>
  <si>
    <t>The multitude of multi-omics data generated cost-effectively using advanced highthroughput technologies has imposed challenging domain for research in Artificial Intelligence (AI). Data curation poses a significant challenge as different parameters, instruments, and sample preparations approaches are employed for generating these big data sets. AI could reduce the fuzziness and randomness in data handling and build a platform for the data ecosystem, and thus serve as the primary choice for data mining and big data analysis to make informed decisions. However, AI implication remains intricate for researchers/clinicians lacking specific training in computational tools and informatics. Cancer is a major cause of death worldwide, accounting for an estimated 9.6 million deaths in 2018. Certain cancers, such as pancreatic and gastric cancers, are detected only after they have reached their advanced stages with frequent relapses. Cancer is one of the most complex diseases affecting a range of organs with diverse disease progression mechanisms and the effectors ranging from gene-epigenetics to a wide array of metabolites. Hence a comprehensive study, including genomics, epi-genomics, transcriptomics, proteomics, and metabolomics, along with the medical/massspectrometry imaging, patient clinical history, treatments provided, genetics, and disease endemicity, is essential. Cancer Moonshot (SM). Research Initiatives by NIH National Cancer Institute aims to collect as much information as possible from different regions of the world and make a cancer data repository. AI could play an immense role in (a) analysis of complex and heterogeneous data sets (multi-omics and/or inter-omics), (b) data integration to provide a holistic disease molecular mechanism, (c) identification of diagnostic and prognostic markers, and (d) monitor patient's response to drugs/ treatments and recovery. AI enables precision disease management well beyond the prevalent disease stratification patterns, such as differential expression and supervised classification. This review highlights critical advances and challenges in omics data analysis, dealing with data variability from lab-to-lab, and data integration. We also describe methods used in data mining and AI methods to obtain robust results for precision medicine from big data. In the future, AI could be expanded to achieve groundbreaking progress in disease management.</t>
  </si>
  <si>
    <t>FRONTIERS IN PHARMACOLOGY</t>
  </si>
  <si>
    <t>Patel, Sandip Kumar; George, Bhawana; Rai, Vineeta</t>
  </si>
  <si>
    <t>Patel, SK; George, B; Rai, V</t>
  </si>
  <si>
    <t>WOS:000497153300003</t>
  </si>
  <si>
    <t>JUL</t>
  </si>
  <si>
    <t>1943-5819</t>
  </si>
  <si>
    <t>0146-4833</t>
  </si>
  <si>
    <t>In the modern era of the mobile apps (part of the era of surveillance capitalism, a famously coined term by Shoshana Zuboff), huge quantities of data about individuals and their activities offer a wave of opportunities for economic and societal value creation. However, the current personal data ecosystem is mostly de-regulated, fragmented, and inefficient. On one hand, end-users are often not able to control access (either technologically, by policy, or psychologically) to their personal data which results in issues related to privacy, personal data ownership, transparency, and value distribution. On the other hand, this puts the burden of managing and protecting user data on profit-driven apps and ad-driven entities (e.g., an ad-network) at a cost of trust and regulatory accountability. Data holders (e.g., apps) may hence take commercial advantage of the individuals' inability to fully anticipate the potential uses of their private information, with detrimental effects for social welfare. As steps to improve social welfare, we comment on the the existence and design of efficient consumer-data releasing ecosystems aimed at achieving a maximum social welfare state amongst competing data holders. In view of (a) the behavioral assumption that humans are 'compromising' beings, (b) privacy not being a well-boundaried good, and (c) the practical inevitability of inappropriate data leakage by data holders upstream in the supply-chain, we showcase the idea of a regulated and radical privacy trading mechanism that preserves the heterogeneous privacy preservation constraints (at an aggregate consumer, i.e., app, level) upto certain compromise levels, and at the same time satisfying commercial requirements of agencies (e.g., advertising organizations) that collect and trade client data for the purpose of behavioral advertising. More specifically, our idea merges supply function economics, introduced by Klemperer and Meyer, with differential privacy, that, together with their powerful theoretical properties, leads to a stable and efficient, i.e., a maximum social welfare, state, and that too in an algorithmically scalable manner. As part of future research, we also discuss interesting additional techno-economic challenges related to realizing effective privacy trading ecosystems.</t>
  </si>
  <si>
    <t>ACM SIGCOMM COMPUTER COMMUNICATION REVIEW</t>
  </si>
  <si>
    <t>Privacy Trading in the Surveillance Capitalism Age Viewpoints on 'Privacy-Preserving' Societal Value Creation</t>
  </si>
  <si>
    <t>Pal, Ranjan; Crowcroft, Jon</t>
  </si>
  <si>
    <t>Pal, R; Crowcroft, J</t>
  </si>
  <si>
    <t>WOS:000865306200009</t>
  </si>
  <si>
    <t>SEP 2022</t>
  </si>
  <si>
    <t>SEP-OCT</t>
  </si>
  <si>
    <t>1778-3674</t>
  </si>
  <si>
    <t>1296-2074</t>
  </si>
  <si>
    <t>ORLANDO, MATTEO/0000-0002-7028-2301; Martin, John/0000-0003-3363-8855; Manteigas Cunha, Luis Filipe/0000-0003-4345-1162; Barrientos, Francisco/0000-0001-6528-0902; Amirzada, Zahra/0009-0004-0990-1718; Dinler, Mesut/0000-0001-5816-1278; Tondelli, Simona/0000-0003-0891-7852; Pavlova, Irina/0000-0003-1675-845X; Aliberti, Alessandro/0000-0001-8828-608X</t>
  </si>
  <si>
    <t>de Luca, Claudia/AFL-6981-2022; Dinler, Mesut/ISB-7720-2023; Orlando, Matteo/GNH-5781-2022; Tondelli, Simona/AAD-6167-2021; Egusquiza, Aitziber/ABB-6332-2021; Barrientos, Francisco/C-1040-2013; Aliberti, Alessandro/T-6571-2019</t>
  </si>
  <si>
    <t>This paper presents a digital resources ecosystem prototype of integrated tools and resources to support heritage-led regeneration of rural regions, thanks to a deeper understanding of the complexity of cultural natural landscapes throughout their historical and current development. The ecosystem is conceived as a distributed software platform establishing data ecosystem and open standards for the management of information, aimed at providing different services and applications to address the needs of the various end-users identified. The platform has been conceived and realised in the framework of a Horizon 2020 research project, with a view to building a set of holistic knowledge about rural regions and their cultural and natural heritage and making it available for long-lasting heritage-led territorial processes of change. It is the product of a multidisciplinary collaboration amongst heritage, digital humanities and ICTs ex-perts, and combines data and methodologies from a range of approaches to humanities together with the customisation of effective digital tools. It has been designed for deployment also in cloud systems compli-ant with the Infrastructure-as-a-Service paradigm. All data is Findable, Accessible, Interoperable, Reusable (FAIR data). It hosts and integrates different tools, making the data gathered with/for local stakeholders usable and making the same data re-usable within the tools' functions, generating integrated heritage knowledge. It comprises data on 19 rural pilot territories, where the tools and their integration have been developed and tested, while 62 more are partially included as additional territories which partici-pate in certain activities within the project. The main testers for this platform and its functions are the local stakeholders of these territories. The paper describes and analyses the platform and its impact, dis-cussing the integration of tools as an innovative approach that goes beyond the use of individual tools in shaping a multidimensional vision. It also offers an analysis of the potential of an integrated digital ecosystem in evidence-based and place-based regeneration strategies. Some reflections for developments and cooperation during the pandemic are also presented.(c) 2022 Published by Elsevier Masson SAS.</t>
  </si>
  <si>
    <t>JOURNAL OF CULTURAL HERITAGE</t>
  </si>
  <si>
    <t>Tamborrino, Rosa; Patti, Edoardo; Aliberti, Alessandro; Dinler, Mesut; Orlando, Matteo; de Luca, Claudia; Tondelli, Simona; Barrientos, Francisco; Martin, John; Cunha, Luis F. M.; Stam, Andries; Nales, Aad; Egusquiza, Aitziber; Amirzada, Zahra; Pavlova, Irina</t>
  </si>
  <si>
    <t>Tamborrino, R; Patti, E; Aliberti, A; Dinler, M; Orlando, M; de Luca, C; Tondelli, S; Barrientos, F; Martin, J; Cunha, LFM; Stam, A; Nales, A; Egusquiza, A; Amirzada, Z; Pavlova, I</t>
  </si>
  <si>
    <t>WOS:000589561000002</t>
  </si>
  <si>
    <t>OCT 27</t>
  </si>
  <si>
    <t>Murta, Joaquim/0000-0001-8926-5176; Silva, Rufino/0000-0001-8676-0833; Marques, Joao Pedro/0000-0002-1014-0483</t>
  </si>
  <si>
    <t>Saraiva, Jorge/LKK-3342-2024; Silva, Rufino/J-2817-2012; Carvalho, Ana/K-6367-2013; Murta, Joaquim/V-5494-2017; Marques, Joao Pedro/J-3584-2012</t>
  </si>
  <si>
    <t>Background: The development of multicenter patient registries promotes the generation of scientific knowledge by using real-world data. A country-wide, web-based registry for inherited retinal dystrophies (IRDs) empowers patients and community organizations, while supporting formal partnerships research. We aim to describe the design, development and deployment of a country-wide, with investigators and stakeholders in the global aim to develop high-value, high-utility web-based, user-friendly and interoperable registry for IRDs-the IRD-PT. Results: The IRD-PT is a clinical/genetic research registry included in the retina.pt platform (), which was developed by the Portuguese Retina Study Group. The retina.pt platform collects data on individuals diagnosed with retinal diseases, from several sites across Portugal, with over 1800 participants and over 30,000 consultations to date. The IRD-PT module interacts with the retina.pt core system which provides a range of basic functions for patient data management, while the IRD-PT module allows data capture for the specific purpose of IRDs. All IRDs are coded accordingly to the International Statistical Classification of Diseases and Related Health Problems (ICD) 9, ICD 10, ICD 11, and Orphanet Rare Disease Ontology (ORPHA codes) to make the IRD-PT interoperable with other IRD registries across the world. Furthermore, the genes are coded according to the Ontology of Genes and Genomes and Online Mendelian Inheritance in Man, whereas signs and symptoms are coded according to the Human Phenotype Ontology. The IRD-PT module pre-launched at Centro Hospitalar e Universitario de Coimbra, the largest reference center for IRDs in Portugal. As of April 1st 2020, finalized data from 537 participants were available for this preliminary analysis. Conclusions: In the specific field of rare diseases, the use of registries increases research accessibility for individuals, while providing clinicians/investigators with a coherent data ecosystem necessary to boost research. Appropriate design and implementation of patient registries enables rapid decision making and ongoing data mining, ultimately leading to improved patient outcomes. We have described here the principles behind the design, development and deployment of a web-based, user-friendly and interoperable software tool aimed to generate important knowledge and collecting high-quality data on the epidemiology, genomic landscape and natural history of IRDs in Portugal.</t>
  </si>
  <si>
    <t>Marques, Joao Pedro; Carvalho, Ana Luisa; Henriques, Jose; Murta, Joaquim Neto; Saraiva, Jorge; Silva, Rufino</t>
  </si>
  <si>
    <t>Marques, JP; Carvalho, AL; Henriques, J; Murta, JN; Saraiva, J; Silva, R</t>
  </si>
  <si>
    <t>WOS:000482728100001</t>
  </si>
  <si>
    <t>AUG 14</t>
  </si>
  <si>
    <t>Zimmerman, Noah/0000-0003-3391-2623; Dudley, Joel/0000-0002-7036-6492; Jones, Michael/0000-0002-6305-3893; Johnson, Matthew/0000-0001-7056-2824</t>
  </si>
  <si>
    <t>Background: The protection of private data is a key responsibility for research studies that collect identifiable information from study participants. Limiting the scope of data collection and preventing secondary use of the data are effective strategies for managing these risks. An ideal framework for data collection would incorporate feature engineering, a process where secondary features are derived from sensitive raw data in a secure environment without a trusted third party. Objective: This study aimed to compare current approaches based on how they maintain data privacy and the practicality of their implementations. These approaches include traditional approaches that rely on trusted third parties, and cryptographic, secure hardware, and blockchain-based techniques. Methods: A set of properties were defined for evaluating each approach. A qualitative comparison was presented based on these properties. The evaluation of each approach was framed with a use case of sharing geolocation data for biomedical research. Results: We found that approaches that rely on a trusted third party for preserving participant privacy do not provide sufficiently strong guarantees that sensitive data will not be exposed in modern data ecosystems. Cryptographic techniques incorporate strong privacy-preserving paradigms but are appropriate only for select use cases or are currently limited because of computational complexity. Blockchain smart contracts alone are insufficient to provide data privacy because transactional data are public. Trusted execution environments (TEEs) may have hardware vulnerabilities and lack visibility into how data are processed. Hybrid approaches combining blockchain and cryptographic techniques or blockchain and TEEs provide promising frameworks for privacy preservation. For reference, we provide a software implementation where users can privately share features of their geolocation data using the hybrid approach combining blockchain with TEEs as a supplement. Conclusions: Blockchain technology and smart contracts enable the development of new privacy-preserving feature engineering methods by obviating dependence on trusted parties and providing immutable, auditable data processing workflows. The overlap between blockchain and cryptographic techniques or blockchain and secure hardware technologies are promising fields for addressing important data privacy needs. Hybrid blockchain and TEE frameworks currently provide practical tools for implementing experimental privacy-preserving applications.</t>
  </si>
  <si>
    <t>Jones, M; Johnson, M; Shervey, M; Dudley, JT; Zimmerman, N</t>
  </si>
  <si>
    <t>WOS:000444329700001</t>
  </si>
  <si>
    <t>SEP 11</t>
  </si>
  <si>
    <t>1991-9603</t>
  </si>
  <si>
    <t>1991-959X</t>
  </si>
  <si>
    <t>Lawrence, Bryan/0000-0001-9262-7860; Stockhause, Martina/0000-0001-6636-4972; Durack, Paul James/0000-0003-2835-1438; Weigel, Tobias/0000-0002-4040-0215; Denvil, Sebastien/0000-0002-6715-3533; Guilyardi, Eric/0000-0002-2255-8625; Taylor, Karl E./0000-0002-6491-2135</t>
  </si>
  <si>
    <t>RADHAKRISHNAN, APARNA/AAG-1460-2019; Juckes, Martin N/IYJ-3487-2023; Durack, Paul James/A-8758-2010; Guilyardi, Eric/D-4868-2011; Taylor, Karl E./F-7290-2011</t>
  </si>
  <si>
    <t>The World Climate Research Programme (WCRP)'s Working Group on Climate Modelling (WGCM) Infrastructure Panel (WIP) was formed in 2014 in response to the explosive growth in size and complexity of Coupled Model Intercomparison Projects (CMIPs) between CMIP3 (2005-2006) and CMIP5 (2011-2012). This article presents the WIP recommendations for the global data infrastructure needed to support CMIP design, future growth, and evolution. Developed in close coordination with those who build and run the existing infrastructure (the Earth System Grid Federation; ESGF), the recommendations are based on several principles beginning with the need to separate requirements, implementation, and operations. Other important principles include the consideration of the diversity of community needs around data - a data ecosystem - the importance of provenance, the need for automation, and the obligation to measure costs and benefits. This paper concentrates on requirements, recognizing the diversity of communities involved (modelers, analysts, software developers, and downstream users). Such requirements include the need for scientific reproducibility and account- ability alongside the need to record and track data usage. One key element is to generate a dataset-centric rather than system-centric focus, with an aim to making the infrastructure less prone to systemic failure. With these overarching principles and requirements, the WIP has produced a set of position papers, which are summarized in the latter pages of this document. They provide specifications for managing and delivering model output, including strategies for replication and versioning, licensing, data quality assurance, citation, long-term archiving, and dataset tracking. They also describe anew and more formal approach for specifying what data, and associated metadata, should be saved, which enables future data volumes to be estimated, particularly for well-defined projects such as CMIP6. The paper concludes with a future facing consideration of the global data infrastructure evolution that follows from the blurring of boundaries between climate and weather, and the changing nature of published scientific results in the digital age.</t>
  </si>
  <si>
    <t>GEOSCIENTIFIC MODEL DEVELOPMENT</t>
  </si>
  <si>
    <t>Requirements for a global data infrastructure in support of CMIP6</t>
  </si>
  <si>
    <t>Balaji, Venkatramani; Taylor, Karl E.; Juckes, Martin; Lawrence, Bryan N.; Durack, Paul J.; Lautenschlager, Michael; Blanton, Chris; Cinquini, Luca; Denvil, Sebastien; Elkingtonl, Mark; Guglielmo, Francesca; Guilyardi, Eric; Hasse, David; Kharin, Slava; Kindermann, Stefan; Nikonov, Sergey; Radhakrishnan, Aparna; Stockhause, Martina; Weigel, Tobias; Williams, Dean</t>
  </si>
  <si>
    <t>Balaji, V; Taylor, KE; Juckes, M; Lawrence, BN; Durack, PJ; Lautenschlager, M; Blanton, C; Cinquini, L; Denvil, S; Elkingtonl, M; Guglielmo, F; Guilyardi, E; Hasse, D; Kharin, S; Kindermann, S; Nikonov, S; Radhakrishnan, A; Stockhause, M; Weigel, T; Williams, D</t>
  </si>
  <si>
    <t>WOS:000561954900012</t>
  </si>
  <si>
    <t>OCT 15</t>
  </si>
  <si>
    <t>1873-2240</t>
  </si>
  <si>
    <t>0168-1923</t>
  </si>
  <si>
    <t>Zhao, Weiqing/0000-0002-4306-1132; Zhu, Zaichun/0000-0001-5235-5194</t>
  </si>
  <si>
    <t>Myneni, Ranga/F-5129-2012; Zhu, Zaichun/I-5374-2014</t>
  </si>
  <si>
    <t>Changes in global vegetation growth and its drivers during recent decades have been well studied with satellite data, ecosystem models and field experiments. However, a systematic understanding of how global vegetation will respond to projected changes in climate and atmospheric composition is still lacking. Here, we analyze changes in projected global leaf area index (LAI) from 16 Coupled Model Intercomparison Project phase 5 (CMIP5) and 17 phase 6 (CMIP6) Earth System Models (ESMs) during the 21st century under future scenarios RCP2.6, RCP4.5 and RCP8.5 and future scenarios SSP1-2.6, SSP2-4.5, SSP3-7.0 and SSP5-8.5, respectively. In addition to the widely-used mull-model ensemble mean (MME) method, we employed the Reliability Ensemble Averaging (REA) strategy to integrate the modeled results. The REA integration weights were determined by combining the performance of the ESMs in simulating present-day LAI changes, which was based on a comparison with three long-term remote sensing LAI data sets, with their convergence of future predictions. The results suggest that global LAI will increase under all seven future scenarios with both integration methods. The magnitude of LAI growth is expected to increase with the forcing levels of the scenarios. The ESMs integrated with the REA weights predicted significantly smaller magnitudes and lower uncertainties in global LAI growth by the end of the 21st century than those integrated with the MME method. Both REA and MME results suggest that the growth in atmospheric CO2 concentration is the main positive driver of the projected increment of global LAI, which is partly offset by the negative effects of global warming. Our improved comprehensive prediction based on CMIP5 and CMIP6 ESMs using the REA integration strategy provides a more robust estimation of global vegetation change during the 21st century, and is expected to help better understand the state of the planet in the coming decades.</t>
  </si>
  <si>
    <t>AGRICULTURAL AND FOREST METEOROLOGY</t>
  </si>
  <si>
    <t>Zhao, Q; Zhu, ZC; Zeng, H; Zhao, WQ; Myneni, RB</t>
  </si>
  <si>
    <t>WOS:001359842600001</t>
  </si>
  <si>
    <t>NOV 7</t>
  </si>
  <si>
    <t>2296-858X</t>
  </si>
  <si>
    <t>Introduction The European Health Data Space (EHDS) initiative was launched to create a unified framework for health data exchange across Europe. Central to this initiative is the European Electronic Health Record Exchange Format, designed to achieve interoperability of electronic health record data across Europe. Despite these advancements, the readiness of current guidelines and implementations, such as the European Patient Summary, to support secondary use in clinical research, particularly in cardiology, remains underexplored.Methods This study aims to evaluate the European Patient Summary guidelines and their implementations, specifically the HL7 FHIR International Patient Summary Implementation Guide, to determine their suitability for secondary use in clinical research. The focus is on identifying gaps and extensions needed to enhance the utility of the European Patient Summary for building artificial intelligence models in assisting heart failure management.Results We selected two European Union-funded research projects, DataTools4Heart and AI4HF, that aim to reuse electronic health record data to develop artificial intelligence models for personalized decision support services for heart failure patients. We analyzed their clinical use cases and the specific data items required, and we compared these with the current European Patient Summary guidelines and provided a detailed gap analysis indicating similarities and required extensions. In our gap analysis, we also compared the needs of DataTools4Heart and AI4HF with the HL7 FHIR International Patient Summary Implementation Guide to assess the extensions needed to support clinical research.Discussion The EHDS is a transformative initiative to establish a European health data ecosystem that supports healthcare delivery and clinical research. Our comparative analysis demonstrates that, with minor extensions, these guidelines have significant potential to facilitate access to electronic healthcare record data for the secondary use, particularly in training AI models. We advocate for the adoption of an International Patient Summary format as a semantically interoperable core set of data elements, which will enhance global clinical research efforts and improve patient outcomes through precision medicine.</t>
  </si>
  <si>
    <t>FRONTIERS IN MEDICINE</t>
  </si>
  <si>
    <t>Erturkmen, Gokce Banu Laleci; Sinaci, Ali Anil; Namli, Tuncay; Boonstra, Machteld J.; Lekadir, Karim; Gkontra, Polyxeni; Chronaki, Catherine; Facile, Rhonda; Baker, Rebecca; Kush, Rebecca</t>
  </si>
  <si>
    <t>Erturkmen, GBL; Sinaci, AA; Namli, T; Boonstra, MJ; Lekadir, K; Gkontra, P; Chronaki, C; Facile, R; Baker, R; Kush, R</t>
  </si>
  <si>
    <t>WOS:001099630300001</t>
  </si>
  <si>
    <t>1875-8835</t>
  </si>
  <si>
    <t>1069-2509</t>
  </si>
  <si>
    <t>Roda-Sanchez, Luis/0000-0002-8805-9060; Garrido-Hidalgo, Celia/0000-0003-3671-1552</t>
  </si>
  <si>
    <t>Garrido-Hidalgo, Celia/T-7025-2019; Ramírez, F. Javier/AAZ-3456-2020; olivares, teresa/ABA-6455-2020; Fernández-Caballero, Antonio/A-8304-2015; Roda-Sanchez, Luis/JAC-7946-2023</t>
  </si>
  <si>
    <t>The worldwide generation of waste electrical and electronic equipment is continuously growing, with electric vehicle batteries reaching their end-of-life having become a key concern for both the environment and human health in recent years. In this context, the proliferation of Internet of Things standards and data ecosystems is advancing the feasibility of data-driven condition monitoring and remanufacturing. This is particularly desirable for the end-of-life recovery of high-value equipment towards sustainable closed-loop production systems. Low-Power Wide-Area Networks, despite being relatively recent, are starting to be conceived as key-enabling technologies built upon the principles of long-range communication and negligible energy consumption. While LoRaWAN is considered the open standard with the highest level of acceptance from both industry and academia, it is its random access protocol (Aloha) that limits its capacity in large-scale deployments to some extent. Although time-slotted scheduling has proved to alleviate certain scalability limitations, the constrained nature of end nodes and their application-oriented requirements significantly increase the complexity of time-slotted network management tasks. To shed light on this matter, a multi-agent network management system for the on-demand allocation of resources in end-of-life monitoring applications for remanufacturing is introduced in this work. It leverages LoRa's spreading factor orthogonality and network-wide knowledge to increase the number of nodes served in time-slotted monitoring setups. The proposed system is validated and evaluated for end-of-life monitoring where two representative end-node distributions were emulated, with the achieved network capacity improvements ranging from 75.27% to 249.46% with respect to LoRaWAN's legacy operation. As a result, the suitability of different agent-based strategies has been evaluated and a number of lessons have been drawnaccording to different application and hardware constraints. While the presented findings can be used to further improve the explainability of the proposed models (in line with the concept of eXplainable AI), the overall framework represents a step forward in lightweight end-of-life condition monitoring for remanufacturing.</t>
  </si>
  <si>
    <t>INTEGRATED COMPUTER-AIDED ENGINEERING</t>
  </si>
  <si>
    <t>Garrido-Hidalgo, Celia; Roda-Sanchez, Luis; Fernandez-Caballero, Antonio; Olivares, Teresa; Javier Ramirez, F.</t>
  </si>
  <si>
    <t>Garrido-Hidalgo, C; Roda-Sanchez, L; Fernández-Caballero, A; Olivares, T; Ramírez, FJ</t>
  </si>
  <si>
    <t>WOS:000537420300009</t>
  </si>
  <si>
    <t>1879-3258</t>
  </si>
  <si>
    <t>0308-5961</t>
  </si>
  <si>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t>
  </si>
  <si>
    <t>TELECOMMUNICATIONS POLICY</t>
  </si>
  <si>
    <t>Kuziemski, M; Misuraca, G</t>
  </si>
  <si>
    <t>WOS:001256557500001</t>
  </si>
  <si>
    <t>JUN</t>
  </si>
  <si>
    <t>1424-8220</t>
  </si>
  <si>
    <t>Stevens, Guylian/0000-0001-6689-2847</t>
  </si>
  <si>
    <t>Stevens, Guylian/JGL-9579-2023</t>
  </si>
  <si>
    <t>The remote monitoring of vital signs via wearable devices holds significant potential for alleviating the strain on hospital resources and elder-care facilities. Among the various techniques available, photoplethysmography stands out as particularly promising for assessing vital signs such as heart rate, respiratory rate, oxygen saturation, and blood pressure. Despite the efficacy of this method, many commercially available wearables, bearing Conformit &amp; eacute; Europ &amp; eacute;enne marks and the approval of the Food and Drug Administration, are often integrated within proprietary, closed data ecosystems and are very expensive. In an effort to democratize access to affordable wearable devices, our research endeavored to develop an open-source photoplethysmographic sensor utilizing off-the-shelf hardware and open-source software components. The primary aim of this investigation was to ascertain whether the combination of off-the-shelf hardware components and open-source software yielded vital-sign measurements (specifically heart rate and respiratory rate) comparable to those obtained from more expensive, commercially endorsed medical devices. Conducted as a prospective, single-center study, the research involved the assessment of fifteen participants for three minutes in four distinct positions, supine, seated, standing, and walking in place. The sensor consisted of four PulseSensors measuring photoplethysmographic signals with green light in reflection mode. Subsequent signal processing utilized various open-source Python packages. The heart rate assessment involved the comparison of three distinct methodologies, while the respiratory rate analysis entailed the evaluation of fifteen different algorithmic combinations. For one-minute average heart rates' determination, the Neurokit process pipeline achieved the best results in a seated position with a Spearman's coefficient of 0.9 and a mean difference of 0.59 BPM. For the respiratory rate, the combined utilization of Neurokit and Charlton algorithms yielded the most favorable outcomes with a Spearman's coefficient of 0.82 and a mean difference of 1.90 BrPM. This research found that off-the-shelf components are able to produce comparable results for heart and respiratory rates to those of commercial and approved medical wearables.</t>
  </si>
  <si>
    <t>SENSORS</t>
  </si>
  <si>
    <t>A Guide to Measuring Heart and Respiratory Rates Based on Off-the-Shelf Photoplethysmographic Hardware and Open-Source Software</t>
  </si>
  <si>
    <t>Stevens, Guylian; Hantson, Luc; Larmuseau, Michiel; Heerman, Jan R.; Siau, Vincent; Verdonck, Pascal</t>
  </si>
  <si>
    <t>Stevens, G; Hantson, L; Larmuseau, M; Heerman, JR; Siau, V; Verdonck, P</t>
  </si>
  <si>
    <t>WOS:000730794600001</t>
  </si>
  <si>
    <t>DEC 2021</t>
  </si>
  <si>
    <t>10.3158/utlj-2020-0136</t>
  </si>
  <si>
    <t>e20200156</t>
  </si>
  <si>
    <t>2021 DEC 9</t>
  </si>
  <si>
    <t>1710-1174</t>
  </si>
  <si>
    <t>0042-0220</t>
  </si>
  <si>
    <t>Lie, David/0000-0002-2000-6827</t>
  </si>
  <si>
    <t>Lie, David/HTQ-9834-2023</t>
  </si>
  <si>
    <t>We have a data transparency problem. Currently, one of the main mechanisms we have to understand data flows is through the self-reporting that organizations provide through privacy policies. These suffer from many well-known problems, problems that are becoming more acute with the increasing complexity of the data ecosystem and the role of third parties - the affiliates, partners, processors, ad agencies, analytic services, and data brokers involved in the contemporary data practices of organizations. In this article., we argue that automating privacy policy analysis can improve the usability of privacy policies as a transparency mechanism. Our argument has five parts. First, we claim that we need to shift from thinking about privacy policies as a transparency mechanism that enhances consumer choice and see them as a transparency mechanism that enhances meaningful accountability. Second, we discuss a research tool that we prototyped, called AppTrans (for Application Transparency), which can detect inconsistencies between the declarations in a privacy policy and the actions the mobile application can potentially take if it is used. We used AppTrans to test seven hundred applications and found that 59.5 per cent were collecting data in ways that were not declared in their policies. The vast majority of the discrepancies were due to third party data collection such as adversiting and analytics. Third, we outline the follow-on research we did to extend AppTrans to analyse the information sharing of mobile applications with third parties, with mixed results. Fourth, we situate our findings in relation to the third party issues that came to light in the recent Cambridge Analytica scandal and the calls from regulators for enhanced technical safeguards in managing these third party relationships. Fifth, we discuss some of the limitations of privacy policy automation as a strategy for enhanced data transparency and the policy implications of these limilations.</t>
  </si>
  <si>
    <t>UNIVERSITY OF TORONTO LAW JOURNAL</t>
  </si>
  <si>
    <t>Lie, David; Austin, Lisa M.; Sun, Peter Yi Ping; Qiu, Wenjun</t>
  </si>
  <si>
    <t>Lie, D; Austin, LM; Sun, PYP; Qiu, WJ</t>
  </si>
  <si>
    <t>WOS:001385312900001</t>
  </si>
  <si>
    <t>DEC 2024</t>
  </si>
  <si>
    <t>2024 DEC 30</t>
  </si>
  <si>
    <t>1432-0975</t>
  </si>
  <si>
    <t>0722-4028</t>
  </si>
  <si>
    <t>Global coral reefs face severe threats from climate change and human activities, including marine heatwaves and overfishing of reef-associated fish species, heightens the risk of ecological phase shifts. However, significant uncertainty persists regarding the ecological health thresholds and dynamic evolutionary trends of coral reef ecosystems under various environmental pressures. Predictions of coral reef ecosystem dynamics are often hindered by sparse observational data. Ecosystem models provide valuable insights into future coral ecosystem dynamics, aiding coral ecosystem managers in decision-making processes. This study utilizes field measurements from coral reefs in the South China Sea, including Weizhou Island, Yongxing Island, and the Nansha Islands, to simulate the dynamic responses of coral reef ecosystems to persistent stressors such as regional ocean warming and overfishing of parrotfish. Findings reveal that, without accounting for thermal stress, the Nansha Islands exhibit considerable resilience, while Yongxing Island shows the lowest resilience. Parrotfish play a crucial regulatory role in coral reef ecosystems, and their susceptibility to fishing activities could lead to a gradual transition towards algal dominance, resulting in ecological phase shifts. The study recommends measures including the prohibition of parrotfish fishing, establishment of marine protected areas, and implementation of artificial breeding programs to sustain parrotfish populations in the South China Sea, thereby bolstering their crucial role in preserving the stability and resilience of coral reef ecosystems. The sea surface temperature response model predicts that coral growth rates initially rise with increasing sea temperature but declines after surpassing the optimal temperature, leading to ecological phase shifts and the threat of extinction for coral reef ecosystems. The low-latitude Nansha Islands are notably impacted by thermal stress, whereas the high-latitude coral reefs of Weizhou Island experience less thermal stress, potentially serving as future refuges for South China Sea coral reefs under high-temperature conditions.</t>
  </si>
  <si>
    <t>CORAL REEFS</t>
  </si>
  <si>
    <t>Wang, Mingzhuang; Ye, Jianhong; Zhang, Xiyang; Tan, Fei; Shi, Qi; Sun, Fulin; Yang, Hongqiang</t>
  </si>
  <si>
    <t>Wang, MZ; Ye, JH; Zhang, XY; Tan, F; Shi, Q; Sun, FL; Yang, HQ</t>
  </si>
  <si>
    <t>WOS:000418823600008</t>
  </si>
  <si>
    <t>JAN</t>
  </si>
  <si>
    <t>1861-9568</t>
  </si>
  <si>
    <t>1009-637X</t>
  </si>
  <si>
    <t>Development of Xiong'an New District (XND) is integral to the implementation of the Beijing-Tianjin-Hebei (BTH) Integration Initiative. It is intended to ease the non-capital functions of Beijing, optimize regional spatial patterns, and enhance ecosystem services and living environment in this urban agglomeration. Applying multi-stage remote sensing (RS) images, land use/cover change (LUCC) data, ecosystem services assessment data, and high-precision urban land-cover information, we reveal the regional land-cover characteristics of this new district as well as across the planned area of the entire BTH urban agglomeration. Corresponding ecological protection and management strategies are also proposed. Results indicated that built-up areas were rapidly expanding, leading to a continuous impervious surface at high density. Urban and impervious surface areas (ISAs) grew at rates 1.27 and 1.43 times higher than that in the 2000s, respectively, seriously affecting about 15% area of the sub-basins. Construction of XND mainly encompasses Xiongxian, Rongcheng, and Anxin counties, areas which predominantly comprise farmland, townships and rural settlements, water, and wetland ecosystems. The development and construction of XND should ease the non-capital functions of Beijing, as well as moderately control population and industrial growth. Thus, this development should be included within the national 'sponge city' construction pilot area in early planning stages, and reference should be made to international low-impact development modes in order to strengthen urban green infrastructural construction. Early stage planning based on the existing characteristics of the underlying surface should consider the construction of green ecological patches and ecological corridors between XND and the cities of Baoding, Beijing, and Tianjin. The proportion of impervious surfaces should not exceed 60%, while that of the core area should not exceed 70%. The development of XND needs to initiate the concept of 'planning a city according to water resource amount' and incorporate rainwater collection and recycling.</t>
  </si>
  <si>
    <t>JOURNAL OF GEOGRAPHICAL SCIENCES</t>
  </si>
  <si>
    <t>Examining urban land-cover characteristics and ecological regulation during the construction of Xiong'an New District, Hebei Province, China</t>
  </si>
  <si>
    <t>Kuang, Wenhui; Yang, Tianrong; Yan, Fengqin</t>
  </si>
  <si>
    <t>Kuang, WH; Yang, TR; Yan, FQ</t>
  </si>
  <si>
    <t>WOS:000610797100013</t>
  </si>
  <si>
    <t>JAN 2021</t>
  </si>
  <si>
    <t>MAR 15</t>
  </si>
  <si>
    <t>Bret-Harte, Marion Syndonia/0000-0001-5151-3947; Salmon, Verity G./0000-0002-2188-551X</t>
  </si>
  <si>
    <t>Salmon, Verity/AAY-8935-2020</t>
  </si>
  <si>
    <t>Vegetation indices derived from solar and photosynthetically active radiation (PAR) sensors (i.e. radiation derived) have been under-utilized in inferring ecosystem function, despite measurement capability at hundreds of sites. This under-utilization may be attributed to reported mismatches among the seasonality of radiation- and satellite-derived vegetation indices and canopy photosynthesis; herein referred to as measurement biases. Here biases in radiation derived reflectance and vegetation indices were assessed using a decadal record of satellite and ground based spectroradiometer data, ecosystem phenology and CO2 fluxes, and radiation derived vegetation indices (i.e. the Normalized Difference Vegetation Index [NDVI], the two band Enhanced Vegetation Index [EVI2]) from a high latitude tundra site (i.e. Imnaviat). At Imnaviat, we found poor correspondence between the three types of reflectance and vegetation indices, especially during the latter part of the growing season. Radiation derived vegetation indices resulted in incorrect estimates of phenological timing of up to a month and poor relationships with canopy photosynthesis (i.e. Gross Ecosystem Exchange (GEE)). These mismatches were attributed to solar position (i.e. solar zenith and azimuth angle) and a method, based on the diel visible and near-infrared albedo variation, was developed to improve the performance of the vegetation indices. The ability of radiation derived vegetation indices to infer GEE and phenological dates drastically improved once radiation derived vegetation indices were corrected for solar position associated biases at Imnaviat. Moreover, radiation derived vegetation indices became better aligned with MODerate resolution Imaging Spectroradiometer (MODIS) satellite estimates after solar position associated biases were corrected at Imnaviat and at 25 Fluxnet sites (similar to 90 site years) across North America. Corrections developed here provide a way forward in understanding daily ecosystem function or filling large gaps in eddy covariance data at a significant number of Fluxnet sites.</t>
  </si>
  <si>
    <t>Rocha, Adrian, V; Appel, Rose; Bret-Harte, M. Syndonia; Euskirchen, Eugenie S.; Salmon, Verity; Shaver, Gaius</t>
  </si>
  <si>
    <t>Rocha, AV; Appel, R; Bret-Harte, MS; Euskirchen, ES; Salmon, V; Shaver, G</t>
  </si>
  <si>
    <t>WOS:000838577700030</t>
  </si>
  <si>
    <t>2473-4276</t>
  </si>
  <si>
    <t>Reinhardt, Dirk/0000-0002-7027-4483; Gaspar, Nathalie/0000-0002-1827-8903; Bisogno, Gianni/0000-0003-4462-5523; Birz, Suzi/0000-0002-9512-799X; Furner, Brian/0000-0001-7074-7247; Palese, Monica/0000-0002-2624-0868; Dussault, Nicole/0000-0002-6423-3087; Plana, Alejandro/0000-0002-3480-0319</t>
  </si>
  <si>
    <t>Palese, Monica/GRR-2848-2022; Cohn, Susan/AAB-6010-2021; Gaspar, Nathalie/JRW-5505-2023; Reinhardt, Dirk/N-7003-2016; Bisogno, Gianni/K-9282-2016</t>
  </si>
  <si>
    <t>The international pediatric oncology community has a long history of research collaboration. In the United States, the 2019 launch of the Children's Cancer Data Initiative puts the focus on developing a rich and robust data ecosystem for pediatric oncology. In this spirit, we present here our experience in constructing the Pediatric Cancer Data Commons (PCDC) to highlight the significance of this effort in fighting pediatric cancer and improving outcomes and to provide essential information to those creating resources in other disease areas. The University of Chicago's PCDC team has worked with the international research community since 2015 to build data commons for children's cancers. We identified six critical features of successful data commons design and implementation: (1) establish the need for a data commons, (2) develop and deploy the technical infrastructure, (3) establish and implement governance, (4) make the data commons platform easy and intuitive for researchers, (5) socialize the data commons and create working knowledge and expertise in the research community, and (6) plan for longevity and sustainability. Data commons are critical to conducting research on large patient cohorts that will ultimately lead to improved outcomes for children with cancer. There is value in connecting high-quality clinical and phenotype data to external sources of data such as genomic, proteomics, and imaging data. Next steps for the PCDC include creating an informed and invested data-sharing culture, developing sustainable methods of data collection and sharing, standardizing genetic biomarker reporting, incorporating radiologic and molecular analysis data, and building models for electronic patient consent. The methods and processes described here can be extended to any clinical area and provide a blueprint for others wishing to develop similar resources. (C) 2021 by American Society of Clinical Oncology</t>
  </si>
  <si>
    <t>JCO CLINICAL CANCER INFORMATICS</t>
  </si>
  <si>
    <t>Plana, Alejandro; Furner, Brian; Palese, Monica; Dussault, Nicole; Birz, Suzi; Graglia, Luca; Kush, Maura; Nicholson, James; Hecker-Nolting, Stefanie; Gaspar, Nathalie; Rasche, Mareike; Bisogno, Gianni; Reinhardt, Dirk; Zwaan, C. Michel; Koscielniak, Ewa; Frazier, A. Lindsay; Janeway, Katherine; Hawkins, Douglas S.; Kolb, E. Anders; Cohn, Susan L.; Pearson, Andrew D. J.; Volchenboum, Samuel L.</t>
  </si>
  <si>
    <t>Plana, A; Furner, B; Palese, M; Dussault, N; Birz, S; Graglia, L; Kush, M; Nicholson, J; Hecker-Nolting, S; Gaspar, N; Rasche, M; Bisogno, G; Reinhardt, D; Zwaan, CM; Koscielniak, E; Frazier, AL; Janeway, K; Hawkins, DS; Kolb, EA; Cohn, SL; Pearson, ADJ; Volchenboum, SL</t>
  </si>
  <si>
    <t>WOS:000563026400002</t>
  </si>
  <si>
    <t>2161-1653</t>
  </si>
  <si>
    <t>Palmeri, Marc/0000-0002-8046-618X; Lin, Anqi/0000-0002-5847-2452; Brinson, Lynda/0000-0003-2551-1563; Hu, Bingyin/0000-0003-0366-8332; Schadler, Linda/0000-0002-6406-5247; Deagen, Michael/0000-0002-8034-0667; McGuinness, Deborah/0000-0001-7037-4567</t>
  </si>
  <si>
    <t>McGuinness, Deborah/HGC-4351-2022; Brinson, L./B-6678-2009</t>
  </si>
  <si>
    <t>With the advent of the materials genome initiative (MGI) in the United States and a similar focus on materials data around the world, a number of materials data resources and associated vocabularies, tools, and repositories have been developed. While the majority of systems focus on slices of computational data with an emphasis on metallic alloys, NanoMine is an open source platform with the goal of curating and storing widely varying experimental data on polymer nanocomposites (polymers doped with nanopartides) and providing access to characterization and analysis tools with the long-term objective of promoting facile nanocomposite design. Data on over 2500 samples from the literature and individual laboratories has been curated to date into NanoMine, including 230 samples from the papers bound in this virtual issue. This virtual issue represents an experiment of the flexibility of the data repository to capture the unique experimental metadata requirements of many data sets at one time and to challenge the authors to participate in the curation of their research data associated with a given publication. In principle, NanoMine offers a FAIR platform in which data published in papers becomes directly Findable and Accessible via simple search tools, with open metadata standards that are Interoperable with larger materials data registries, and allows easy Reuse of data, e.g. benchmarking against new results. Our hope is that with time, platforms such as this one could capture much of the newly published data on materials and form nodes in an interconnected materials data ecosystem which would allow researchers to robustly archive their data, add to the growing body of readily accessible data, and enable new forms of discovery by application of data analysis and design tools.</t>
  </si>
  <si>
    <t>ACS MACRO LETTERS</t>
  </si>
  <si>
    <t>Brinson, L. Catherine; Deagen, Michael; Chen, Wei; McCusker, James; McGuinness, Deborah L.; Schadler, Linda S.; Palmeri, Marc; Ghumman, Umar; Lin, Anqi; Hu, Bingyin</t>
  </si>
  <si>
    <t>Brinson, LC; Deagen, M; Chen, W; McCusker, J; McGuinness, DL; Schadler, LS; Palmeri, M; Ghumman, U; Lin, AQ; Hu, BY</t>
  </si>
  <si>
    <t>WOS:000598163300001</t>
  </si>
  <si>
    <t>10.2902/1725-0463.2020.15.art2</t>
  </si>
  <si>
    <t>1725-0463</t>
  </si>
  <si>
    <t>Santana, Sheyla/0000-0002-6212-2826; Juhasz, Levente/0000-0003-3393-4021</t>
  </si>
  <si>
    <t>; Juhasz, Levente/H-8049-2019</t>
  </si>
  <si>
    <t>Sea Level Rise (SLR) and storm surges are a threat to coastal communities in South Florida. Residents face the increased frequency of tidal flooding and associated economic losses. This paper presents a web-based SLR impact assessment tool that was developed for the City of Coral Gables, Florida. The tool is able to dynamically visualize the inundation extent of SLR scenarios between one and eight feet and the worst-case inundation caused by category one through five hurricanes. In addition, it reports statistics about the potential impacts of these inundation scenarios on population, property value, critical facilities, land use and the road network in any user-selected part of the city. The tool provides city managers and planners with information that can assist in the decision making process for investments in community resilience programs against SLR and storm surges. This paper describes the implementation of this tool, which is based on free and open source geospatial software (FOSS4G) and uses mostly open data components. It also provides an overview of the spatial data ecosystem related to coastal inundation (SLR and storm surges) in the United States. Whereas the functionality of the application was successfully demonstrated for one specific community in South Florida, the flexibility and dynamic nature of the developed application and the use of open source software and open data makes it suitable to support effective data-driven planning not only in the showcased area but in other coastal regions as well. Based on local data available for analysis, the application framework could be expanded as needed and include other topics (e.g. measure the effect of SLR for specific types of businesses) or utilize alternative inundation models (e.g. include hydrologic runoff analysis).</t>
  </si>
  <si>
    <t>INTERNATIONAL JOURNAL OF SPATIAL DATA INFRASTRUCTURES RESEARCH</t>
  </si>
  <si>
    <t>Sea Level Rise Impact Assessment Tool - A Web-Based Application for Community Resilience in Coral Gables, Florida</t>
  </si>
  <si>
    <t>Juhasz, Levente; Hochmair, Hartwig H.; de Santan, Sheyla Aguilar; Fu, Zhaoui Jennifer</t>
  </si>
  <si>
    <t>Juhász, L; Hochmair, HH; de Santan, SA; Fu, ZJ</t>
  </si>
  <si>
    <t>WOS:000678211900001</t>
  </si>
  <si>
    <t>MAR 2</t>
  </si>
  <si>
    <t>2624-7852</t>
  </si>
  <si>
    <t>Lockwood, Mick/0000-0001-7795-1144</t>
  </si>
  <si>
    <t>The mechanisms and evolving standards collectively known as self-sovereign identity (SSI) offer the prospect of a decentralized Internet by providing a central pillar for a human-centered data ecosystem (HCDE). Once established this technology promises to afford participants the same agency in the digital realm as individuals experience in the real world. Investigation suggests that the domain is now sufficiently mature to realize practically the principles of SSI, but in order to achieve sustainable adoption, significant design focused work needs to be undertaken at the interface layer. This paper presents recent practice-led research designed to project current SSI prototypes to scale through conceptual modeling, preliminary user interface, and critical analysis. This research introduces the term sovereign boundary mechanism (SBM), a standardized collection of SSI interactions, which can be described as a metaphorical ring of sovereignty between the participant and the wider network. Within this model, participants control identity, relationships, and data streams and access control. This research identifies the domains of interaction and the minimum required objects for a full-scale SSI engagement through an SBM. It defines the component parts and functionality of a wider HCDE which require further consideration, and it identifies emergent concepts for which a participant may lack mental model and understanding. The research considers human computer interaction (HCI) theory across internalized, external, and distributed cognition, arguing that the current trajectory of SSI requires significant internalized representations, prior knowledge, and participant responsibility. This research argues that these elements are problematic and pose a significant barrier to sustainable adoption. In conclusion, this research suggests that the decentralized community needs to recognize the obstacle potentially posed at the interface layer and engage in collective standardization, strategy, and design thinking to increase the probability of sustainable adoption.</t>
  </si>
  <si>
    <t>FRONTIERS IN BLOCKCHAIN</t>
  </si>
  <si>
    <t>Lockwood, Mick</t>
  </si>
  <si>
    <t>Lockwood, M</t>
  </si>
  <si>
    <t>WOS:000764188700001</t>
  </si>
  <si>
    <t>MAY</t>
  </si>
  <si>
    <t>2059-7908</t>
  </si>
  <si>
    <t>Madhav, Nita/0000-0001-8077-330X</t>
  </si>
  <si>
    <t>Madhav, Nita/J-1343-2018</t>
  </si>
  <si>
    <t>The proliferation of composite data sources tracking the COVID-19 pandemic emphasises the need for such databases during large-scale infectious disease events as well as the potential pitfalls due to the challenges of combining disparate data sources. Multiple organisations have attempted to standardise the compilation of disparate data from multiple sources during the COVID-19 pandemic. However, each composite data source can use a different approach to compile data and address data issues with varying results. We discuss some best practices for researchers endeavouring to create such compilations while discussing three key categories of challenges: (1) data dissemination, which includes discrepant estimates and varying data structures due to multiple agencies and reporting sources generating public health statistics on the same event; (2) data elements, such as date formats and location names, lack standardisation, and differing spatial and temporal resolutions often create challenges when combining sources; and (3) epidemiological factors, including missing data, reporting lags, retrospective data corrections and changes to case definitions that cannot easily be addressed by the data compiler but must be kept in mind when reviewing the data. Efforts to reform the global health data ecosystem should bear such challenges in mind. Standards and best practices should be developed and incorporated to yield more robust, transparent and interoperable data. Since no standards exist yet, we have highlighted key challenges in creating a comprehensive spatiotemporal view of outbreaks from multiple, often discrepant, reporting sources and provided guidelines to address them. In general, we caution against an over-reliance on fully automated systems for integrating surveillance data and strongly advise that epidemiological experts remain engaged in the process of data assessment, integration, validation and interpretation to identify, diagnose and resolve data challenges.</t>
  </si>
  <si>
    <t>BMJ GLOBAL HEALTH</t>
  </si>
  <si>
    <t>Challenges in reported COVID-19 data: best practices and recommendations for future epidemics</t>
  </si>
  <si>
    <t>Badker, Rinette; Miller, Kierste; Pardee, Chris; Oppenheim, Ben; Stephenson, Nicole; Ash, Benjamin; Philippsen, Tanya; Ngoon, Christopher; Savage, Partrick; Lam, Cathine; Madhav, Nita</t>
  </si>
  <si>
    <t>Badker, R; Miller, K; Pardee, C; Oppenheim, B; Stephenson, N; Ash, B; Philippsen, T; Ngoon, C; Savage, P; Lam, C; Madhav, N</t>
  </si>
  <si>
    <t>WOS:001318017200001</t>
  </si>
  <si>
    <t>SEP 10</t>
  </si>
  <si>
    <t>2624-909X</t>
  </si>
  <si>
    <t>Andrikopoulos, Vasilios/0000-0001-7937-0247; Gstrein, Oskar Josef/0000-0003-0546-8684</t>
  </si>
  <si>
    <t>Gstrein, Oskar/HGB-1269-2022; Andrikopoulos, Vasilios/IVH-6273-2023</t>
  </si>
  <si>
    <t>Despite the lack of consensus on an official definition of Big Data, research and studies have continued to progress based on this no consensus stance over the years. However, the lack of a clear definition and scope for Big Data results in scientific research and communication lacking a common ground. Even with the popular V characteristics, Big Data remains elusive. The term is broad and is used differently in research, often referring to entirely different concepts, which is rarely stated explicitly in papers. While many studies and reviews attempt to draw a comprehensive understanding of Big Data, there has been little systematic research on the position and practical implications of the term Big Data in research environments. To address this gap, this paper presents a Systematic Literature Review (SLR) on secondary studies to provide a comprehensive overview of how Big Data is used and understood across different scientific domains. Our objective was to monitor the application of the Big Data concept in science, identify which technologies are prevalent in which fields, and investigate the discrepancies between the theoretical understanding and practical usage of the term. Our study found that various Big Data technologies are being used in different scientific fields, including machine learning algorithms, distributed computing frameworks, and other tools. These manifestations of Big Data can be classified into four major categories: abstract concepts, large datasets, machine learning techniques, and the Big Data ecosystem. This study revealed that despite the general agreement on the V characteristics, researchers in different scientific fields have varied implicit understandings of Big Data. These implicit understandings significantly influence the content and discussions of studies involving Big Data, although they are often not explicitly stated. We call for a clearer articulation of the meaning of Big Data in research to facilitate smoother scientific communication.</t>
  </si>
  <si>
    <t>FRONTIERS IN BIG DATA</t>
  </si>
  <si>
    <t>Han, Xiaoyao; Gstrein, Oskar Josef; Andrikopoulos, Vasilios</t>
  </si>
  <si>
    <t>Han, XY; Gstrein, OJ; Andrikopoulos, V</t>
  </si>
  <si>
    <t>WOS:000825999700001</t>
  </si>
  <si>
    <t>JUL 15</t>
  </si>
  <si>
    <t>2041-1480</t>
  </si>
  <si>
    <t>van Damme, Philip/0000-0002-7124-8949; Fernandez Breis, Jesualdo Tomas/0000-0002-7558-2880; Minarro Gimenez, Jose Antonio/0000-0001-7221-9843</t>
  </si>
  <si>
    <t>Cornet, Ronald/G-8375-2012; Giménez, Jose/O-1373-2019; van Damme, Philip/HOH-3471-2023; Fernandez Breis, Jesualdo Tomas/F-4269-2010; Minarro Gimenez, Jose Antonio/N-5791-2014</t>
  </si>
  <si>
    <t>Background Ontology matching should contribute to the interoperability aspect of FAIR data (Findable, Accessible, Interoperable, and Reusable). Multiple data sources can use different ontologies for annotating their data and, thus, creating the need for dynamic ontology matching services. In this experimental study, we assessed the performance of ontology matching systems in the context of a real-life application from the rare disease domain. Additionally, we present a method for analyzing top-level classes to improve precision. Results We included three ontologies (NCIt, SNOMED CT, ORDO) and three matching systems (AgreementMakerLight 2.0, FCA-Map, LogMap 2.0). We evaluated the performance of the matching systems against reference alignments from BioPortal and the Unified Medical Language System Metathesaurus (UMLS). Then, we analyzed the top-level ancestors of matched classes, to detect incorrect mappings without consulting a reference alignment. To detect such incorrect mappings, we manually matched semantically equivalent top-level classes of ontology pairs. AgreementMakerLight 2.0, FCA-Map, and LogMap 2.0 had F1-scores of 0.55, 0.46, 0.55 for BioPortal and 0.66, 0.53, 0.58 for the UMLS respectively. Using vote-based consensus alignments increased performance across the board. Evaluation with manually created top-level hierarchy mappings revealed that on average 90% of the mappings' classes belonged to top-level classes that matched. Conclusions Our findings show that the included ontology matching systems automatically produced mappings that were modestly accurate according to our evaluation. The hierarchical analysis of mappings seems promising when no reference alignments are available. All in all, the systems show potential to be implemented as part of an ontology matching service for querying FAIR data. Future research should focus on developing methods for the evaluation of mappings used in such mapping services, leading to their implementation in a FAIR data ecosystem.</t>
  </si>
  <si>
    <t>JOURNAL OF BIOMEDICAL SEMANTICS</t>
  </si>
  <si>
    <t>van Damme, Philip; Fernandez-Breis, Jesualdo Tomas; Benis, Nirupama; Minarro-Gimenez, Jose Antonio; de Keizer, Nicolette F.; Cornet, Ronald</t>
  </si>
  <si>
    <t>van Damme, P; Fernández-Breis, JT; Benis, N; Miñarro-Gimenez, JA; de Keizer, NF; Cornet, R</t>
  </si>
  <si>
    <t>WOS:001367049300001</t>
  </si>
  <si>
    <t>2024 DEC 3</t>
  </si>
  <si>
    <t>Lnenicka, Martin/0000-0002-3720-8935</t>
  </si>
  <si>
    <t>Lnenicka, Martin/V-3049-2019</t>
  </si>
  <si>
    <t>PurposeBuilding an open data ecosystem is a long-term process during which it is necessary to collect feedback so that its development corresponds to the preferences and needs of users. The purpose of this paper is to provide findings and recommendations on how the intentions to use of Open Government Data (OGD) and OGD portals by Czech students evolved over the three years period from 2021 to 2023.Design/methodology/approachA mixed research approach was used to conduct the research study and to collect input data. A methodology followed the behavioural intention-based analysis using the model developed by Lnenicka et al. (2022) to analyse relationships between respective constructs and test the hypotheses. Each cycle of data collection using structured questionnaires was supplemented with semi-structured interviews to get students' feedback on the findings.FindingsThe findings revealed that intentions to use of OGD and OGD portals by Czech students slightly decrease every year. Although students believe that using OGD is beneficial, can increase their performance and productivity, as well as they are influenced by other people to try to (re)use OGD, they miss concrete support above their daily activities in which they could use OGD. Therefore, we provided recommendations to improve their (re)use such as linking OGD with life events to show their usefulness for concrete life situations and activities.Originality/valueThe study provides insights into how intentions to use of OGD and OGD portals among Czech students evolved over the years and what should be the actions to consider improving the level of use. It provides governments on all administrative levels the recommendations for further improvements and actions to promote and stimulate the (re)use of OGD by students as well as other stakeholders.</t>
  </si>
  <si>
    <t>Lnenicka, Martin; Machova, Renata</t>
  </si>
  <si>
    <t>Lnenicka, M; Machova, R</t>
  </si>
  <si>
    <t>WOS:000593475100001</t>
  </si>
  <si>
    <t>NOV</t>
  </si>
  <si>
    <t>1553-7358</t>
  </si>
  <si>
    <t>1553-734X</t>
  </si>
  <si>
    <t>Vogt, Lars/0000-0002-8280-0487; Thessen, Anne/0000-0002-2908-3327; McGuinness, Deborah/0000-0001-7037-4567; Walls, Ramona L./0000-0001-8815-0078; Buttigieg, Pier Luigi/0000-0002-4366-3088; Haendel, Melissa/0000-0001-9114-8737</t>
  </si>
  <si>
    <t>Vogt, Lars/K-4166-2012; McGuinness, Deborah/HGC-4351-2022; Thessen, Anne/J-6449-2012</t>
  </si>
  <si>
    <t>The rapidly decreasing cost of gene sequencing has resulted in a deluge of genomic data from across the tree of life; however, outside a few model organism databases, genomic data are limited in their scientific impact because they are not accompanied by computable phenomic data. The majority of phenomic data are contained in countless small, heterogeneous phenotypic data sets that are very difficult or impossible to integrate at scale because of variable formats, lack of digitization, and linguistic problems. One powerful solution is to represent phenotypic data using data models with precise, computable semantics, but adoption of semantic standards for representing phenotypic data has been slow, especially in biodiversity and ecology. Some phenotypic and trait data are available in a semantic language from knowledge bases, but these are often not interoperable. In this review, we will compare and contrast existing ontology and data models, focusing on nonhuman phenotypes and traits. We discuss barriers to integration of phenotypic data and make recommendations for developing an operationally useful, semantically interoperable phenotypic data ecosystem. Author summary Organism traits determine the role of species in economies and ecosystems, and the expression of those traits relies on interactions between an organism's genes and environment. The key to predicting trait expression is having a large pool of data to derive models, but most organism trait observations are recorded in ways that are not computational. In this paper, intended for an interdisciplinary audience, we discuss data models for representing organism traits in a computable format. Increasing acceptance of a data model for traits will greatly increase the pool of available data for studying the dynamic processes that determine trait expression. We hope that explaining these data models in a straightforward way and articulating their potential for accelerating discovery will increase adoption of this promising data standard.</t>
  </si>
  <si>
    <t>PLOS COMPUTATIONAL BIOLOGY</t>
  </si>
  <si>
    <t>Thessen, Anne E.; Walls, Ramona L.; Vogt, Lars; Singer, Jessica; Warren, Robert; Buttigieg, Pier Luigi; Balhoff, James P.; Mungall, Christopher J.; McGuinness, Deborah L.; Stucky, Brian J.; Yoder, Matthew J.; Haendel, Melissa A.</t>
  </si>
  <si>
    <t>Thessen, AE; Walls, RL; Vogt, L; Singer, J; Warren, R; Buttigieg, PL; Balhoff, JP; Mungall, CJ; McGuinness, DL; Stucky, BJ; Yoder, MJ; Haendel, MA</t>
  </si>
  <si>
    <t>WOS:000894823700007</t>
  </si>
  <si>
    <t>10.23889/ijpds.v6i3.1726</t>
  </si>
  <si>
    <t>2399-4908</t>
  </si>
  <si>
    <t>Havard, Alys/0000-0001-6563-8804; Hillen, Jodie/0000-0001-9269-9397; Pearson, Sallie-Anne/0000-0001-7137-6855; Vajdic, Claire/0000-0002-3612-8298; Laba, Tracey-Lea/0000-0002-5182-9092; Pratt, Nicole/0000-0001-8730-8910; Etherton-Beer, Christopher/0000-0001-5148-0188</t>
  </si>
  <si>
    <t>Hillen, Jodie/KHZ-4448-2024; Degenhardt, Louisa/D-4515-2012; Vajdic, Claire/AAP-5940-2020; Preen, David/H-5663-2014; Jorm, Louisa/AAN-6874-2020; Laba, Tracey-Lea/H-8908-2013; Pratt, Nicole/A-1348-2011; Etherton-Beer, Christopher/B-2714-2014</t>
  </si>
  <si>
    <t>Regulators and payers play a pivotal role in facilitating timely and affordable access to safe and efficacious medicines. They use evidence generated from randomised clinical trials (RCTs) to support decisions to register and subsidise medicines. However, at the time of registration and subsidy approval, regulators and payers face uncertainty about how RCT outcomes will translate to real-world clinical practice. In response to this situation, medicines policy agencies worldwide have endorsed the use of real-world data (RWD) to derive novel insights on the use and outcomes of prescribed medicines. Recent reforms around data availability and use in Australia are creating unparalleled data access and opportunities for Australian researchers to undertake large-scale research to generate evidence on the safety and effectiveness of medicines in the real world. Highlighting the critical importance of research in this area, Quality Use of Medicines and Medicine Safety was announced as Australia's 10th National Health Priority in 2019. The National Health and Medical Research Council, Medicines Intelligence Centre of Research Excellence (MI-CRE) has been formed to take advantage of the renewed focus on quality use of medicines and the changing data landscape in Australia. It will generate timely research supporting the evidentiary needs of Australian medicines regulators and payers by accelerating the development and translation of real-world evidence on medicines use and outcomes. MI-CRE is developing a coordinated approach to identify, triage and respond to priority questions where there are significant uncertainties about medicines use, (cost)effectiveness, and/or safety and creating a data ecosystem that will streamline access to Australian data to enable researchers to generate robust evidence in a timely manner. This paper outlines how MI-CRE will partner with policy makers, clinicians, and consumer advocates to leverage real-world data to co-create real-world evidence, to improve quality use of medicines and reduce medicine-related harm.</t>
  </si>
  <si>
    <t>INTERNATIONAL JOURNAL OF POPULATION DATA SCIENCE (IJPDS)</t>
  </si>
  <si>
    <t>Pratt, Nicole; Camacho, Ximena; Vajdic, Claire; Degenhardt, Louisa; Laba, Tracey-Lea; Hillen, Jodie; Etherton-Beer, Christopher; Preen, David; Jorm, Louisa; Donnolley, Natasha; Havard, Alys; Pearson, Sallie-Anne</t>
  </si>
  <si>
    <t>Pratt, N; Camacho, X; Vajdic, C; Degenhardt, L; Laba, TL; Hillen, J; Etherton-Beer, C; Preen, D; Jorm, L; Donnolley, N; Havard, A; Pearson, SA</t>
  </si>
  <si>
    <t>WOS:000668231800001</t>
  </si>
  <si>
    <t>SI</t>
  </si>
  <si>
    <t>SEP 21</t>
  </si>
  <si>
    <t>1744-0092</t>
  </si>
  <si>
    <t>1744-0084</t>
  </si>
  <si>
    <t>Dang (Dang Tran Khanh), Tran Khanh/0000-0002-7282-3589</t>
  </si>
  <si>
    <t>Dang, Tuan/ISA-0840-2023</t>
  </si>
  <si>
    <t>Purpose In the open data context, the shared data could come through many transformation processes, originating from many sources, which exposes the risk of non-authentic data. Moreover, each data set has different properties, shared under various licenses, which means the updated data could change its characteristics and related policies. This paper aims to introduce an effective and elastic solution to keep track of data changes and manage their characteristics within the open data platform. These changes have to be immutable to avoid violated modification and could be used as the certified provenance to improve the quality of data. Design/methodology/approach This paper will propose a pragmatic solution that focuses on the combination of comprehensive knowledge archive network - the broadest used open data platform and hyperledger fabric blockchain to ensure all the changes are immutable and transparent. As using smart contracts plus a standard provenance data format, all processes are running automatically and could be extended to integrate with other provenance systems and so the introduced solution is quite flexible to be used in different open data ecosystems and real-world application domains. Findings The research involves some related studies about the provenance system. This study finds out that most of the studies are focused on the commercial sector or applicable to a specific domain and not relevant for the open-data section. To show that the proposed solution is a logical and feasible direction, this paper conducts an experimental sample to validate the result. The testing model is running successfully with an elastic system architect and promising overall performance. Originality/value Open data is the future of many businesses but still does not receive enough attention from the research community. The paper contributes a novel approach to protect the provenance of open data.</t>
  </si>
  <si>
    <t>INTERNATIONAL JOURNAL OF WEB INFORMATION SYSTEMS</t>
  </si>
  <si>
    <t>Tran Khanh Dang; Thu Anh Duong</t>
  </si>
  <si>
    <t>Dang, TK; Duong, TA</t>
  </si>
  <si>
    <t>WOS:000721814300005</t>
  </si>
  <si>
    <t>AUG</t>
  </si>
  <si>
    <t>Lester, William/0000-0003-4086-9280</t>
  </si>
  <si>
    <t>PURPOSE Cloud computing has led to dramatic growth in the volume, variety, and velocity of cancer data. However, cloud platforms and services present new challenges for cancer research, particularly in understanding the practical tradeoffs between cloud performance, cost, and complexity. The goal of this study was to describe the practical challenges when using a cloud-based service to improve the cancer clinical trial matching process. METHODS We collected information for all interventional cancer clinical trials from ClinicalTrials.gov and used the Google Cloud Healthcare Natural Language Application Programming Interface (API) to analyze clinical trial Title and Eligibility Criteria text. An informatics pipeline leveraging interoperability standards summarized the distribution of cancer clinical trials, genes, laboratory tests, and medications extracted from cloud-based entity analysis. RESULTS There were a total of 38,851 cancer-related clinical trials found in this study, with the distribution of cancer categories extracted from Title text significantly different than in ClinicalTrials.gov (P &lt; .001). Cloud-based entity analysis of clinical trial criteria identified a total of 949 genes, 1,782 laboratory tests, 2,086 medications, and 4,902 National Cancer Institute Thesaurus terms, with estimated detection accuracies ranging from 12.8% to 89.9%. A total of 77,702 API calls processed an estimated 167,179 text records, which took a total of 1,979 processing-minutes (33.0 processing-hours), or approximately 1.5 seconds per API call. CONCLUSION Current general-purpose cloud health care tools-like the Google service in this study-should not be used for automated clinical trial matching unless they can perform effective extraction and classification of the clinical, genetic, and medication concepts central to precision oncology research. A strong understanding of the practical aspects of cloud computing will help researchers effectively navigate the vast data ecosystems in cancer research.</t>
  </si>
  <si>
    <t>Ronquillo, Jay G.; Lester, William T.</t>
  </si>
  <si>
    <t>Ronquillo, JG; Lester, WT</t>
  </si>
  <si>
    <t>WOS:000783717800006</t>
  </si>
  <si>
    <t>MAR 17</t>
  </si>
  <si>
    <t>1099-0526</t>
  </si>
  <si>
    <t>1076-2787</t>
  </si>
  <si>
    <t>Al Janabi, Mazin A. M./0000-0002-2249-932X</t>
  </si>
  <si>
    <t>Janabi, Mazin/O-1932-2019</t>
  </si>
  <si>
    <t>Liquidity risk arises from the inability to unwind or hedge trading positions at the prevailing market prices. The risk of liquidity is a wide and complex topic as it depends on several factors and causes. While much has been written on the subject, there exists no clear-cut mathematical description of the phenomena and typical market risk modeling methods fail to identify the effect of illiquidity risk. In this paper, we do not propose a definitive one either, but we attempt to derive novel mathematical algorithms for the dynamic modeling of trading volumes during the closeout period from the perspective of multiple-asset portfolio(s), as well as for financial entities with different subsidiary firms and multiple agents. The robust modeling techniques are based on the application of initial-value-problem differential equations technique for portfolio selection and risk management purposes. This paper provides some crucial parameters for the assessment of the trading volumes of multiple-asset portfolio(s) during the closeout period, where the mathematical proofs for each theorem and corollary are provided. Based on the new developed econophysics theory, this paper presents for the first time a closed-form solution for key parameters for the estimation of trading volumes and liquidity risk, such as the unwinding constant, half-life, and mean lifetime and discusses how these novel parameters can be estimated and incorporated into the proposed techniques. The developed modeling algorithms are appealing in terms of theory and are promising for practical econophysics applications, particularly in developing dynamic and robust portfolio management algorithms in light of the 2007-2009 global financial crunch. In addition, they can be applied to artificial intelligence and machine learning for the policymaking process, reinforcement machine learning techniques for the Internet of Things (IoT) data analytics, expert systems in finance, FinTech, and within big data ecosystems.</t>
  </si>
  <si>
    <t>COMPLEXITY</t>
  </si>
  <si>
    <t>Al Janabi, Mazin A. M.</t>
  </si>
  <si>
    <t>Al Janabi, MAM</t>
  </si>
  <si>
    <t>WOS:000514763700003</t>
  </si>
  <si>
    <t>FEB</t>
  </si>
  <si>
    <t>1548-8675</t>
  </si>
  <si>
    <t>0275-5947</t>
  </si>
  <si>
    <t>Recreational fisheries are often managed to provide satisfying fishing experiences for anglers while conserving wild fish stocks. However, managing recreational fisheries is difficult because fish populations are often infrequently monitored and fishing effort is uncontrolled; moreover, a satisfying fishery may draw many anglers, which may lead to enhanced risk of overfishing. Furthermore, external pressures will also affect fisheries, leading to fishery collapses despite the best intentions of management. Any management decision about regulations and habitat alteration will have effects on angler satisfaction and conservation. Decisions should be made with the intention of achieving fisheries objectives despite the uncertainties that arise from sampling data, ecosystem processes, and external factors, yet they must be defensible to stakeholders and the public. We show herein how decision analysis can be used to evaluate and communicate the relative efficacy of management decisions that are made to achieve fisheries management objectives by using a variety of commonly collected field data. We used a wild kokanee population at risk of overfishing as a case study and evaluated the medium-term effects of fishing regulations and habitat alterations on conservation and angler utility objectives. Using a flexible age-structured model, we determined that these two objectives are often at odds, where management actions leading to high angler utility in this fishery also lead to high conservation risk. Overall, decision analysis helps to communicate these tradeoffs and makes it clear how particular decisions were made. Decision analysis is not new, but it is often underused in recreational fisheries. This work demonstrates how it may streamline decisions, even for infrequently monitored fisheries, and lead to better fisheries overall.</t>
  </si>
  <si>
    <t>NORTH AMERICAN JOURNAL OF FISHERIES MANAGEMENT</t>
  </si>
  <si>
    <t>van Poorten, Brett T.; MacKenzie, Cameron J. A.</t>
  </si>
  <si>
    <t>van Poorten, BT; MacKenzie, CJA</t>
  </si>
  <si>
    <t>WOS:000726442700001</t>
  </si>
  <si>
    <t>10.3390/ani11102981</t>
  </si>
  <si>
    <t>2076-2615</t>
  </si>
  <si>
    <t>Cabrera, Victor/0000-0003-1739-7457; Jorgensen, Matthew/0000-0002-3788-9662; Wangen, Steven/0000-0003-4862-6486</t>
  </si>
  <si>
    <t>Cabrera, Victor/AAB-9413-2021; Jorgensen, Matthew/P-2964-2017</t>
  </si>
  <si>
    <t>There are no existing laws that regulate data usage in the dairy industry in the U.S. Therefore, challenges regarding data management, availability, use, and security are a growing concern. These concerns are especially important in the light of the growing dependency and monetization of such data. Although some codes of practices have been published, these are voluntary, which makes them legally vulnerable and without guarantees under the law. Thus, in this paper, we propose creating a Farmers Bill of Rights to standardize data governance and data regulations and to promote an equitable relationship of dairy data governance between farmers, industry professionals, and companies. Data governance is a growing concern in the dairy farm industry because of the lack of legal regulation. In this commentary paper, we discuss the status quo of the available legislation and codes, as well as some possible solutions. To our knowledge, there are currently four codes of practice that address agriculture data worldwide, and their objectives are similar: (1) raise awareness of diverse data challenges such as data sharing and data privacy, (2) provide data security, and (3) illustrate the importance of the transparency of terms and conditions of data sharing contracts. However, all these codes are voluntary, which limits their adoption. We propose a Farmers Bill of Rights for the dairy data ecosystem to address some key components around data ownership and transparency in data sharing. Our hope is to start the discussion to create a balanced environment to promote equity within the data economy, encourage proper data stewardship, and to foster trust and harmony between the industry companies and the farmers when it comes to sharing data.</t>
  </si>
  <si>
    <t>ANIMALS</t>
  </si>
  <si>
    <t>Data Governance in the Dairy Industry</t>
  </si>
  <si>
    <t>Cue, Roger; Doornink, Mark; George, Regi; Griffiths, Benjamin; Jorgensen, Matthew W.; Rogers, Ronald; Saha, Amit; Taysom, Kyle; Cabrera, Victor E.; Wangen, Steven R.; Fadul-Pacheco, Liliana</t>
  </si>
  <si>
    <t>Cue, R; Doornink, M; George, R; Griffiths, B; Jorgensen, MW; Rogers, R; Saha, A; Taysom, K; Cabrera, VE; Wangen, SR; Fadul-Pacheco, L</t>
  </si>
  <si>
    <t>WOS:001369072900001</t>
  </si>
  <si>
    <t>2328-4277</t>
  </si>
  <si>
    <t>Schmid, Bernhard/C-8625-2009; Zhao, Liang/T-9147-2019</t>
  </si>
  <si>
    <t>Global spatial patterns of vascular plant diversity have been mapped at coarse grain based on climate-dominated environment-diversity relationships and, where possible, at finer grain using remote sensing. However, for grasslands with their small plant sizes, the limited availability of vegetation plot data has caused large uncertainties in fine-grained mapping of species diversity. Here we used vegetation survey data from 1,609 field sites (&gt;4,000 plots of 1 m(2)), remotely sensed data (ecosystem productivity and phenology, habitat heterogeneity, functional traits and spectral diversity), and abiotic data (water- and energy-related, characterizing climate-dominated environment) together with machine learning and spatial autoregressive models to predict and map grassland species richness per 100 m(2) across the Mongolian Plateau at 500 m resolution. Combining all variables yielded a predictive accuracy of 69% compared with 64% using remotely sensed variables or 65% using abiotic variables alone. Among remotely sensed variables, functional traits showed the highest predictive power (55%) in species richness estimation, followed by productivity and phenology (48%), spectral diversity (48%) and habitat heterogeneity (48%). When considering spatial autocorrelation, remotely sensed variables explained 52% and abiotic variables explained 41%. Moreover, Remotely sensed variables provided better prediction at smaller grain size (similar to 1,000 km). These findings indicate that while remotely sensed vegetation characteristics and climate-dominated macro-environment provide similar predictions for mapping grassland plant species richness, they offer complementary explanations across broad spatial scales.</t>
  </si>
  <si>
    <t>EARTHS FUTURE</t>
  </si>
  <si>
    <t>Remotely Sensed Variables Predict Grassland Diversity Better at Scales Below 1,000 km as Opposed to Abiotic Variables That Predict It Better at Larger Scales</t>
  </si>
  <si>
    <t>Zhao, Yujin; Schmid, Bernhard; Zheng, Zhaoju; Wang, Yang; Wu, Jin; Wang, Yao; Chen, Ziyan; Zhao, Xia; Zhao, Dan; Zeng, Yuan; Bai, Yongfei</t>
  </si>
  <si>
    <t>Zhao, YJ; Schmid, B; Zheng, ZJ; Wang, Y; Wu, J; Wang, Y; Chen, ZY; Zhao, X; Zhao, D; Zeng, Y; Bai, YF</t>
  </si>
  <si>
    <t>WOS:000971814300002</t>
  </si>
  <si>
    <t>2632-3249</t>
  </si>
  <si>
    <t>Danemayer, Jamie/0000-0002-0060-5160</t>
  </si>
  <si>
    <t>Young, Andrew/HGE-6682-2022</t>
  </si>
  <si>
    <t>Innovative, responsible data use is a critical need in the global response to the coronavirus disease-2019 (COVID-19) pandemic. Yet potentially impactful data are often unavailable to those who could utilize it, particularly in data-poor settings, posing a serious barrier to effective pandemic mitigation. Data challenges, a public call-to-action for innovative data use projects, can identify and address these specific barriers. To understand gaps and progress relevant to effective data use in this context, this study thematically analyses three sets of qualitative data focused on/based in low/middle- income countries: (a) a survey of innovators responding to a data challenge, (b) a survey of organizers of data challenges, and (c) a focus group discussion with professionals using COVID-19 data for evidence-based decision-making. Data quality and accessibility and human resources/institutional capacity were frequently reported limitations to effective data use among innovators. New fit-for-purpose tools and the expansion of partnerships were the most frequently noted areas of progress. Discussion participants identified building capacity for external/national actors to understand the needs of local communities can address a lack of partnerships while de-siloing information. A synthesis of themes demonstrated that gaps, progress, and needs commonly identified by these groups are relevant beyond COVID-19, highlighting the importance of a healthy data ecosystem to address emerging threats. This is supported by data holders prioritizing the availability and accessibility of their data without causing harm; funders and policymakers committed to integrating innovations with existing physical, data, and policy infrastructure; and innovators designing sustainable, multi-use solutions based on principles of good data governance.</t>
  </si>
  <si>
    <t>DATA &amp; POLICY</t>
  </si>
  <si>
    <t>Danemayer, Jamie; Young, Andrew; Green, Siobhan; Ezenwa, Lydia; Klein, Michael</t>
  </si>
  <si>
    <t>Danemayer, J; Young, A; Green, S; Ezenwa, L; Klein, M</t>
  </si>
  <si>
    <t>WOS:001130606800001</t>
  </si>
  <si>
    <t>DEC</t>
  </si>
  <si>
    <t>Ataei, Mohammadhossein/0009-0009-7780-7383</t>
  </si>
  <si>
    <t>In the Internet of Things (IoT) era, the surge in Machine-Type Devices (MTDs) has introduced Massive IoT (MIoT), opening new horizons in the world of connected devices. However, such proliferation presents challenges, especially in storing and analyzing massive, heterogeneous data streams in real time. In order to manage Massive IoT data streams, we utilize analytical database software such as Apache Druid version 28.0.0 that excels in real-time data processing. Our approach relies on a publish/subscribe mechanism, where device-generated data are relayed to a dedicated broker, effectively functioning as a separate server. This broker enables any application to subscribe to the dataset, promoting a dynamic and responsive data ecosystem. At the core of our data transmission infrastructure lies Apache Kafka version 3.6.1, renowned for its exceptional data flow management performance. Kafka efficiently bridges the gap between MIoT sensors and brokers, enabling parallel clusters of brokers that lead to more scalability. In our pursuit of uninterrupted connectivity, we incorporate a fail-safe mechanism with two Software-Defined Radios (SDR) called Nutaq PicoLTE Release 1.5 within our model. This strategic redundancy enhances data transmission availability, safeguarding against connectivity disruptions. Furthermore, to enhance the data repository security, we utilize blockchain technology, specifically Hyperledger Fabric, known for its high-performance attributes, ensuring data integrity, immutability, and security. Our latency results demonstrate that our platform effectively reduces latency for 100,000 devices, qualifying as an MIoT, to less than 25 milliseconds. Furthermore, our findings on blockchain performance underscore our model as a secure platform, achieving over 800 Transactions Per Second in a dataset comprising 14,000 transactions, thereby demonstrating its high efficiency.</t>
  </si>
  <si>
    <t>Ataei, Mohammadhossein; Eghmazi, Ali; Shakerian, Ali; Landry Jr, Rene; Chevrette, Guy</t>
  </si>
  <si>
    <t>Ataei, M; Eghmazi, A; Shakerian, A; Landry, R Jr; Chevrette, G</t>
  </si>
  <si>
    <t>WOS:001084337800001</t>
  </si>
  <si>
    <t>SEP 2023</t>
  </si>
  <si>
    <t>2096-0026</t>
  </si>
  <si>
    <t>2095-8099</t>
  </si>
  <si>
    <t>Pei, Jian/0000-0002-2200-8711</t>
  </si>
  <si>
    <t>Ren, Kui/AGE-3662-2022; zhao, zhao/JAC-1686-2023</t>
  </si>
  <si>
    <t>In recent years, data has become one of the most important resources in the digital economy. Unlike traditional resources, the digital nature of data makes it difficult to value and contract. Therefore, establishing an efficient and standard data-transaction market system would be beneficial for lowering cost and improving productivity among the parties in this industry. Although numerous studies have been dedicated to the issue of complying with data regulations and other data-transaction issues such as privacy and pricing, little work has been done to provide a comprehensive review of these studies in the fields of machine learning and data science. To provide a complete and up-to-date understanding of this topic, this review covers the three key issues of data transaction: data rights, data pricing, and privacy computing. By connecting these topics, this paper provides a big picture of a data ecosystem in which data is generated by data subjects such as individuals, research agencies, and governments, while data processors acquire data for innovational or operational purposes, and benefits are allocated according to the data's respective ownership via an appropriate price. With the long-term goal of making artificial intelligence (AI) beneficial to human society, AI algorithms will then be assessed by data protection regulations (i.e., privacy protection regulations) to help build trustworthy AI systems for daily life. (c) 2023 THE AUTHORS. Published by Elsevier LTD on behalf of Chinese Academy of Engineering and Higher Education Press Limited Company. This is an open access article under the CC BY-NC-ND license (http://creativecommons.org/licenses/by-nc-nd/4.0/).</t>
  </si>
  <si>
    <t>ENGINEERING</t>
  </si>
  <si>
    <t>Xu, JM; Hong, NX; Xu, ZN; Zhao, Z; Wu, C; Kuang, K; Wang, JP; Zhu, MJ; Zhou, JR; Ren, K; Yang, XH; Lu, CW; Pei, J; Shum, H</t>
  </si>
  <si>
    <t>WOS:000983426000001</t>
  </si>
  <si>
    <t>MAY 2023</t>
  </si>
  <si>
    <t>MAR 6</t>
  </si>
  <si>
    <t>2049-3738</t>
  </si>
  <si>
    <t>2049-372X</t>
  </si>
  <si>
    <t>Pavone, Pietro/GWC-5073-2022; Ricci, Paolo/KVY-1104-2024</t>
  </si>
  <si>
    <t>Purpose - This paper aims to investigate the literacy corpus regarding the potential of big data to improve public decision-making processes and direct these processes toward the creation of public value. This paper presents a map of current knowledge in a sample of selected articles and explores the intersecting points between data from the private sector and the public dimension in relation to benefits for society.Design/methodology/approach - A bibliometric analysis was performed to provide a retrospective review of published content in the past decade in the field of big data for the public interest. This paper describes citation patterns, key topics and publication trends. Findings - The findings indicate a propensity in the current literature to deal with the issue of data value creation in the private dimension (data as input to improve business performance or customer relations). Research on data for the public good has so far been underestimated. Evidence shows that big data value creation is closely associated with a collective process in which multiple levels of interaction and data sharing develop between both private and public actors in data ecosystems that pose new challenges for accountability and legitimation processes.Research limitations/implications - The bibliometric method focuses on academic papers. This paper does not include conference proceedings, books or book chapters. Consequently, a part of the existing literature was excluded from the investigation and further empirical research is required to validate some of the proposed theoretical assumptions.Originality/value - Although this paper presents the main contents of previous studies, it highlights the need to systematize data-driven private practices for public purposes. This paper offers insights to better understand these processes from a public management perspective.</t>
  </si>
  <si>
    <t>MEDITARI ACCOUNTANCY RESEARCH</t>
  </si>
  <si>
    <t>Pavone, Pietro; Ricci, Paolo; Calogero, Massimiliano</t>
  </si>
  <si>
    <t>Pavone, P; Ricci, P; Calogero, M</t>
  </si>
  <si>
    <t>WOS:000638131600002</t>
  </si>
  <si>
    <t>APR 14</t>
  </si>
  <si>
    <t>1471-2954</t>
  </si>
  <si>
    <t>0962-8452</t>
  </si>
  <si>
    <t>Dey, Cody/0000-0003-4947-8972; Koops, Marten/0000-0002-3676-7946</t>
  </si>
  <si>
    <t>Koops, Marten/A-4534-2010</t>
  </si>
  <si>
    <t>Many ecological systems are now exposed to multiple stressors, and ecosystem management increasingly requires consideration of the joint effects of multiple stressors on focal populations, communities and ecosystems. In the absence of empirical data, ecosystem managers could use null models based on the combination of independently acting stressors to estimate the joint effects of multiple stressors. Here, we used a simulation study and a meta-analysis to explore the consequences of null model selection for the prediction of mortality resulting from exposure to two stressors. Comparing five existing null models, we show that some null models systematically predict lower mortality rates than others, with predicted mortality rates up to 67.5% higher or 50% lower than the commonly used Simple Addition model. However, the null model predicting the highest mortality rate differed across parameter sets, and therefore there is no general 'precautionary null model' for multiple stressors. Using a multi-model framework, we re-analysed data from two earlier meta-analyses and found that 54% of the observed joint effects fell within the range of predictions from the suite of null models. Furthermore, we found that most null models systematically underestimated the observed joint effects, with only the Stressor Addition model showing a bias for overestimation. Finally, we found that the intensity of individual stressors was the strongest predictor of the magnitude of the joint effect across all null models. As a result, studies characterizing the effects of individuals stressors are still required for accurate prediction of mortality resulting from multiple stressors.</t>
  </si>
  <si>
    <t>PROCEEDINGS OF THE ROYAL SOCIETY B-BIOLOGICAL SCIENCES</t>
  </si>
  <si>
    <t>Dey, Cody J.; Koops, Marten A.</t>
  </si>
  <si>
    <t>Dey, CJ; Koops, MA</t>
  </si>
  <si>
    <t>WOS:000901771300013</t>
  </si>
  <si>
    <t>DEC 2022</t>
  </si>
  <si>
    <t>MAR</t>
  </si>
  <si>
    <t>1873-5371</t>
  </si>
  <si>
    <t>0306-4573</t>
  </si>
  <si>
    <t>Yang, Hanqin/0000-0003-0708-756X</t>
  </si>
  <si>
    <t>Wang, Ping/AAW-8081-2021</t>
  </si>
  <si>
    <t>Data retrieval systems supporting the discovery and reuse of open data are emerging as important tools in the open data ecosystem. However, user satisfaction with them is relatively low. This study proposes the primacy-peak-recency effect to investigate the cognitive mechanisms underlying data searchers' overall satisfaction. To test the primacy-peak-recency effect, primacy-peak-recency cubes consisting of eye movement indicators at primacy, peak, and recency moments and their combinations are constructed as the theoretical model. A user experiment was conducted to collect eye movement data and satisfaction scores generated during 48 doctoral students' interactions with data retrieval systems. An ensemble machine learning framework was then applied to analyze eye movement data to assess the theoretical model. The results indicate that the primacy-peak -recency cubes are salient predictors of data searchers' satisfaction (the prediction accuracy=0.682 and regression R2=0.749). This finding suggests that data searchers' complex cognitive processes at primacy, peak, and recency moments measured by uni-, bi-, and three-dimensional eye movement indicators are predictors of overall satisfaction, confirming the primacy-peakrecency effect. In addition, combinations of varying types of influential moments and multidimensional eye movement events are the best predictors of overall satisfaction. This suggests that influential mo-ments and cognitive processes have additive effects on overall satisfaction. Combining theory-driven and data-driven approaches, this study sheds light on the potential of machine learning approaches for analyzing neuropsychological data for heuristics examination. With these insights, practical strategies to predict data searchers' satisfaction and optimize the user-experience design of data retrieval systems are proposed.</t>
  </si>
  <si>
    <t>INFORMATION PROCESSING &amp; MANAGEMENT</t>
  </si>
  <si>
    <t>Wang, P; Yang, HQ; Hou, JR; Li, Q</t>
  </si>
  <si>
    <t>WOS:001112800600001</t>
  </si>
  <si>
    <t>NOV 2023</t>
  </si>
  <si>
    <t>0267-3649</t>
  </si>
  <si>
    <t>Rana, Omer/0000-0003-3597-2646</t>
  </si>
  <si>
    <t>Rana, Omer/AAP-8523-2020; Rana, Omer/E-4314-2015</t>
  </si>
  <si>
    <t>The architecture of cloud-based services is typically opaque and intricate. As a result, data subjects cannot exercise adequate control over their personal data, and overwhelmed data protection authorities must spend their limited resources in costly forensic efforts to ascertain instances of non-compliance. To address these data protection challenges, a group of computer scientists and socio-legal scholars joined forces in the Privacy-Aware Cloud Ecosystems (PACE) project to design a blockchain-based privacy-enhancing technology (PET). This article presents the fruits of this collaboration, highlighting the capabilities and limits of our PET, as well as the challenges we encountered during our interdisciplinary endeavour. In particular, we explore the barriers to interdisciplinary collaboration between law and computer science that we faced, and how these two fields' different expectations as to what technology can do for data protection law compliance had an impact on the project's development and outcome. We also explore the overstated promises of techno-regulation, and the practical and legal challenges that militate against the implementation of our PET: most industry players have no incentive to deploy it, the transaction costs of running it make it prohibitively expensive, and there are significant clashes between the blockchain's decentralised architecture and GDPR's requirements that hinder its deployability. We share the insights and lessons we learned from our efforts to overcome these challenges, hoping to inform other interdisciplinary projects that are increasingly important to shape a data ecosystem that promotes the protection of our personal data.</t>
  </si>
  <si>
    <t>COMPUTER LAW &amp; SECURITY REVIEW</t>
  </si>
  <si>
    <t>Llanos, JT; Carr, M; Rana, O</t>
  </si>
  <si>
    <t>WOS:001058339300012</t>
  </si>
  <si>
    <t>+</t>
  </si>
  <si>
    <t>AUG 20</t>
  </si>
  <si>
    <t>1527-7755</t>
  </si>
  <si>
    <t>0732-183X</t>
  </si>
  <si>
    <t>Hawkins, Douglas/0000-0003-3602-1375; Heath, Allison/0000-0002-2583-9668; Chanock, Stephen/0000-0002-2324-3393; Kerlavage, Anthony/0000-0002-3954-9653; Roberts, Charles/0000-0003-1135-1896; Flores-Toro, Joseph/0000-0001-7001-9071</t>
  </si>
  <si>
    <t>Chanock, Stephen/AGL-9345-2022; Kibbe, Warren/B-2106-2010; Roberts, Charles/N-2541-2018</t>
  </si>
  <si>
    <t>Data-driven basic, translational, and clinical research has resulted in improved outcomes for children, adolescents, and young adults (AYAs) with pediatric cancers. However, challenges in sharing data between institutions, particularly in research, prevent addressing substantial unmet needs in children and AYA patients diagnosed with certain pediatric cancers. Systematically collecting and sharing data from every child and AYA can enable greater understanding of pediatric cancers, improve survivorship, and accelerate development of new and more effective therapies. To accomplish this goal, the Childhood Cancer Data Initiative (CCDI) was launched in 2019 at the National Cancer Institute. CCDI is a collaborative community endeavor supported by a 10-year, $50-million (in US dollars) annual federal investment. CCDI aims to learn from every patient diagnosed with a pediatric cancer by designing and building a data ecosystem that facilitates data collection, sharing, and analysis for researchers, clinicians, and patients across the cancer community. For example, CCDI's Molecular Characterization Initiative provides comprehensive clinical molecular characterization for children and AYAs with newly diagnosed cancers. Through these efforts, the CCDI strives to provide clinical benefit to patients and improvements in diagnosis and care through data-focused research support and to build expandable, sustainable data resources and workflows to advance research well past the planned 10 years of the initiative. Importantly, if CCDI demonstrates the success of this model for pediatric cancers, similar approaches can be applied to adults, transforming both clinical research and treatment to improve outcomes for all patients with cancer. Childhood Cancer Data Initiative is a national commitment to harnessing data in ways that accelerate childhood cancer research.</t>
  </si>
  <si>
    <t>JOURNAL OF CLINICAL ONCOLOGY</t>
  </si>
  <si>
    <t>The Childhood Cancer Data Initiative: Using the Power of Data to Learn From and Improve Outcomes for Every Child and Young Adult With Pediatric Cancer</t>
  </si>
  <si>
    <t>Flores-Toro, Joseph A.; Jagu, Subhashini; Armstrong, Gregory T.; Arons, David F.; Aune, Gregory J.; Chanock, Stephen J.; Hawkins, Douglas S.; Heath, Allison; Helman, Lee J.; Janeway, Katherine A.; Levine, Jason E.; Miller, Ellyn; Penberthy, Lynne; Roberts, Charles W. M.; Shalley, Eve R.; Shern, Jack F.; Smith, Malcolm A.; Staudt, Louis M.; Volchenboum, Samuel L.; Zhang, Jinghui; Zenklusen, Jean Claude; Lowy, Douglas R.; Sharpless, Norman E.; Guidry Auvil, Jaime M.; Kerlavage, Anthony R.; Widemann, Brigitte C.; Reaman, Gregory H.; Kibbe, Warren A.; Doroshow, James H.</t>
  </si>
  <si>
    <t>Flores-Toro, JA; Jagu, S; Armstrong, GT; Arons, DF; Aune, GJ; Chanock, SJ; Hawkins, DS; Heath, A; Helman, LJ; Janeway, KA; Levine, JE; Miller, E; Penberthy, L; Roberts, CWM; Shalley, ER; Shern, JF; Smith, MA; Staudt, LM; Volchenboum, SL; Zhang, JH; Zenklusen, JC; Lowy, DR; Sharpless, NE; Auvil, JMG; Kerlavage, AR; Widemann, BC; Reaman, GH; Kibbe, WA; Doroshow, JH</t>
  </si>
  <si>
    <t>WOS:000678215500001</t>
  </si>
  <si>
    <t>MAR 4</t>
  </si>
  <si>
    <t>This paper presents research exploring the balancing of interactive friction and value proposition in the context of Self-Sovereign Identity (SSI) technology adoption. This work extends a related investigation of a full agency engagement with a User-Centred Data Ecosystem utilising what is described as a Sovereign Boundary Mechanism (SBM). An SBM is a standardised collection of SSI interactions, which can collectively be described as a metaphorical ring of sovereignty between the participant and the wider network. Within this model participants control identity, relationships, credentials, data streams, and access control. This related work concludes that the developing trend poses significant interactive friction, and that clear and substantive value proposition would be required to drive and sustain participant adoption. This paper explores potential value propositions for SSI, considering theory relating to Privacy, Surveillance Capitalism, and Human Data Interaction; in parallel opinions are drawn from the thematic analysis of interviews with experts in the decentralised field and results from a public survey. This research concludes that the value proposition is unlikely to come from the direct perceived protection of privacy. Also, that the decentralised technologies cannot be marketed solely on the fact that it is decentralised. Instead, value will emerge from the capability of SSI functionality to supersede the centralised model, offering innovation and reduced transactional friction across individual, business and wider society. This research suggests that the SSI community needs to develop a cohesive design strategy, a clear narrative and vocabulary. Value needs to be defined across cultural context, while targeting accessible, high value niche opportunities to build momentum toward sustainable adoption.</t>
  </si>
  <si>
    <t>WOS:001305521500001</t>
  </si>
  <si>
    <t>2306-5354</t>
  </si>
  <si>
    <t>朱, 超宇/IWU-3968-2023; Yin, Kai/AAM-3939-2021</t>
  </si>
  <si>
    <t>Objectives: Clinical molecular genetic testing and molecular imaging dramatically increase the quantity of clinical data. Combined with the extensive application of electronic health records, a medical data ecosystem is forming, which calls for big-data-based medicine models. We tried to use big data analytics to search for similar patients in a cancer cohort, showing how to apply artificial intelligence (AI) algorithms to clinical data processing to obtain clinically significant results, with the ultimate goal of improving healthcare management. Methods: In order to overcome the weaknesses of most data processing algorithms that rely on expert labeling and annotation, we uniformly adopted one-hot encoding for all types of clinical data, calculating the Euclidean distance to measure patient similarity and subgrouping via an unsupervised learning model. Overall survival (OS) was investigated to assess the clinical validity and clinical relevance of the model. Results: We took gastric cancers (GCs) as an example to build a high-dimensional clinical patient similarity network (cPSN). When performing the survival analysis, we found that Cluster_2 had the longest survival rates, while Cluster_5 had the worst prognosis among all the subgroups. As patients in the same subgroup share some clinical characteristics, the clinical feature analysis found that Cluster_2 harbored more lower distal GCs than upper proximal GCs, shedding light on the debates. Conclusion: Overall, we constructed a cancer-specific cPSN with excellent interpretability and clinical significance, which would recapitulate patient similarity in the real-world. The constructed cPSN model is scalable, generalizable, and performs well for various data types.</t>
  </si>
  <si>
    <t>BIOENGINEERING-BASEL</t>
  </si>
  <si>
    <t>Zhang, Rukui; Liu, Zhaorui; Zhu, Chaoyu; Cai, Hui; Yin, Kai; Zhong, Fan; Liu, Lei</t>
  </si>
  <si>
    <t>Zhang, RK; Liu, ZR; Zhu, CY; Cai, H; Yin, K; Zhong, F; Liu, L</t>
  </si>
  <si>
    <t>WOS:001075658600001</t>
  </si>
  <si>
    <t>10.1016/j.tifs.2023.104147</t>
  </si>
  <si>
    <t>1879-3053</t>
  </si>
  <si>
    <t>0924-2244</t>
  </si>
  <si>
    <t>Defraeye, Thijs/0000-0002-9835-5859; Schouten, Rob/0000-0002-2018-8851; Lukasse, Leo/0000-0002-3029-2193</t>
  </si>
  <si>
    <t>schouten, rob/W-6031-2019</t>
  </si>
  <si>
    <t>Background: Refrigerated containers or 'reefers' are essential for transporting fresh fruit and vegetables in transnational supply chains. By refrigeration, they ensure that food quality is better preserved and food losses are reduced. Countries that produce fresh produce also unlock new markets for export through refrigerated container transport.Scope and approach: The authors have worked in the research and development of reefer-facilitated supply chains for over two decades. Based on our research and engineering work with key stakeholders, we provide our perspective on how the industry will or should evolve. We also elaborate on upcoming trends and key bottlenecks the industry faces. This paper touches upon subjects relevant to the global fruit and vegetable trade. These topics involve (1) the fresh produce reefer market, (2) the climate inside the reefer, including temperature uniformity and controlled atmosphere trends, (3) sustainability aspects such as greenhouse gas emissions and potential energy savings, and (4) the move towards smart reefers and the use of digital food twins.Key findings: We particularly encourage more research on using a controlled atmosphere to save energy and better preserve foods, the effectiveness of ethylene scrubbers in reefers, synergizing the data acquisition pipelines of different sensor systems, and integrating these data with other parts of the supply chain into one data ecosystem.Conclusions: As future trends, we foresee a further reduction of the carbon footprint and developments in digital twins of the refrigerated container and its cargo to monitor and predict future fruit and vegetable quality during transit and beyond.</t>
  </si>
  <si>
    <t>TRENDS IN FOOD SCIENCE &amp; TECHNOLOGY</t>
  </si>
  <si>
    <t>Perspectives on the evolution of reefer containers for transporting fresh produce</t>
  </si>
  <si>
    <t>Lukasse, L. J. S.; Schouten, R. E.; Castelein, R. B.; Lawton, R.; Paillart, M. J. M.; Guo, X.; Woltering, E. J.; Tromp, S.; Snels, J. C. M. A.; Defraeye, T.</t>
  </si>
  <si>
    <t>Lukasse, LJS; Schouten, RE; Castelein, RB; Lawton, R; Paillart, MJM; Guo, X; Woltering, EJ; Tromp, S; Snels, JCMA; Defraeye, T</t>
  </si>
  <si>
    <t>WOS:000427199300001</t>
  </si>
  <si>
    <t>bay013</t>
  </si>
  <si>
    <t>1758-0463</t>
  </si>
  <si>
    <t>Raciti, Daniela/0000-0002-4945-5837</t>
  </si>
  <si>
    <t>Raciti, Daniela/AAV-9685-2020</t>
  </si>
  <si>
    <t>Large volumes of data generated by research laboratories coupled with the required effort and cost of curation present a significant barrier to inclusion of these data in authoritative community databases. Further, many publicly funded experimental observations remain invisible to curation simply because they are never published: results often do not fit within the scope of a standard publication; trainee-generated data are forgotten when the experimenter (e.g. student, post-doc) leaves the lab; results are omitted from science narratives due to publication bias where certain results are considered irrelevant for the publication. While authors are in the best position to curate their own data, they face a steep learning curve to ensure that appropriate referential tags, metadata, and ontologies are applied correctly to their observations, a task sometimes considered beyond the scope of their research and other numerous responsibilities. Getting researchers to adopt a new system of data reporting and curation requires a fundamental change in behavior among all members of the research community. To solve these challenges, we have created a novel scholarly communication platform that captures data from researchers and directly delivers them to information resources via Micropublication. This platform incentivizes authors to publish their unpublished observations along with associated metadata by providing a deliberately fast and lightweight but still peer-reviewed process that results in a citable publication. Our long-term goal is to develop a data ecosystem that improves reproducibility and accountability of publicly funded research and in turn accelerates both basic and translational discovery.</t>
  </si>
  <si>
    <t>DATABASE-THE JOURNAL OF BIOLOGICAL DATABASES AND CURATION</t>
  </si>
  <si>
    <t>Micropublication: incentivizing community curation and placing unpublished data into the public domain</t>
  </si>
  <si>
    <t>Raciti, Daniela; Yook, Karen; Harris, Todd W.; Schedl, Tim; Sternberg, Paul W.</t>
  </si>
  <si>
    <t>Raciti, D; Yook, K; Harris, TW; Schedl, T; Sternberg, PW</t>
  </si>
  <si>
    <t>WOS:000979334300001</t>
  </si>
  <si>
    <t>APR</t>
  </si>
  <si>
    <t>2076-3417</t>
  </si>
  <si>
    <t>Hussain, Ali/0000-0001-6208-6100; Imtiyaj Uddin, Shah Muhammad/0009-0000-5484-8857; Mozumder, Md Ariful Islam/0000-0001-6095-0700; Sumon, Rashadul Islam/0000-0003-3610-2562; Athar, Ali/0000-0002-2331-7663; Tagne Poupi, Theodore Armand/0000-0002-5933-3163</t>
  </si>
  <si>
    <t>Islam Mozumder, Md Ariful/AAT-9982-2021; Poupi, Armand/KLD-3791-2024; Uddin, Shah/H-9776-2014; Athar, Ali/KIA-5383-2024; Hussain, Ali/GLV-0191-2022</t>
  </si>
  <si>
    <t>Metaverse is the buzz technology of the moment raising attention both from academia and industry. Many stakeholders are considering an extension of their existing applications into the metaverse environment for more usability. The healthcare industry is gradually making use of the metaverse to improve quality of service and enhance living conditions. In this paper, we focus on the potential of digital anti-aging healthcare in the metaverse environment. We show how we can use metaverse environment to enhance healthcare service quality and increase the life expectancy of patients through more confident processes, such as chronic disease management, fitness, and mental health control, in the metaverse. The convergence of artificial intelligence (AI), blockchain (BC), Internet of Things (IoT), immersive technologies, and digital twin in the metaverse environment presents new scopes for the healthcare industry. By leveraging these technologies, healthcare providers can improve patient outcomes, reduce healthcare costs, and create new healthcare experiences for a better life, thus facilitating the anti-aging process. AI can be used to analyze large-scale medical data and make personalized treatment plans, while blockchain can create a secure and transparent healthcare data ecosystem. As for IoT devices, they collect real-time data from patients, which is necessary for treatment. Together, these technologies can transform the healthcare industry and improve the lives of patients worldwide. The suggestions highlighted in this paper are worthy to undergo implementation and create more benefits that will promote a digital anti-aging process for its users for a longer life experience.</t>
  </si>
  <si>
    <t>APPLIED SCIENCES-BASEL</t>
  </si>
  <si>
    <t>Mozumder, Md Ariful Islam; Armand, Tagne Poupi Theodore; Uddin, Shah Muhammad Imtiyaj; Athar, Ali; Sumon, Rashedul Islam; Hussain, Ali; Kim, Hee-Cheol</t>
  </si>
  <si>
    <t>Mozumder, MAI; Armand, TPT; Uddin, SMI; Athar, A; Sumon, RI; Hussain, A; Kim, HC</t>
  </si>
  <si>
    <t>WOS:000720198200003</t>
  </si>
  <si>
    <t>NOV 2021</t>
  </si>
  <si>
    <t>1572-834X</t>
  </si>
  <si>
    <t>0929-6212</t>
  </si>
  <si>
    <t>boobalakrishnan, nagajayanthi/0000-0001-8701-6942</t>
  </si>
  <si>
    <t>Internet connects people to people, people to machine, and machine to machine for a life of serendipity through a Cloud. Internet of Things networks objects or people and integrates them with software to collect and exchange data. The Internet of things (IoT) influences our lives based on how we ruminate, respond, and anticipate. IoT 2021 heralds from the fringes to the data ecosystem and panaches a comfort zone. IoT is overwhelmingly embraced by businessmen and consumers due to increased productivity and convenience. Internet of Things facilitates intelligent device control with cloud vendors like Amazon and Google using artificial intelligence for data analytics, and with digital assistants like Alexa and Siri providing a voice user interface. Smart IoT is all about duplex connecting, processing, and implementing. Centralized IoT architecture is vulnerable to cyber-attacks. With Block Chain, it is possible to maintain transparency and security of the transaction's data. Robotic Process Automation (RPA) using bots has automated laborious tasks in 2019. Embedded Internet using Facial Recognition could reduce the coronavirus pandemic crisis by making a paradigm shift from fingerprint sensors to facial recognition. Security concerns are addressed with micro-segmentation approaches. IoT, an incredible vision of the future makes systems adaptive with customized features, responsive with increased efficiency, and procurable with optimized cost. This research delivers a comprehensive insight into the technical perspectives of IoT, focusing on interoperability, flexibility, scalability, mobility, security, transparency, standardization, and low energy. A smart classroom is implemented based on the concepts of IoT.</t>
  </si>
  <si>
    <t>WIRELESS PERSONAL COMMUNICATIONS</t>
  </si>
  <si>
    <t>Nagajayanthi, B.</t>
  </si>
  <si>
    <t>Nagajayanthi, B</t>
  </si>
  <si>
    <t>WOS:000525030200011</t>
  </si>
  <si>
    <t>1999-4893</t>
  </si>
  <si>
    <t>VONITSANOS, GERASIMOS/0000-0001-9555-4775; Drakopoulos, Georgios/0000-0002-0975-1877</t>
  </si>
  <si>
    <t>VONITSANOS, GERASIMOS/HGE-3550-2022; Drakopoulos, Georgios/Q-7408-2019</t>
  </si>
  <si>
    <t>At the dawn of the 10V or big data data era, there are a considerable number of sources such as smart phones, IoT devices, social media, smart city sensors, as well as the health care system, all of which constitute but a small portion of the data lakes feeding the entire big data ecosystem. This 10V data growth poses two primary challenges, namely storing and processing. Concerning the latter, new frameworks have been developed including distributed platforms such as the Hadoop ecosystem. Classification is a major machine learning task typically executed on distributed platforms and as a consequence many algorithmic techniques have been developed tailored for these platforms. This article extensively relies in two ways on classifiers implemented in MLlib, the main machine learning library for the Hadoop ecosystem. First, a vast number of classifiers is applied to two datasets, namely Higgs and PAMAP. Second, a two-step classification is ab ovo performed to the same datasets. Specifically, the singular value decomposition of the data matrix determines first a set of transformed attributes which in turn drive the classifiers of MLlib. The twofold purpose of the proposed architecture is to reduce complexity while maintaining a similar if not better level of the metrics of accuracy, recall, and F1. The intuition behind this approach stems from the engineering principle of breaking down complex problems to simpler and more manageable tasks. The experiments based on the same Spark cluster indicate that the proposed architecture outperforms the individual classifiers with respect to both complexity and the abovementioned metrics.</t>
  </si>
  <si>
    <t>ALGORITHMS</t>
  </si>
  <si>
    <t>Two-Step Classification with SVD Preprocessing of Distributed Massive Datasets in Apache Spark</t>
  </si>
  <si>
    <t>Alexopoulos, Athanasios; Drakopoulos, Georgios; Kanavos, Andreas; Mylonas, Phivos; Vonitsanos, Gerasimos</t>
  </si>
  <si>
    <t>Alexopoulos, A; Drakopoulos, G; Kanavos, A; Mylonas, P; Vonitsanos, G</t>
  </si>
  <si>
    <t>WOS:000737258300001</t>
  </si>
  <si>
    <t>2413-8851</t>
  </si>
  <si>
    <t>Owusu, Maxwell/0000-0001-7863-6541; Abascal, Angela/0000-0001-5437-2326; Kuffer, Monika/0000-0002-1915-2069; Vanhuysse, Sabine/0000-0001-6226-1968; Thomson, Dana R/0000-0002-9507-9123</t>
  </si>
  <si>
    <t>Abascal, Angela/Y-2270-2019; Georganos, Stefanos/AAU-6317-2020; Owusu, Maxwell/JUV-2040-2023; Kuffer, Monika/R-6199-2017</t>
  </si>
  <si>
    <t>Routine and accurate data on deprivation are needed for urban planning and decision support at various scales (i.e., from community to international). However, analyzing information requirements of diverse users on urban deprivation, we found that data are often not available or inaccessible. To bridge this data gap, Earth Observation (EO) data can support access to frequently updated spatial information. However, a user-centered approach is urgently required for the production of EO-based mapping products. Combining an online survey and several forms of user interactions, we defined five system specifications (derived from user requirements) for designing an open-access spatial information system for deprived urban areas. First, gridded maps represent the optimal spatial granularity to deal with high uncertainties of boundaries of deprived areas and to protect privacy. Second, a high temporal granularity of 1-2 years is important to respond to the high spatial dynamics of urban areas. Third, detailed local-scale information should be part of a city-to-global information system. Fourth, both aspects, community assets and risks, need to be part of an information system, and such data need to be combined with local community-based information. Fifth, in particular, civil society and government users should have fair access to data that bridges the digital barriers. A data ecosystem on urban deprivation meeting these requirements will be able to support community-level action for improving living conditions in deprived areas, local science-based policymaking, and tracking progress towards global targets such as the SDGs.</t>
  </si>
  <si>
    <t>URBAN SCIENCE</t>
  </si>
  <si>
    <t>Kuffer, Monika; Wang, Jon; Thomson, Dana R.; Georganos, Stefanos; Abascal, Angela; Owusu, Maxwell; Vanhuysse, Sabine</t>
  </si>
  <si>
    <t>Kuffer, M; Wang, J; Thomson, DR; Georganos, S; Abascal, A; Owusu, M; Vanhuysse, S</t>
  </si>
  <si>
    <t>WOS:000727743500001</t>
  </si>
  <si>
    <t>0736-5853</t>
  </si>
  <si>
    <t>LUTEREK, Mariusz/0000-0002-6056-329X; Nikiforova, Anastasija/0000-0002-0532-3488; Lnenicka, Martin/0000-0002-3720-8935</t>
  </si>
  <si>
    <t>Lnenicka, Martin/V-3049-2019; LUTEREK, Mariusz/K-9361-2018; Nikiforova, Anastasija/Z-1516-2018</t>
  </si>
  <si>
    <t>TELEMATICS AND INFORMATICS</t>
  </si>
  <si>
    <t>Lnenicka, M; Luterek, M; Nikiforova, A</t>
  </si>
  <si>
    <t>WOS:001144532100001</t>
  </si>
  <si>
    <t>10.3389/fdgth.2023.1302338</t>
  </si>
  <si>
    <t>JAN 5</t>
  </si>
  <si>
    <t>2673-253X</t>
  </si>
  <si>
    <t>Fischer, Rene-Pascal/0000-0001-8261-2761; Ahrens, Theresa/0000-0003-0667-9248</t>
  </si>
  <si>
    <t>Ahrens, Theresa/LZG-5164-2025</t>
  </si>
  <si>
    <t>Digital twins are virtual models of physical artefacts that may or may not be synchronously connected, and that can be used to simulate their behavior. They are widely used in several domains such as manufacturing and automotive to enable achieving specific quality goals. In the health domain, so-called digital patient twins have been understood as virtual models of patients generated from population data and/or patient data, including, for example, real-time feedback from wearables. Along with the growing impact of data science technologies like artificial intelligence, novel health data ecosystems centered around digital patient twins could be developed. This paves the way for improved health monitoring and facilitation of personalized therapeutics based on management, analysis, and interpretation of medical data via digital patient twins. The utility and feasibility of digital patient twins in routine medical processes are still limited, despite practical endeavors to create digital twins of physiological functions, single organs, or holistic models. Moreover, reliable simulations for the prediction of individual drug responses are still missing. However, these simulations would be one important milestone for truly personalized therapeutics. Another prerequisite for this would be individualized pharmaceutical manufacturing with subsequent obstacles, such as low automation, scalability, and therefore high costs. Additionally, regulatory challenges must be met thus calling for more digitalization in this area. Therefore, this narrative mini-review provides a discussion on the potentials and limitations of digital patient twins, focusing on their potential bridging function for personalized therapeutics and an individualized pharmaceutical manufacturing while also looking at the regulatory impacts.</t>
  </si>
  <si>
    <t>FRONTIERS IN DIGITAL HEALTH</t>
  </si>
  <si>
    <t>Digital patient twins for personalized therapeutics and pharmaceutical manufacturing</t>
  </si>
  <si>
    <t>Fischer, Rene-Pascal; Volpert, Annika; Antonino, Pablo; Ahrens, Theresa D.</t>
  </si>
  <si>
    <t>Fischer, RP; Volpert, A; Antonino, P; Ahrens, TD</t>
  </si>
  <si>
    <t>WOS:000654053900007</t>
  </si>
  <si>
    <t>Cong, Cong/0000-0003-1489-4837</t>
  </si>
  <si>
    <t>Cong, Cong/GYR-0073-2022</t>
  </si>
  <si>
    <t>While the number of open government data initiatives has increased considerably over the past decade, the impact of these initiatives remains uncertain. Recent studies have been critical of the bias toward the supply side and lack of sufficient attention to the user perspective in the way that open government data initiatives are implemented. This article asks: (1) who is using municipal open government data resources and for what purposes? and (2) what impact are municipal open government data having in cities where they have been implemented? We performed a qualitative analysis of 26 semi-structured telephone interviews conducted with government staff, civic technologists, and private sector stakeholders in nine cities around the United States. Each of these 30 to 45-minute telephone interviews were transcribed and analyzed to distill insights regarding the use and impact of municipal open government data in the nine cities considered. We find that the array of actors within open government data ecosystems at the local level is expanding as distinctions between the public and private sectors becomes increasingly blurred and that the demands of managing and sustaining these initiatives has led to changes in the services offered by local government, as well as in the duties of government staff. The impact of these data resources has been primarily felt within local government itself, although the lack of monitoring mechanisms makes it difficult to systematically evaluate their broader effects. We conclude that open government data initiatives should be coordinated and better integrated with digital equity and digital inclusion efforts in order to advance their political and social goals.</t>
  </si>
  <si>
    <t>Wilson, B; Cong, C</t>
  </si>
  <si>
    <t>WOS:000688231900001</t>
  </si>
  <si>
    <t>Since personal data becomes a valuable asset for IT industries, the necessity of data ecosystems with personal data trading methodologies is continuously increased, and the concept of data brokers is now widely used in the market. Moreover, utilizing the advantages of blockchain, distributed personal data markets have recently been considered because all participants behave selfishly for their profits in the markets. Since the participants may behave maliciously, it is necessary to prevent such behavior, and one of the considered approaches is putting additional deposits as a penalty into blockchain smart contracts. Since data brokers give various advantages to maintain personal data trading markets, many studies have considered both data brokers and blockchain at the same time. However, those studies have mainly focused on putting deposits into data buyers/sellers but not data brokers. However, since data brokers are also major players in the market, it is necessary to consider deposit decision models for data brokers. Hence, this paper proposes a deposit decision model for data brokers in distributed personal data markets using blockchain. Particularly, this paper proposes a profit model with deposits depending on their behavior for handling contracts and a credit level model that puts fewer deposits for a data broker with a higher credit level to motivate the data brokers' truthful behavior. With the analysis of the proposed models, this paper shows that the models are feasible to motivate data brokers' truthful behavior by allocating deposits for not only a large enough penalty but also a fair enough incentive.</t>
  </si>
  <si>
    <t>IEEE ACCESS</t>
  </si>
  <si>
    <t>Oh, Hyeontaek; Park, Sangdon; Choi, Jun Kyun; Noh, Sungkee</t>
  </si>
  <si>
    <t>Oh, H; Park, S; Choi, JK; Noh, S</t>
  </si>
  <si>
    <t>WOS:000662862600001</t>
  </si>
  <si>
    <t>10.1002/cpe.6382</t>
  </si>
  <si>
    <t>e6382</t>
  </si>
  <si>
    <t>NOV 25</t>
  </si>
  <si>
    <t>1532-0634</t>
  </si>
  <si>
    <t>1532-0626</t>
  </si>
  <si>
    <t>Din, Sadia/0000-0003-0921-4462</t>
  </si>
  <si>
    <t>din, Engr. sadia/ADU-4679-2022; Shafi, Imran/GYR-1309-2022</t>
  </si>
  <si>
    <t>Deep learning based neural networks and their variants have gained popularity due to their inherent flexibility to handle unforeseen especially when a chaotic time series big data are required to be dealt with. There are innumerable applications that are beneficiary of vast interest in computational intelligent approaches that include but not limited to robotics, healthcare, transport, industrial, decision making, and gaming. This paper attempts to investigate the effectiveness of using a neural nonlinear autoregressive with exogenous inputs (NARX) controller in an emerging application field of balancing systems like inverted pendulum (IP) using big data. This paper's aim has been to control an IP cart system by designing a neural NARX controller, and the focus is primarily on real-time processing in industrial applications grounded on big data ecosystems. In the proposed work, an IP system is mathematically modeled and first controlled utilizing a combination of classical proportional-integral-derivative (PID) controllers for cart and pendulum. Second, a chaotic time series input-output data are obtained and are used to train two NARX controllers for cart and pendulum, respectively. Both the controllers are designed as single-input single-output systems with one layer each at input and output with suitable number of hidden layers and neurons. Performance comparison of NARX system behavior with PID controller indicates that the NARX controllers successfully adapt to two different kinds of unknown inputs and effectively stabilize the plant. Simulation results confirm that NARX controllers follow the training parameters and exhibit superior performance and overall system stability than PID control. Experimental results demonstrate the effectiveness of the approach.</t>
  </si>
  <si>
    <t>CONCURRENCY AND COMPUTATION-PRACTICE &amp; EXPERIENCE</t>
  </si>
  <si>
    <t>A computationally intelligent neural network-based nonlinear autoregressive exogenous balancing approach for real-time processing in industrial applications using big data</t>
  </si>
  <si>
    <t>Shafi, Imran; Malik, Zeeshan; Din, Sadia; Jeon, Gwanggil; Ahmad, Jamil</t>
  </si>
  <si>
    <t>Shafi, I; Malik, Z; Din, S; Jeon, G; Ahmad, J</t>
  </si>
  <si>
    <t>WOS:000649430100001</t>
  </si>
  <si>
    <t>MAY 2021</t>
  </si>
  <si>
    <t>AUG 22</t>
  </si>
  <si>
    <t>1746-5672</t>
  </si>
  <si>
    <t>1746-5664</t>
  </si>
  <si>
    <t>Purpose This paper aims to examine from commodity portfolio managers' perspective the performance of liquidity adjusted risk modeling in assessing the market risk parameters of a large commodity portfolio and in obtaining efficient and coherent portfolios under different market circumstances. Design/methodology/approach The implemented market risk modeling algorithm and investment portfolio analytics using reinforcement machine learning techniques can simultaneously handle risk-return characteristics of commodity investments under regular and crisis market settings besides considering the particular effects of the time-varying liquidity constraints of the multiple-asset commodity portfolios. Findings In particular, the paper implements a robust machine learning method to commodity optimal portfolio selection and within a liquidity-adjusted value-at-risk (LVaR) framework. In addition, the paper explains how the adapted LVaR modeling algorithms can be used by a commodity trading unit in a dynamic asset allocation framework for estimating risk exposure, assessing risk reduction alternates and creating efficient and coherent market portfolios. Originality/value The optimization parameters subject to meaningful operational and financial constraints, investment portfolio analytics and empirical results can have important practical uses and applications for commodity portfolio managers particularly in the wake of the 2007-2009 global financial crisis. In addition, the recommended reinforcement machine learning optimization algorithms can aid in solving some real-world dilemmas under stressed and adverse market conditions (e.g. illiquidity, switching in correlations factors signs, nonlinear and non-normal distribution of assets' returns) and can have key applications in machine learning, expert systems, smart financial functions, internet of things (IoT) and financial technology (FinTech) in big data ecosystems.</t>
  </si>
  <si>
    <t>JOURNAL OF MODELLING IN MANAGEMENT</t>
  </si>
  <si>
    <t>WOS:001381678200020</t>
  </si>
  <si>
    <t>e49719</t>
  </si>
  <si>
    <t>2369-2960</t>
  </si>
  <si>
    <t>Velmovitsky, Pedro/0000-0001-7539-3193; Pelegrini Morita, Plinio/0000-0001-9515-6478</t>
  </si>
  <si>
    <t>Traditional public health surveillance efforts are generally based on self-reported data. Although well validated, these methodsmay nevertheless be subjected to limitations such as biases, delays, and costs or logistical challenges. An alternative is the useof smart technologies (eg, smartphones and smartwatches) to complement self-report indicators. Having embedded sensors thatprovide zero-effort, passive, and continuous monitoring of health variables, these devices generate data that could be leveragedfor cases in which the data are related to the same self-report metric of interest. However, some challenges must be consideredwhen discussing the use of mobile health technologies for public health to ensure digital health equity, privacy, and best practices.This paper provides, through a review of major Canadian surveys and mobile health studies, an overview of research involvingmobile data for public health, including a mapping of variables currently collected by public health surveys that could becomplemented with self-report, challenges to technology adoption, and considerations on digital health equity, with a specificfocus on the Canadian context. Population characteristics from major smart technology brands-Apple, Fitbit, and Samsung-anddemographic barriers to the use of technology are provided. We conclude with public health implications and present our viewthat public health agencies and researchers should leverage mobile health data while being mindful of the current barriers andlimitations to device use and access. In this manner, data ecosystems that leverage personal smart devices for public health canbe put in place as appropriate, as we move toward a future in which barriers to technology adoption are decreasing.</t>
  </si>
  <si>
    <t>JMIR PUBLIC HEALTH AND SURVEILLANCE</t>
  </si>
  <si>
    <t>Velmovitsky, PE; Kirolos, M; Alencar, P; Leatherdale, S; Cowan, D; Morita, PP</t>
  </si>
  <si>
    <t>WOS:000804720600007</t>
  </si>
  <si>
    <t>10.15838/esc.2022.2.80.7</t>
  </si>
  <si>
    <t>2312-9824</t>
  </si>
  <si>
    <t>2307-0331</t>
  </si>
  <si>
    <t>Semyachkov, Konstantin/F-6974-2017</t>
  </si>
  <si>
    <t>The purpose of the study is to develop a typology of methods for analyzing economic and social development of smart cities. Having reviewed the works indexed in the global database Web of Science Core Collection we selected one and a half hundred articles on economic problems of smart cities development published in 2015-2021 and available in the public domain. We identify various methods for analyzing economic and social development of smart cities, differentiate them using the method of describing the objects under consideration (static and dynamic) and the method of model description (tables, diagrams, matrices, graphs). Static methods include methods for assessing ecosystem characteristics, input-output analysis, development diagrams, data ecosystems coordination analysis, assessment of the ecosystem for elderly residents. Dynamic methods include the Value Creation - Value Capturing matrices, stimulating management elements, digital ecosystems - entrepreneurial ecosystems, graphs showing the life cycle of the smart city ecosystem, evolution of civil ecosystems, stage-by-stage digital transformation, dynamic opportunities for innovation and the quadruple helix. We show the applicability of methods for analyzing the development of smart cities for various territories. We present our own results of assessment of the development of smart cities in Moscow, Yekaterinburg, Oslo, Singapore based on the 7I-model (infrastructure, institutions, intranet, integration, interfaces, innovations, implementation). Theoretical significance of the results obtained consists in the development of a theory of ecosystem analysis related to assessing the formation of smart cities; practical significance of the results lies in the development of applied tools for strategic planning in the field of smart city project development.</t>
  </si>
  <si>
    <t>ECONOMIC AND SOCIAL CHANGES-FACTS TRENDS FORECAST</t>
  </si>
  <si>
    <t>Methods for Analyzing Economic and Social Development of Smart Cities</t>
  </si>
  <si>
    <t>Popov, Evgeny V.; Semyachkov, Konstantin A.</t>
  </si>
  <si>
    <t>Popov, EV; Semyachkov, KA</t>
  </si>
  <si>
    <t>WOS:000832514600001</t>
  </si>
  <si>
    <t>JUL 2022</t>
  </si>
  <si>
    <t>SEP</t>
  </si>
  <si>
    <t>1972-4977</t>
  </si>
  <si>
    <t>0391-2078</t>
  </si>
  <si>
    <t>Lanfranchi, Davide/0000-0002-1774-7026</t>
  </si>
  <si>
    <t>Grassi, Laura/ABK-2233-2022</t>
  </si>
  <si>
    <t>Higher regulatory compliance requirements, fast and continuous changes in regulations and high digital dynamics in the financial markets are powering RegTech (regulatory technology), defined as technology-enabled innovation applied to the world of regulation, compliance, risk management, reporting and supervision. This work builds on a systematic literature review and a bibliometric analysis of the literature on RegTech, its influential papers and authors, its main areas of research, its past and its future. The resulting multi-dimensional framework bridges across four main dimensions, starting with regulation and technology, where one or more regulations, not necessarily financial ones, are addressed with the support of technologies (e.g. artificial intelligence, DLT, blockchain, smart contracts, API). Data play a central role, as sharing them enables data ecosystems, where additional value can be attained by each market participant, while data automation and machine-readable regulations empower regulators to pull data directly from the banks' systems and combine these data with data obtained directly from customers or other external sources. Several applications emerge, both for regulated entities, covering matters of compliance, monitoring, risk management, reporting and operations, as well as for authorities, which can leverage on RegTech (SupTech) solutions to make policies, to undertake their authorising, supervising and enforcement operations, for monitoring and controlling purposes, and even to issue fines automatically. As a consequence, stakeholders can reap a series of benefits, such as higher efficiency and effectiveness, accuracy, transparency and lower compliance costs but also risks, such as cyber risk, algorithmic biases, and dehumanization.</t>
  </si>
  <si>
    <t>JOURNAL OF INDUSTRIAL AND BUSINESS ECONOMICS</t>
  </si>
  <si>
    <t>Grassi, Laura; Lanfranchi, Davide</t>
  </si>
  <si>
    <t>Grassi, L; Lanfranchi, D</t>
  </si>
  <si>
    <t>WOS:001081606900001</t>
  </si>
  <si>
    <t>Huh, Jun-Ho/0000-0001-6735-6456</t>
  </si>
  <si>
    <t>Huh, Jun-Ho/AAC-1518-2022</t>
  </si>
  <si>
    <t>In the Smart Factory environment of the 4th industrial revolution, much data is generated from equipment, IoT sensors, and a wide range of manufacturing systems. As manufacturing sites are scattered around the world, information exchange between geographically remote factories is ever more necessary. Also, higher quality and effective management can be achieved by integrating and analyzing the collected and refined data and deriving organic results in the ever-rapidly changing manufacturing environment. However, as the main factory consists of a separate network with much data generated, it is highly difficult to gather all data into one and refine it. The most widely used method of data gathering at present has an architecture where data is linked through integration of the centrally configured solutions for data gathering and linkage. In other words, legacy systems most commonly used in manufacturing sites such as ERP, MES, WMS, etc. use the central system called ESB or EAI, to collect data with the SOA method for inter-system data linkage and collection and pass it on to another legacy system. The centralized method is not suitable for gathering and converging data generated from dozens or hundreds of different factories that are regionally dispersed or made up of independent networks and are also extremely vulnerable in terms of security and safety. This article aims to investigate how to stably and effectively exchange and collect data in geographically remote, independent networks using Apache Kafka, one of the big data ecosystems, and how to enable easy analysis of such data so that users can effectively utilize it.</t>
  </si>
  <si>
    <t>Park, Sangil; Huh, Jun-Ho</t>
  </si>
  <si>
    <t>Park, S; Huh, JH</t>
  </si>
  <si>
    <t>WOS:001227194600002</t>
  </si>
  <si>
    <t>MAY 17</t>
  </si>
  <si>
    <t>2398-6352</t>
  </si>
  <si>
    <t>Romero-Brufau, Santiago/0000-0002-9922-0083</t>
  </si>
  <si>
    <t>Romero-Brufau, Santiago/I-4758-2015</t>
  </si>
  <si>
    <t>Few published data science tools are ever translated from academia to real-world clinical settings for which they were intended. One dimension of this problem is the software engineering task of turning published academic projects into tools that are usable at the bedside. Given the complexity of the data ecosystem in large health systems, this task often represents a significant barrier to the real-world deployment of data science tools for prospective piloting and evaluation. Many information technology companies have created Machine Learning Operations (MLOps) teams to help with such tasks at scale, but the low penetration of home-grown data science tools in regular clinical practice precludes the formation of such teams in healthcare organizations. Based on experiences deploying data science tools at two large academic medical centers (Beth Israel Deaconess Medical Center, Boston, MA; Mayo Clinic, Rochester, MN), we propose a strategy to facilitate this transition from academic product to operational tool, defining the responsibilities of the principal investigator, data scientist, machine learning engineer, health system IT administrator, and clinician end-user throughout the process. We first enumerate the technical resources and stakeholders needed to prepare for model deployment. We then propose an approach to planning how the final product will work from data extraction and analysis to visualization of model outputs. Finally, we describe how the team should execute on this plan. We hope to guide health systems aiming to deploy minimum viable data science tools and realize their value in clinical practice.</t>
  </si>
  <si>
    <t>NPJ DIGITAL MEDICINE</t>
  </si>
  <si>
    <t>Poddar, Mukund; Marwaha, Jayson S.; Yuan, William; Romero-Brufau, Santiago; Brat, Gabriel A.</t>
  </si>
  <si>
    <t>Poddar, M; Marwaha, JS; Yuan, WL; Romero-Brufau, S; Brat, GA</t>
  </si>
  <si>
    <t>WOS:000686654600001</t>
  </si>
  <si>
    <t>2192-6670</t>
  </si>
  <si>
    <t>2192-6662</t>
  </si>
  <si>
    <t>wang, dongmei/R-8987-2018</t>
  </si>
  <si>
    <t>With the development of information technology and artificial intelligence technology, medical wearable devices are becoming more and more intelligent. At the same time, the continuous progress of information technology and artificial intelligence technology also makes intelligent medical wearable devices more and more complex, and the data generated by corresponding medical devices are also more and more huge. To further standardize the health data management of the corresponding wearable medical device monitoring management and improve the user stickiness and intelligence of wearable devices, this paper will study the scientific management and visualization technology of wearable medical device data based on artificial intelligence technology. This paper first analyzes the structure of the data ecosystem based on wearable devices, and constructs the corresponding system on this basis. At the same time, it innovatively proposes the data mining technology combined with the time series cycle mode, and manages and analyzes the corresponding device data based on this technology. At the same time, in the actual data processing process, we pay attention to the data preprocessing technology to realize the compressed storage and management of data size. In the aspect of visualization of wearable device data management, this paper will realize data collection, sending, and receiving display based on Android platform, and realize data cloud storage. In the experimental part, this paper designs a wearable medical device data management and visualization software based on a lung function monitoring tracker. Experimental results show that the corresponding algorithm has obvious advantages.</t>
  </si>
  <si>
    <t>NETWORK MODELING AND ANALYSIS IN HEALTH INFORMATICS AND BIOINFORMATICS</t>
  </si>
  <si>
    <t>Zhao, Meizhi; Wang, Dongmei; Li, Jing</t>
  </si>
  <si>
    <t>Zhao, MZ; Wang, DM; Li, J</t>
  </si>
  <si>
    <t>WOS:000545054900001</t>
  </si>
  <si>
    <t>JUL 2020</t>
  </si>
  <si>
    <t>1862-4057</t>
  </si>
  <si>
    <t>1862-4065</t>
  </si>
  <si>
    <t>Piera, Jaume/0000-0001-5818-9836; Gold, Margaret/0000-0003-4853-2463; Fraisl, Dilek/0000-0001-7523-7967; Oliver, Jessica/0000-0002-3464-0247; Arias, Rosa/0000-0003-2573-6586; , Steffen/0000-0003-0420-8549; Penker, Marianne/0000-0002-5185-9558</t>
  </si>
  <si>
    <t>Cappadonna, Jessie/ABD-8539-2020; Maso, Joan/C-2361-2012; Montalvo, Uta/M-4976-2013; Fraisl, Dilek/ITT-4754-2023; Gold, Margaret/AAE-5368-2022; Penker, Marianne/IVV-5492-2023; Piera, Jaume/I-1152-2015</t>
  </si>
  <si>
    <t>The UN Sustainable Development Goals (SDGs) are a vision for achieving a sustainable future. Reliable, timely, comprehensive, and consistent data are critical for measuring progress towards, and ultimately achieving, the SDGs. Data from citizen science represent one new source of data that could be used for SDG reporting and monitoring. However, information is still lacking regarding the current and potential contributions of citizen science to the SDG indicator framework. Through a systematic review of the metadata and work plans of the 244 SDG indicators, as well as the identification of past and ongoing citizen science initiatives that could directly or indirectly provide data for these indicators, this paper presents an overview of where citizen science is already contributing and could contribute data to the SDG indicator framework. The results demonstrate that citizen science is already contributing to the monitoring of 5 SDG indicators, and that citizen science could contribute to 76 indicators, which, together, equates to around 33%. Our analysis also shows that the greatest inputs from citizen science to the SDG framework relate to SDG 15 Life on Land, SDG 11 Sustainable Cities and Communities, SDG 3 Good Health and Wellbeing, and SDG 6 Clean Water and Sanitation. Realizing the full potential of citizen science requires demonstrating its value in the global data ecosystem, building partnerships around citizen science data to accelerate SDG progress, and leveraging investments to enhance its use and impact.</t>
  </si>
  <si>
    <t>SUSTAINABILITY SCIENCE</t>
  </si>
  <si>
    <t>Fraisl, Dilek; Campbell, Jillian; See, Linda; Wehn, Uta; Wardlaw, Jessica; Gold, Margaret; Moorthy, Inian; Arias, Rosa; Piera, Jaume; Oliver, Jessica L.; Maso, Joan; Penker, Marianne; Fritz, Steffen</t>
  </si>
  <si>
    <t>Fraisl, D; Campbell, J; See, L; Wehn, U; Wardlaw, J; Gold, M; Moorthy, I; Arias, R; Piera, J; Oliver, JL; Masó, J; Penker, M; Fritz, S</t>
  </si>
  <si>
    <t>WOS:000967311300001</t>
  </si>
  <si>
    <t>1551-3203</t>
  </si>
  <si>
    <t>Yu, Wenjin/0000-0002-1101-5588; Dillon, Tharam/0000-0002-7527-129X</t>
  </si>
  <si>
    <t>Yu, WenJin/ABA-5516-2020</t>
  </si>
  <si>
    <t>IEEE TRANSACTIONS ON INDUSTRIAL INFORMATICS</t>
  </si>
  <si>
    <t>Yu, Wenjin; Liu, Yuehua; Dillon, Tharam; Rahayu, Wenny</t>
  </si>
  <si>
    <t>Yu, WJ; Liu, YH; Dillon, T; Rahayu, W</t>
  </si>
  <si>
    <t>WOS:000521994000005</t>
  </si>
  <si>
    <t>MAR 1</t>
  </si>
  <si>
    <t>Auber, David/0000-0002-1114-8612</t>
  </si>
  <si>
    <t>IEEE TRANSACTIONS ON BIG DATA</t>
  </si>
  <si>
    <t>Perrot, Alexandre; Auber, David</t>
  </si>
  <si>
    <t>Perrot, A; Auber, D</t>
  </si>
  <si>
    <t>WOS:000636656800001</t>
  </si>
  <si>
    <t>APR 2021</t>
  </si>
  <si>
    <t>2468-2322</t>
  </si>
  <si>
    <t>2468-6557</t>
  </si>
  <si>
    <t>Mondal, Koushik/0000-0002-8304-8338</t>
  </si>
  <si>
    <t>Mondal, Koushik/AAP-9972-2020</t>
  </si>
  <si>
    <t>In the era of automatic task processing or designing complex algorithms, to analyse data, it is always pertinent to find real-life solutions using cutting-edge tools and techniques to generate insights into the data. The data-driven machine learning models are now offering more or less worthy results when they are certainly balanced in the input data sets. Imbalanced data occurs when an unequal distribution of classes occurs in the input datasets. Building a predictive model on the imbalanced data set would cause a model that appears to yield high accuracy but does not generalize well to the new data in the minority class. Now the time has come to look into the datasets which are not so-called 'balanced' in nature but such datasets are generally encountered frequently in a workspace. To prevent creating models with false levels of accuracy, the imbalanced data should be rearranged before creating a predictive model. Those data are, sometimes, voluminous, heterogeneous and complex in nature and generate from different autonomous sources with distributed and decentralized control. The driving force is to efficiently handle these data sets using latest tools and techniques for research and commercial insights. The present article provides different such tools and techniques, in different computing frameworks, to handle such Internet of Things and other related datasets to review common techniques for handling imbalanced data in data ecosystems and offers a comparative data modelling framework in Keras for balanced and imbalanced datasets.</t>
  </si>
  <si>
    <t>CAAI TRANSACTIONS ON INTELLIGENCE TECHNOLOGY</t>
  </si>
  <si>
    <t>Mohindru, Gaurav; Mondal, Koushik; Banka, Haider</t>
  </si>
  <si>
    <t>Mohindru, G; Mondal, K; Banka, H</t>
  </si>
  <si>
    <t>WOS:001311192600001</t>
  </si>
  <si>
    <t>Dhoot, Anshita/0000-0002-5024-6194; Malik, Hasmat/0000-0002-0085-9734; , Dr. Surya Kant/0000-0002-5832-2921; Wan Afthanorhan, Wan Mohamad Asyraf/0000-0002-8817-9062</t>
  </si>
  <si>
    <t>Ansari, Fahim/ABE-3655-2022; Malik, Hasmat/AAS-5515-2020; Bisht, Vijay/IZQ-4408-2023; Malik, Hasmat/I-4994-2015; Wan Afthanorhan, Wan Mohamad Asyraf/F-1453-2014</t>
  </si>
  <si>
    <t>To enhance their company operations, organizations within the industry leverage the ecosystem of big data to manage vast volumes of information effectively. To achieve this objective, it is imperative to analyze textual data while prioritizing the safeguarding of data integrity and implementing robust measures for organizing and validating data through the utilization of spam filters. Various methodologies can be employed, including Word2Vec, bag-of-words, BERT, as well as term frequency &amp; reciprocal document frequency (TF-IDF). Nevertheless, none of these solutions effectively address the problem of data scarcity, which might lead to the existence of missing information in the collected documents. To properly address this problem, it is necessary to employ a strategy that categorizes each document based on the topic matter and uses statistical approaches for approximation. This research paper presents a novel approach for spam detection using natural language processing. The proposed strategy utilizes a least-squares model to modify themes and incorporates gradient descent and altering least-squares (i.e., AMALS) models for estimating missing data. TF-IDF and uniform-distribution methods perform the estimation. The performance evaluation reveals that the suggested technique exhibits a superior performance of 98% compared to the existing industry TF-IDF model in accurately predicting spam within big data ecosystems. By this model, the environment of an organization or a company can be saved from spamming or other attacks, which can lead to extracting their data for unauthorized users to protect the details.</t>
  </si>
  <si>
    <t>Agarwal, Ruchi; Dhoot, Anshita; Kant, Surya; Singh Bisht, Vimal; Malik, Hasmat; Ansari, Md. Fahim; Afthanorhan, Asyraf; Hossaini, Mohammad Asef</t>
  </si>
  <si>
    <t>Agarwal, R; Dhoot, A; Kant, S; Bisht, VS; Malik, H; Ansari, MF; Afthanorhan, A; Hossaini, MA</t>
  </si>
  <si>
    <t>WOS:001357905000003</t>
  </si>
  <si>
    <t>Barnholtz-Sloan, Jill/0000-0001-6190-9304</t>
  </si>
  <si>
    <t>PURPOSEOver the past decade, significant surges in cancer data of all types have happened. To promote sharing and use of these rich data, the National Cancer Institute's Cancer Research Data Commons (CRDC) was developed as a cloud-based infrastructure that provides a large, comprehensive, and expanding collection of cancer data with tools for analysis. We conducted this scoping review of articles to provide an overview of how CRDC resources are being used by cancer researchers.METHODSA thorough literature search was conducted to identify all relevant publications. We included publications that directly cited CRDC resources to specifically examine the impact and contributions of CRDC by itself. We summarized the distributions and trends of how CRDC components were used by the research community and discussed current research gaps and future opportunities.RESULTSIn terms of CRDC resources used by the research community, encouraging trends in utilization were observed, suggesting that CRDC has become an important building block for fostering a wide range of cancer research. We also noted a few areas where current applications are rather lacking and provided insights on how improvements can be made by CRDC and research community.CONCLUSIONCRDC, as the foundation of a National Cancer Data Ecosystem, will continue empowering the research community to effectively leverage cancer-related data, uncover novel strategies, and address the needs of patients with cancer, ultimately combatting this disease more effectively.</t>
  </si>
  <si>
    <t>Chen, Zhaoyi; Kim, Erika; Davidsen, Tanja; Barnholtz-Sloan, Jill S.</t>
  </si>
  <si>
    <t>Chen, ZY; Kim, E; Davidsen, T; Barnholtz-Sloan, JS</t>
  </si>
  <si>
    <t>WOS:000762574000001</t>
  </si>
  <si>
    <t>MAR 2022</t>
  </si>
  <si>
    <t>1751-908X</t>
  </si>
  <si>
    <t>1639-4488</t>
  </si>
  <si>
    <t>O'Reilly, Suzanne Y/0000-0002-3883-5498; Prent, Alexander/0000-0002-1321-7319; Boone, Samuel C/0000-0003-2274-7933; Greau, Yoann/0000-0002-8458-3746; Florin, Guillaume/0000-0002-1480-1162</t>
  </si>
  <si>
    <t>Florin, Guillaume/AAS-8340-2021; Gleadow, Andrew/A-9512-2012; Boone, Samuel C/AFC-9006-2022; O'Reilly, Suzanne Y/A-1315-2008; Greau, Yoann/A-2885-2012</t>
  </si>
  <si>
    <t>To promote a more efficient and transparent geochemistry data ecosystem, a consortium of Australian university research laboratories called the AuScope Geochemistry Network assembled to build a collaborative platform for the express purpose of preserving, disseminating and collating geochronology and isotopic data. In partnership with geoscience-data-solutions company Lithodat Pty Ltd, the open, cloud-based AusGeochem platform () was developed to simultaneously serve as a geosample registry, a geochemical data repository and a data analysis tool. Informed by method-specific groups of geochemistry experts and established international data reporting practices, community-agreed database schemas were developed for rock and mineral geosample metadata and secondary ion mass spectrometry U-Pb analysis, with additional models for laser ablation-inductively coupled-mass spectrometry U-Pb and Lu-Hf, Ar-Ar, fission-track and (U-Th-Sm)/He under development. Collectively, the AusGeochem platform provides the geochemistry community with a new, dynamic resource to help facilitate FAIR (Findable, Accessible, Interoperable, Reusable) data management, streamline data dissemination and advanced quantitative investigations of Earth system processes. By systematically archiving detailed geochemical (meta-)data in structured schemas, intractably large datasets comprising thousands of analyses produced by numerous laboratories can be readily interrogated in novel and powerful ways. These include rapid derivation of inter-data relationships, facilitating on-the-fly data compilation, analysis and visualisation.</t>
  </si>
  <si>
    <t>GEOSTANDARDS AND GEOANALYTICAL RESEARCH</t>
  </si>
  <si>
    <t>Boone, Samuel C.; Dalton, Hayden; Prent, Alexander; Kohlmann, Fabian; Theile, Moritz; Greau, Yoann; Florin, Guillaume; Noble, Wayne; Hodgekiss, Sally-Ann; Ware, Bryant; Phillips, David; Kohn, Barry; O'Reilly, Suzanne; Gleadow, Andrew; McInnes, Brent; Rawling, Tim</t>
  </si>
  <si>
    <t>Boone, SC; Dalton, H; Prent, A; Kohlmann, F; Theile, M; Gréau, Y; Florin, G; Noble, W; Hodgekiss, SA; Ware, B; Phillips, D; Kohn, B; O'Reilly, S; Gleadow, A; McInnes, B; Rawling, T</t>
  </si>
  <si>
    <t>WOS:000539344400003</t>
  </si>
  <si>
    <t>1473-4257</t>
  </si>
  <si>
    <t>0306-6800</t>
  </si>
  <si>
    <t>The concept of 'ownership' is increasingly central to debates, in the media, health policy and bioethics, about the appropriate management of clinical data. I argue that the language of ownership acts as a metaphor and reflects multiple concerns about current data use and the disenfranchisement of citizens and collectives in the existing data ecosystem. But exactly which core interests and concerns ownership claims allude to remains opaque. Too often, we jump straight from 'ownership' to 'private property' and conclude 'the data belongs to the patient'. I will argue here that private property is only one type of relevant relationship between people, communities and data. There are several reasons to doubt that conceptualising data as private property presents a compelling response to concerns about clinical data ownership. In particular I argue that clinical data are co-constructed, so a property account would fail to confer exclusive rights to the patient. A non-property account of ownership acknowledges that the data are 'about the patient', and therefore the patient has relevant interests, without jumping to the conclusion that the data 'belongs to the patient'. On this broader account of ownership, the relevant harm is the severing of the connection between the patient and their data, and the solution is to re-engage and re-connect patients to the data research enterprise.</t>
  </si>
  <si>
    <t>JOURNAL OF MEDICAL ETHICS</t>
  </si>
  <si>
    <t>Ballantyne, Angela</t>
  </si>
  <si>
    <t>Ballantyne, A</t>
  </si>
  <si>
    <t>WOS:000998039300001</t>
  </si>
  <si>
    <t>1873-5754</t>
  </si>
  <si>
    <t>0264-8377</t>
  </si>
  <si>
    <t>Atazadeh, Behnam/0000-0001-9295-4220</t>
  </si>
  <si>
    <t>Olfat, Hamed/AAA-7356-2019; Rajabifard, Abbas/D-1818-2015; Atazadeh, Behnam/K-8913-2018</t>
  </si>
  <si>
    <t>LAND USE POLICY</t>
  </si>
  <si>
    <t>Atazadeh, B; Rajabifard, A; Olfat, H</t>
  </si>
  <si>
    <t>WOS:001073057000001</t>
  </si>
  <si>
    <t>2399-8091</t>
  </si>
  <si>
    <t>2399-8083</t>
  </si>
  <si>
    <t>Crooks, Andrew/0000-0002-5034-6654; Jiang, Na/0000-0001-9161-8954</t>
  </si>
  <si>
    <t>Jiang, Na/AHD-6106-2022; Crooks, Andrew/L-2018-2017</t>
  </si>
  <si>
    <t>Today we are awash with data, especially when it comes to studying cities from a diverse data ecosystem ranging from demographic to remotely sensed imagery and social media. This has led to the growth of urban analytics providing new ways to conduct quantitative research within cities. One area that has seen significant growth is using natural language processing techniques on text data from social media to explore various issues relating to urban morphology. However, we would argue that social media only provides limited insights when dealing with longer-term urban phenomena, such as the growth and shrinkage of cities. This relates to the fact that social media is a relatively recent phenomenon compared to longer-term urban problems that take decades to emerge. Concerning longer-term coverage, newspapers, which are increasingly becoming digitized, provide the possibility to overcome the limitations of social media and provide insights over a timeframe that social media does not. To demonstrate the utility of newspapers for urban analytics and to study longer-term urban issues, we utilize an advanced topic modeling technique (i.e., BERTopic) on a large number of newspaper articles from 1975 to 2021 to explore urban shrinkage in Detroit. Our topic modeling results reveal insights related to how Detroit shrinks. For example, side effects of 2007 to 2009 economic recessions on Detroit's automobile industry, local employment status, and the housing market.</t>
  </si>
  <si>
    <t>ENVIRONMENT AND PLANNING B-URBAN ANALYTICS AND CITY SCIENCE</t>
  </si>
  <si>
    <t>Jiang, Na; Crooks, Andrew T.; Kavak, Hamdi; Wang, Wenjing</t>
  </si>
  <si>
    <t>Jiang, N; Crooks, AT; Kavak, H; Wang, WJ</t>
  </si>
  <si>
    <t>WOS:000987808300001</t>
  </si>
  <si>
    <t>APR 2023</t>
  </si>
  <si>
    <t>1872-7115</t>
  </si>
  <si>
    <t>0167-739X</t>
  </si>
  <si>
    <t>ARDAGNA, CLAUDIO AGOSTINO/0000-0001-7426-4795; Anisetti, Marco/0000-0002-5438-9467; Berto, Filippo/0000-0002-2720-608X</t>
  </si>
  <si>
    <t>Berto, Filippo/J-7204-2019; Anisetti, Marco/AAC-9656-2021; ARDAGNA, CLAUDIO AGOSTINO/A-3283-2016</t>
  </si>
  <si>
    <t>Modern (industrial) domains are based on large digital ecosystems where huge amounts of data and information need to be collected, shared, and analyzed by multiple actors working within and across organizational boundaries. This data-driven ecosystem poses strong requirements on data management and data analysis, as well as on data protection and system trustworthiness. However, although Big Data has reached its functional maturity and represents a key enabler for enterprises to compete in the global market, the assurance and trustworthiness of Big Data computations (e.g., security, privacy) are still in their infancy. While functionally appealing, Big Data does not provide a transparent environment with clear non-functional properties, impairing the users' ability to evaluate its behavior and clashing with modern data-privacy regulations. In this paper, we present a novel assurance process for Big Data, which evaluates the Big Data pipelines, and the Big Data ecosystem underneath, to provide a comprehensive measure of their trustworthiness. To the best of our knowledge, this approach is the first attempt to address the general problem of Big Data trustworthiness in an holistic way. We experimentally evaluate our solution in a real Big Data Analytics-as-a-Service environment, first presenting a detailed walkthrough evaluation, and then showing its feasibility and negligible performance overhead (i.e., approx 1 min). (c) 2023 Elsevier B.V. All rights reserved.</t>
  </si>
  <si>
    <t>FUTURE GENERATION COMPUTER SYSTEMS-THE INTERNATIONAL JOURNAL OF ESCIENCE</t>
  </si>
  <si>
    <t>Anisetti, M; Ardagna, CA; Berto, F</t>
  </si>
  <si>
    <t>WOS:000979339700001</t>
  </si>
  <si>
    <t>2073-4425</t>
  </si>
  <si>
    <t>Ertaylan, Gokhan/0000-0001-5602-6435; Kenis, Daan/0000-0002-3105-8251; Tommel, Judith/0000-0002-0748-8139; Houwink, Isa/0000-0002-9927-7266; Hens, Kristien/0000-0003-1062-7918; Pusparum, Murih/0000-0001-9560-0612; Lambrechts, Nathalie/0000-0003-1896-0483; Brohet, Richard/0000-0003-4472-9322</t>
  </si>
  <si>
    <t>Kenis, Daan/IQT-8495-2023; Ertaylan, Gōkhan/A-3061-2009; Evers, Andrea/U-8983-2019</t>
  </si>
  <si>
    <t>Ongoing health challenges, such as the increased global burden of chronic disease, are increasingly answered by calls for personalized approaches to healthcare. Genomic medicine, a vital component of these personalization strategies, is applied in risk assessment, prevention, prognostication, and therapeutic targeting. However, several practical, ethical, and technological challenges remain. Across Europe, Personal Health Data Space (PHDS) projects are under development aiming to establish patient-centered, interoperable data ecosystems balancing data access, control, and use for individual citizens to complement the research and commercial focus of the European Health Data Space provisions. The current study explores healthcare users' and health care professionals' perspectives on personalized genomic medicine and PHDS solutions, in casu the Personal Genetic Locker (PGL). A mixed-methods design was used, including surveys, interviews, and focus groups. Several meta-themes were generated from the data: (i) participants were interested in genomic information; (ii) participants valued data control, robust infrastructure, and sharing data with non-commercial stakeholders; (iii) autonomy was a central concern for all participants; (iv) institutional and interpersonal trust were highly significant for genomic medicine; and (v) participants encouraged the implementation of PHDSs since PHDSs were thought to promote the use of genomic data and enhance patients' control over their data. To conclude, we formulated several facilitators to implement genomic medicine in healthcare based on the perspectives of a diverse set of stakeholders.</t>
  </si>
  <si>
    <t>GENES</t>
  </si>
  <si>
    <t>Personal Genomes in Practice: Exploring Citizen and Healthcare Professionals' Perspectives on Personalized Genomic Medicine and Personal Health Data Spaces Using a Mixed-Methods Design</t>
  </si>
  <si>
    <t>Tommel, Judith; Kenis, Daan; Lambrechts, Nathalie; Brohet, Richard M.; Swysen, Jordy; Mollen, Lotte; Hoefmans, Marie-Jose F.; Pusparum, Murih; Evers, Andrea W. M.; Ertaylan, Goekhan; Roos, Marco; Hens, Kristien; Houwink, Elisa J. F.</t>
  </si>
  <si>
    <t>Tommel, J; Kenis, D; Lambrechts, N; Brohet, RM; Swysen, J; Mollen, L; Hoefmans, MJF; Pusparum, M; Evers, AWM; Ertaylan, G; Roos, M; Hens, K; Houwink, EJF</t>
  </si>
  <si>
    <t>WOS:000731019100001</t>
  </si>
  <si>
    <t>DEC 3</t>
  </si>
  <si>
    <t>2296-2565</t>
  </si>
  <si>
    <t>Majowicz, Shannon/0000-0002-0006-8369; Sahu, Kirti Sundar/0000-0001-7499-6718</t>
  </si>
  <si>
    <t>Sahu, Kirti Sundar/HTM-2669-2023; Majowicz, Shannon/KXR-8179-2024</t>
  </si>
  <si>
    <t>Recent advances in technology have led to the rise of new-age data sources (e.g., Internet of Things (IoT), wearables, social media, and mobile health). IoT is becoming ubiquitous, and data generation is accelerating globally. Other health research domains have used IoT as a data source, but its potential has not been thoroughly explored and utilized systematically in public health surveillance. This article summarizes the existing literature on the use of IoT as a data source for surveillance. It presents the shortcomings of current data sources and how NextGen data sources, including the large-scale applications of IoT, can meet the needs of surveillance. The opportunities and challenges of using these modern data sources in public health surveillance are also explored. These IoT data ecosystems are being generated with minimal effort by the device users and benefit from high granularity, objectivity, and validity. Advances in computing are now bringing IoT-based surveillance into the realm of possibility. The potential advantages of IoT data include high-frequency, high volume, zero effort data collection methods, with a potential to have syndromic surveillance. In contrast, the critical challenges to mainstream this data source within surveillance systems are the huge volume and variety of data, fusing data from multiple devices to produce a unified result, and the lack of multidisciplinary professionals to understand the domain and analyze the domain data accordingly.</t>
  </si>
  <si>
    <t>FRONTIERS IN PUBLIC HEALTH</t>
  </si>
  <si>
    <t>Sahu, Kirti Sundar; Majowicz, Shannon E.; Dubin, Joel A.; Morita, Plinio Pelegrini</t>
  </si>
  <si>
    <t>Sahu, KS; Majowicz, SE; Dubin, JA; Morita, PP</t>
  </si>
  <si>
    <t>WOS:000919837800001</t>
  </si>
  <si>
    <t>JAN 2023</t>
  </si>
  <si>
    <t>1572-8153</t>
  </si>
  <si>
    <t>1383-469X</t>
  </si>
  <si>
    <t>Guo, Xiangyu/0000-0001-9405-3792; Li, Qilei/0000-0002-9675-9016</t>
  </si>
  <si>
    <t>, 李启磊/K-7546-2019; Guo, Xiangyu/GSN-5068-2022; Zhai, Wenzhe/KEE-6745-2024; Gao, Mingliang/AEK-9687-2022</t>
  </si>
  <si>
    <t>IoT has been overwhelmingly empowered by the rapid development of big-data ecosystems, such as remote sensing technology which runs all the time in obtaining accurate and high-quality images to facilitate the subsequent image processing and content analysis in embedded devices. Object counting, which aims to estimate the number of objects in a captured image, is one of the most crucial tasks among multimedia data and wireless network. However, there are enormous inherent factors that seriously degrade the counting performance in remote sensing, e.g. the background clutter, scale variation, and orientation arbitrariness. In this paper, we tackle the aforementioned problems in a divide-and-conquer manner by devising the dense attention fusion network (DAFNet). Specifically, we introduce an iterative attention fusion (IAF) module, which mainly relies on the multiscale channel attention (MCA) unit, to alleviate the side effect caused by background clutter. Meanwhile, to overcome the intrinsic scale variations, we build a dense spatial pyramid (DSP) module to consider the hierarchical information obtained under diverse receptive fields. Finally, we stack deformable convolution layers to deal with the orientation arbitrariness. The synergy of the proposed IAF and DSP modules substantially promotes the effectiveness of the proposed DAFNet, which can be demonstrated by the notable superiority in extensive experiments on the remote sensing counting datasets against state-of-the-art competitors.</t>
  </si>
  <si>
    <t>MOBILE NETWORKS &amp; APPLICATIONS</t>
  </si>
  <si>
    <t>Guo, Xiangyu; Gao, Mingliang; Zhai, Wenzhe; Li, Qilei; Kim, Kyu Hyung; Jeon, Gwanggil</t>
  </si>
  <si>
    <t>Guo, XY; Gao, ML; Zhai, WZ; Li, QL; Kim, KH; Jeon, G</t>
  </si>
  <si>
    <t>WOS:001165836200001</t>
  </si>
  <si>
    <t>DEC 2023</t>
  </si>
  <si>
    <t>1872-6933</t>
  </si>
  <si>
    <t>0169-023X</t>
  </si>
  <si>
    <t>Managing unstructured and heterogeneous data, integrating them, and enabling their analysis are among the key challenges in data ecosystems, together with the need to accommodate a progressive growth in these systems by seamlessly supporting extensibility. This is particularly relevant for OLAP analyses on multidimensional cubes stored in data warehouses (DWs), which naturally span large portions of heterogeneous data, possibly relying on different data models (relational, document-based, graph-based). While the management of model heterogeneity in DWs, using for instance multi-model databases, has already been investigated, not much has been done to support extensibility. In a previous paper we have investigated a schemaonread scenario aimed at granting the extensibility of multidimensional cubes by proposing an architecture to support it and discussing the main open issues associated. This paper takes a step further by presenting xCube, an approach to provide on-demand extensibility of multidimensional cubes in a supply-driven fashion. xCube lets users choose a multidimensional element to be extended, using additional data, possibly uploaded from a data lake. Then, the multidimensional schema is extended by considering the functional dependencies implied by these additional data, and the extended multidimensional schema is made available to users for OLAP analyses. After explaining our approach with reference to a motivating case study in agro-ecology, we propose a proof-of-concept implementation using AgensGraph and Mondrian.</t>
  </si>
  <si>
    <t>DATA &amp; KNOWLEDGE ENGINEERING</t>
  </si>
  <si>
    <t>Bimonte, S; Coulibaly, FA; Rizzi, S</t>
  </si>
  <si>
    <t>WOS:001026183300001</t>
  </si>
  <si>
    <t>JUL 2023</t>
  </si>
  <si>
    <t>OCT 19</t>
  </si>
  <si>
    <t>1527-974X</t>
  </si>
  <si>
    <t>1067-5027</t>
  </si>
  <si>
    <t>Health Level 7((R))'s (HL7) Fast Healthcare Interoperability Resources((R)) (FHIR (R)) is leading new efforts to make data available to healthcare clinicians, administrators, and leaders. Standardized nursing terminologies were developed to enable nursing's voice and perspective to be visible within the healthcare data ecosystem. The use of these SNTs has been shown to improve care quality and outcomes, and to provide data for knowledge discovery. The role of SNTs in describing assessments and interventions and measuring outcomes is unique in health care, and synergistic with the purpose and goals of FHIR. FHIR acknowledges nursing as a discipline of interest and yet the use of SNTs within the FHIR ecosystem is rare. The purpose of this article is to describe FHIR, SNTs, and the potential for synergy in the use of SNTs with FHIR. Toward improving understanding how FHIR works to transport and store knowledge and how SNTs work to convey meaning, we provide a framework and examples of SNTs and their coding for use within FHIR solutions. Finally, we offer recommendations for the next steps to advance FHIR-SNT collaboration. Such collaboration will advance both nursing specifically and health care in general, and most importantly, improve population health.</t>
  </si>
  <si>
    <t>JOURNAL OF THE AMERICAN MEDICAL INFORMATICS ASSOCIATION</t>
  </si>
  <si>
    <t>FHIR-up! Advancing knowledge from clinical data through application of standardized nursing terminologies within HL7® FHIR®</t>
  </si>
  <si>
    <t>Monsen, Karen A.; Heermann, Laura; Dunn-Lopez, Karen</t>
  </si>
  <si>
    <t>Monsen, KA; Heermann, L; Dunn-Lopez, K</t>
  </si>
  <si>
    <t>WOS:000990136400001</t>
  </si>
  <si>
    <t>NOV 2022</t>
  </si>
  <si>
    <t>FEB 15</t>
  </si>
  <si>
    <t>1873-3212</t>
  </si>
  <si>
    <t>1385-8947</t>
  </si>
  <si>
    <t>Pernici, Barbara/0000-0002-2034-9774; Dinelli, Timoteo/0000-0003-1660-2965</t>
  </si>
  <si>
    <t>Faravelli, Tiziano/L-2310-2013; Ramalli, Edoardo/GQH-0557-2022; Nobili, Andrea/M-2868-2015; Pernici, Barbara/C-1035-2016</t>
  </si>
  <si>
    <t>Validation is an essential procedure in the development of a predictive model in several engineering fields. In addition, recent data analysis techniques and the increasing availability of data have the potential to provide a deeper understanding of experimental data and simulation models. This work proposes a systematic, objective, and automatic methodology to validate and analyze experiments and models from a high-level perspective. The proposed methodology exploits the opportunities offered by the 'data ecosystem' concept, combining data and model evaluation and providing an integrated set of techniques to produce synthetic but comprehensive insights about the experiment and the predictive model. The methodology focuses on data assessment of the experiments used in the process, the use of a trend similarity comparison index to measure the model performance, and data science techniques to systematically extract models' behavior insight by analyzing a large number of validation results and linking them to the experiment characteristics. The automated proposed approach follows the generality principle and can be extended to different appli-cation domains in which predictive models are validated against big data in the chemical engineering domain. As a case study, the proposed methodology is applied with hundreds of experimental datasets to evaluate a kinetic model that describes the pyrolysis and combustion of hydrocarbons.</t>
  </si>
  <si>
    <t>CHEMICAL ENGINEERING JOURNAL</t>
  </si>
  <si>
    <t>Ramalli, E; Dinelli, T; Nobili, A; Stagni, A; Pernici, B; Faravelli, T</t>
  </si>
  <si>
    <t>WOS:000460946100001</t>
  </si>
  <si>
    <t>MAR 8</t>
  </si>
  <si>
    <t>Van Dyck, Walter/0000-0002-2829-3779</t>
  </si>
  <si>
    <t>Huys, Isabelle/M-8673-2016; Van Dyck, Walter/JCP-4090-2023</t>
  </si>
  <si>
    <t>Moving toward new adaptive pathways for the development and access to innovative medicines implies that real-world data (RWD) collected throughout the medicinal product life cycle is becoming increasingly important. Big data analytics on RWD can obtain new and powerful insights into medicines' effectiveness. However, the healthcare ecosystem still faces many sector-specific challenges that hamper the use of big data analytics delivering real world evidence (RWE). We distinguish between exploratory (ExTE) and hypotheses-evaluating (HETE) studies testing treatment effectiveness in the real world. From our experience and in the context of the four V's of data management, we show that to get meaningful results data Variety and Veracity are needed regardless of the type of study conducted. More so, for ExTE studies high data Volume is needed while for HETE studies high Velocity becomes essential. Next, we highlight what are needed within the biomedical big data ecosystem, being: (a) international data reusability; (b) real-time RWD processing information systems; and (c) longitudinal RWD. Finally, in an effort to manage the four V's whilst respecting patient privacy laws we argue for the development of an underlying federated RWD infrastructure on a common data model, capable of bringing the centrally-conducted big data analysis to the de-centrally kept biomedical data.</t>
  </si>
  <si>
    <t>Geldor, Tine; Huys, Isabelle; Van Dyck, Walter</t>
  </si>
  <si>
    <t>Geldor, T; Huys, I; Van Dyck, W</t>
  </si>
  <si>
    <t>WOS:000477045000101</t>
  </si>
  <si>
    <t>JUL 1</t>
  </si>
  <si>
    <t>Cabrera-Umpierrez, Maria Fernanda/0000-0001-9343-063X; Garcia-Betances, Rebeca I./0000-0003-0938-3565; Gonzalez-Martinez, Sergio/0000-0003-1256-6389; Ottaviano, Manuel/0000-0003-0002-4988; Vera Munoz, Cecilia/0000-0002-8737-494X; BELTRAN-JAUNSARAS, MARIA EUGENIA/0000-0002-4219-0055; Terius-Padron, Jose Gabriel/0000-0002-9177-0611; Cea, Gloria/0000-0002-6947-4672; Arredondo Waldmeyer, Maria Teresa/0000-0003-3113-3976</t>
  </si>
  <si>
    <t>Ottaviano, Manuel/ADH-9280-2022; Waldmeyer, María/AAQ-1497-2021; Teriús-Padrón, José Gabriel/AAX-5404-2021; Cabrera-Umpierrez, Maria Fernanda/N-8980-2014; Garcia-Betances, Rebeca I./I-8814-2014</t>
  </si>
  <si>
    <t>The growth of the urban population together with a high concentration of air pollution have important health impacts on citizens who are exposed to them, causing serious risks of the development and evolution of different chronic diseases. This paper presents the design and development of a novel participatory citizen science-based application and data ecosystem model. These developments are imperative and scientifically designed to gather and process perceptual sensing of urban, environmental, and health data. This data acquisition approach allows citizens to gather and generate environment- and health-related data through mobile devices. The sum of all citizens' data will continuously enrich and increase the volumes of data coming from the city sensors and sources across geographical locations. These scientifically generated data, coupled with data from the city sensors and sources, will enable specialized predictive analytic solutions to empower citizens with urban, environmental, and health recommendations, while enabling new data-driven policies. Although it is difficult for citizens to relate their personal behaviour to large-scale problems such as climate change, pollution, or public health, the developed ecosystem provides the necessary tools to enable a greener and healthier lifestyle, improve quality of life, and contribute towards a more sustainable local environment.</t>
  </si>
  <si>
    <t>Empowering Citizens through Perceptual Sensing of Urban Environmental and Health Data Following a Participative Citizen Science Approach</t>
  </si>
  <si>
    <t>Ottaviano, Manuel; Eugenia Beltran-Jaunsaras, Maria; Gabriel Terius-Padron, Jose; Garcia-Betances, Rebeca I.; Gonzalez-Martinez, Sergio; Cea, Gloria; Vera, Cecilia; Fernanda Cabrera-Umpierrez, Maria; Arredondo Waldmeyer, Maria Teresa</t>
  </si>
  <si>
    <t>Ottaviano, M; Beltrán-Jaunsarás, ME; Teriús-Padrón, JG; García-Betances, RI; González-Martínez, S; Cea, G; Vera, C; Cabrera-Umpiérrez, MF; Waldmeyer, MTA</t>
  </si>
  <si>
    <t>WOS:001060870300001</t>
  </si>
  <si>
    <t>AUG 2023</t>
  </si>
  <si>
    <t>1873-4707</t>
  </si>
  <si>
    <t>0268-4012</t>
  </si>
  <si>
    <t>Wainwright, Thomas/0009-0003-5415-4558; Kraus, Sascha/0000-0003-4886-7482</t>
  </si>
  <si>
    <t>Kraus, Sascha/HCH-3626-2022; Stöckmann, Christoph/HNI-2181-2023</t>
  </si>
  <si>
    <t>Open data is considered an important resource to stimulate innovation and create economic and social value. Open data researchers have examined the importance of data publication by public bodies, but in contrast, much less attention has focused on how open data is exploited. In this paper, we aim to provide insight into the actions of platforms to assist open data exploitation by transformational entrepreneurs, which systemically facilitate transformation in socio-economic development. Our findings investigate two types of mechanism, reflecting the openness of the data movement and the competitive commercial need for closure. First, inclusion mechanisms are social mechanisms of the open data ecosystem which seek to attract a broad range of potential collaborators through supporting entrepreneurs to innovate with open data. Second, exclusion mechanisms are deployed to filter collaborators, to identify those who are seen by platforms to be more likely to successfully exploit their data, or develop revenue sharing relationships. We reveal how these mechanisms are used at different stages of the innovation process, to initially attract a wide pool of collaborators, before seeking to reduce them to better target limited resources. Despite 'openness' being a key requirement of open data publication, for successful transformational entrepreneur exploitation, it requires dimensions of closure.</t>
  </si>
  <si>
    <t>INTERNATIONAL JOURNAL OF INFORMATION MANAGEMENT</t>
  </si>
  <si>
    <t>Wainwright, Thomas; Huber, Franz; Stockmann, Christoph; Kraus, Sascha</t>
  </si>
  <si>
    <t>Wainwright, T; Huber, F; Stöckmann, C; Kraus, S</t>
  </si>
  <si>
    <t>WOS:001341670800001</t>
  </si>
  <si>
    <t>2072-4292</t>
  </si>
  <si>
    <t>Simonis, Ingo/0000-0001-5304-5868; Bastin, Lucy/0000-0003-1321-0800; Zaborowski, Piotr/0000-0003-4990-2008</t>
  </si>
  <si>
    <t>Bastin, Lucy/ABD-2663-2021</t>
  </si>
  <si>
    <t>Data spaces are conceptualised as a trusted and secure distributed data ecosystem through which to exchange resources in the Web. Several efforts define guidance toward data space implementation, such as reference architectures and frameworks. As yet, the proposed data space solutions do not provide common and mature implementation options yet, and this gap between concept and implementation risks confusing users and developers. However, well-recognised organisations have been developing solutions and standards that address interoperability and good data exchange practices for decades, especially in the domain of geospatial information and remote sensing. Therefore, this paper compares the available solutions, providing the mapping and integration of the proposed blueprints to available interoperable standards. This concrete mapping, followed by a discussion with experts, results in a proposal of integrated reference data space building blocks, and an overview of the related standards and solutions. It is designed to support the effective practical implementation of data spaces and to guide future solution developments. This work can form the base for effective collaboration among different organisations, clearly identifying their scopes. A key role is apparent for standards and use cases from the remote sensing and geospatial domains, which have achieved wide adoption and maturity over the past years.</t>
  </si>
  <si>
    <t>REMOTE SENSING</t>
  </si>
  <si>
    <t>Noardo, Francesca; Atkinson, Rob; Bastin, Lucy; Maso, Joan; Simonis, Ingo; Villar, Alejandro; Voidrot, Marie-Francoise; Zaborowski, Piotr</t>
  </si>
  <si>
    <t>Noardo, F; Atkinson, R; Bastin, L; Maso, J; Simonis, I; Villar, A; Voidrot, MF; Zaborowski, P</t>
  </si>
  <si>
    <t>WOS:001162224900001</t>
  </si>
  <si>
    <t>JAN 2024</t>
  </si>
  <si>
    <t>1879-3274</t>
  </si>
  <si>
    <t>0160-791X</t>
  </si>
  <si>
    <t>In recent years, data privacy has attracted increasing public concerns, especially with public scandals from top Internet companies, emerging over inappropriate data collection, lack of transparency in data usage, and manipulation of users' preferences. This has led to responsive efforts from multiple sectors of society to constrain the violation of individuals' data privacy. Among these efforts, the regulations like GDPR are the most influential, which are believed to be able to change the foundation of the whole data ecosystem. The main concern of current regulation is data transparency, designed to enable individuals to make rational decisions about their data. However, I argue that transparency cannot mitigate a key issue of data privacy, which is the right of receiving benefits from data. This issue is getting severe with the rapid development of the data economy and will become the essential problem of social welfare and fairness in the AI era. I further point out that the key to solving this issue is to migrate the current centralized data utilization paradigm to a new decentralized paradigm. Based on the recent technical advancements, I propose an applicable pathway to implement such a paradigm. And to realize a fair and sustainable data eco-system, joint efforts should be made within this paradigm.</t>
  </si>
  <si>
    <t>TECHNOLOGY IN SOCIETY</t>
  </si>
  <si>
    <t>Data privacy: From transparency to fairness*</t>
  </si>
  <si>
    <t>Wu, C</t>
  </si>
  <si>
    <t>WOS:000486918800005</t>
  </si>
  <si>
    <t>2449-6499</t>
  </si>
  <si>
    <t>2083-2567</t>
  </si>
  <si>
    <t>Koren, Oded/0000-0002-7573-2455</t>
  </si>
  <si>
    <t>Big data research has become an important discipline in information systems research. However, the flood of data being generated on the Internet is increasingly unstructured and non-numeric in the form of images and texts. Thus, research indicates that there is an increasing need to develop more efficient algorithms for treating mixed data in big data for effective decision making. In this paper, we apply the classical K-means algorithm to both numeric and categorical attributes in big data platforms. We first present an algorithm that handles the problem of mixed data. We then use big data platforms to implement the algorithm, demonstrating its functionalities by applying the algorithm in a detailed case study. This provides us with a solid basis for performing more targeted profiling for decision making and research using big data. Consequently, the decision makers will be able to treat mixed data, numerical and categorical data, to explain and predict phenomena in the big data ecosystem. Our research includes a detailed end-to-end case study that presents an implementation of the suggested procedure. This demonstrates its capabilities and the advantages that allow it to improve the decision-making process by targeting organizations' business requirements to a specific cluster[s]/profiles[s] based on the enhancement outcomes.</t>
  </si>
  <si>
    <t>JOURNAL OF ARTIFICIAL INTELLIGENCE AND SOFT COMPUTING RESEARCH</t>
  </si>
  <si>
    <t>DECISION-MAKING ENHANCEMENT IN A BIG DATA ENVIRONMENT: APPLICATION OF THE K-MEANS ALGORITHM TO MIXED DATA</t>
  </si>
  <si>
    <t>Koren, Oded; Hallin, Carina Antonia; Perel, Nir; Bendet, Dror</t>
  </si>
  <si>
    <t>Koren, O; Hallin, CA; Perel, N; Bendet, D</t>
  </si>
  <si>
    <t>WOS:000751529600001</t>
  </si>
  <si>
    <t>FEB 2022</t>
  </si>
  <si>
    <t>MAY 16</t>
  </si>
  <si>
    <t>1758-3748</t>
  </si>
  <si>
    <t>2050-3806</t>
  </si>
  <si>
    <t>hariri, nadjla/0000-0003-2320-7023</t>
  </si>
  <si>
    <t>Purpose This study aimed to present a model for open-data management for developing innovative information flow in Iranian knowledge-based companies (businesses). Design/methodology/approach The method was mixed (qualitative-quantitative) and data collection tools were interview and questionnaire. The qualitative part was done to identify the influential components in open data management (ecosystem) using the grounded theory method. A questionnaire was developed based on the results of the qualitative section and the theoretical foundations, and the quantitative section was conducted by analytical survey method and the model was extracted using factor analysis and the integration of the qualitative section. Findings Seven categories of entrepreneurial incentives, sustainable value, innovative features, challenges and barriers, actors, business model and requirements are the main categories that should be considered in open data management (ecosystem) with all categories of research have a significant relationship with open data management. Originality/value The study focused on open data management from an innovation paradigm perspective and its role in developing innovative information flow. The study aimed to identify the key components of the open data ecosystem, open-data value creation, and the need to use the open data approach to develop data-driven and knowledge-based businesses in Iran-an emerging approach largely ignored.</t>
  </si>
  <si>
    <t>ASLIB JOURNAL OF INFORMATION MANAGEMENT</t>
  </si>
  <si>
    <t>Presenting an open data management (ecosystem) model with developing innovative information flow approach in Iranian knowledge-based companies</t>
  </si>
  <si>
    <t>Feyzbakhsh, Omm Al-Banin; Babalhavaeji, Fahimeh; Nezafati, Navid; Hariri, Nadjla; Nooshinfard, Fatemeh</t>
  </si>
  <si>
    <t>Feyzbakhsh, OAB; Babalhavaeji, F; Nezafati, N; Hariri, N; Nooshinfard, F</t>
  </si>
  <si>
    <t>WOS:001124689300001</t>
  </si>
  <si>
    <t>2023 DEC 15</t>
  </si>
  <si>
    <t>1465-3990</t>
  </si>
  <si>
    <t>0953-7325</t>
  </si>
  <si>
    <t>Liu, YuJing/0000-0002-3620-7180</t>
  </si>
  <si>
    <t>li, meifang/JQI-6495-2023</t>
  </si>
  <si>
    <t>In China's fast-paced economic development, the current focus is cultivating 'Specialized, Refined, Distinctive, and Innovative' (SRDI) enterprises. This paper aims to advance high-quality SRDI development in Chinese cities through the lens of the big data knowledge ecosystem. By constructing a framework for this ecosystem, the article explores how its elements collectively contribute to SRDI development in major Chinese cities. Utilizing a combined research approach, incorporating Necessary Condition Analysis (NCA) and fuzzy set Qualitative Comparative Analysis (fsQCA), the study, based on data from 38 Chinese cities, innovatively designs variables for a configurational analysis framework. The findings reveal four pathways for promoting SRDI development, each with unique core driving conditions and a substitution relationship between antecedent conditions. This research's contribution lies in the creative construction of an empirical analysis framework examining how the various elements of the big data ecosystem impact SRDI development levels in cities. It addresses existing research gaps in SRDI development and the study of the big data knowledge ecosystem. The paper uncovers how various elements of the big data knowledge ecosystem enhance overall SRDI development in Chinese cities and provides scientific research support for understanding the facilitation of SRDI development by the big data knowledge ecosystem.</t>
  </si>
  <si>
    <t>TECHNOLOGY ANALYSIS &amp; STRATEGIC MANAGEMENT</t>
  </si>
  <si>
    <t>From the perspective of big data knowledge ecosystem to demonstrate the 'SRDI' high-quality development of Chinese cities</t>
  </si>
  <si>
    <t>Li, Meifang; Liu, Yujing</t>
  </si>
  <si>
    <t>Li, MF; Liu, YJ</t>
  </si>
  <si>
    <t>WOS:000747917500001</t>
  </si>
  <si>
    <t>2038-1026</t>
  </si>
  <si>
    <t>2038-5366</t>
  </si>
  <si>
    <t>As digital transformation is speeding up, the need for a reliable retrieval is too. Libraries have long used authority files to enhance the search for information. Now, as the entire GLAM field is increasingly presenting its content online, national libraries face the requirement to provide authority data as reference points to a far more diverse community. The request is not limited to persistent identifiers but new records on non-librarian entities are needed. The German National Library (DNB) aims to provide an open framework that allows collaboration on all levels: editing the records, defining the regulations and standards plus ease the data flow in both directions. To this end, the DNB has started an ambitious project transferring both the authority file records and their regulations into a Wikibase instance. The article relates the findings working with the beta version of the software that drives Wikidata. To spur the process the DNB co-published the Wiki-Library Manifesto together with Wikimedia Deutschland. The institutions signing the manifesto shall cooperate to improve the building of a technical infrastructure that will ease knowledge equity through the FAIR Data Principles and the creation of a structured data ecosystem. The manifesto was signed by IFLA in June 2021.</t>
  </si>
  <si>
    <t>JLIS.IT</t>
  </si>
  <si>
    <t>Fischer, Barbara Katharina; Kett, Juergen; Hartmann, Sarah; Manecke, Mathias</t>
  </si>
  <si>
    <t>Fischer, BK; Kett, J; Hartmann, S; Manecke, M</t>
  </si>
  <si>
    <t>WOS:001246555100001</t>
  </si>
  <si>
    <t>MAY 2024</t>
  </si>
  <si>
    <t>Treiblmaier, Horst/X-1282-2019</t>
  </si>
  <si>
    <t>This paper explores the dynamics between value-added services, intermediary brands, and consumer privacy concerns in shaping attitudes toward blockchain-enabled consumer services. Grounded in the AntecedentsPrivacy Concerns-Outcomes (APCO) framework, we develop a theoretical model that we test in three experimental studies with a total of 1613 participants, utilizing verbal scenarios featuring blockchain applications for international money transfer and hotel booking. Our research reveals that complete disintermediation via pure peer-to-peer blockchain transactions is unlikely. Consumers prefer blockchain applications offering supplementary services like call centers, password assistance, and cancellation options. As consumers become familiar with blockchain technology, privacy concerns intensify due to its distributed and immutable storage. The fears of data breaches are more pronounced when blockchain applications are offered by unknown startups as opposed to well-known Big Tech companies. However, privacy-conscious consumers also value the prospect of distancing themselves from big-data ecosystems by embracing blockchain solutions from startups. Our research extends the APCO framework by clarifying how privacy concerns, brand-based heuristics, and technological attributes interact. For managerial implications, blockchain applications necessitate re-intermediation to meet consumer preferences. Potential intermediaries, including Big Tech firms, startups, and industry incumbents, face unique challenges in developing and marketing blockchain-enabled consumer services.</t>
  </si>
  <si>
    <t>Strebinger, A; Treiblmaier, H</t>
  </si>
  <si>
    <t>WOS:000446373900026</t>
  </si>
  <si>
    <t>1573-7608</t>
  </si>
  <si>
    <t>1360-2357</t>
  </si>
  <si>
    <t>MESSAOUDI, Faycal/0000-0001-7803-4997</t>
  </si>
  <si>
    <t>In recent years, Online learning systems have met big challenges, especially due to rapid changes in technology, the gigantic amounts of data to be stored and manipulated, the large number of learners and the diversity of educational resources. As a result, e-learning platforms must change their mechanisms for data processing and storage to be smarter. In this context, big data is the relevant paradigm for the distributed and parallel processing of large data sets through thousands of clusters. It also offers a rich set of tools in order to improve data collection, storage, analysis, processing, optimization, and visualization. This article introduces the big data concept, its characteristics, and focuses in particular on the integration of it in a computing environment for human learning dedicated to online learning systems, and how the new methods, technologies, and tools of big data can enhance the future of online learning. Moreover, it proposes an approach for smoothly adapting the traditional e-learning systems to be suitable for big data ecosystems in cloud computing. Furthermore, it provides a methodology and architecture to incorporate the e-learning storage and computing in a Hadoop software library. Finally, the benefits and advantages associated with implementing big data in future online learning systems are discussed.</t>
  </si>
  <si>
    <t>EDUCATION AND INFORMATION TECHNOLOGIES</t>
  </si>
  <si>
    <t>Dahdouh, Karim; Dakkak, Ahmed; Oughdir, Lahcen; Messaoudi, Faycal</t>
  </si>
  <si>
    <t>Dahdouh, K; Dakkak, A; Oughdir, L; Messaoudi, F</t>
  </si>
  <si>
    <t>WOS:001191794000001</t>
  </si>
  <si>
    <t>2504-2289</t>
  </si>
  <si>
    <t>Calzada, Igor/0000-0002-4269-830X</t>
  </si>
  <si>
    <t>Calzada, Igor/H-9662-2017</t>
  </si>
  <si>
    <t>This article investigates the intricate dynamics of data monopolies, referred to as data-opolies, and their implications for democratic erosion. Data-opolies, typically embodied by large technology corporations, accumulate extensive datasets, affording them significant influence. The sustainability of such data practices is critically examined within the context of decentralized Web3 technologies amidst Artificial Intelligence (AI) disruption. Additionally, the article explores emancipatory datafication strategies to counterbalance the dominance of data-opolies. It presents an in-depth analysis of two emergent phenomena within the decentralized Web3 emerging landscape: People-Centered Smart Cities and Datafied Network States. The article investigates a paradigm shift in data governance and advocates for joint efforts to establish equitable data ecosystems, with an emphasis on prioritizing data sovereignty and achieving digital self-governance. It elucidates the remarkable roles of (i) blockchain, (ii) decentralized autonomous organizations (DAOs), and (iii) data cooperatives in empowering citizens to have control over their personal data. In conclusion, the article introduces a forward-looking examination of Web3 decentralized technologies, outlining a timely path toward a more transparent, inclusive, and emancipatory data-driven democracy. This approach challenges the prevailing dominance of data-opolies and offers a framework for regenerating datafied democracies through decentralized and emerging Web3 technologies.</t>
  </si>
  <si>
    <t>BIG DATA AND COGNITIVE COMPUTING</t>
  </si>
  <si>
    <t>Calzada, I</t>
  </si>
  <si>
    <t>WOS:000642548200001</t>
  </si>
  <si>
    <t>SEP 2</t>
  </si>
  <si>
    <t>1469-5944</t>
  </si>
  <si>
    <t>0965-4313</t>
  </si>
  <si>
    <t>BERTACCHINI, Enrico Eraldo/0000-0003-4832-5798</t>
  </si>
  <si>
    <t>NUCCIO, Massimiliano/N-3165-2019</t>
  </si>
  <si>
    <t>Digital transformation has deeply influenced how innovation can rise in the production, distribution and consumption of cultural products. Although data-driven innovation has been proved effective in creating value across many business functions, the pace of adoption of strong data ecosystems seems slower for Arts and Cultural Organizations (ACOs). The paper theoretically explores how data analytics can affect different areas of innovation in the core cultural sectors. By integrating marketing intelligence, arts management and policy literature with illustrative evidence from secondary sources, we discuss the potential impact of data analytics for enhancing ACOs innovation. First, digitalization and connectivity have increased opportunities for customer engagement and empowerment, shifting cultural consumption from a transaction to a relationship with cultural organizations. Second, data-driven metrics allow ACOs and policy makers to match more effectively patterns of consumption and eventually to create value from harvesting and processing information. Finally, although ACOs are encouraged to review their traditional business models through this new trajectory, significant conceptual and organizational barriers question the benefits of data analytics and slow down its adoption. The paper contributes to the academic and policy debate on the role of data-driven innovation in arts management and marketing strategies for cultural organizations.</t>
  </si>
  <si>
    <t>EUROPEAN PLANNING STUDIES</t>
  </si>
  <si>
    <t>Nuccio, Massimiliano; Bertacchini, Enrico</t>
  </si>
  <si>
    <t>Nuccio, M; Bertacchini, E</t>
  </si>
  <si>
    <t>WOS:001135971300001</t>
  </si>
  <si>
    <t>1872-9517</t>
  </si>
  <si>
    <t>0740-624X</t>
  </si>
  <si>
    <t>Rodriguez Bolivar, Manuel Pedro/0000-0001-8959-7664; Casiano Flores, Cesar/0000-0003-4707-6988; Nikiforova, Anastasija/0000-0002-0532-3488; Milic, Petar/0000-0003-0427-8379; LUTEREK, Mariusz/0000-0002-6056-329X; Lnenicka, Martin/0000-0002-3720-8935</t>
  </si>
  <si>
    <t>Janssen, Marijn/H-6223-2013; Milić, Petar/GPW-8513-2022; Rudmark, Daniel/ITU-6908-2023; Lnenicka, Martin/V-3049-2019; Rodriguez Bolivar, Manuel Pedro/K-2911-2012; Casiano Flores, Cesar/L-3217-2017; Nikiforova, Anastasija/Z-1516-2018; LUTEREK, Mariusz/K-9361-2018</t>
  </si>
  <si>
    <t>GOVERNMENT INFORMATION QUARTERLY</t>
  </si>
  <si>
    <t>Lnenicka, Martin; Nikiforova, Anastasija; Luterek, Mariusz; Milic, Petar; Rudmark, Daniel; Neumaier, Sebastian; Santoro, Caterina; Flores, Cesar Casiano; Janssen, Marijn; Bolivar, Manuel Pedro Rodriguez</t>
  </si>
  <si>
    <t>Lnenicka, M; Nikiforova, A; Luterek, M; Milic, P; Rudmark, D; Neumaier, S; Santoro, C; Flores, CC; Janssen, M; Bolívar, MPR</t>
  </si>
  <si>
    <t>WOS:000814565300001</t>
  </si>
  <si>
    <t>The advances in wireless-based technologies and intelligent diagnostics and forecasting such as cloud computing have significantly affected our lifestyle, observed in many fields, especially healthcare. Also, since the number of new cases of cancer has become very high, there is a need to investigate this matter deeply. Still, there is no systematic review on the application or implementation of the cloud in cancer-care services. Hence, this paper has introduced a comprehensive review of a cloud-centered healthcare system that emphasizes treatment ways for different types of cancer until Sep 2021. The results have shown that the largest study was about the relationship between cancer and the cloud associated with breast cancer. Also, the results have shown that cloud computing eases data protection, privacy, and medical record access. Using cloud computing in hospitals, physicians will use advanced programs and tools, and nurses will quickly access patients' information with new Wireless-based technologies. A strong understanding of the practical features of cloud computing will help scientists navigate the massive data ecosystems in cancer research. So, by highlighting the advantages and drawbacks of analyzed articles, this study provides a comprehensive and up-to-date report on the field of cloud-based cancer studies to fill the previous gaps.</t>
  </si>
  <si>
    <t>Xu, Binghui; Zhou, Fengcheng</t>
  </si>
  <si>
    <t>Xu, BH; Zhou, FC</t>
  </si>
  <si>
    <t>WOS:000521117700012</t>
  </si>
  <si>
    <t>1873-6793</t>
  </si>
  <si>
    <t>0957-4174</t>
  </si>
  <si>
    <t>Musyaffa, Fathoni A./0000-0003-4846-8051; Jabeen, Hajira/0000-0003-1476-2121; Lehmann, Jens/0000-0001-9108-4278; Orlandi, Fabrizio/0000-0001-9561-4635; Vidal, Maria-Esther/0000-0003-1160-8727</t>
  </si>
  <si>
    <t>Lehmann, Jens/AAP-1318-2021; Vidal, Maria-Esther/AAU-8163-2020</t>
  </si>
  <si>
    <t>Open budget data are among the most frequently published datasets of the open data ecosystem, intended to improve public administrations and government transparency. Unfortunately, the prospects of analysis across different open budget data remain limited due to schematic and linguistic differences. Budget and spending datasets are published together with descriptive classifications. Various public administrations typically publish the classifications and concepts in their regional languages. These classifications can be exploited to perform a more in-depth analysis, such as comparing similar items across different, cross-lingual datasets. However, in order to enable such analysis, a mapping across the multilingual classifications of datasets is required. In this paper, we present the framework for Interlinking of Heterogeneous Multilingual Open Fiscal DaTA (IOTA). IOTA makes use of machine translation followed by string similarities to map concepts across different datasets. To the best of our knowledge, IOTA is the first framework to offer scalable implementation of string similarity using distributed computing. The results demonstrate the applicability of the proposed multilingual matching, the scalability of the proposed framework, and an in-depth comparison of string similarity measures. (C) 2019 Elsevier Ltd. All rights reserved.</t>
  </si>
  <si>
    <t>EXPERT SYSTEMS WITH APPLICATIONS</t>
  </si>
  <si>
    <t>Musyaffa, FA; Vidal, ME; Orlandi, F; Lehmann, J; Jabeen, H</t>
  </si>
  <si>
    <t>WOS:001224447100009</t>
  </si>
  <si>
    <t>1545-5971</t>
  </si>
  <si>
    <t>Lu, Tianpei/0009-0007-2360-0470; Zhang, Bingsheng/0000-0002-8961-0723</t>
  </si>
  <si>
    <t>Ren, Kui/AGE-3662-2022</t>
  </si>
  <si>
    <t>Privacy concerns often raise when sensitive data are collected, traded, and processed. The data owner typically loses her ultimate control of the data after data-outsourcing. In this work, we present the PrivData Network - a community-controlled privacy-preserving data factory and trading market. It can be viewed as a standalone data ecosystem that enables privacy-preserving data-driven workflows in a controlled environment for orchestrating and automating data movement and data transformation. In particular, we design a data encapsulation mechanism with privacy assurance, which can guarantee data privacy, usage policy compliance and metadata validity. We also design a privacy policy language and utilize a static analysis library that transfers the program to the defined policy language. To ensure the correctness of data processing, we propose a publicly verifiable secure multiparty computation protocol for mixed circuits, which guarantees the output correctness even if all parties are corrupted. Its online efficiency is comparable to conventional semi-honest secret-sharing-based MPC schemes. Finally, we implemented a prototype of our system in C++ and benchmark it on various tasks, such as biometric matching, logistic regression, and decision trees, etc.</t>
  </si>
  <si>
    <t>IEEE TRANSACTIONS ON DEPENDABLE AND SECURE COMPUTING</t>
  </si>
  <si>
    <t>Lu, Tianpei; Zhang, Bingsheng; Ren, Kui</t>
  </si>
  <si>
    <t>Lu, TP; Zhang, BS; Ren, K</t>
  </si>
  <si>
    <t>WOS:000909439800014</t>
  </si>
  <si>
    <t>OCT 1</t>
  </si>
  <si>
    <t>2641-435X</t>
  </si>
  <si>
    <t>Basajja, Mariam/0000-0001-7710-8843</t>
  </si>
  <si>
    <t>Wilson, Katherine/HII-8144-2022</t>
  </si>
  <si>
    <t>The digital health landscape in Uganda is plagued by problems with interoperability and sustainability, due to fragmentation and a lack of integrated digital health solutions. This can be partly attributed to the absence of policies on the interoperability of data, as well as the fact that there is no common goal to make digital data and data infrastructure interoperable across the data ecosystem. The promulgation of the FAIR Guidelines in 2016 brought together various data stewards and stakeholders to adopt a common vision on data management and enable greater interoperability. This article explores the potential of enhancing digital health interoperability through FAIR by analysing the digital solutions piloted in Uganda and their sustainability. It looks at the factors that are currently hindering interoperability by examining existing digital health solutions in Uganda, such as the Digital Health Atlas Uganda (DHA-U) and Uganda Digital Health Dashboard (UDHD). The level of FAIRness of the two dashboards was determined using the FAIR Evaluation Services tool. Analysis was also carried out to discover the level of FAIRness of the digital health solutions within the dashboards and the most frequently used software applications and data standards by the different digital health interventions in Uganda.</t>
  </si>
  <si>
    <t>DATA INTELLIGENCE</t>
  </si>
  <si>
    <t>Basajja, Mariam; Nambobi, Mutwalibi; Wolstencroft, Katy</t>
  </si>
  <si>
    <t>Basajja, M; Nambobi, M; Wolstencroft, K</t>
  </si>
  <si>
    <t>WOS:000485997700030</t>
  </si>
  <si>
    <t>10.1007/s11042-019-08056-4</t>
  </si>
  <si>
    <t>1573-7721</t>
  </si>
  <si>
    <t>1380-7501</t>
  </si>
  <si>
    <t>Jeong, Hwa-Young/0000-0002-5017-934X</t>
  </si>
  <si>
    <t>Kim, Hye/J-2752-2012</t>
  </si>
  <si>
    <t>Big Data is becoming a key strategy in the business sector, with the increasing number of corporate customer data tracking and collection practices, and the proliferation of multimedia content, such as the proliferation of multimedia and camera modules, and the proliferation of multimedia content. In this paper, we proposed a Big Data ecosystem cycle to create the data utilization strategies and analytic manpower for the success of data utilization with the data uptake. Big Data growth and investment with visualizations are critical to creating a significant role in the development of various Big Data business models. First of all, it is necessary to improve the data for innovation (Releasing Data for Innovation) and data visualization, to minimize the risk of privacy, and to mitigate the risk of privacy leaks to facilitate the promotion of Big Data utilization. It needs to comply with the standardization of Big Data requirements based on ISO/IEC geurigo 1 SC JTC data, and it has necessary to identify the scale of the existing architectures for the sake of accommodating and supporting the architecture that embrace the benefits of legacy architectures.</t>
  </si>
  <si>
    <t>MULTIMEDIA TOOLS AND APPLICATIONS</t>
  </si>
  <si>
    <t>RETRACTED: The big data visualization technology based ecosystem cycle on high speed network (Retracted article. See SEP, 2022)</t>
  </si>
  <si>
    <t>Kim, Hye-Sun; Jeong, Hwa-Young; Joo, Hae-Jong</t>
  </si>
  <si>
    <t>Kim, HS; Jeong, HY; Joo, HJ</t>
  </si>
  <si>
    <t>WOS:000396863700007</t>
  </si>
  <si>
    <t>2210-4968</t>
  </si>
  <si>
    <t>1570-0844</t>
  </si>
  <si>
    <t>Vandenbussche, Pierre-Yves/0000-0003-0591-6109; Atemezing, Ghislain/0000-0003-1562-6922</t>
  </si>
  <si>
    <t>Poveda-Villalón, María/J-4530-2012; Vandenbussche, Pierre-Yves/G-1496-2019</t>
  </si>
  <si>
    <t>One of the major barriers to the deployment of Linked Data is the difficulty that data publishers have in determining which vocabularies to use to describe the semantics of data. This systematic report describes Linked Open Vocabularies (LOV), a high-quality catalogue of reusable vocabularies for the description of data on the Web. The LOV initiative gathers and makes visible indicators such as the interconnections between vocabularies and each vocabulary's version history, along with past and current editor (individual or organization). The report details the various components of the system along with some innovations, such as the introduction of a property-level boost in the vocabulary search scoring that takes into account the property's type (e.g, dc: comment) associated with a matching literal value. By providing an extensive range of data access methods (full-text search, SPARQL endpoint, API, data dump or UI), the project aims at facilitating the reuse of well-documented vocabularies in the Linked Data ecosystem. The adoption of LOV by many applications and methods shows the importance of such a set of vocabularies and related features for ontology design and the publication of data on the Web.</t>
  </si>
  <si>
    <t>SEMANTIC WEB</t>
  </si>
  <si>
    <t>Linked Open Vocabularies (LOV): a gateway to reusable semantic vocabularies on the Web</t>
  </si>
  <si>
    <t>Vandenbussche, Pierre-Yves; Atemezing, Ghislain A.; Poveda-Villalon, Maria; Vatant, Bernard</t>
  </si>
  <si>
    <t>Vandenbussche, PY; Atemezing, GA; Poveda-Villalon, M; Vatant, B</t>
  </si>
  <si>
    <t>WOS:000444360400038</t>
  </si>
  <si>
    <t>Wladdimiro, Daniel/0000-0002-4958-2246; Vasquez, Cristobal/0000-0001-9044-2504</t>
  </si>
  <si>
    <t>Rosas, Erika/AFY-6048-2022</t>
  </si>
  <si>
    <t>Data streaming belongs to the Big Data ecosystem, which generates high-frequency data streams featuring time-varying characteristics that challenge the traditional stream processing systems capacities. To deal with this problem, many self-adaptive stream processing systems have been proposed. Despite the evolution of self-adaptive systems, there is still a lack of standardized benchmarking systems to enable scientists to evaluate the autonomic capacities of their solutions. In this work, we propose an index called Al-SPS inspired by the human cerebral auto-regulation process. The index quantifies the capacity of an adaptive stream processing systems to self-adapt in the presence of highly dynamic workloads. An index of this nature will help the scientific community generate fair comparisons among literature with the aim of creating better solutions. We validate our proposal by evaluating the adaptive behavior of two state of the art self-adaptive stream processing systems. Tests were performed using real traffic datasets adapted specifically to stress the processing system. Results show that the proposed index quantifies the adaptation capacity of self-adaptive stream processing systems effectively. (C) 2018 Elsevier B.V. All rights reserved.</t>
  </si>
  <si>
    <t>Hidalgo, N; Rosas, E; Vasquez, C; Wladdimiro, D</t>
  </si>
  <si>
    <t>WOS:000506574000011</t>
  </si>
  <si>
    <t>1708-3087</t>
  </si>
  <si>
    <t>Pan, Yuan/0000-0003-2729-6377</t>
  </si>
  <si>
    <t>Research and interest into natural capital, i.e., the stock of the world's natural resources, is increasing as it links humans with nature within a social-ecological system, contributing to ecosystem sustainability. We collected publication data for 300 natural capital papers to explore academic networks and research trends. We used Twitter to collect 14,193 tweets about natural capital over nine months. Analyzing publication data shows three main research clusters, but few coauthorships between the clusters. The results show substantial international coauthorships, and the dominance of American and British academics as coauthors. Analyzing Twitter data, we identified a small community of key users that tweet about natural capital frequently. We found that a range of words is used in tweets about natural capital and the overall sentiment of tweets is positive. For both types of data, ecosystem services and biodiversity are keywords associated with natural capital. Our results have identified key communities of natural capital researchers, but highlight a potential disconnect between research clusters that needs to be addressed. Current communities surrounding natural capital in academia and on Twitter are relatively exclusive and small.</t>
  </si>
  <si>
    <t>ECOLOGY AND SOCIETY</t>
  </si>
  <si>
    <t>Pan, Yuan; Vira, Bhaskar</t>
  </si>
  <si>
    <t>Pan, Y; Vira, B</t>
  </si>
  <si>
    <t>WOS:001250852200001</t>
  </si>
  <si>
    <t>JUN 7</t>
  </si>
  <si>
    <t>2624-9898</t>
  </si>
  <si>
    <t>Munoz, Lilia/0000-0002-4011-2715; Villarreal, Vladimir/0000-0003-4678-5977</t>
  </si>
  <si>
    <t>Villarreal, Vladimir/S-1207-2019; Nielsen, Mel/U-3801-2019</t>
  </si>
  <si>
    <t>Introduction In the scientific research domain, the Open Science movement stands as a fundamental pillar for advancing knowledge and innovation globally. This article presents the design and implementation of the GITCE Open Data Ecosystem (GITCE-ODE) Research Data Management System (RDMS), developed by the Research Group on Emerging Computational Technologies (GITCE) at the Technological University of Panama, as a platform for the long-term storage, publication, and dissemination of research products.Methods The architecture of the GITCE-ODE RDMS encompasses the entire data engineering lifecycle, facilitating information processing stages such as extraction, transformation, loading (ETL), as well as the management and analysis of diverse datasets and metadata.Results Compliance with the FAIR principles ensures that published data and products are Findable, Accessible, Interoperable, and Reusable, promoting automation in the discovery and reuse of digital resources. Key considerations of the web portal include file format standardization, data categorization, treatment of semantic context, and organization of resources to ensure efficient management and administration of open research data.Discussion Through this platform, GITCE aims to foster collaboration, transparency, and accessibility in scientific research, contributing to the ongoing advancement of knowledge transfer and innovation.</t>
  </si>
  <si>
    <t>FRONTIERS IN COMPUTER SCIENCE</t>
  </si>
  <si>
    <t>Villarreal, Vladimir; Munoz, Lilia; Gonzalez, Joseph; Fontecha, Jesus; Dobrescu, Cosmin C.; Nielsen, Mel; Concepcion, Dimas; Rodriguez, Marco</t>
  </si>
  <si>
    <t>Villarreal, V; Muñoz, L; González, J; Fontecha, J; Dobrescu, CC; Nielsen, M; Concepcion, D; Rodriguez, M</t>
  </si>
  <si>
    <t>WOS:000553913700001</t>
  </si>
  <si>
    <t>2071-1050</t>
  </si>
  <si>
    <t>Mora-Valentin, Eva-Maria/0000-0002-7330-0667; Corrales-Garay, Diego/0000-0003-2362-6367</t>
  </si>
  <si>
    <t>Ortiz-de-Urbina-Criado, Marta/AAS-2774-2021; Mora-Valentin, Eva-Maria/J-4168-2012; Corrales-Garay, Diego/N-6024-2018</t>
  </si>
  <si>
    <t>Entrepreneurship and open data are key elements in the sustainable development field, improving economic, social, and environmental dimensions. However, entrepreneurship and open data are barely studied together in the literature from a theoretical perspective. Therefore, this study identifies the main themes in the previous studies and proposes a conceptual model for analyzing entrepreneurship through open data. For this purpose, a descriptive analysis and a co-word analysis were performed. Results show that the subject is multidisciplinary, and the main theme of study is how different agents reuse information released by public administrations to generate new entrepreneurial initiatives, especially novel business models associated with new mobile applications. Open data sources, innovation, and business models are studied as critical factors for analyzing entrepreneurship through open data. Likewise, a conceptual model is presented and emerging themes for future research are proposed. Among them, the importance of encouraging collaboration between different agents in the open data ecosystem for service development and improvement is emphasized. Our study identifies an emerging theme that is still in an early phase: The study of sustainable entrepreneurship through open data as a value creation initiative to address global sustainable development.</t>
  </si>
  <si>
    <t>SUSTAINABILITY</t>
  </si>
  <si>
    <t>Entrepreneurship Through Open Data: An Opportunity for Sustainable Development</t>
  </si>
  <si>
    <t>Corrales-Garay, Diego; Mora-Valentin, Eva-Maria; Ortiz-de-Urbina-Criado, Marta</t>
  </si>
  <si>
    <t>Corrales-Garay, D; Mora-Valentín, EM; Ortiz-de-Urbina-Criado, M</t>
  </si>
  <si>
    <t>WOS:001015408600008</t>
  </si>
  <si>
    <t>1559-0682</t>
  </si>
  <si>
    <t>0024-2594</t>
  </si>
  <si>
    <t>Advances in data infrastructure are often led by disciplinary initiatives aimed at innovation in federation and sharing of data and related research materials. In library and information science (LIS), the data services area has focused on data curation and stewardship to support description and deposit of data for access, reuse, and preservation. At the same time, solutions to societal grand challenges are thought to lie in convergence research, characterized by a problem-focused ori-entation and deep cross-disciplinary integration, requiring access to highly varied data sources with differing resolutions or scales. We ar-gue that data curation and stewardship work in LIS should expand to foster convergence research based on a robust understanding of the dynamics of disciplinary and interdisciplinary research methods and practices. Highlighting unique contributions by Dr. Linda C. Smith to the field of LIS, we outline how her work illuminates problems that are core to current directions in convergence research. Draw-ing on advances in data infrastructure in the earth and geosciences and trends in qualitative domains, we emphasize the importance of metastructures and the necessary influence of disciplinary practice on principles, standards, and provisions for ethical use across the evolving data ecosystem.</t>
  </si>
  <si>
    <t>LIBRARY TRENDS</t>
  </si>
  <si>
    <t>Palmer, Carole L.; Cragin, Melissa H.</t>
  </si>
  <si>
    <t>Palmer, CL; Cragin, MH</t>
  </si>
  <si>
    <t>WOS:000407983100019</t>
  </si>
  <si>
    <t>Belmonte-Fernandez, Oscar/0000-0002-0121-0697; Aguilera, Unai/0000-0001-7359-4864; Lopez-de-Ipina, Diego/0000-0001-8055-6823</t>
  </si>
  <si>
    <t>Peña, Oscar/D-4253-2018; Aguilera, Unai/P-2953-2015; Lopez-de-Ipina, Diego/A-9651-2012</t>
  </si>
  <si>
    <t>Smart Cities use Information and Communication Technologies (ICT) to manage more efficiently the resources and services offered by a city and to make them more approachable to all its stakeholders (citizens, companies and public administration). In contrast to the view of big corporations promoting holistic smart city in a box solutions, this work proposes that smarter cities can be achieved by combining already available infrastructure, i.e., Open Government Data and sensor networks deployed in cities, with the citizens' active contributions towards city knowledge by means of their smartphones and the apps executed in them. In addition, this work introduces the main characteristics of the IES Cities platform, whose goal is to ease the generation of citizen-centric apps that exploit urban data in different domains. The proposed vision is achieved by providing a common access mechanism to the heterogeneous data sources offered by the city, which reduces the complexity of accessing the city's data whilst bringing citizens closely to a prosumer (double consumer and producer) role and allowing to integrate legacy data into the cities' data ecosystem. (C) 2016 Elsevier B.V. All rights reserved.</t>
  </si>
  <si>
    <t>Aguilera, Unai; Pena, Oscar; Belmonte, Oscar; Lopez-de-Ipina, Diego</t>
  </si>
  <si>
    <t>Aguilera, U; Peña, O; Belmonte, O; López-de-Ipiña, D</t>
  </si>
  <si>
    <t>WOS:001145333000001</t>
  </si>
  <si>
    <t>Sestak, Martina/0000-0001-7054-4925; Copot, Daniel/0000-0001-9432-306X</t>
  </si>
  <si>
    <t>Šestak, Martina/JED-9340-2023</t>
  </si>
  <si>
    <t>In the modern agricultural landscape, realizing data's full potential requires a unified infrastructure where stakeholders collaborate and share their data to gain insights and create business value. The agricultural data ecosystem (ADE) serves as a crucial socio-technical infrastructure, aggregating diverse data from various platforms and, thus, advertising sustainable agriculture and digitalization. Establishing trustworthy data sharing and exchange in agro-food value chains involves socioeconomic and technological elements addressed by the agricultural data space (ADS) and its trust principles. This paper outlines key challenges to data sharing in agro-food chains impeding ADE establishment based on the review of 27 studies in scientific literature. Challenges mainly arise from stakeholders' mistrust in the data-sharing process, inadequate data access and use policies, and unclear data ownership agreements. In the ADE context, interoperability is a particularly challenging topic for ensuring the long-term sustainability of the system. Considering these challenges and data space principles and building blocks, we propose a set of design principles for ADS design and implementation that aim to mitigate the adverse impact of these challenges and facilitate agricultural data sharing and exchange.</t>
  </si>
  <si>
    <t>Sestak, Martina; Copot, Daniel</t>
  </si>
  <si>
    <t>Sestak, M; Copot, D</t>
  </si>
  <si>
    <t>WOS:001150787100001</t>
  </si>
  <si>
    <t>2078-2489</t>
  </si>
  <si>
    <t>Spelten, Philipp/0000-0001-9403-8824; Reith, Dirk/0000-0003-1480-6745</t>
  </si>
  <si>
    <t>; Reith, Dirk/E-4528-2011</t>
  </si>
  <si>
    <t>Integrating physical simulation data into data ecosystems challenges the compatibility and interoperability of data management tools. Semantic web technologies and relational databases mostly use other data types, such as measurement or manufacturing design data. Standardizing simulation data storage and harmonizing the data structures with other domains is still a challenge, as current standards such as the ISO standard STEP (ISO 10303 Standard for the Exchange of Product model data) fail to bridge the gap between design and simulation data. This challenge requires new methods, such as ontologies, to rethink simulation results integration. This research describes a new software architecture and application methodology based on the industrial standard Virtual Material Modelling in Manufacturing (VMAP). The architecture integrates large quantities of structured simulation data and their analyses into a semantic data structure. It is capable of providing data permeability from the global digital twin level to the detailed numerical values of data entries and even new key indicators in a three-step approach: It represents a file as an instance in a knowledge graph, queries the file's metadata, and finds a semantically represented process that enables new metadata to be created and instantiated.</t>
  </si>
  <si>
    <t>INFORMATION</t>
  </si>
  <si>
    <t>Spelten, Philipp; Meyer, Morten-Christian; Wagner, Anna; Wolf, Klaus; Reith, Dirk</t>
  </si>
  <si>
    <t>Spelten, P; Meyer, MC; Wagner, A; Wolf, K; Reith, D</t>
  </si>
  <si>
    <t>WOS:000682204700001</t>
  </si>
  <si>
    <t>CONCILIO, GRAZIA/0000-0003-3006-4630</t>
  </si>
  <si>
    <t>The paper identifies a contradiction between data openness and economic value, possibly hiding a 'market failure' requiring a more active intervention from the public hand. Though the sheer quantity of data available for free usage is steadily increasing worldwide, its average quality usually stays well below the minimum threshold required for value creation. In contrast, there is now growing evidence that the use of data has enormous potential for the economy and society, including research and the progress of science. Unfortunately, useful datasets are usually locked in and when actually made accessible, suffer from the same limitations mentioned before. Maybe the time is ripe to undervalue the generalized disclosure of government data in favor of an appropriately incentivized and targeted creation of actionable bases of new IT applications. We present four cases touching upon the issues and potentials of service design, urban innovation, and data-related policies. We identify two possible ways of tackling the highlighted market failure: direct subsidies to government bodies or agencies engaged in disclosing their own datasets and keeping them clean and accessible over time or new regulations that establish more productive data ecosystems, rewarding knowledge creation rather than mere data ownership.</t>
  </si>
  <si>
    <t>The Unexploitable Smartness of Open Data</t>
  </si>
  <si>
    <t>Concilio, Grazia; Molinari, Francesco</t>
  </si>
  <si>
    <t>Concilio, G; Molinari, F</t>
  </si>
  <si>
    <t>WOS:001080885500011</t>
  </si>
  <si>
    <t>1940-5480</t>
  </si>
  <si>
    <t>1067-151X</t>
  </si>
  <si>
    <t>MacLean, Catherine/LXU-9933-2024</t>
  </si>
  <si>
    <t>The intersection of big data and artificial intelligence (AI) has resulted in advances in numerous areas, including machine learning, computer vision, and natural language processing. Although there are many potentially transformative applications of AI in health care, including precision medicine, this industry has been slow to adopt these technologies. At the same time, the operations of health care have historically been system-directed and physician-directed rather than patient-centered. The application of AI to patient-reported outcome measures (PROMs), which provide insight into patient-centered health outcomes, could steer research and healthcare delivery toward decisions that optimize outcomes important to patients. Historically, PROMs have only been collected within research registries. However, the increasing availability of PROMs within electronic health records has led to their inclusion in big data ecosystems, where they can inform or be informed by other data elements. The use of big data to analyze PROMs can help establish norms, evaluate data distribution, and determine proportions of patients achieving change or threshold standards. This information can be used for benchmarking, risk adjustment, predictive modeling, and ultimately improving the health of individuals and populations.</t>
  </si>
  <si>
    <t>JOURNAL OF THE AMERICAN ACADEMY OF ORTHOPAEDIC SURGEONS</t>
  </si>
  <si>
    <t>Maclean, Catherine H.; Antao, Vinicius C.; Chin, Amy S.; Mclawhorn, Alexander S.</t>
  </si>
  <si>
    <t>Maclean, CH; Antao, VC; Chin, AS; Mclawhorn, AS</t>
  </si>
  <si>
    <t>WOS:000665595600001</t>
  </si>
  <si>
    <t>2304-6775</t>
  </si>
  <si>
    <t>Jackson, Brian/0000-0001-7448-8561</t>
  </si>
  <si>
    <t>Jackson, Brian/AAB-4898-2019</t>
  </si>
  <si>
    <t>Journal publishers play an important role in the open research data ecosystem. Through open data policies that include public data archiving mandates and data availability statements, journal publishers help promote transparency in research and wider access to a growing scholarly record. The library and information science (LIS) discipline has a unique relationship with both open data initiatives and academic publishing and may be well-positioned to adopt rigorous open data policies. This study examines the information provided on public-facing websites of LIS journals in order to describe the extent, and nature, of open data guidance provided to prospective authors. Open access journals in the discipline have disproportionately adopted detailed, strict open data policies. Commercial publishers, which account for the largest share of publishing in the discipline, have largely adopted weaker policies. Rigorous policies, adopted by a minority of journals, describe the rationale, application, and expectations for open research data, while most journals that provide guidance on the matter use hesitant and vague language. Recommendations are provided for strengthening journal open data policies.</t>
  </si>
  <si>
    <t>PUBLICATIONS</t>
  </si>
  <si>
    <t>Open Data Policies among Library and Information Science Journals</t>
  </si>
  <si>
    <t>Jackson, Brian</t>
  </si>
  <si>
    <t>Jackson, B</t>
  </si>
  <si>
    <t>WOS:001161871900003</t>
  </si>
  <si>
    <t>1554-1053</t>
  </si>
  <si>
    <t>1554-1045</t>
  </si>
  <si>
    <t>chen, xu lin/KPY-0747-2024</t>
  </si>
  <si>
    <t>The internet of things (IoT) has become a key support object for Chinese strategic emerging industries. It is of great practical significance to promote the construction of the internet of things. Driven by national policies, the development of the internet of things in China has achieved certain results, but it also faces many problems. For example, there are few theoretical and empirical studies on the internet of things economy. In this context, from the perspective of big data, this paper studies the development model and influencing factors of the internet of things economy, and takes Jiangsu Province as an example to put forward development strategies. This article studies the three-stage development model of the IoT economic big data ecosystem: the primary stage, the growth and maturity stage, and the integration stage. On the basis of the research on the development model, the general evaluation method of the economic development model of the internet of things from the perspective of big data is studied, and the general model of strategy selection is established.</t>
  </si>
  <si>
    <t>INTERNATIONAL JOURNAL OF INFORMATION TECHNOLOGY AND WEB ENGINEERING</t>
  </si>
  <si>
    <t>Chen, Xuelin; Zhao, Xia; Ye, Na</t>
  </si>
  <si>
    <t>Chen, XL; Zhao, X; Ye, N</t>
  </si>
  <si>
    <t>WOS:000686575400001</t>
  </si>
  <si>
    <t>10.1097/CIN.0000000000000796</t>
  </si>
  <si>
    <t>1538-9774</t>
  </si>
  <si>
    <t>1538-2931</t>
  </si>
  <si>
    <t>Gephart, Sheila/0000-0002-7589-2715</t>
  </si>
  <si>
    <t>Big data has become the pervasive watchword in healthcare as it advocates promise, increased account- ability, quality, efficiency, and innovation.(1) Furthermore, the use of big data, whether for original research or through secondary data analysis, offers greater external validity, considerably more variables, and more representative samples than primary data collected in individual studies.(2) Big data enables more powerful evaluations of healthcare quality and efficiency, which currently remains comparatively untracked and under-analyzed.(1) Big data is defined by its large volume, high velocity, and variety of data types across individuals.(1)Secondary datasets, existing large-scale data, and big data are attractive information sources that have the potential to broaden the scope of nursing science.(2) In traditional research, an investigator collects data to answer specific research questions. However, in a big data ecosystem, the ready availability of data enables an investigator to ask original questions and conduct primary research. The purpose of this paper is to describe methodological issues and practical applications of using existing data, especially as secondary data analysis to generate new knowledge within nursing science.</t>
  </si>
  <si>
    <t>CIN-COMPUTERS INFORMATICS NURSING</t>
  </si>
  <si>
    <t>Fresh Perspectives on an Old Method Secondary Analysis in a Big Data Era</t>
  </si>
  <si>
    <t>Moore, Emily F.; Thomas, Karen; Gephart, Sheila M.</t>
  </si>
  <si>
    <t>Moore, EF; Thomas, K; Gephart, SM</t>
  </si>
  <si>
    <t>WOS:000488963700004</t>
  </si>
  <si>
    <t>OCT 16</t>
  </si>
  <si>
    <t>1757-5826</t>
  </si>
  <si>
    <t>1757-5818</t>
  </si>
  <si>
    <t>El-Manstrly, Dahlia/0000-0002-4943-1907; Malthouse, Edward/0000-0001-7077-0172</t>
  </si>
  <si>
    <t>Line, Nathaniel/AAX-1303-2020; Dogru, Tarik/LCE-0947-2024; Malthouse, Edward/AAG-3795-2019</t>
  </si>
  <si>
    <t>Purpose The purpose of this paper is to assess the role of platforms in diffusing data value across multiple stakeholders. Design/methodology/approach Seminal theoretical and managerial work has been critically examined in order to justify the need for improving/extending the contemporary understanding of the data value creation process. Findings The results suggest that existing frameworks and conceptualizations of reciprocal data value provide incomplete understanding of the role of platforms in data value diffusion. Research limitations/implications - This paper provides service researchers with a better understanding of the role of platforms in data value diffusion. Future research can develop and validate new frameworks that reflect the proposed extended/improved view of data value creation. Practical implications - Service and hospitality managers will be able to more effectively manage the role of platforms in data value diffusion. Specifically, this paper proposes that, in order for data to become a source of competitive advantage, there must be a symbiotic relationship among all the stakeholders of the data ecosystem. Originality/value The authors discuss how data creates value for different stakeholders in the hospitality industry.</t>
  </si>
  <si>
    <t>JOURNAL OF SERVICE MANAGEMENT</t>
  </si>
  <si>
    <t>Malthouse, Edward C.; Buoye, Alexander; Line, Nathaniel; El-Manstrly, Dahlia; Dogru, Tarik; Kandampully, Jay</t>
  </si>
  <si>
    <t>Malthouse, EC; Buoye, A; Line, N; El-Manstrly, D; Dogru, T; Kandampully, J</t>
  </si>
  <si>
    <t>WOS:000805157000009</t>
  </si>
  <si>
    <t>MAY 19</t>
  </si>
  <si>
    <t>1939-0122</t>
  </si>
  <si>
    <t>1939-0114</t>
  </si>
  <si>
    <t>The aim of this study is to help financial enterprises establish a solid foundation in a big data ecosystem (BDE) and fully play their competitive edges in the fierce business competition. This paper innovatively conducts research studies on the reform of enterprise financial management. First, it expounds on the relevant concepts of big data technology (BDT) alongside financial management. Afterward, the impact of BDT on enterprise financial management is examined. Consequently, a financial enterprise-oriented economic management model is proposed by integrating BDT, enterprise economic management (EEM), and enterprise performance evaluation methods. Further, an experiment is designed to verify the proposed model on estimating the annual enterprise operating income (OI) and human resource (HR) structure. The research findings show that the predicted and actual OI error is within 6%. The predicted enterprise personnel deployment only deviates slightly from actual personnel deployment. Thus, the proposed economic management model can accurately predict OI and cost. It provides a reliable reference for enterprise innovation management, optimizing recruitment conditions, sales strategy, and development strategy. Lastly, the research deficiencies are pointed out alongside corresponding suggestions.</t>
  </si>
  <si>
    <t>SECURITY AND COMMUNICATION NETWORKS</t>
  </si>
  <si>
    <t>RETRACTED: Exploring the Influence of Big Data Technology on the Innovation of the Enterprise Economic Management Mode (Retracted Article)</t>
  </si>
  <si>
    <t>Wu, Yingning</t>
  </si>
  <si>
    <t>Wu, YN</t>
  </si>
  <si>
    <t>WOS:000528939100005</t>
  </si>
  <si>
    <t>10.1504/IJSTM.2020.106744</t>
  </si>
  <si>
    <t>2-3</t>
  </si>
  <si>
    <t>1741-525X</t>
  </si>
  <si>
    <t>1460-6720</t>
  </si>
  <si>
    <t>We present the fundamental challenges for dynamic provisioning of big data applications. The findings are based on our previous experience in this domain, as well as a comprehensive study on a selected set of state-of-the-art tools in the big data ecosystem. We then incorporate these findings in a framework aiming at dynamically provisioning big data applications as services on containerised cloud. The innovations behind the framework are to optimise the whole lifecycle of big data applications in a holistic manner by the adoption of microservices(mu Services) methodologies. The feasibility of our approach is verified through a case study of provisioning a large-scale user traffic data processing application in a private cloud environment backed by Kubernetes. We also show that while hosting big data applications in containerised cloud can significantly eliminate the presumed complexity of deployment and operation, it in the meantime also comes with a certain amount of cost in terms of learning curve and traceability. Our research helps technical decision makers to assess the adoption of microservices for big data applications more objectively.</t>
  </si>
  <si>
    <t>INTERNATIONAL JOURNAL OF SERVICES TECHNOLOGY AND MANAGEMENT</t>
  </si>
  <si>
    <t>Provisioning big data applications as services on containerised cloud: a microservices-based approach</t>
  </si>
  <si>
    <t>Gao Jing; Li Wubin; Zhao Zhuofeng; Han Yanbo</t>
  </si>
  <si>
    <t>Gao, J; Li, WB; Zhao, ZF; Han, YB</t>
  </si>
  <si>
    <t>WOS:000940807000008</t>
  </si>
  <si>
    <t>PII S232637682200033X</t>
  </si>
  <si>
    <t>2326-3768</t>
  </si>
  <si>
    <t>Gupta, Neha/0000-0002-7086-9719</t>
  </si>
  <si>
    <t>Supernant, Kisha/AAQ-8171-2020; Gupta, Neha/JXL-7338-2024</t>
  </si>
  <si>
    <t>Reuse and sharing of archaeological data are tied to ethics in data practice, research design, and the rights of Indigenous peoples in decision-making about their heritage. In this article, the authors discuss how the CARE (Collective benefit, Authority to control, Responsibility, and Ethics) principles and Indigenous data governance create intellectual space for archaeological research. We show how archaeologists can use this framework to highlight hidden costs and labor associated with the data ecosystem, which are often borne by Indigenous nations and communities. The CARE framework gives voice to Indigenous peoples' concerns around data sharing, curation, and reuse; ways we can redress these issues; and strategies that facilitate Indigenous nations and communities in deriving collective benefit from research. In archaeology, these efforts include greater work on heritage legislation and policy, repositioning Indigenous peoples as active stewards of their data, and building capacity in digital methods and ethical data practice. Each Indigenous nation and community has its own interests, values, and protocols, and we suggest paths to bring data practice into alignment with the CARE framework.</t>
  </si>
  <si>
    <t>ADVANCES IN ARCHAEOLOGICAL PRACTICE</t>
  </si>
  <si>
    <t>Gupta, Neha; Martindale, Andrew; Supernant, Kisha; Elvidge, Michael</t>
  </si>
  <si>
    <t>Gupta, N; Martindale, A; Supernant, K; Elvidge, M</t>
  </si>
  <si>
    <t>WOS:000663662000001</t>
  </si>
  <si>
    <t>JUN 14</t>
  </si>
  <si>
    <t>2196-1115</t>
  </si>
  <si>
    <t>Peristeras, Vassilios/0000-0002-4889-3333</t>
  </si>
  <si>
    <t>Peristeras, Vassilios/AAI-3701-2021</t>
  </si>
  <si>
    <t>The public sector, private firms, business community, and civil society are generating data that is high in volume, veracity, velocity and comes from a diversity of sources. This kind of data is known as big data. Public Administrations (PAs) pursue big data as new oil and implement data-centric policies to transform data into knowledge, to promote good governance, transparency, innovative digital services, and citizens' engagement in public policy. From the above, the Government Big Data Ecosystem (GBDE) emerges. Managing big data throughout its lifecycle becomes a challenging task for governmental organizations. Despite the vast interest in this ecosystem, appropriate big data management is still a challenge. This study intends to fill the above-mentioned gap by proposing a data lifecycle framework for data-driven governments. Through a Systematic Literature Review, we identified and analysed 76 data lifecycles models to propose a data lifecycle framework for data-driven governments (DaliF). In this way, we contribute to the ongoing discussion around big data management, which attracts researchers' and practitioners' interest.</t>
  </si>
  <si>
    <t>JOURNAL OF BIG DATA</t>
  </si>
  <si>
    <t>Shah, SIH; Peristeras, V; Magnisalis, I</t>
  </si>
  <si>
    <t>WOS:000541153400040</t>
  </si>
  <si>
    <t>Kropf, Peter/0000-0001-6187-1510; Carretero, Jesus/0000-0002-1413-4793</t>
  </si>
  <si>
    <t>Carretero, Jesus/AAF-7996-2019</t>
  </si>
  <si>
    <t>The increasing amounts of data related to the execution of scientific workflows has raised awareness of their shift towards parallel data-intensive problems. In this paper, we deliver our experience combining the traditional high-performance computing and grid-based approaches with Big Data analytics paradigms, in the context of scientific ensemble workflows. Our goal was to assess and discuss the suitability of such data-oriented mechanisms for production-ready workflows, especially in terms of scalability. We focused on two key elements in the Big Data ecosystem: the data-centric programming model, and the underlying infrastructure that integrates storage and computation in each node. We experimented with a representative MPI-based iterative workflow from the hydrology domain, EnKF-HGS, which we re-implemented using the Spark data analysis framework. We conducted experiments on a local cluster, a private cloud running OpenNebula, and the Amazon Elastic Compute Cloud (AmazonEC2). The results we obtained were analysed to synthesize the lessons we learned from this experience, while discussing promising directions for further research. (C) 2018 Elsevier B.V. All rights reserved.</t>
  </si>
  <si>
    <t>Caino-Lores, S.; Lapin, A.; Carretero, J.; Kropf, P.</t>
  </si>
  <si>
    <t>Caíno-Lores, S; Lapin, A; Carretero, J; Kropf, P</t>
  </si>
  <si>
    <t>WOS:000900904200001</t>
  </si>
  <si>
    <t>2075-471X</t>
  </si>
  <si>
    <t>This paper addresses the possible roles of private actors when privacy paradigms are in flux. If the traditional informed consent-based government-dominated approaches are ill-suited to the big data ecosystem, can private governance fill the gap created by state regulation? In reality, how is public-private partnership being implemented in the privacy protection frameworks? This paper uses cases from APEC's Cross-Border Privacy Rules (CBPR) and the EU's General Data Protection Regulation (GDPR) as models for exploration. The analysis in this paper demonstrates the fluidity of interactions across public and private governance realms. Self-regulation and state regulation are opposing ends of a regulatory continuum, with CBPR-type collaboration and GDPR-type coordination falling somewhere in the middle. The author concludes that there is an evident gap between private actors' potential governing functions and their current roles in privacy protection regimes. Looking to the future, technological developments and market changes call for further public-private convergence in privacy governance, allowing the public authority and the private sector to simultaneously reshape global privacy norms.</t>
  </si>
  <si>
    <t>LAWS</t>
  </si>
  <si>
    <t>Public-Private Interactions in Privacy Governance</t>
  </si>
  <si>
    <t>Peng, Shin-yi</t>
  </si>
  <si>
    <t>Peng, SY</t>
  </si>
  <si>
    <t>WOS:000958660100001</t>
  </si>
  <si>
    <t>MAR 2023</t>
  </si>
  <si>
    <t>10.1016/j.jbi.2023.104337</t>
  </si>
  <si>
    <t>1532-0480</t>
  </si>
  <si>
    <t>1532-0464</t>
  </si>
  <si>
    <t>Wendelborn, Christian/0000-0002-8012-1835; Schickhardt, Christoph/0000-0003-2038-1456</t>
  </si>
  <si>
    <t>Data stewardship is a term that is understood in heterogenous ways. In recent organisational developments and efforts to build infrastructures and hire professional staff for research data management in various scientific fields in Europe, data stewardship is understood as mainly aiming at optimising data management in line with the FAIR principles (findability, accessibility, interoperability, reusability) for purposes of reuse in the interests of the scientific community and the public. In addition, especially in the health and biomedical sciences some understandings of data stewardship mainly focus on the responsibility to respect the informational rights of data subjects. Following on from these different understandings and from recent developments to include ever more stakeholders in data stewardship, we propose a comprehensive understanding of data stewardship. According to this comprehensive understanding, data stewardship includes responsibilities towards all pertinent stakeholders and to equally consider and respect their legitimate rights and interests in order to build and maintain an effi-cient, trusted and fair data ecosystem. We also point out some of the practical challenges implied in such a comprehensive understanding.</t>
  </si>
  <si>
    <t>JOURNAL OF BIOMEDICAL INFORMATICS</t>
  </si>
  <si>
    <t>What is data stewardship? Towards a comprehensive understanding</t>
  </si>
  <si>
    <t>Wendelborn, Christian; Anger, Michael; Schickhardt, Christoph</t>
  </si>
  <si>
    <t>Wendelborn, C; Anger, M; Schickhardt, C</t>
  </si>
  <si>
    <t>WOS:000998550900002</t>
  </si>
  <si>
    <t>0971-5916</t>
  </si>
  <si>
    <t>Good quality health, nutrition and demographic survey data are vital for evidence-based decision-making. Existing literature indicates system specific, data collection and reporting gaps that affect quality of health, nutrition and demographic survey data, thereby affecting its usability and relevance. To mitigate these, the National Data Quality Forum (NDQF), under the Indian Council of Medical Research (ICMR) - National Institute of Medical Statistics (NIMS) developed the National Guidelines for Data Quality in Surveys delineating assurance mechanisms to generate standard quality data in surveys. The present article highlights the principles from the guidelines for informing survey researchers/organizations in generating good quality survey data. It describes the process of development of the national guidelines, principles for each of the survey phases listed in the document and applicability of them to data user for ensuring data quality. The guidelines may be useful to a broad-spectrum of audience such as data producers from government and non-government organizations, policy makers, research institutions, as well as individual researchers, thereby playing a vital role in improving quality of health, nutrition and demographic data ecosystem.</t>
  </si>
  <si>
    <t>INDIAN JOURNAL OF MEDICAL RESEARCH</t>
  </si>
  <si>
    <t>Rao, M. Vishnu Vardhana; Sahu, Damodar; Nair, Saritha; Sharma, Ravendra Kumar; Gulati, Bal Kishan; Acharya, Rajib; Mahapatra, Bidhubhusan; Ramesh, Sowmya; Khan, Nizamuddin; Chaudhuri, Trisha; Sandal, Kanika; Deepani, Vijit; Dey, Sangeeta; Saggurti, Niranjan</t>
  </si>
  <si>
    <t>Rao, MVV; Sahu, D; Nair, S; Sharma, RK; Gulati, BK; Acharya, R; Mahapatra, B; Ramesh, S; Khan, N; Chaudhuri, T; Sandal, K; Deepani, V; Dey, S; Saggurti, N</t>
  </si>
  <si>
    <t>WOS:000513801000010</t>
  </si>
  <si>
    <t>Plessas, Athanasios/0000-0003-2655-7766</t>
  </si>
  <si>
    <t>Garofalakis, John/AAN-2008-2021</t>
  </si>
  <si>
    <t>Regulation of modern societies requires the generation of large sets of heterogeneous legal documents: bills, acts, decrees, administrative decisions, court decisions, legal opinions, circulars, etc. More and more legal publishing bodies publish these documents online, although usually in formats that are not machine-readable and without following Open Data principles. Until an open by default generation and publication process is employed, ex-post transformation of legal documents into Legal Open Data is required. Since manual transformation is a time-consuming and costly process, automated methods need to be applied. While some research efforts toward the automation of the transformation process exist, the alignment of such approaches with proposed Open Data methodologies in order to promote data exploitation is still an open issue. In this paper, we present a methodology aligned to the Open Data ecosystem approach for the automated transformation of Greek court decisions and legal opinions into Legal Open Data that builds on legal language processing methods and tools. We show that this approach produces Legal Open Data of satisfying quality while highly reducing the need for manual intervention.</t>
  </si>
  <si>
    <t>Application of an Ecosystem Methodology Based on Legal Language Processing for the Transformation of Court Decisions and Legal Opinions into Open Data</t>
  </si>
  <si>
    <t>Garofalakis, John; Plessas, Konstantinos; Plessas, Athanasios; Spiliopoulou, Panoraia</t>
  </si>
  <si>
    <t>Garofalakis, J; Plessas, K; Plessas, A; Spiliopoulou, P</t>
  </si>
  <si>
    <t>WOS:000790423900012</t>
  </si>
  <si>
    <t>1793-6349</t>
  </si>
  <si>
    <t>0218-2130</t>
  </si>
  <si>
    <t>The high prevalence and incidence of end-stage rental disease (ESRD) and the difficulty in the early predicting the acute kidney injury (AKI) event highlights the limits of existing kidney care model, particularly the fragmented care and fractured data. The era of medical big data and artificial intelligence (AI) opens an opportunity to fill these knowledge and practice gaps. To obtain multi-dimensional view of the profiles of patients receiving dialysis, we propose to provide coherent care services and to actively collect patients' multi-faceted information from home and hospital (e.g., photos of diets, sleep duration, or dermatologic manifestations). Furthermore, by introducing the blockchain in the infrastructure to enable the trustable medical exchange and effectively creates a large set of distributed medical data lake from various participated hospitals. We will introduce the medical coin, a virtual token, to vitalize digital service within the blockchain and create common interests among data generators, data vendors, and data users.We aim to create business models on top of its therapeutic effectiveness and unlock the academic and commercial value of medical data ecosystem.</t>
  </si>
  <si>
    <t>INTERNATIONAL JOURNAL ON ARTIFICIAL INTELLIGENCE TOOLS</t>
  </si>
  <si>
    <t>Shae, Zon-Yin; Tsai, Jeffrey J. P.</t>
  </si>
  <si>
    <t>Shae, ZY; Tsai, JJP</t>
  </si>
  <si>
    <t>WOS:000959826300001</t>
  </si>
  <si>
    <t>2053-9517</t>
  </si>
  <si>
    <t>Alozie, Modesta/0000-0002-9761-5815; Squire, Vicki/0000-0003-2671-4151</t>
  </si>
  <si>
    <t>Alozie, Modesta/GXM-4250-2022</t>
  </si>
  <si>
    <t>It is now over a decade since the proclamation of a humanitarian 'data revolution', with the rise of 'innovation' and the proliferation of 'data solutions' rendering data-based humanitarianism an important area of critical investigation. This article contributes to debates within the field by exploring the role of data in the provision of humanitarian assistance within camps for internally displaced persons (IDPs) across north-eastern Nigeria and South Sudan. It draws on qualitative interviews carried out with humanitarian practitioners specialising in data and information management, as well as with camp residents and stakeholders located in each region. The analysis focuses attention on the ways in which epistemic injustices have been further perpetuated by the 'data revolution' due to the intensification of paternalistic dynamics associated with the coloniality of humanitarianism. It shows how a logic of extractivism structures the humanitarian data ecosystem, while also generating a series of tensions and disagreements. Data-driven humanitarianism, the article concludes, is characterised by recurring colonial dynamics as well as intensified frictions that bring epistemic injustices into sharper focus.</t>
  </si>
  <si>
    <t>BIG DATA &amp; SOCIETY</t>
  </si>
  <si>
    <t>Squire, Vicki; Alozie, Modesta</t>
  </si>
  <si>
    <t>Squire, V; Alozie, M</t>
  </si>
  <si>
    <t>WOS:000844994500007</t>
  </si>
  <si>
    <t>10.1186/s13023-022-02489-1</t>
  </si>
  <si>
    <t>AUG 26</t>
  </si>
  <si>
    <t>Marques, Joao Pedro/0000-0002-1014-0483; Marta, Ana/0000-0003-3495-4649; Silva, Rufino/0000-0001-8676-0833</t>
  </si>
  <si>
    <t>Silva, Rufino/J-2817-2012; Marques, Joao Pedro/J-3584-2012</t>
  </si>
  <si>
    <t>Rare disease registries increase research accessibility for patients, while providing clinicians/investigators with a coherent data ecosystem necessary to boost research and patient care. The IRD-PT registry is a national, web-based, interoperable registry for inherited retinal degenerations (IRDs) designed to generate scientific knowledge and collect high-quality data on the epidemiology, genomic landscape and natural history of IRDs in Portugal. In two years, the number of enrolled patients almost doubled (537 to 1060). Still, the registry has a lower-than-expected adoption rate, with only 4 centers across Portugal actively enrolling patients. This highlights a strong need to understand factors that may be hindering the registry's nationwide adoption. The purpose of this manuscript is to analyze challenges, facilitators and barriers to the adoption and use of the IRD-PT registry, and to discuss avenues for improvement, focusing on keeping the registry sustainable in the long run. We believe that this exercise may help other rare disease registries to improve user adherence and engagement, ultimately contributing to develop more sustainable and successful registries in the field.</t>
  </si>
  <si>
    <t>Challenges, facilitators and barriers to the adoption and use of a web-based national IRD registry: lessons learned from the IRD-PT registry</t>
  </si>
  <si>
    <t>Marques, Joao Pedro; Vaz-Pereira, Sara; Costa, Jose; Marta, Ana; Henriques, Jose; Silva, Rufino</t>
  </si>
  <si>
    <t>Marques, JP; Vaz-Pereira, S; Costa, J; Marta, A; Henriques, J; Silva, R</t>
  </si>
  <si>
    <t>WOS:000948398200005</t>
  </si>
  <si>
    <t>MAR 10</t>
  </si>
  <si>
    <t>2052-4463</t>
  </si>
  <si>
    <t>Osterle, Sabine/0000-0003-3248-7899; Toure, Vasundra/0000-0003-4639-4431; Raisaro, Jean Louis/0000-0003-2052-6133; Crameri, Katrin/0000-0003-3656-3457</t>
  </si>
  <si>
    <t>The Swiss Personalized Health Network (SPHN) is a government-funded initiative developing federated infrastructures for a responsible and efficient secondary use of health data for research purposes in compliance with the FAIR principles (Findable, Accessible, Interoperable and Reusable). We built a common standard infrastructure with a fit-for-purpose strategy to bring together health-related data and ease the work of both data providers to supply data in a standard manner and researchers by enhancing the quality of the collected data. As a result, the SPHN Resource Description Framework (RDF) schema was implemented together with a data ecosystem that encompasses data integration, validation tools, analysis helpers, training and documentation for representing health metadata and data in a consistent manner and reaching nationwide data interoperability goals. Data providers can now efficiently deliver several types of health data in a standardised and interoperable way while a high degree of flexibility is granted for the various demands of individual research projects. Researchers in Switzerland have access to FAIR health data for further use in RDF triplestores.</t>
  </si>
  <si>
    <t>SCIENTIFIC DATA</t>
  </si>
  <si>
    <t>Toure, Vasundra; Krauss, Philip; Gnodtke, Kristin; Buchhorn, Jascha; Unni, Deepak; Horki, Petar; Raisaro, Jean Louis; Kalt, Katie; Teixeira, Daniel; Crameri, Katrin; Sabine, Osterle</t>
  </si>
  <si>
    <t>Touré, V; Krauss, P; Gnodtke, K; Buchhorn, J; Unni, D; Horki, P; Raisaro, JL; Kalt, K; Teixeira, D; Crameri, K; Sabine, O</t>
  </si>
  <si>
    <t>WOS:000763620700001</t>
  </si>
  <si>
    <t>2306-5729</t>
  </si>
  <si>
    <t>Stryeck, Sarah/0000-0001-7524-6038; Jean-Quartier, Claire/0000-0002-0840-2173; Rey Mazon, Miguel/0000-0003-3116-1926; Lovric, Mario/0000-0002-3541-9624</t>
  </si>
  <si>
    <t>Lovrić, Mario/AAS-7160-2021</t>
  </si>
  <si>
    <t>Research and development are facilitated by sharing knowledge bases, and the innovation process benefits from collaborative efforts that involve the collective utilization of data. Until now, most companies and organizations have produced and collected various types of data, and stored them in data silos that still have to be integrated with one another in order to enable knowledge creation. For this to happen, both public and private actors must adopt a flexible approach to achieve the necessary transition to break data silos and create collaborative data sharing between data producers and users. In this paper, we investigate several factors influencing cooperative data usage and explore the challenges posed by the participation in cross-organizational data ecosystems by performing an interview study among stakeholders from private and public organizations in the context of the project IDE@S, which aims at fostering the cooperation in data science in the Austrian federal state of Styria. We highlight technological and organizational requirements of data infrastructure, expertise, and practises towards collaborative data usage.</t>
  </si>
  <si>
    <t>DATA</t>
  </si>
  <si>
    <t>Collaborative Data Use between Private and Public Stakeholders-A Regional Case Study</t>
  </si>
  <si>
    <t>Jean-Quartier, Claire; Rey Mazon, Miguel; Lovric, Mario; Stryeck, Sarah</t>
  </si>
  <si>
    <t>Jean-Quartier, C; Mazón, MR; Lovric, M; Stryeck, S</t>
  </si>
  <si>
    <t>WOS:000937080100001</t>
  </si>
  <si>
    <t>Yoshihiro, Takuya/0000-0002-7420-4132; Hosio, Simo/0000-0002-9609-0965</t>
  </si>
  <si>
    <t>The concept of sensor clouds has been populated for utilizing data from massive amount of IoT devices. In the sensor cloud, a large number of sensors and users are connected and sensor data are traded among them. A number of market frameworks for such data ecosystems have been proposed so far, most of which assumes multiple stakeholders and coordinates their interests using techniques such as the traditional economic theory and game theory. However, because of the duplicability of IoT data, designing a natural pricing scheme based directly on market principles, such as the balance between seller competition and consumer demands, is still a challenge. In this paper, we propose a new pricing scheme for IoT stream data, where prices are determined by the balance between seller competition and consumer demand. Unlike conventional methods, our method is based on simulation. By simulating the market and sellers' pricing behaviors on the broker's platform, fair pricing is achieved without causing undesirable phenomena such as price wars. The evaluation results show that the proposed pricing method has desirable characteristics for an IoT data market.</t>
  </si>
  <si>
    <t>Yoshihiro, Takuya; Hosio, Simo</t>
  </si>
  <si>
    <t>Yoshihiro, T; Hosio, S</t>
  </si>
  <si>
    <t>WOS:000914222300001</t>
  </si>
  <si>
    <t>JAN 4</t>
  </si>
  <si>
    <t>Novitzky, Peter/0000-0002-3838-1668</t>
  </si>
  <si>
    <t>Novitzky, Peter/ABA-8765-2020; van den Oord, Steven/ACG-3939-2022</t>
  </si>
  <si>
    <t>Attention is increasingly focused on the protection of water systems as critical infrastructure, including subsystems of supply, sanitation, hygiene, and management. Similarly increasing consideration is paid to the growing role and impact of data on water systems and management. We explore key challenges associated with data-driven water systems as critical infrastructure. First, we describe the status of water infrastructure as a part of national critical infrastructure. Second, as this infrastructure increasingly relies on the constant flow of data from a huge variety, quality, and complexity of sensors, we provide a descriptive framework to map in detail the particular expertise needed across data-driven water management, applied to the UK water infrastructure as our use case. Third, through the framework of Capabilities Approach (CA) we analyze the specific challenges of data-driven water management, and argue that the current predominant narratives in the water infrastructure discourse have difficulties to effectively convey existing and emerging challenges. Fourth, we further demonstrate the widening gap between infrastructure services and consumer goods, arguing for increased convergence of the utilization of consumer data, and developing open data ecosystems.</t>
  </si>
  <si>
    <t>Hazell, Peter; Novitzky, Peter; van den Oord, Steven</t>
  </si>
  <si>
    <t>Hazell, P; Novitzky, P; van den Oord, S</t>
  </si>
  <si>
    <t>WOS:000399346300004</t>
  </si>
  <si>
    <t>Giest, Sarah/0000-0001-8201-6943</t>
  </si>
  <si>
    <t>The paper addresses the growing scepticism around big data use in the context of smart cities. Big data is said to transform city governments into being more efficient, effective and evidence-based. However, critics point towards the limited capacity of government to overcome the siloed structure of data storage and manage the diverse stakeholders involved in setting up a data ecosystem. On the basis of this, the paper investigates the challenges city governments face when dealing with big data in the context of carbon emission reduction. Through the lens of the evidence-based policy and policy capacity literature, the cities of Copenhagen (Denmark), London (UK), Malmo (Sweden), Oxford (UK) and Vienna (Austria) are analysed. The cases reveal that the institutional complexity underlying big data integration limits local government capacity to set up data management structures that would allow further utilization of big data and that current solutions focus on local pilot sites and outsourcing of data analytics.</t>
  </si>
  <si>
    <t>Giest, Sarah</t>
  </si>
  <si>
    <t>Giest, S</t>
  </si>
  <si>
    <t>WOS:000891978400001</t>
  </si>
  <si>
    <t>NOV 16</t>
  </si>
  <si>
    <t>2666-3864</t>
  </si>
  <si>
    <t>Aou, Kaoru/0000-0002-3481-8287; Chard, Kyle/0000-0002-7370-4805; Jensen, Klavs/0000-0001-7192-580X; Kroenlein, Kenneth/0000-0002-0210-0203; Walsh, Dylan/0000-0001-7981-2770; Deagen, Michael/0000-0002-8034-0667; Olsen, Bradley/0000-0002-7272-7140</t>
  </si>
  <si>
    <t>Walsh, Dylan/ABG-5975-2020; Aou, Kaoru/C-6616-2009; Jensen, Klavs/F-2462-2012</t>
  </si>
  <si>
    <t>Autonomous experimental systems offer a compelling glimpse into a future where closed-loop, iterative cycles-performed by machines and guided by artificial intelligence (AI) and machine learning (ML)-play a foundational role in materials research and development. This perspective draws attention to the roles of networks and interfaces-of and between humans and machines-for the purpose of generating knowledge and accelerating innovation. Polymers, a class of materials with massive global impact, present a unique opportunity for the application of informatics and automation to pressing societal challenges. To develop these networks and interfaces in polymer science, the Community Resource for Innovation in Polymer Technology (CRIPT)-a polymer data ecosystem based on novel polymer data model, representation, search, and visualization technologies-is introduced. The ongoing co-design efforts engage stakeholders in industry, academia, and government to uncover rapidly actionable, high-impact opportunities to build networks, bridge interfaces, and catalyze innovation in polymer technology.</t>
  </si>
  <si>
    <t>CELL REPORTS PHYSICAL SCIENCE</t>
  </si>
  <si>
    <t>Deagen, Michael E.; Walsh, Dylan J.; Audus, Debra J.; Kroenlein, Kenneth; Pablo, Juan J. de; Aou, Kaoru; Chard, Kyle; Jensen, Klavs F.; Olsen, Bradley D.</t>
  </si>
  <si>
    <t>Deagen, ME; Walsh, DJ; Audus, DJ; Kroenlein, K; Pablo, JJD; Aou, K; Chard, K; Jensen, KF; Olsen, BD</t>
  </si>
  <si>
    <t>WOS:000850364900010</t>
  </si>
  <si>
    <t>JUL 12</t>
  </si>
  <si>
    <t>1875-905X</t>
  </si>
  <si>
    <t>1574-017X</t>
  </si>
  <si>
    <t>li, bin/0000-0003-4990-285X</t>
  </si>
  <si>
    <t>Li, Junwei/B-6936-2019; 严, 峰/KHU-0912-2024; Cheng, Kevin/L-7157-2019</t>
  </si>
  <si>
    <t>The rapid advancement of information technology, particularly big data and artificial intelligence technologies, has presented unprecedented opportunities and challenges to people from many walks of life, including Chinese medicine. How to combine traditional Chinese medicine (TCM) with artificial intelligence technology in the context of big data, as well as how to advance the theory of traditional Chinese medicine toward the world, is the question that needs to be answered. This study proposed the processing flow and overall framework of TCM health using big data and presented a feasible solution for the management and application of TCM big data. Next, the TCM Health Big Data ecosystem with cloud computing as the core technology is proposed to provide personal scientific and effective health management, protect the body from diseases, improve the physical and mental health, and improve the ability to adapt to the natural and social environment. The study summarizes the TCM cultural communication and health management using big data and achieves the goal of preventive treatment of disease.</t>
  </si>
  <si>
    <t>MOBILE INFORMATION SYSTEMS</t>
  </si>
  <si>
    <t>Cheng, Haitao; Li, JunWei; Ye, ChunXia; Yan, Feng; Wan, ChunMiao; Li, Bin</t>
  </si>
  <si>
    <t>Cheng, HT; Li, JW; Ye, CX; Yan, F; Wan, CM; Li, B</t>
  </si>
  <si>
    <t>WOS:000842604100001</t>
  </si>
  <si>
    <t>AUG 2022</t>
  </si>
  <si>
    <t>SUPPL 1</t>
  </si>
  <si>
    <t>1573-6695</t>
  </si>
  <si>
    <t>1389-4986</t>
  </si>
  <si>
    <t>Haggerty, Kevin/0000-0002-6210-6156; Cruden, Gracelyn/0000-0002-1737-5867; Ford, Jodi/0000-0002-0778-4667; Fernandes, Claudia-Santi/0000-0003-4513-5526; Woodward, Diana/0000-0001-5051-469X; Saavedra, Lissette/0000-0001-8880-0624; Ridenour, Ty/0000-0002-9709-6808</t>
  </si>
  <si>
    <t>Ford, Jodi/AAO-9830-2021; Stormshak, Elizabeth/JPL-9863-2023</t>
  </si>
  <si>
    <t>The Helping to End Addiction Long-Term (HEAL) Prevention Cooperative (HPC) is rapidly developing 10 distinct evidence-based interventions for implementation in a variety of settings to prevent opioid misuse and opioid use disorder. One HPC objective is to compare intervention impacts on opioid misuse initiation, escalation, severity, and disorder and identify whether any HPC interventions are more effective than others for types of individuals. It provides a rare opportunity to prospectively harmonize measures across distinct outcomes studies. This paper describes the needs, opportunities, strategies, and processes that were used to harmonize HPC data. They are illustrated with a strategy to measure opioid use that spans the spectrum of opioid use experiences (termed involvement) and is composed of common anchor items ranging from initiation to symptoms of opioid use disorder. The limitations and opportunities anticipated from this approach to data harmonization are reviewed. Lastly, implications for future research cooperatives and the broader HEAL data ecosystem are discussed.</t>
  </si>
  <si>
    <t>PREVENTION SCIENCE</t>
  </si>
  <si>
    <t>Ridenour, Ty A.; Cruden, Gracelyn; Yang, Yang; Bonar, Erin E.; Rodriguez, Anthony; Saavedra, Lissette M.; Hussong, Andrea M.; Walton, Maureen A.; Deeds, Bethany; Ford, Jodi L.; Knight, Danica K.; Haggerty, Kevin P.; Stormshak, Elizabeth; Kominsky, Terrence K.; Ahrens, Kym R.; Woodward, Diana; Feng, Xin; Fiellin, Lynn E.; Wilens, Timothy E.; Klein, David J.; Fernandes, Claudia-Santi</t>
  </si>
  <si>
    <t>Ridenour, TA; Cruden, G; Yang, Y; Bonar, EE; Rodriguez, A; Saavedra, LM; Hussong, AM; Walton, MA; Deeds, B; Ford, JL; Knight, DK; Haggerty, KP; Stormshak, E; Kominsky, TK; Ahrens, KR; Woodward, D; Feng, X; Fiellin, LE; Wilens, TE; Klein, DJ; Fernandes, CS</t>
  </si>
  <si>
    <t>WOS:001378369400005</t>
  </si>
  <si>
    <t>10.31009/hipertext.net.2024.i28.05</t>
  </si>
  <si>
    <t>1695-5498</t>
  </si>
  <si>
    <t>This research proposes the development of a model for the construction of journalistic stories in the framework of local journalism through the selection, collection and analysis of data from the city of Lugo, aimed at repositioning the professional role of journalist as a member of a transdisciplinary team through the use of big data tools. New ways of producing, preserving and disseminating information are proposed through the creation of an innovative model that uses techniques and tools belonging to the big data ecosystem and the model is implemented with a case study. The conclusions are based on the relevance, innovation and effectiveness of the proposed model in order to regain confidence in the profession in the context of an open, intelligent and interactive city and in the environment of a communicative cosmopolitanism where the concept of human dignity permeates all aspects of research in order to contribute to a common language and an open look as inherent features of society.</t>
  </si>
  <si>
    <t>HIPERTEXT NET</t>
  </si>
  <si>
    <t>Data journalism: transfer of results for the construction of stories in the local ecosystem</t>
  </si>
  <si>
    <t>Valcarcel-Tabernero, Maria; Sixto-Garcia, Jose</t>
  </si>
  <si>
    <t>Valcárcel-Tabernero, M; Sixto-García, J</t>
  </si>
  <si>
    <t>WOS:000624864900001</t>
  </si>
  <si>
    <t>DEC 2020</t>
  </si>
  <si>
    <t>1461-7315</t>
  </si>
  <si>
    <t>1461-4448</t>
  </si>
  <si>
    <t>Lunich, Marco/0000-0002-0553-7291</t>
  </si>
  <si>
    <t>Open data provide great potential for society, for example, in the field of smart cities, from which all citizens might profit. The trust of these citizens is important for the integration of various data, like sensitive user data, into an open data ecosystem. In the following study, we analyzed whether transparency about the application of open data promotes trust. Furthermore, we formulated guidelines on how to create transparency regarding open data in an ethical way. Using an open-data-based fictitious smart city app, we conducted an experiment analyzing to what extent communication of the technical open data application process and the ethical self-commitment for the transparent communication of data application affect trust in the app's provider. The results indicate that the more information users obtain regarding the use of open data, the more trustworthy they perceive the app provider to be, and the more likely they are to use the app.</t>
  </si>
  <si>
    <t>NEW MEDIA &amp; SOCIETY</t>
  </si>
  <si>
    <t>Wiencierz, Christian; Luenich, Marco</t>
  </si>
  <si>
    <t>Wiencierz, C; Lünich, M</t>
  </si>
  <si>
    <t>WOS:001177641400001</t>
  </si>
  <si>
    <t>FEB 2024</t>
  </si>
  <si>
    <t>10.1080/19406940.2024.2323015</t>
  </si>
  <si>
    <t>APR 2</t>
  </si>
  <si>
    <t>1940-6959</t>
  </si>
  <si>
    <t>1940-6940</t>
  </si>
  <si>
    <t>Bowles, Harry/0000-0002-0541-3926</t>
  </si>
  <si>
    <t>Sport has undergone a data revolution. The unrelenting extraction of athlete data has become a topic of controversy and the focus of recent public campaigns and policy proposals. However, research and governance are lagging in addressing the full scope and complexity of sport's data ecosystem and the commercial assemblage involved in the generation and subsequent exploitation of athlete data. This paper examines the need to move beyond the current emphasis on the role and use of data as a product of situated surveillance practices in the sporting workplace to the capitalist orientation at the centre of a burgeoning data economy. In so doing, two interdependent theoretical concepts - surveillance culture and surveillance capitalism - are introduced as an analytical framework to shape future research, policy and debate aimed at understanding and protecting the rights of athletes in the light of their exposure to highly surveillant digital technologies used in the production of elite performance, and sport as a multi-mediated form of consumption.</t>
  </si>
  <si>
    <t>INTERNATIONAL JOURNAL OF SPORT POLICY AND POLITICS</t>
  </si>
  <si>
    <t>Sport, surveillance and the data economy: an expanding horizon for research and governance</t>
  </si>
  <si>
    <t>Bowles, Harry; Mcgee, Darragh</t>
  </si>
  <si>
    <t>Bowles, H; Mcgee, D</t>
  </si>
  <si>
    <t>WOS:001379240900001</t>
  </si>
  <si>
    <t>2504-0537</t>
  </si>
  <si>
    <t>A key motivation for Open Science is accessibility. For researchers in resource-poor economies, this translates into access to the methods, data and publications that will foster scientific research and discovery in such communities and environments. Attitudes toward Open Science are in flux, and there is a growing awareness of the roles and responsibilities that researchers have to one another in this regard. This paper explores how African researchers approach issues relating to Open Data by reporting on the State of Open Data Report data. Focusing on the attitudes toward Open Data, this paper reports on how African researchers view (i) data sharing, (ii) the use of shared data, and (iii) the Open Data ecosystem. The findings show that, although the attitudes of African researchers have changed over time, they are not very different from those held by their international counterparts. These findings will aid policymakers, as well as academic and research institutions, in highlighting the areas of future growth for Open Data in Africa.</t>
  </si>
  <si>
    <t>FRONTIERS IN RESEARCH METRICS AND ANALYTICS</t>
  </si>
  <si>
    <t>Skelly, Lara; Chiware, Elisha R. T.</t>
  </si>
  <si>
    <t>Skelly, L; Chiware, ERT</t>
  </si>
  <si>
    <t>WOS:000851324300005</t>
  </si>
  <si>
    <t>2632-6736</t>
  </si>
  <si>
    <t>Dodds, Leigh/0000-0003-0837-2362</t>
  </si>
  <si>
    <t>This paper introduces a set of principles that articulate a shared vision for increasing access to data in the engineering and related sectors. The principles are intended to help guide progress toward a data ecosystem that provides sustainable access to data, in ways that will help a variety of stakeholders in maximizing its value while mitigating potential harms. In addition to being a manifesto for change, the principles can also be viewed as a means for understanding the alignment, overlaps and gaps between a range of existing research programs, policy initiatives, and related work on data governance and sharing. After providing background on the growing data economy and relevant recent policy initiatives in the United Kingdom and European Union, we then introduce the nine key principles of the manifesto. For each principle, we provide some additional rationale and links to related work. We invite feedback on the manifesto and endorsements from a range of stakeholders.</t>
  </si>
  <si>
    <t>DATA-CENTRIC ENGINEERING</t>
  </si>
  <si>
    <t>Dodds, Leigh; L'Henaff, Pauline; Maddison, James; Yates, Deborah</t>
  </si>
  <si>
    <t>Dodds, L; L'Hénaff, P; Maddison, J; Yates, D</t>
  </si>
  <si>
    <t>WOS:001316949400001</t>
  </si>
  <si>
    <t>AUG 2024</t>
  </si>
  <si>
    <t>1872-9460</t>
  </si>
  <si>
    <t>0308-597X</t>
  </si>
  <si>
    <t>Kruk, Sake/0000-0001-5646-1613</t>
  </si>
  <si>
    <t>MARINE POLICY</t>
  </si>
  <si>
    <t>Federating 'Aquaculture 4.0' for data-driven social and environmental sustainability</t>
  </si>
  <si>
    <t>Kruk, SRL; Bush, SR; Phillips, M</t>
  </si>
  <si>
    <t>WOS:000404166400014</t>
  </si>
  <si>
    <t>978-0-8243-2738-5</t>
  </si>
  <si>
    <t>0163-7525</t>
  </si>
  <si>
    <t>Manrai, Arjun/0000-0001-9657-9800; Mattingly, Carolyn/0000-0002-2146-9436; SARIGIANNIS, DIMOSTHENIS/0000-0003-2514-314X; Schmitt, Charles/0000-0002-3148-2263</t>
  </si>
  <si>
    <t>Schmitt, Charles/IWM-7065-2023; Wishart, David/ABI-3181-2020; Sarigiannis, Denis/AAD-4251-2019</t>
  </si>
  <si>
    <t>The complexity of the human exposome-the totality of environmental exposures encountered from birth to death-motivates systematic, high-throughput approaches to discover new environmental determinants of disease. In this review, we describe the state of science in analyzing the human exposome and provide recommendations for the public health community to consider in dealing with analytic challenges of exposome-based biomedical research. We describe extant and novel analytic methods needed to associate the exposome with critical health outcomes and contextualize the data-centered challenges by drawing parallels to other research endeavors such as human genomics research. We discuss efforts for training scientists who can bridge public health, genomics, and biomedicine in informatics and statistics. If an exposome data ecosystem is brought to fruition, it will likely play a role as central as genomic science has had in molding the current and new generations of biomedical researchers, computational scientists, and public health research programs.</t>
  </si>
  <si>
    <t>ANNUAL REVIEW OF PUBLIC HEALTH, VOL 38</t>
  </si>
  <si>
    <t>Manrai, Arjun K.; Cui, Yuxia; Bushel, Pierre R.; Hall, Molly; Karakitsios, Spyros; Mattingly, Carolyn J.; Ritchie, Marylyn; Schmitt, Charles; Sarigiannis, Denis A.; Thomas, Duncan C.; Wishart, David; Balshaw, David M.; Patel, Chirag J.</t>
  </si>
  <si>
    <t>Fielding, JE</t>
  </si>
  <si>
    <t>Manrai, AK; Cui, YX; Bushel, PR; Hall, M; Karakitsios, S; Mattingly, CJ; Ritchie, M; Schmitt, C; Sarigiannis, DA; Thomas, DC; Wishart, D; Balshaw, DM; Patel, CJ</t>
  </si>
  <si>
    <t>S</t>
  </si>
  <si>
    <t>WOS:001102679000008</t>
  </si>
  <si>
    <t>0976-3546</t>
  </si>
  <si>
    <t>0975-4253</t>
  </si>
  <si>
    <t>Gareis, Philipp/0000-0001-5093-992X</t>
  </si>
  <si>
    <t>Sharma, Pragya/ABD-2365-2021; Gareis, Philipp/AAE-2736-2020</t>
  </si>
  <si>
    <t>Sustainable development has become a global agenda that was institutionalized through the United Nations' Millennium Declaration in 2000 and was later promoted by the 2030 Agenda for Sustainable Development in 2015. The Sustainable Development Goals (SDGs) as part of the 2030 Agenda emerged as a comprehensive global framework for fostering universal development, with a vision of 'leaving no one behind'. Both India and Germany are committed towards the 2030 Agenda. In light of this commitment, this article attempts to understand the initiatives taken by both the countries and by Europe to monitor the progress towards the achievement of the targets at the local/city level. It tries to understand the challenges in an urban data ecosystem for monitoring the progress (or regress) of the SDGs within the geographies. Lastly, the article puts forward recommendations for the timely assessment of sustainability measures and it advocates for the generation of granular data on a regular basis.</t>
  </si>
  <si>
    <t>ENVIRONMENT AND URBANIZATION ASIA</t>
  </si>
  <si>
    <t>Kundu, Debolina; Sharma, Pragya; Gupta, Devarupa; Mueller, Andre; Gareis, Philipp</t>
  </si>
  <si>
    <t>Kundu, D; Sharma, P; Gupta, D; Mueller, A; Gareis, P</t>
  </si>
  <si>
    <t>WOS:000570775700003</t>
  </si>
  <si>
    <t>2314-6141</t>
  </si>
  <si>
    <t>2314-6133</t>
  </si>
  <si>
    <t>Lopes, Rui Pedro/0000-0002-9170-5078; Pereira, Arnaldo/0000-0003-3361-6269; Oliveira, Jose Luis/0000-0002-6672-6176</t>
  </si>
  <si>
    <t>Oliveira, José/A-2223-2012; Lopes, Rui Pedro/A-1947-2010; Pereira, Arnaldo/M-5278-2013</t>
  </si>
  <si>
    <t>The Semantic Web and Linked Data concepts and technologies have empowered the scientific community with solutions to take full advantage of the increasingly available distributed and heterogeneous data in distinct silos. Additionally, FAIR Data principles established guidelines for data to be Findable, Accessible, Interoperable, and Reusable, and they are gaining traction in data stewardship. However, to explore their full potential, we must be able to transform legacy solutions smoothly into the FAIR Data ecosystem. In this paper, we introduce SCALEUS-FD, a FAIR Data extension of a legacy semantic web tool successfully used for data integration and semantic annotation and enrichment. The core functionalities of the solution follow the Semantic Web and Linked Data principles, offering a FAIR REST API for machine-to-machine operations. We applied a set of metrics to evaluate its FAIRness and created an application scenario in the rare diseases domain.</t>
  </si>
  <si>
    <t>BIOMED RESEARCH INTERNATIONAL</t>
  </si>
  <si>
    <t>Pereira, Arnaldo; Lopes, Rui Pedro; Oliveira, Jose Luis</t>
  </si>
  <si>
    <t>Pereira, A; Lopes, RP; Oliveira, JL</t>
  </si>
  <si>
    <t>WOS:001077432100001</t>
  </si>
  <si>
    <t>1872-9398</t>
  </si>
  <si>
    <t>0016-7185</t>
  </si>
  <si>
    <t>Kong, Lily/0000-0003-4107-4762; Woods, Orlando/0000-0001-9218-1264</t>
  </si>
  <si>
    <t>KONG, Lily/H-1145-2015</t>
  </si>
  <si>
    <t>This article explores the role of the state in driving the platformisation of industry, and in doing so offers a counterpoint to scholarship that focusses on the exploitative effects of private sector-led platformisation. That scholarship views platformisation as the latest incarnation of neoliberal urbanism, with the profit-maximising tendencies of the private sector driving the proliferation of platforms throughout everyday life. Notwithstanding, there remains a need to consider alternative models of platformisation. Drawing on 31 interviews with architects of Singapore's Smart Nation initiative, we consider the state-led platformisation of financial services. We argue that state-led platformisation can open up marketplaces to new forms of innovation, customer value creation, and competition through the creation of data ecosystems that are built on openness, trust and transparency. This flattens the distinctions between regulator and regulated, and between competitor and collaborator, and foregrounds the role of platforms in driving the transformation of industry.</t>
  </si>
  <si>
    <t>GEOFORUM</t>
  </si>
  <si>
    <t>The state-led platformisation of financial services: Frictionless ecosystems and an expansive logic of smartness in Singapore</t>
  </si>
  <si>
    <t>Woods, O; Bunnell, T; Kong, LLY</t>
  </si>
  <si>
    <t>WOS:001250782200002</t>
  </si>
  <si>
    <t>2574-8300</t>
  </si>
  <si>
    <t>Khera, Rohan/AAQ-6838-2021; Bennett, Derrick/AFL-9254-2022</t>
  </si>
  <si>
    <t>Wearable devices are increasingly used by a growing portion of the population to track health and illnesses. The data emerging from these devices can potentially transform health care. This requires an interoperability framework that enables the deployment of platforms, sensors, devices, and software applications within diverse health systems, aiming to facilitate innovation in preventing and treating cardiovascular disease. However, the current data ecosystem includes several noninteroperable systems that inhibit such objectives. The design of clinically meaningful systems for accessing and incorporating these data into clinical workflows requires strategies to ensure the quality of data and clinical content and patient and caregiver accessibility. This scientific statement aims to address the best practices, gaps, and challenges pertaining to data interoperability in this area, with considerations for (1) data integration and the scope of measures, (2) application of these data into clinical approaches/strategies, and (3) regulatory/ethical/legal issues.</t>
  </si>
  <si>
    <t>CIRCULATION-GENOMIC AND PRECISION MEDICINE</t>
  </si>
  <si>
    <t>Amer Heart Assoc Data Sci; Council Genomic Precision Med; Council Clin Cardiology; Council Cardiopulm Critical Care; Council Cardiovasc Stroke Nursing; Council Lifestyle Cardiometab Hlth; Council Peripheral Vasc Dis; Council Quality Care Outcomes; Stroke Council</t>
  </si>
  <si>
    <t>Armoundas, Antonis A.; Ahmad, Faraz S.; Bennett, Derrick A.; Chung, Mina K.; Davis, Leslie L.; Dunn, Jessilyn; Narayan, Sanjiv M.; Slotwiner, David J.; Wiley, Kevin Keith; Khera, Rohan</t>
  </si>
  <si>
    <t>Armoundas, AA; Ahmad, FS; Bennett, DA; Chung, MK; Davis, LL; Dunn, J; Narayan, SM; Slotwiner, DJ; Wiley, KK; Khera, R</t>
  </si>
  <si>
    <t>WOS:000862416100004</t>
  </si>
  <si>
    <t>10.1038/s41597-022-01705-8</t>
  </si>
  <si>
    <t>Kishi, Roudabeh/0000-0003-1055-6662</t>
  </si>
  <si>
    <t>With increased availability of disaggregated conflict event data for analysis, there are new and old concerns about bias. All data have biases, which we define as an inclination, prejudice, or directionality to information. In conflict data, there are often perceptions of damaging bias, and skepticism can emanate from several areas, including confidence in whether data collection procedures create systematic omissions, inflations, or misrepresentations. As curators and analysts of large, popular data projects, we are uniquely aware of biases that are present when collecting and using event data. We contend that it is necessary to advance an open and honest discussion about the responsibilities of all stakeholders in the data ecosystem - collectors, researchers, and those interpreting and applying findings - to thoughtfully and transparently reflect on those biases; use data in good faith; and acknowledge limitations. We therefore posit an agenda for data responsibility considering its collection and critical interpretation.</t>
  </si>
  <si>
    <t>An agenda for addressing bias in conflict data</t>
  </si>
  <si>
    <t>Miller, Erin; Kishi, Roudabeh; Raleigh, Clionadh; Dowd, Caitriona</t>
  </si>
  <si>
    <t>Miller, E; Kishi, R; Raleigh, C; Dowd, C</t>
  </si>
  <si>
    <t>WOS:001036881200001</t>
  </si>
  <si>
    <t>2187-3666</t>
  </si>
  <si>
    <t>Nangia, Dr. Charu/CAG-6713-2022; Adhvaryu, Bhargav/P-5135-2018</t>
  </si>
  <si>
    <t>Home to one-fifth of the world's population, South Asian countries act as loci for interlinked sustainability issues owing to rapid urbanization. Given the context of formidable problems that threaten to overwhelm the region's cities and towns, the localization of SDG 11 has become desirable for sustainability. This paper reviews the literature encapsulating the progress of developing economies such as China, Singapore, Thailand, Indonesia, and Malaysia towards SDG 11 and intends to extract substantiated strategies adopted for comprehensive localization of the goal through certain examples. The results conglomerate key enablers such as inclusive institutional and financial environment, stakeholder engagement for the reorganization of people-centered resource flows, efficient data ecosystems to promote social innovation, and adaptive policy reform measures for generating cross-cutting innovative solutions. These enablers serve as the initial step for informing the essential parameters required to prepare the contextual framework of SDG 11 for Indian cities and induce a paradigm shift with informed policy decisionmaking at the city level.</t>
  </si>
  <si>
    <t>INTERNATIONAL REVIEW FOR SPATIAL PLANNING AND SUSTAINABLE DEVELOPMENT</t>
  </si>
  <si>
    <t>Achieving Localization of SDG11: A critical review of South Asian region and learnings for India</t>
  </si>
  <si>
    <t>Kushwaha, Neeharika; Nangia, Charu; Adhvaryu, Bhargav</t>
  </si>
  <si>
    <t>Kushwaha, N; Nangia, C; Adhvaryu, B</t>
  </si>
  <si>
    <t>WOS:000637319100024</t>
  </si>
  <si>
    <t>Payne, Philip/0000-0002-9532-2998; Brown, Jeffrey/0000-0002-9340-7189</t>
  </si>
  <si>
    <t>Embi, Peter/AAF-2740-2021; Butte, Atul/ACV-6666-2022; kohane, Isaac/IQW-2413-2023; Moore, Jason/AAV-9645-2021; Payne, Philip/E-3841-2011</t>
  </si>
  <si>
    <t>Our goal is to summarize the collective experience of 15 organizations in dealing with uncoordinated efforts that result in unnecessary delays in understanding, predicting, preparing for, containing, and mitigating the COVID-19 pandemic in the US. Response efforts involve the collection and analysis of data corresponding to healthcare organizations, public health departments, socioeconomic indicators, as well as additional signals collected directly from individuals and communities. We focused on electronic health record (EHR) data, since EHRs can be leveraged and scaled to improve clinical care, research, and to inform public health decision-making. We outline the current challenges in the data ecosystem and the technology infrastructure that are relevant to COVID-19, as witnessed in our 15 institutions. The infrastructure includes registries and clinical data networks to support population-level analyses. We propose a specific set of strategic next steps to increase interoperability, overall organization, and efficiencies</t>
  </si>
  <si>
    <t>Use of electronic health records to support a public health response to the COVID-19 pandemic in the United States: a perspective from 15 academic medical centers</t>
  </si>
  <si>
    <t>Madhavan, Subha; Bastarache, Lisa; Brown, Jeffrey S.; Butte, Atul J.; Dorr, David A.; Embi, Peter J.; Friedman, Charles P.; Johnson, Kevin B.; Moore, Jason H.; Kohane, Isaac S.; Payne, Philip R. O.; Tenenbaum, Jessica D.; Weiner, Mark G.; Wilcox, Adam B.; Ohno-Machado, Lucila</t>
  </si>
  <si>
    <t>Madhavan, S; Bastarache, L; Brown, JS; Butte, AJ; Dorr, DA; Embi, PJ; Friedman, CP; Johnson, KB; Moore, JH; Kohane, IS; Payne, PRO; Tenenbaum, JD; Weiner, MG; Wilcox, AB; Ohno-Machado, L</t>
  </si>
  <si>
    <t>WOS:000791853000001</t>
  </si>
  <si>
    <t>APR 2022</t>
  </si>
  <si>
    <t>SEP 19</t>
  </si>
  <si>
    <t>1360-0559</t>
  </si>
  <si>
    <t>0964-0568</t>
  </si>
  <si>
    <t>Gruehn, Dietwald/0000-0002-7570-4104; Klopfer, Florian/0000-0001-7386-5492</t>
  </si>
  <si>
    <t>Post-mining landscapes undergo thorough structural changes. Hereby, striking transitions take place concerning open spaces in particular. For the Rhineland Mining Area, the project DAZWISCHEN, with five thematic fields of action, in its first phase intends to capture the status quo of the region. Spatial talents and spatial barriers are identified as a result. Considering open space, we present a multi-method approach integrating basic land use data, ecosystem services, and combined indices. We disclose a bipartition of the region with two relatively homogenous areas regarding the assessment of the landscape or open spaces and their functionality. However, we also detect highly functional patches in 'weaker' surroundings, making their preservation and protection particularly important. Our results hail from a wide array of analyses using the available data as effectively as possible. Thus, we can provide information for politicians, practitioners, and scientists doing research in similar settings.</t>
  </si>
  <si>
    <t>JOURNAL OF ENVIRONMENTAL PLANNING AND MANAGEMENT</t>
  </si>
  <si>
    <t>Creating an evidence base for managing structural change in the Rhineland Mining Area-evaluating open space applying a comprehensive set of indicators</t>
  </si>
  <si>
    <t>Klopfer, Florian; Greiving, Stefan; Gruehn, Dietwald</t>
  </si>
  <si>
    <t>Klopfer, F; Greiving, S; Gruehn, D</t>
  </si>
  <si>
    <t>WOS:000502988400006</t>
  </si>
  <si>
    <t>JAN 1</t>
  </si>
  <si>
    <t>1041-4347</t>
  </si>
  <si>
    <t>, Sutedi/0000-0002-6341-1689; Adji, Teguh Bharata/0000-0001-7856-1498; Setiawan, Noor Akhmad/0000-0002-5631-1073</t>
  </si>
  <si>
    <t>Sutedi, Sutedi/HMO-8883-2023; Setiawan, Noor Akhmad/C-3262-2019</t>
  </si>
  <si>
    <t>IEEE TRANSACTIONS ON KNOWLEDGE AND DATA ENGINEERING</t>
  </si>
  <si>
    <t>Sutedi, Sutedi; Setiawan, Noor Akhmad; Adji, Teguh Bharata</t>
  </si>
  <si>
    <t>Sutedi, S; Setiawan, NA; Adji, TB</t>
  </si>
  <si>
    <t>WOS:000569297900002</t>
  </si>
  <si>
    <t>SEP 2020</t>
  </si>
  <si>
    <t>1546-1718</t>
  </si>
  <si>
    <t>1061-4036</t>
  </si>
  <si>
    <t>Jiang, Xiaoqian/0000-0001-9933-2205; telenti, amalio/0000-0001-6290-7677</t>
  </si>
  <si>
    <t>Telenti, Amalio/AAY-1674-2021; Jiang, Xiaoqian/K-6752-2012</t>
  </si>
  <si>
    <t>Access to medical data is central for conducting research on genomics. However, to tap these metadata (observable traits and phenotypes, diagnoses and medication, and labels), researchers must grapple with the complex and sensitive nature of the information. In this Perspective, we argue that, at this exciting time for genomics and artificial intelligence, several critical aspects of data generation, infrastructure and management are pillars of a modern data ecosystem. Many risks to privacy and many obstacles to medical research can be eliminated or mitigated by new secure data analytics. Finally, we discuss the potential consequences of medical data exiting the institutions and being managed by individuals. These shifts in data ownership have the potential for profound disruption and opportunity across many fields. This Perspective discusses important aspects of data generation, infrastructure and management that affect how the research community uses medical data, including genetic and genomic information.</t>
  </si>
  <si>
    <t>NATURE GENETICS</t>
  </si>
  <si>
    <t>Telenti, Amalio; Jiang, Xiaoqian</t>
  </si>
  <si>
    <t>Telenti, A; Jiang, XQ</t>
  </si>
  <si>
    <t>WOS:000869811600001</t>
  </si>
  <si>
    <t>OCT 2022</t>
  </si>
  <si>
    <t>MAR 16</t>
  </si>
  <si>
    <t>Hussein, Rada/0000-0003-1257-4848</t>
  </si>
  <si>
    <t>Pichon, Adrienne/AAM-9199-2020</t>
  </si>
  <si>
    <t>With the numerous advances and broad applications of mobile health (mHealth), establishing concrete data sharing, privacy, and governance strategies at national (or regional) levels is essential to protect individual privacy and data usage. This article applies the recent Health Data Governance Principles to provide a guiding framework for low- and middle-income countries (LMICs) to create a comprehensive mHealth data governance strategy. We provide three objectives: (1) establish data rights and ownership to promote equitable benefits from health data, (2) protect people through building trust and addressing patients' concerns, and (3) promote health value by enhancing health systems and services. We also recommend actions for realizing each objective to guide LMICs based on their unique mHealth data ecosystems. These objectives require adopting a regulatory framework for data rights and protection, building trust for data sharing, and enhancing interoperability to use new datasets in advancing healthcare services and innovation.</t>
  </si>
  <si>
    <t>Hussein, Rada; Griffin, Ashley C.; Pichon, Adrienne; Oldenburg, Jan</t>
  </si>
  <si>
    <t>Hussein, R; Griffin, AC; Pichon, A; Oldenburg, J</t>
  </si>
  <si>
    <t>WOS:001020999200001</t>
  </si>
  <si>
    <t>JUN 9</t>
  </si>
  <si>
    <t>Lotto, Matheus/0000-0002-0121-4006; Kaur, Jasleen/0000-0002-7335-4374; Zakir Hussain, Irfhana/0000-0002-0629-9352; Pelegrini Morita, Plinio/0000-0001-9515-6478</t>
  </si>
  <si>
    <t>Lotto, Matheus/X-6400-2019; Lotto, Matheus/V-4759-2018</t>
  </si>
  <si>
    <t>Background: Digital misinformation, primarily on social media, has led to harmful and costly beliefs in the general population. Notably, these beliefs have resulted in public health crises to the detriment of governments worldwide and their citizens. However, public health officials need access to a comprehensive system capable of mining and analyzing large volumes of social media data in real time. Objective: This study aimed to design and develop a big data pipeline and ecosystem (UbiLab Misinformation Analysis System [U-MAS]) to identify and analyze false or misleading information disseminated via social media on a certain topic or set of related topics. Methods: U-MAS is a platform-independent ecosystem developed in Python that leverages the Twitter V2 application programming interface and the Elastic Stack. The U-MAS expert system has 5 major components: data extraction framework, latent Dirichlet allocation (LDA) topic model, sentiment analyzer, misinformation classification model, and Elastic Cloud deployment (indexing of data and visualizations). The data extraction framework queries the data through the Twitter V2 application programming interface, with queries identified by public health experts. The LDA topic model, sentiment analyzer, and misinformation classification model are independently trained using a small, expert-validated subset of the extracted data. These models are then incorporated into U-MAS to analyze and classify the remaining data. Finally, the analyzed data are loaded into an index in the Elastic Cloud deployment and can then be presented on dashboards with advanced visualizations and analytics pertinent to infodemiology and infoveillance analysis. Results: U-MAS performed efficiently and accurately. Independent investigators have successfully used the system to extract significant insights into a fluoride-related health misinformation use case (2016 to 2021). The system is currently used for a vaccine use case to and a heat wave-related illnesses use case to Each in the system for the fluoride misinformation use case performed as expected. The data extraction framework handles large amounts of data within short periods. The LDA topic models achieved relatively high coherence values (0.54), and the predicted topics were accurate and befitting to the data. The sentiment analyzer performed at a correlation coefficient of 0.72 but could be improved in further iterations. The misinformation classifier attained a satisfactory correlation coefficient of 0.82 against expert-validated data. Moreover, the output dashboard and analytics hosted on the Elastic Cloud deployment are intuitive for researchers without a technical background and comprehensive in their visualization and analytics capabilities. In fact, the investigators of the fluoride misinformation use case have successfully used the system to extract interesting and important insights into public health, which have been published separately. Conclusions: The novel U-MAS pipeline has the potential to detect and analyze misleading information related to a particular topic or set of related topics.</t>
  </si>
  <si>
    <t>Morita, Plinio Pelegrini; Hussain, Irfhana Zakir; Kaur, Jasleen; Lotto, Matheus; Butt, Zahid Ahmad</t>
  </si>
  <si>
    <t>Morita, PP; Hussain, IZ; Kaur, J; Lotto, M; Butt, ZA</t>
  </si>
  <si>
    <t>WOS:001351598500003</t>
  </si>
  <si>
    <t>1-4</t>
  </si>
  <si>
    <t>1741-5101</t>
  </si>
  <si>
    <t>0957-4352</t>
  </si>
  <si>
    <t>In order to improve the accuracy of environmental pollution assessment and shorten the assessment time, a factor analysis based environmental pollution assessment method for tourist attractions in nature reserves is proposed. Firstly, establish an environmental pollution assessment index system for tourist attractions. Secondly, based on the evaluation index system, collect relevant data on environmental pollution in tourist attractions, including air pollution data, water pollution data, soil pollution data, noise pollution data, ecosystem data, and socio-economic data. Finally, a standardised matrix was constructed using factor analysis to extract common factor variables of environmental pollution risk in tourist attractions. Calculate the comprehensive factor score of environmental pollution risk and complete the environmental pollution assessment of tourist attractions. The experimental results show that the environmental pollution assessment results of this method are completely consistent with the actual results, and have a shorter assessment time.</t>
  </si>
  <si>
    <t>INTERNATIONAL JOURNAL OF ENVIRONMENT AND POLLUTION</t>
  </si>
  <si>
    <t>Da, Qiong; Zhou, Fang; Ciren, Nima</t>
  </si>
  <si>
    <t>Da, Q; Zhou, F; Ciren, N</t>
  </si>
  <si>
    <t>WOS:000812991100021</t>
  </si>
  <si>
    <t>1529-3181</t>
  </si>
  <si>
    <t>Mahdavi Adeli, Ali/0000-0002-3472-7553</t>
  </si>
  <si>
    <t>Access to open data from governments can benefit citizens by increasing transparency, accountability, and economic growth. While governments' open data initiatives are increasing, there is a lack of understanding of the factors influencing the adoption of open data mobile apps, which serve as an essential channel for open data use. Drawing from the signaling theory and IS success literature, this study investigates how information-related intrinsic cues available to potential users influence open data apps' adoption. Based on an analysis of open data apps in the Google Play store, we find that information cues such as whether an open data app provides complete and current information and is accessible in offline mode influence its adoption. Our findings contribute to the open data literature and provide implications for stakeholders in open data ecosystems such as governments, citizens, and organizations providing open data-related products and services.</t>
  </si>
  <si>
    <t>COMMUNICATIONS OF THE ASSOCIATION FOR INFORMATION SYSTEMS</t>
  </si>
  <si>
    <t>Agrawal, Deepti; Zhang, Chen; Kettinger, William J.; Adeli, Ali M.</t>
  </si>
  <si>
    <t>Agrawal, D; Zhang, C; Kettinger, WJ; Adeli, AM</t>
  </si>
  <si>
    <t>WOS:000692246200010</t>
  </si>
  <si>
    <t>2211-3398</t>
  </si>
  <si>
    <t>Portela, Rui M. C./0000-0002-3627-6477</t>
  </si>
  <si>
    <t>Portela, Rui/D-2013-2013</t>
  </si>
  <si>
    <t>In silico process development constitutes a viable option for accelerating CMC development timelines and can be achieved through either a hybrid-modeling-driven or an Artificial Intelligence (AI)-driven avenue. Each pathway has its own pros and cons but the biggest difference is that the former can be developed in-house whereas the latter requires inter corporation collaboration. Motivated by the precedence of inter-corporation data ecosystems targeting drug discovery, in this paper we bring forward the case of the AI-driven approach to in silico process development in terms of both technical feasibility and scientific soundness. Our analysis asserts that methodologically, AI is now mature to be employed for the task at hand, provided that the overall exercise is driven by multidisciplinary experts. Further, in silico process development should be understood as a collection of models, with each process unit being endowed with its own model.</t>
  </si>
  <si>
    <t>CURRENT OPINION IN CHEMICAL ENGINEERING</t>
  </si>
  <si>
    <t>von Stosch, M; Portela, RMC; Varsakelis, C</t>
  </si>
  <si>
    <t>WOS:001128608400001</t>
  </si>
  <si>
    <t>1873-0639</t>
  </si>
  <si>
    <t>0261-5606</t>
  </si>
  <si>
    <t>Lotfi, Rana/0009-0002-6873-8442</t>
  </si>
  <si>
    <t>Nguyen, Ha/GWQ-7088-2022</t>
  </si>
  <si>
    <t>This paper examines the role of data transparency in explaining gross domestic product (GDP) growth forecast errors - the difference between forecasted and realized growth. On average, a one standard deviation increase in the log of a country's Statistical Capacity Index, a measure of data capacity and transparency, is associated with a decline in absolute forecast errors by 0.44 and 0.49 percentage points for World Bank and International Monetary Fund (IMF) forecasts, respectively. The role of the overall data ecosystem, not just elements related to growth forecasting, is important for forecast accuracy. The study also establishes that forecast errors are large, the Middle East and North Africa region has the largest forecast errors among the world regions, and World Bank forecasts are more accurate and less optimistic than those from the IMF and the private sector.</t>
  </si>
  <si>
    <t>JOURNAL OF INTERNATIONAL MONEY AND FINANCE</t>
  </si>
  <si>
    <t>Gatti, Roberta; Lederman, Daniel; Islam, Asif M.; Nguyen, Ha; Lotfi, Rana; Mousa, Mennatallah Emam</t>
  </si>
  <si>
    <t>Gatti, R; Lederman, D; Islam, AM; Nguyen, H; Lotfi, R; Mousa, ME</t>
  </si>
  <si>
    <t>WOS:000999821100001</t>
  </si>
  <si>
    <t>1422-8890</t>
  </si>
  <si>
    <t>1019-6781</t>
  </si>
  <si>
    <t>Lauf, Florian/0000-0003-0844-3722; Scheider, Simon/0000-0003-4704-2833</t>
  </si>
  <si>
    <t>Since the emerging information economy relies heavily on data for advancement and growth, data markets have gained increasing attention. However, while global data economies are evolving and data are increasingly shared among organizations in various data ecosystems, marketplaces for personal data (PDMs) exhibited considerable start-up difficulties, which doomed their majority to either fail quickly or to operate in legal grey zones. Apparently, in recent times, novel PDMs have arisen which seem economically and technically viable. The study investigates this new generation from both an economic and a technological perspective. Adhering to a rigorous methodology for taxonomy building and evaluation, 18 dimensions and 59 characteristics are presented alongside which these new PDMs can be designed. Additionally, archetypes are derived. The findings reveal that PDMs tend to follow certain design commonalities holding for data markets generally but comprise specific design elements distinguishing them both from conventional data markets and among each other.</t>
  </si>
  <si>
    <t>ELECTRONIC MARKETS</t>
  </si>
  <si>
    <t>Scheider, Simon; Lauf, Florian; Geller, Simon; Moeller, Frederik; Otto, Boris</t>
  </si>
  <si>
    <t>Scheider, S; Lauf, F; Geller, S; Moeller, F; Otto, B</t>
  </si>
  <si>
    <t>WOS:000449303500014</t>
  </si>
  <si>
    <t>1938-1425</t>
  </si>
  <si>
    <t>0883-7694</t>
  </si>
  <si>
    <t>Ward, Logan/0000-0002-1323-5939; Blaiszik, Ben/0000-0002-5326-4902; Saal, James/0000-0003-0935-158X</t>
  </si>
  <si>
    <t>Blaiszik, Ben/AAA-3213-2019; Foster, Ian/GNH-1877-2022; Ward, Logan/I-9526-2019; Saal, James/L-8963-2017</t>
  </si>
  <si>
    <t>Ongoing, rapid innovations in fields ranging from microelectronics, aerospace, and automotive to defense, energy, and health demand new advanced materials at even greater rates and lower costs. Traditional materials R&amp;D methods offer few paths to achieve both outcomes simultaneously. Materials informatics, while a nascent field, offers such a promise through screening, growing databases of materials for new applications, learning new relationships from existing data resources, and building fast predictive models. We highlight key materials informatics successes from the atomic-scale modeling community, and discuss the ecosystem of open data, software, services, and infrastructure that have led to broad adoption of materials informatics approaches. We then examine emerging opportunities for informatics in materials science and describe an ideal data ecosystem capable of supporting similar widespread adoption of materials informatics, which we believe will enable the faster design of materials.</t>
  </si>
  <si>
    <t>MRS BULLETIN</t>
  </si>
  <si>
    <t>Ward, Logan; Aykol, Muratahan; Blaiszik, Ben; Foster, Ian; Meredig, Bryce; Saal, James; Suram, Santosh</t>
  </si>
  <si>
    <t>Ward, L; Aykol, M; Blaiszik, B; Foster, I; Meredig, B; Saal, J; Suram, S</t>
  </si>
  <si>
    <t>WOS:000760358600010</t>
  </si>
  <si>
    <t>FEB 16</t>
  </si>
  <si>
    <t>1097-4199</t>
  </si>
  <si>
    <t>0896-6273</t>
  </si>
  <si>
    <t>Eke, Damian/0000-0002-6210-1283; Hanakawa, Takashi/0000-0003-3267-8214; Hannan, Anthony/0000-0001-7532-8922; McMahon Stephens, Agnes/0000-0002-1516-2462; Bjaalie, Jan G./0000-0001-7899-906X; Chavarriaga, Ricardo/0000-0002-8879-2860; Pestilli, Franco/0000-0002-2469-0494; Bernard, Amy/0000-0003-2540-1153; Crook, Sharon/0000-0003-1659-0749</t>
  </si>
  <si>
    <t>Eke, Damian/ADZ-9943-2022; Hanakawa, Takashi/AEU-7951-2022; Bjaalie, Jan G./AAW-6445-2021; Pestilli, Franco/J-5236-2012; Chavarriaga, Ricardo/F-8952-2013</t>
  </si>
  <si>
    <t>As neuroscience projects increase in scale and cross international borders, different ethical principles, national and international laws, regulations, and policies for data sharing must be considered. These concerns are part of what is collectively called data governance. Whereas neuroscience data transcend borders, data governance is typically constrained within geopolitical boundaries. An international data governance framework and accompanying infrastructure can assist investigators, institutions, data repositories, and funders with navigating disparate policies. Here, we propose principles and operational considerations for how data governance in neuroscience can be navigated at an international scale and highlight gaps, challenges, and opportunities in a global brain data ecosystem. We consider how to approach data governance in a way that balances data protection requirements and the need for open science, so as to promote international collaboration through federated constructs such as the International Brain Initiative (IBI).</t>
  </si>
  <si>
    <t>NEURON</t>
  </si>
  <si>
    <t>Eke, DO; Bernard, A; Bjaalie, JG; Chavarriaga, R; Hanakawa, T; Hannan, AJ; Hill, SL; Martone, ME; McMahon, A; Ruebel, O; Crook, S; Thiels, E; Pestilli, F</t>
  </si>
  <si>
    <t>WOS:000992263100001</t>
  </si>
  <si>
    <t>E101</t>
  </si>
  <si>
    <t>E93</t>
  </si>
  <si>
    <t>2589-7500</t>
  </si>
  <si>
    <t>Balzer, Felix/0000-0003-1575-2056; von Kleist, Max/0000-0001-6587-6394; Thun, Sylvia/0000-0002-3346-6806; Naher, Anatol-Fiete/0000-0002-7908-0175; Renard, Bernhard/0000-0003-4589-9809; Vorisek, Carina Nina/0000-0001-7499-8115; Wieler, Lothar H./0000-0003-4365-3717; Klopfenstein, Sophie Anne Ines/0000-0002-8470-2258</t>
  </si>
  <si>
    <t>Vorisek, Carina/AAE-2621-2021; Thun, Sylvia/X-9470-2019; Alsalamah, Shada/GYA-1496-2022; Heider, Dominik/F-8545-2010; Lehne, Moritz/AAE-8752-2020; von Kleist, Max/K-3023-2016</t>
  </si>
  <si>
    <t>Substantial opportunities for global health intelligence and research arise from the combined and optimised use of secondary data within data ecosystems. Secondary data are information being used for purposes other than those intended when they were collected. These data can be gathered from sources on the verge of widespread use such as the internet, wearables, mobile phone apps, electronic health records, or genome sequencing. To utilise their full potential, we offer guidance by outlining available sources and approaches for the processing of secondary data. Furthermore, in addition to indicators for the regulatory and ethical evaluation of strategies for the best use of secondary data, we also propose criteria for assessing reusability. This overview supports more precise and effective policy decision making leading to earlier detection and better prevention of emerging health threats than is currently the case.</t>
  </si>
  <si>
    <t>LANCET DIGITAL HEALTH</t>
  </si>
  <si>
    <t>Naeher, Anatol-Fiete; Vorisek, Carina N.; Klopfenstein, Sophie A., I; Lehne, Moritz; Thun, Sylvia; Alsalamah, Shada; Pujari, Sameer; Heider, Dominik; Ahrens, Wolfgang; Pigeot, Iris; Marckmann, Georg; Jenny, Mirjam A.; Renard, Bernhard Y.; von Kleist, Max; Wieler, Lothar H.; Balzer, Felix; Grabenhenrich, Linus</t>
  </si>
  <si>
    <t>Näher, AF; Vorisek, CN; Klopfenstein, SA; Lehne, M; Thun, S; Alsalamah, S; Pujari, S; Heider, D; Ahrens, W; Pigeot, I; Marckmann, G; Jenny, MA; Renard, BY; von Kleist, M; Wieler, LH; Balzer, F; Grabenhenrich, L</t>
  </si>
  <si>
    <t>WOS:000814635300001</t>
  </si>
  <si>
    <t>JUN 2022</t>
  </si>
  <si>
    <t>1873-1848</t>
  </si>
  <si>
    <t>0740-8188</t>
  </si>
  <si>
    <t>Stvilia, Besiki/0000-0002-2428-6627</t>
  </si>
  <si>
    <t>Stvilia, Besiki/S-3519-2019</t>
  </si>
  <si>
    <t>LIBRARY &amp; INFORMATION SCIENCE RESEARCH</t>
  </si>
  <si>
    <t>Stvilia, B; Gibradze, L</t>
  </si>
  <si>
    <t>WOS:001344167300018</t>
  </si>
  <si>
    <t>1566-9076</t>
  </si>
  <si>
    <t>For a long time, it had been an outstanding research problem, but 3DBAG has turned the large-scale automatic reconstruction of detailed 3D building models into reality. Developed within the 3D Geoinformation research group at TU Delft, 3DBAG is an open and freely accessible data ecosystem - not just a geospatial dataset, but also a web viewer and dissemination platform offering various data formats and web services to maximize accessibility and usability - containing periodically updated models of the buildings in the whole of the Netherlands (approximately 10 million in total) at multiple levels of detail. As a valuable cornerstone for urban planning and engineering, 3DBAG is already widely used by government organizations, businesses and academia for multiple applications. Therefore, it is also being explored how to embed the 3DBAG in the national spatial data infrastructure (NSDI).</t>
  </si>
  <si>
    <t>GIM INTERNATIONAL-THE WORLDWIDE MAGAZINE FOR GEOMATICS</t>
  </si>
  <si>
    <t>From proof of concept to embedding in the NSDI 3DBAG: automatically generated 3D models of 10 million buildings</t>
  </si>
  <si>
    <t>Radford, Lynn</t>
  </si>
  <si>
    <t>Radford, L</t>
  </si>
  <si>
    <t>WOS:001075246300001</t>
  </si>
  <si>
    <t>10.1016/j.ccc.2023.03.002</t>
  </si>
  <si>
    <t>1557-8232</t>
  </si>
  <si>
    <t>0749-0704</t>
  </si>
  <si>
    <t>Atreya, Mihir/AAQ-9691-2021</t>
  </si>
  <si>
    <t>In the critical care setting, the heterogeneity, complexity, and dynamicity of critical illness stands as a major hurdle in the path toward precision medicine. The gaps for the development and implementation of precision medicine strategies are many, but the advent of data science and multiomics approaches-combined with the rich data ecosystem in the ICU-offer unprecedented opportunities. These approaches have facilitated the discovery and characterization of sepsis and ARDS phenotypes using clinical and multiomics data and are now being leveraged to design real-time implementations that will enable next-generation clinical trials. Building and expanding collaborative data networks is imperative to advance the science of precision medicine in critical care and further refine the knowledge and technology that will transform the way we provide care to the most vulnerable patients.</t>
  </si>
  <si>
    <t>CRITICAL CARE CLINICS</t>
  </si>
  <si>
    <t>Sanchez-Pinto, Lazaro N.; V. Bhavani, Sivasubramanium; Atreya, Mihir R.; Sinha, Pratik</t>
  </si>
  <si>
    <t>Sanchez-Pinto, LN; Bhavani, SV; Atreya, MR; Sinha, P</t>
  </si>
  <si>
    <t>WOS:000397311100003</t>
  </si>
  <si>
    <t>This paper discusses the adoption of new data management practices, known as Linked Data, by publishing companies from a strategic management perspective. It investigates the role of semantic metadata in the creation and exploitation of so called Linked Data ecosystems and discusses organizational effects on business and value creation processes stimulated by the technology. The theoretical assumptions are complemented by two case studies that provide insights how publishing companies use Linked Data technologies to diversify their business, strategically position themselves within emerging business ecosystems and adapt to the affordances of advanced data management practices. The analysis reveals that despite of differences in the adoption strategy both publishing companies have identified Linked Data technologies as the core of their innovation strategy having a profound impact on existing business practices and new strategies of value creation.</t>
  </si>
  <si>
    <t>Semantic metadata in the publishing industry - technological achievements and economic implications</t>
  </si>
  <si>
    <t>Pellegrini, Tassilo</t>
  </si>
  <si>
    <t>Pellegrini, T</t>
  </si>
  <si>
    <t>WOS:000597025900001</t>
  </si>
  <si>
    <t>JAN 2</t>
  </si>
  <si>
    <t>1469-9915</t>
  </si>
  <si>
    <t>1463-6778</t>
  </si>
  <si>
    <t>Cambrosio, Alberto/0000-0001-5922-0137; Bourret, Pascale/0000-0001-7294-7461</t>
  </si>
  <si>
    <t>This article partakes in a number of recent attempts to map the reconfiguration of clinical work as part of the deployment of precision oncology. We focus on the platforms, in particular Molecular Tumor Boards, that act as a condition of possibility for implementing innovative experimental interventions, and which are part of the emergence, beyond the traditional confines of diagnosis, of a data ecosystem geared towards increasing patient access to drugs matched to their genomic profile. MTBs are a key component of this singularization process, and their activities are central to the looping mechanisms that connect the diagnosis of individual patients to the revision of diagnostic categories. These categories are no longer merely diagnostic but operate as predictive guides to therapy.</t>
  </si>
  <si>
    <t>NEW GENETICS AND SOCIETY</t>
  </si>
  <si>
    <t>Cambrosio, Alberto; Campbell, Jonah; Bourret, Pascale</t>
  </si>
  <si>
    <t>Cambrosio, A; Campbell, J; Bourret, P</t>
  </si>
  <si>
    <t>WOS:001193845100010</t>
  </si>
  <si>
    <t>bbae122</t>
  </si>
  <si>
    <t>MAR 27</t>
  </si>
  <si>
    <t>1477-4054</t>
  </si>
  <si>
    <t>1467-5463</t>
  </si>
  <si>
    <t>Cain, Scott/0000-0003-0459-9607; Wright, Adam/0000-0002-5719-4024; Jacobs, Jonathan/0000-0001-5608-4256; Richards, Stephen/0000-0001-8959-5466; Wilkinson, Mark/0000-0001-6960-357X; Geib, Scott/0000-0002-9511-5139; Provin, Ellen/0000-0002-7665-2385; Raciti, Daniela/0000-0002-4945-5837</t>
  </si>
  <si>
    <t>Molik, David/AAD-2291-2022; Raciti, Daniela/AAV-9685-2020; Sternberg, Paul/KVC-1749-2024; Jacobs, Jonathan/J-3523-2012; Wilkinson, Mark/D-8153-2012</t>
  </si>
  <si>
    <t>The lack of interoperable data standards among reference genome data-sharing platforms inhibits cross-platform analysis while increasing the risk of data provenance loss. Here, we describe the FAIR bioHeaders Reference genome (FHR), a metadata standard guided by the principles of Findability, Accessibility, Interoperability and Reuse (FAIR) in addition to the principles of Transparency, Responsibility, User focus, Sustainability and Technology. The objective of FHR is to provide an extensive set of data serialisation methods and minimum data field requirements while still maintaining extensibility, flexibility and expressivity in an increasingly decentralised genomic data ecosystem. The effort needed to implement FHR is low; FHR's design philosophy ensures easy implementation while retaining the benefits gained from recording both machine and human-readable provenance.</t>
  </si>
  <si>
    <t>BRIEFINGS IN BIOINFORMATICS</t>
  </si>
  <si>
    <t>Wright, Adam; Wilkinson, Mark D.; Mungall, Christopher; Cain, Scott; Richards, Stephen; Sternberg, Paul; Provin, Ellen; Jacobs, Jonathan L.; Geib, Scott; Raciti, Daniela; Yook, Karen; Stein, Lincoln; Molik, David C.</t>
  </si>
  <si>
    <t>Wright, A; Wilkinson, MD; Mungall, C; Cain, S; Richards, S; Sternberg, P; Provin, E; Jacobs, JL; Geib, S; Raciti, D; Yook, K; Stein, L; Molik, DC</t>
  </si>
  <si>
    <t>WOS:001361419500001</t>
  </si>
  <si>
    <t>NOV 2024</t>
  </si>
  <si>
    <t>2024 NOV 23</t>
  </si>
  <si>
    <t>1617-9854</t>
  </si>
  <si>
    <t>1617-9846</t>
  </si>
  <si>
    <t>This article identifies how decentralized and interoperable storage solutions create value for service providers. These solutions are invented to serve the fundamental principle that data should not be confined behind company walls. Instead, these solutions facilitate the flow of data between different stakeholders, enabling innovation in data ecosystems through the reuse of information. Through multiple stakeholder interviews, this research explored different ways in which such solutions bring value to service providers. Utilizing the affordance theory, we conclude that, compared to relating technologies such as blockchain and big data analytics, decentralized and interoperable storage solutions bring two additional opportunities; (1) an affordance on interoperable data exchange which enables the reduction of costs (e.g., data cleaning) and (2) an affordance on legal risks and compliance facilitating the reduction of compliancy costs and potential legal risks.</t>
  </si>
  <si>
    <t>INFORMATION SYSTEMS AND E-BUSINESS MANAGEMENT</t>
  </si>
  <si>
    <t>Verstraete, Melanie; D'Hauwers, Ruben; de Mildt, Maarten; Colle, Didier; Verbrugge, Sofie</t>
  </si>
  <si>
    <t>Verstraete, M; D'Hauwers, R; de Mildt, M; Colle, D; Verbrugge, S</t>
  </si>
  <si>
    <t>WOS:000440264400002</t>
  </si>
  <si>
    <t>Yuan Ze Univ</t>
  </si>
  <si>
    <t>Natl Chengchi Univ,Shih Hsin Univ,Taiwan Commun Soc</t>
  </si>
  <si>
    <t>Yuan Ze Univ, Taipei, TAIWAN</t>
  </si>
  <si>
    <t>JUN, 2016</t>
  </si>
  <si>
    <t>21st ITS Biennial Conference on Interconnecting Everything - Harnessing Business, Policy and Smart Societies</t>
  </si>
  <si>
    <t>Yeh, CL</t>
  </si>
  <si>
    <t>WOS:000404818800009</t>
  </si>
  <si>
    <t>Stuart, David/A-7145-2008</t>
  </si>
  <si>
    <t>Purpose - The purpose of this paper is to highlight the problem of establishing metrics for the impact of research data when norms of behaviour have not yet become established. Design/methodology/approach - The paper considers existing research into data citation and explores the citation of data journals. Findings - The paper finds that the diversity of data and its citation precludes the drawing of any simple conclusions about how to measure the impact of data, and an over emphasis on metrics before norms of behaviour have become established may adversely affect the data ecosystem. Originality/value - The paper considers multiple different types of data citation, including for the first time the citation of data journals.</t>
  </si>
  <si>
    <t>Data bibliometrics: metrics before norms</t>
  </si>
  <si>
    <t>Stuart, David</t>
  </si>
  <si>
    <t>Stuart, D</t>
  </si>
  <si>
    <t>WOS:000411846200004</t>
  </si>
  <si>
    <t>10.1504/IJTM.2017.085704</t>
  </si>
  <si>
    <t>1741-5276</t>
  </si>
  <si>
    <t>0267-5730</t>
  </si>
  <si>
    <t>den Besten, Matthijs/0000-0002-4361-4278; Martinez, Catalina/0000-0003-1010-8384</t>
  </si>
  <si>
    <t>Besten, Matthijs/AAT-7109-2020; Martinez, Catalina/M-4056-2014</t>
  </si>
  <si>
    <t>We explore how microwork platforms manage difficult tasks in paid crowdsourcing environments. We argue that as human computation becomes more prevalent, notably in the context of big data ecosystems, microwork platforms might have to evolve and to take a more managerial stance in order to provide the right incentives to online workers to handle difficult tasks. We illustrate this first through a name disambiguation experiment on Amazon Mechanical Turk (AMT), a well-known microwork platform, and second through direct analysis of the dynamics of task execution in a dataset of real microwork projects on AMT. We discuss the emergence of more specialised microwork platforms as an attempt to facilitate a better management of difficult tasks in the context of paid crowdsourcing.</t>
  </si>
  <si>
    <t>INTERNATIONAL JOURNAL OF TECHNOLOGY MANAGEMENT</t>
  </si>
  <si>
    <t>Microwork platforms as enablers to new ecosystems and business models: the challenge of managing difficult tasks</t>
  </si>
  <si>
    <t>Dalle, Jean-Michel; Den Besten, Matthijs; Martinez, Catalina; Maraut, Stephane</t>
  </si>
  <si>
    <t>Dalle, JM; Den Besten, M; Martínez, C; Maraut, S</t>
  </si>
  <si>
    <t>WOS:000941490200003</t>
  </si>
  <si>
    <t>2411-2658</t>
  </si>
  <si>
    <t>1994-5124</t>
  </si>
  <si>
    <t>Magomedova, Olga/0000-0003-0593-3101</t>
  </si>
  <si>
    <t>This article assesses how compatible Russia's legal regime for digital data is with the implementa-tion of international standards and best practices. Data is a key resource for developing a digital economy, and therefore the conditions provided for access to data and data sharing become factors in the well-being of an information society and in the qualitative development of competitive digital markets. As an illustration of the applicable international standards, the article provides legal analy-sis of the OECD Recommendation on Enhancing Access to and Sharing of Data from 2021, which is concerned primarily with ensuring the trustworthiness of the data ecosystem; and the essential element for that is a reliable legal regime protecting data. Governments should therefore provide balanced measures for facilitating both access to and sharing of data in order to allow more freedom for data to circulate while maintaining the legal guarantees of the data regimes. As an illustration of the best international regulatory practices, the article analyzes the recently adopted EU Data Gov-ernance Act, which addresses three main topics: the reuse of protected data in the public sector, the configuration of providers of data sharing services, and the introduction of what is termed data altruism. The authors examine the main gaps and shortcomings in Russian legislation pertaining to personal data in order to identify ways in which implementation of international standards and practices might be hindered. The article concludes with the authors' argument that amendments to Federal Law No. 152 On Personal Data are necessary to improve the ability of personal data subjects to manage their data, as this is an essential condition for the development of a trustworthy data ecosystem in Russia.</t>
  </si>
  <si>
    <t>EKONOMICHESKAYA POLITIKA</t>
  </si>
  <si>
    <t>Access to Data in the Digital Economy: Recommendations, Initiatives, Prospects</t>
  </si>
  <si>
    <t>Koval, Alexandra A.; Levashenko, Antonina D.; Magomedova, Olga S.</t>
  </si>
  <si>
    <t>Koval, AA; Levashenko, AD; Magomedova, OS</t>
  </si>
  <si>
    <t>WOS:000754979900001</t>
  </si>
  <si>
    <t>10.1002/spy2.107</t>
  </si>
  <si>
    <t>e107</t>
  </si>
  <si>
    <t>2475-6725</t>
  </si>
  <si>
    <t>Rantonen, Mika/0000-0002-5320-0853</t>
  </si>
  <si>
    <t>This work suggests and tests a solution for detecting loss of integrity with means of prediction in distributed, low-power computing environment orwhen collecting relational data disconnected from original data source to data ecosystems. With graph convolution network and variational auto-encoder, the proposed solution is able to detect data integrity attacks based on link prediction for datasets from various data sources without common data model. The solution has in-built mechanism to prevent poisoning the detection capability, and it is resource efficient since it does not require extensive storage capability. Due to its programmatic nature and high ability to integrate, unsupervised learning-based solution fits well in embedded system ecosystems' control functions where automated decisions are taken.</t>
  </si>
  <si>
    <t>SECURITY AND PRIVACY</t>
  </si>
  <si>
    <t>Detecting Stuxnet-like data integrity attacks</t>
  </si>
  <si>
    <t>Tuuli, Siiskonen; Mika, Rantonen</t>
  </si>
  <si>
    <t>Tuuli, S; Mika, R</t>
  </si>
  <si>
    <t>WOS:000964287400004</t>
  </si>
  <si>
    <t>10.14429/djlit.43.1.18622</t>
  </si>
  <si>
    <t>0976-4658</t>
  </si>
  <si>
    <t>0974-0643</t>
  </si>
  <si>
    <t>Nehra, Satveer Singh/KEI-2501-2024; Bansode, Sadanand/AAQ-7099-2020</t>
  </si>
  <si>
    <t>The Government of India (GOI) implemented the Open Government Data (OGD) policy for better services to citizens and to make the government more transparent. Researchers supported accessible data, especially in the sciences and technology sectors, to reduce the repetition of study. In the present study, the attempt has been made to examine the success of policy implementation and how it has resulted in a sustainable open government data ecosystem in many sectors, as well as the types of services provided by this portal and its supporting portals. We also want to know how India is achieving the Sustainable Development Goals (SDGs) by 2030 with the help of OGD.</t>
  </si>
  <si>
    <t>DESIDOC JOURNAL OF LIBRARY &amp; INFORMATION TECHNOLOGY</t>
  </si>
  <si>
    <t>India?s Open Data Initiatives: A Way to Knowledge Discovery, Transformation and to Achieve Sustainable Development Goals (SDGs) 2030</t>
  </si>
  <si>
    <t>Nehra, Satveer Singh; Bansode, Sadanand Y.</t>
  </si>
  <si>
    <t>Nehra, SS; Bansode, SY</t>
  </si>
  <si>
    <t>WOS:000992393000072</t>
  </si>
  <si>
    <t>Wasay, Muhammad Abdul/H-6248-2018</t>
  </si>
  <si>
    <t>Sydney, AUSTRALIA</t>
  </si>
  <si>
    <t>SEP 05-09, 2022</t>
  </si>
  <si>
    <t>48th International Conference on Very Large Databases (VLDB)</t>
  </si>
  <si>
    <t>PROCEEDINGS OF THE VLDB ENDOWMENT</t>
  </si>
  <si>
    <t>Machine Programming: Turning Data into Programmer Productivity</t>
  </si>
  <si>
    <t>Wasay, Abdul; Tatbul, Nesime; Gottschlich, Justin</t>
  </si>
  <si>
    <t>Wasay, A; Tatbul, N; Gottschlich, J</t>
  </si>
  <si>
    <t>WOS:000452807000001</t>
  </si>
  <si>
    <t>1552-3381</t>
  </si>
  <si>
    <t>0002-7642</t>
  </si>
  <si>
    <t>Chung, Jae Eun/0000-0003-1724-6456; Shin, Don D.H./0000-0002-5439-4493</t>
  </si>
  <si>
    <t>Shin, Don/T-3545-2019</t>
  </si>
  <si>
    <t>This study presents a conceptual model of understanding algorithmic digital surveillance systems, borrowing insight from Giddens, who proposed the notion of structuration as social practices deriving from the intersection between structure and agents. We argue that the status of privacy, or lack of it, is a product of these interactions, of which the personal data practices and related interests constitute the reproduction of a data ecosystem. We trace the process of data production and consumption, dissecting the interactive dynamics between digital media producers (personal data users) and users (personal data producers). Inadequacies, limits, and social and policy implications of data surveillance and its algorithmic reproduction of identities are discussed.</t>
  </si>
  <si>
    <t>AMERICAN BEHAVIORAL SCIENTIST</t>
  </si>
  <si>
    <t>Park, Yong Jin; Chung, Jae Eun; Shin, Dong Hee</t>
  </si>
  <si>
    <t>Park, YJ; Chung, JE; Shin, DH</t>
  </si>
  <si>
    <t>WOS:001065988500001</t>
  </si>
  <si>
    <t>0257-9731</t>
  </si>
  <si>
    <t>Chang, Kuei-Hao/G-4997-2011</t>
  </si>
  <si>
    <t>This study reveals the patent interpolation surface for investigating the patent data ecosystem with a dataset of 3,770 patents discretized into six patent clusters. The CRISP -DM model is used to manage the patent data mining process, from data preparation to modeling and evaluating, and to explore the patent data cluster within the same framework. Four independent and three dependent factors and their corresponding three levels are identified and will be used for further data processing. The Taguchi method is used to select the orthogonal array design OA(9) (3(4)) and reduce the number of cases required to investigate the patent data cluster. Using the orthogonal array design, only nine cases are performed instead of the possible 3(4), and the results are applied to structure the dataset of dependent factors. Three key dependent factors influence this patent interpolation surface: patent applications, patent assignees, and technological diversity. However, it is a difficult issue to interpolate the patent dataset using the first-order regression equation with three key dependent factors. In this case, the biharmonic interpolation method is used to interpolate irregulated patent data and create a patent interpolation surface. The patent interpolation surface is capable of interpolating the irregular data points of the dataset of six patent clusters and facilitating the analysis of the patent data ecosystem. To do so, the patent interpolation surface reveals the superposition of patent applications, patent assignees, and technological diversity to induce harmonics. As a result, harmonic traps are observed on the patent interpolation surface in conjunction with variations in patent applications, patent assignees, and technological diversity.</t>
  </si>
  <si>
    <t>JOURNAL OF THE CHINESE SOCIETY OF MECHANICAL ENGINEERS</t>
  </si>
  <si>
    <t>Investigating the Carbon Emission Patent Data Using the Biharmonic Spline Interpolation</t>
  </si>
  <si>
    <t>Chang, Kuei-Hao</t>
  </si>
  <si>
    <t>Chang, KH</t>
  </si>
  <si>
    <t>WOS:000438959200001</t>
  </si>
  <si>
    <t>1741-2846</t>
  </si>
  <si>
    <t>1094-3420</t>
  </si>
  <si>
    <t>Asch, Mark/0000-0002-1014-4097; Zacharov, Igor/0000-0002-3256-6514; Vilotte, Jean-Pierre/0000-0002-6085-6498; Swany, Martin/0000-0001-8028-1161; GIRONA, SERGI/0000-0002-1975-1918; Dongarra, Jack/0000-0003-3247-1782; Dubey, Anshu/0000-0003-3299-7426; Badia, Rosa M/0000-0003-2941-5499; Gropp, William/0000-0003-2905-3029</t>
  </si>
  <si>
    <t>Choudhary, Alok/C-5486-2009; Zacharov, Igor/GLN-6099-2022; Heroux, Michael/AAG-5894-2020; Gropp, William/AGG-8399-2022; Varoquaux, Gael/ABQ-5456-2022; Vilotte, Jean-Pierre/H-1552-2017; Dongarra, Jack/G-4199-2019; Badia, Rosa M/L-1980-2014</t>
  </si>
  <si>
    <t>Over the past four years, the Big Data and Exascale Computing (BDEC) project organized a series of five international workshops that aimed to explore the ways in which the new forms of data-centric discovery introduced by the ongoing revolution in high-end data analysis (HDA) might be integrated with the established, simulation-centric paradigm of the high-performance computing (HPC) community. Based on those meetings, we argue that the rapid proliferation of digital data generators, the unprecedented growth in the volume and diversity of the data they generate, and the intense evolution of the methods for analyzing and using that data are radically reshaping the landscape of scientific computing. The most critical problems involve the logistics of wide-area, multistage workflows that will move back and forth across the computing continuum, between the multitude of distributed sensors, instruments and other devices at the networks edge, and the centralized resources of commercial clouds and HPC centers. We suggest that the prospects for the future integration of technological infrastructures and research ecosystems need to be considered at three different levels. First, we discuss the convergence of research applications and workflows that establish a research paradigm that combines both HPC and HDA, where ongoing progress is already motivating efforts at the other two levels. Second, we offer an account of some of the problems involved with creating a converged infrastructure for peripheral environments, that is, a shared infrastructure that can be deployed throughout the network in a scalable manner to meet the highly diverse requirements for processing, communication, and buffering/storage of massive data workflows of many different scientific domains. Third, we focus on some opportunities for software ecosystem convergence in big, logically centralized facilities that execute large-scale simulations and models and/or perform large-scale data analytics. We close by offering some conclusions and recommendations for future investment and policy review.</t>
  </si>
  <si>
    <t>INTERNATIONAL JOURNAL OF HIGH PERFORMANCE COMPUTING APPLICATIONS</t>
  </si>
  <si>
    <t>Asch, M.; Moore, T.; Badia, R.; Beck, M.; Beckman, P.; Bidot, T.; Bodin, F.; Cappello, F.; Choudhary, A.; de Supinski, B.; Deelman, E.; Dongarra, J.; Dubey, A.; Fox, G.; Fu, H.; Girona, S.; Gropp, W.; Heroux, M.; Ishikawa, Y.; Keahey, K.; Keyes, D.; Kramer, W.; Lavignon, J-F; Lu, Y.; Matsuoka, S.; Mohr, B.; Reed, D.; Requena, S.; Saltz, J.; Schulthess, T.; Stevens, R.; Swany, M.; Szalay, A.; Tang, W.; Varoquaux, G.; Vilotte, J-P; Wisniewski, R.; Xu, Z.; Zacharov, I.</t>
  </si>
  <si>
    <t>Asch, M; Moore, T; Badia, R; Beck, M; Beckman, P; Bidot, T; Bodin, F; Cappello, F; Choudhary, A; de Supinski, B; Deelman, E; Dongarra, J; Dubey, A; Fox, G; Fu, H; Girona, S; Gropp, W; Heroux, M; Ishikawa, Y; Keahey, K; Keyes, D; Kramer, W; Lavignon, JF; Lu, Y; Matsuoka, S; Mohr, B; Reed, D; Requena, S; Saltz, J; Schulthess, T; Stevens, R; Swany, M; Szalay, A; Tang, W; Varoquaux, G; Vilotte, JP; Wisniewski, R; Xu, Z; Zacharov, I</t>
  </si>
  <si>
    <t>WOS:001308455900001</t>
  </si>
  <si>
    <t>10.1080/13683500.2024.2392751</t>
  </si>
  <si>
    <t>2024 AUG 31</t>
  </si>
  <si>
    <t>1747-7603</t>
  </si>
  <si>
    <t>1368-3500</t>
  </si>
  <si>
    <t>d'Angella, Francesca/AAE-3915-2019</t>
  </si>
  <si>
    <t>ANNs are a key theme in tourism and hospitality. However, they haven't been widely employed to identify internal and external determinants of firms' performance. Based on a dataset of daily hotels' reservations, we demonstrate the capability of a specific unsupervised ANN (Auto Contractive Map - CM) to outperform other methods in assessing the hidden connections among variables and providing guidelines for hotel managers to improve competitive performance. Since AutoCM results are static, they could be enriched by dynamic simulation tools to measure the impact of the variation of key determinants of company's performance on the entire data ecosystem.</t>
  </si>
  <si>
    <t>CURRENT ISSUES IN TOURISM</t>
  </si>
  <si>
    <t>Is AI really better than conventional methods to identify the key drivers of firms' performance? An exploratory study in the hospitality industry</t>
  </si>
  <si>
    <t>d'Angella, Francesca; Ferilli, G.; De Carlo, M.; Buscema, P. M.</t>
  </si>
  <si>
    <t>d'Angella, F; Ferilli, G; De Carlo, M; Buscema, PM</t>
  </si>
  <si>
    <t>WOS:001088157400001</t>
  </si>
  <si>
    <t>OCT 2023</t>
  </si>
  <si>
    <t>1545-5017</t>
  </si>
  <si>
    <t>1545-5009</t>
  </si>
  <si>
    <t>Kingery, Rena/0009-0001-5198-5351</t>
  </si>
  <si>
    <t>In March 2023, over 800 researchers, clinicians, patients, survivors, and advocates from the pediatric oncology community met to discuss the progress of the National Cancer Institute's Childhood Cancer Data Initiative. We present here the status of the initiative's efforts in building its data ecosystem and updates on key programs, especially the Molecular Characterization Initiative and the planned Coordinated National Initiative for Rare Cancers in Children and Young Adults. These activities aim to improve access to childhood cancer data, foster collaborations, facilitate integrative data analysis, and expand access to molecular characterization, ultimately leading to the development of innovative therapeutic approaches.</t>
  </si>
  <si>
    <t>PEDIATRIC BLOOD &amp; CANCER</t>
  </si>
  <si>
    <t>Jagu, Subhashini; Mardis, Elaine R.; Wedekind, Mary F.; Widemann, Brigitte C.; Kingery, Rena K.; Gonzalez, Samantha L.; Shern, Jack F.; Reaman, Gregory H.</t>
  </si>
  <si>
    <t>Jagu, S; Mardis, ER; Wedekind, MF; Widemann, BC; Kingery, RK; Gonzalez, SL; Shern, JF; Reaman, GH</t>
  </si>
  <si>
    <t>WOS:001016473900001</t>
  </si>
  <si>
    <t>JUN 2023</t>
  </si>
  <si>
    <t>OCT 20</t>
  </si>
  <si>
    <t>1466-1853</t>
  </si>
  <si>
    <t>1063-0732</t>
  </si>
  <si>
    <t>Ruiz-Varona, Ana/0000-0001-8807-4917; Iglesias Soria, Antonio/0000-0002-6932-7007</t>
  </si>
  <si>
    <t>Ruiz-Varona, Ana/L-8444-2013</t>
  </si>
  <si>
    <t>This study evaluates the role of model-oriented decision support systems in the understanding of complex variables related to urban mobility challenges. To this end, the MobilityExperience platform has been developed as a planning support system (PSSs) to contribute to better informed decision-making in citizens' commitment to climate neutrality and self-sufficient energy city policies. The results show that the three proposed visualization modes lead to an increase in understanding urban mobility; emphasize the importance of an interactive approach to reinforce the role of an increasing number of agents; and enable a deeper level of collaboration in a data ecosystem framework.</t>
  </si>
  <si>
    <t>JOURNAL OF URBAN TECHNOLOGY</t>
  </si>
  <si>
    <t>Ruiz-Varona, Ana; Blasco-Cubas, Maria; Iglesias-Soria, Antonio</t>
  </si>
  <si>
    <t>Ruiz-Varona, A; Blasco-Cubas, M; Iglesias-Soria, A</t>
  </si>
  <si>
    <t>WOS:001085716300001</t>
  </si>
  <si>
    <t>2473-1242</t>
  </si>
  <si>
    <t>Public health data modernization efforts frequently overlook the far-reaching effects of structural racism across the data life cycle. Modernizing data requires creating data ecosystems grounded in six principles: dismantling structural racism and building community power explicitly; centering justice in all stages of data collection and analysis; ensuring communities can govern their data; driving positive population-level change; engaging nonprofit organizations; and obtaining commitments from governments to make changes in policy and practice. As government agencies spearhead and finance data modernization initiatives, it is imperative that they address structural racism head-on and integrate these principles into all aspects of their work.</t>
  </si>
  <si>
    <t>HEALTH EQUITY</t>
  </si>
  <si>
    <t>What's Missing from Data Modernization? A Focus on Structural Racism</t>
  </si>
  <si>
    <t>Porter, Jamila M.; Castrucci, Brian C.; Orr, Jacquelynn Y.</t>
  </si>
  <si>
    <t>Porter, JM; Castrucci, BC; Orr, JY</t>
  </si>
  <si>
    <t>WOS:000753635100009</t>
  </si>
  <si>
    <t>0278-2715</t>
  </si>
  <si>
    <t>Smith-McLallen, Aaron/0009-0000-5361-0679</t>
  </si>
  <si>
    <t>As the use of machine learning algorithms in health care continues to expand, there are growing concerns about equity, fairness, and bias in the ways in which machine learning models are developed and used in clinical and business decisions. We present a guide to the data ecosystem used by health insurers to highlight where bias can arise along machine learning pipelines. We suggest mechanisms for identifying and dealing with bias and discuss challenges and opportunities to increase fairness through analytics in the health insurance industry.</t>
  </si>
  <si>
    <t>HEALTH AFFAIRS</t>
  </si>
  <si>
    <t>Gervasi, Stephanie S.; Chen, Irene Y.; Smith-McLallen, Aaron; Sontag, David; Obermeyer, Ziad; Vennera, Michael; Chawla, Ravi</t>
  </si>
  <si>
    <t>Gervasi, SS; Chen, IY; Smith-McLallen, A; Sontag, D; Obermeyer, Z; Vennera, M; Chawla, R</t>
  </si>
  <si>
    <t>WOS:000861387200003</t>
  </si>
  <si>
    <t>1878-0067</t>
  </si>
  <si>
    <t>1755-4365</t>
  </si>
  <si>
    <t>Panovska-Griffiths, Jasmina/0000-0002-7720-1121; Marion, Glenn/0000-0002-0454-9338; Swallow, Ben/0000-0002-0227-2160; Shadbolt, Nigel/0000-0002-5085-9724; Brett, Alys/0000-0002-5789-0572</t>
  </si>
  <si>
    <t>Marion, Glenn/J-4738-2013; McKendrick, Iain/J-5687-2013; Swallow, Ben/B-8955-2017</t>
  </si>
  <si>
    <t>EPIDEMICS</t>
  </si>
  <si>
    <t>Shadbolt, N; Brett, A; Chen, M; Marion, G; McKendrick, IJ; Panovska-Griffiths, J; Pellis, L; Reeve, R; Swallow, B</t>
  </si>
  <si>
    <t>WOS:001019275000001</t>
  </si>
  <si>
    <t>2624-9553</t>
  </si>
  <si>
    <t>Climate forecasts, both experimental and operational, are often made by calibrating Global Climate Model (GCM) outputs with observed climate variables using statistical and machine learning models. Often, machine learning techniques are applied to gridded data independently at each gridpoint. However, the implementation of these gridpoint-wise operations is a significant barrier to entry to climate data science. Unfortunately, there is a significant disconnect between the Python data science ecosystem and the gridded earth data ecosystem. Traditional Python data science tools are not designed to be used with gridded datasets, like those commonly used in climate forecasting. Heavy data preprocessing is needed: gridded data must be aggregated, reshaped, or reduced in dimensionality in order to fit the strict formatting requirements of Python's data science tools. Efficiently implementing this gridpoint-wise workflow is a time-consuming logistical burden which presents a high barrier to entry to earth data science. A set of high-performance, easy-to-use Python climate forecasting tools is needed to bridge the gap between Python's data science ecosystem and its gridded earth data ecosystem. XCast, an Xarray-based climate forecasting Python library developed by the authors, bridges this gap. XCast wraps underlying two-dimensional data science methods, like those of Scikit-Learn, with data structures that allow them to be applied to each gridpoint independently. XCast uses high-performance computing libraries to efficiently parallelize the gridpoint-wise application of data science utilities and make Python's traditional data science toolkits compatible with multidimensional gridded data. XCast also implements a diverse set of climate forecasting tools including traditional statistical methods, state-of-the-art machine learning approaches, preprocessing functionality (regridding, rescaling, smoothing), and postprocessing modules (cross validation, forecast verification, visualization). These tools are useful for producing and analyzing both experimental and operational climate forecasts. In this study, we describe the development of XCast, and present in-depth technical details on how XCast brings highly parallelized gridpoint-wise versions of traditional Python data science tools into Python's gridded earth data ecosystem. We also demonstrate a case study where XCast was used to generate experimental real-time deterministic and probabilistic forecasts for South Asian Summer Monsoon Rainfall in 2022 using different machine learning-based multi-model ensembles.</t>
  </si>
  <si>
    <t>FRONTIERS IN CLIMATE</t>
  </si>
  <si>
    <t>Hall, Kyle Joseph Chen; Acharya, Nachiketa</t>
  </si>
  <si>
    <t>Hall, KJC; Acharya, N</t>
  </si>
  <si>
    <t>WOS:000607399500001</t>
  </si>
  <si>
    <t>10.1186/s13638-020-01858-3</t>
  </si>
  <si>
    <t>JAN 12</t>
  </si>
  <si>
    <t>1687-1499</t>
  </si>
  <si>
    <t>1687-1472</t>
  </si>
  <si>
    <t>wang, yanmei/HPH-0538-2023</t>
  </si>
  <si>
    <t>In order to improve the intelligence of the medical system, this paper designs and implements a secure medical big data ecosystem on top of the Hadoop big data platform. It is designed against the background of the increasingly serious trend of the current security medical big data ecosystem. In order to improve the efficiency of traditional medical rehabilitation activities and enable patients to maximize their understanding of their treatment status, this paper designs a personalized health information system that allows patient users to understand their treatment and rehabilitation status anytime and anywhere, and all medical health data distributed in different independent medical institutions to ensure that these data are stored independently. As a distributed accounting technology for multi-party maintenance and backup information security, blockchain is a good breakthrough point for innovation in medical data sharing. In this paper, the system realizes the personal health data centre on the Hadoop big data platform, and the original distributed data are stored and analyzed centrally through the data synchronization module and the independent data acquisition system. Utilizing the advantages of the Hadoop big data platform, the personalized health information system for stroke has designed to provide personalized health management services for patients and facilitate the management of patients by medical staff.</t>
  </si>
  <si>
    <t>EURASIP JOURNAL ON WIRELESS COMMUNICATIONS AND NETWORKING</t>
  </si>
  <si>
    <t>RETRACTED: Research on intelligent medical big data system based on Hadoop and blockchain (Retracted article. See vol. 2023, 2023)</t>
  </si>
  <si>
    <t>Zhang, Xiangfeng; Wang, Yanmei</t>
  </si>
  <si>
    <t>Zhang, XF; Wang, YM</t>
  </si>
  <si>
    <t>WOS:000427342300030</t>
  </si>
  <si>
    <t>Manogaran, Gunasekaran/0000-0003-4083-6163; Malarvizhi Kumar, Priyan/0000-0001-6149-2705</t>
  </si>
  <si>
    <t>Lopez, Daphne/K-7407-2017; Thota, Chandu/GXW-1156-2022; Manogaran, Gunasekaran/K-7621-2017; Malarvizhi Kumar, Priyan/U-3908-2018</t>
  </si>
  <si>
    <t>Wearable medical devices with sensor continuously generate enormous data which is often called as big data mixed with structured and unstructured data. Due to the complexity of the data, it is difficult to process and analyze the big data for finding valuable information that can be useful in decision-making. On the other hand, data security is a key requirement in healthcare big data system. In order to overcome this issue, this paper proposes a new architecture for the implementation of IoT to store and process scalable sensor data (big data) for health care applications. The Proposed architecture consists of two main sub architectures, namely, Meta Fog-Redirection (MF-R) and Grouping and Choosing (GC) architecture. MF-R architecture uses big data technologies such as Apache Pig and Apache HBase for collection and storage of the sensor data (big data) generated from different sensor devices. The proposed GC architecture is used for securing integration of fog computing with cloud computing. This architecture also uses key management service and data categorization function (Sensitive, Critical and Normal) for providing security services. The framework also uses MapReduce based prediction model to predict the heart diseases. Performance evaluation parameters such as throughput, sensitivity, accuracy, and f-measure are calculated to prove the efficiency of the proposed architecture as well as the prediction model. (C) 2017 Elsevier B.V. All rights reserved.</t>
  </si>
  <si>
    <t>Manogaran, G; Varatharajan, R; Lopez, D; Kumar, PM; Sundarasekar, R; Thota, C</t>
  </si>
  <si>
    <t>WOS:000751652700032</t>
  </si>
  <si>
    <t>2624-9634</t>
  </si>
  <si>
    <t>Barns, Sarah/0000-0002-0087-7166</t>
  </si>
  <si>
    <t>Today's digital platforms occupy sites of growing strategic significance in the daily lives of cities. Acting as infrastructures of urban exchange, platform services institute basic match-making capabilities between mobile subjects, whether for transportation, shopping, accommodation, dating, or, simply, public discourse. As is increasingly recognized, the nature of value exchange traded via these platforms extends beyond their immediate domain of service provision, whether transportation or accommodation, for example, to wider data ecosystems of users, producers, and consumers. It is the conditions instituted by platform services to govern data ecosystems that are the focus of this article and are, I argue, of critical importance to how big data can be leveraged in ways that expand new frontiers of urban science and more broadly, urban sustainability policy. The rise in platform urbanism means that urban big data are not simply as a diagnostic tool for monitoring and evaluating complex urban behaviors but can be co-opted in ways that actively engineers the scaling of data-driven platform services and their myriad codependencies. These conditions present significant challenges not only to informational policy but increasingly also to urban governance settings, where platform-mediated interactions facilitate powerful but unevenly shared territories of urban intelligence.</t>
  </si>
  <si>
    <t>FRONTIERS IN SUSTAINABLE CITIES</t>
  </si>
  <si>
    <t>Barns, S</t>
  </si>
  <si>
    <t>WOS:001003683600001</t>
  </si>
  <si>
    <t>1758-6593</t>
  </si>
  <si>
    <t>0144-3577</t>
  </si>
  <si>
    <t>Hameri, Ari-Pekka/0000-0003-1618-1961; Legenvre, Herve/0000-0001-6534-6270</t>
  </si>
  <si>
    <t>Purpose-To improve supply chain performance, companies are now exploring new pathways including industry-wide data sharing initiatives along complex supply chains. The purpose of this paper is to stimulate research in this field by describing the benefits, obstacles and the governance required for supply chain data sharing initiatives.Design/methodology/approachBased on publicly available information complemented by interviews with practitioners, the authors describe how companies are establishing ambitious data sharing infrastructure and initiatives along their supply chains.Findings-The authors describe how data sharing along supply chains is becoming increasingly important for many companies and how the automotive sector is working towards establishing a digital infrastructure for data sharing that could support a wide range of use cases. The article emphasises the importance of studying the governance of data ecosystems using new theoretical approaches. Finally, the authors suggest three areas for future research on data ecosystems, including their governance, the learning dynamics that will drive their adoption and their relationship with broader system-level changes.Originality/value-This paper is the first, to the authors' knowledge, that depicts how industry-wide data-sharing initiatives are expected to have an impact on supply chain performance. The authors highlight factors that affect the development and implementation of these initiatives along supply chains</t>
  </si>
  <si>
    <t>INTERNATIONAL JOURNAL OF OPERATIONS &amp; PRODUCTION MANAGEMENT</t>
  </si>
  <si>
    <t>Legenvre, Herve; Hameri, Ari-Pekka</t>
  </si>
  <si>
    <t>Legenvre, H; Hameri, AP</t>
  </si>
  <si>
    <t>WOS:001227597700002</t>
  </si>
  <si>
    <t>e26</t>
  </si>
  <si>
    <t>Jackson, Shirley/0000-0001-9606-3812; Kariotis, Timothy/0000-0001-7190-7564</t>
  </si>
  <si>
    <t>This paper discusses the challenges and opportunities in accessing data to improve workplace relations law enforcement, with reference to minimum employment standards such as wages and working hours regulation. Our paper highlights some innovative examples of government and trade union efforts to collect and use data to improve the detection of noncompliance. These examples reveal the potential of data science as a compliance tool but also suggest the importance of realizing a data ecosystem that is capable of being utilized by machine learning applications. The effectiveness of using data and data science tools to improve workplace law enforcement is impacted by the ability of regulatory actors to access useful data they do not collect or hold themselves. Under open data principles, government data is increasingly made available to the public so that it can be combined with nongovernment data to generate value. Through mapping and analysis of the Australian workplace relations data ecosystem, we show that data availability relevant to workplace law compliance falls well short of open data principles. However, we argue that with the right protocols in place, improved data collection and sharing will assist regulatory actors in the effective enforcement of workplace laws.</t>
  </si>
  <si>
    <t>Chen, Colleen; Howe, John; Kariotis, Timothy; Jackson, Shirley</t>
  </si>
  <si>
    <t>Chen, CL; Howe, J; Kariotis, T; Jackson, S</t>
  </si>
  <si>
    <t>WOS:000934585500001</t>
  </si>
  <si>
    <t>FEB 2023</t>
  </si>
  <si>
    <t>MAR 22</t>
  </si>
  <si>
    <t>2374-7951</t>
  </si>
  <si>
    <t>2374-7943</t>
  </si>
  <si>
    <t>Jensen, Klavs/0000-0001-7192-580X; Zou, Weizhong/0000-0002-8369-9229; Walsh, Dylan/0000-0001-7981-2770; Schneider, Ludwig/0000-0002-3910-8217; Mello, Reid/0000-0002-8237-2822; Deagen, Michael/0000-0002-8034-0667</t>
  </si>
  <si>
    <t>de Pablo, Juan/AAJ-9161-2021; Walsh, Dylan/ABG-5975-2020; Schneider, Ludwig/ABB-4203-2021; Jensen, Klavs/F-2462-2012</t>
  </si>
  <si>
    <t>Polymeric materials are integral components of nearly every aspect of modern life. However, developing cheminformatic solutions for polymers has been difficult since they are large stochastic molecules with hierarchical structures spanning multiple length scales. Here we present the design for a general material data model that underpins the Community Resource for Innovation in Polymer Technology (CRIPT) data ecosystem.</t>
  </si>
  <si>
    <t>ACS CENTRAL SCIENCE</t>
  </si>
  <si>
    <t>Walsh, Dylan J.; Zou, Weizhong; Schneider, Ludwig; Mello, Reid; Deagen, Michael E.; Mysona, Joshua; Lin, Tzyy-Shyang; de Pablo, Juan J.; Jensen, Klavs F.; Audus, Debra J.; Olsen, Bradley D.</t>
  </si>
  <si>
    <t>Walsh, DJ; Zou, WZ; Schneider, L; Mello, R; Deagen, ME; Mysona, J; Lin, TS; de Pablo, JJ; Jensen, KF; Audus, DJ; Olsen, BD</t>
  </si>
  <si>
    <t>WOS:000867377200001</t>
  </si>
  <si>
    <t>Nevistic, Zvonimir/0000-0002-2662-1513; Vilicic, Marina/0000-0003-4312-4073; Cibilic, Iva/0000-0002-6471-4702; Seljan, Sanja/0000-0001-9048-419X; Dedic, Luka/0000-0003-3215-5907; van Loenen, Bastiaan/0000-0001-8847-6334; Alexopoulos, Charalampos/0000-0002-6610-0675; Welle Donker, Frederika/0000-0002-5107-4160; Kevic, Karlo/0000-0001-7257-0529</t>
  </si>
  <si>
    <t>Viličić, Marina/GMW-4951-2022; Cibilić, Iva/ABS-7465-2022; Alexopoulos, Charalampos/ACN-9051-2022; Kević, Karlo/IUQ-7387-2023; Nevistić, Zvonimir/JGE-4382-2023; Seljan, Sanja/M-6269-2019</t>
  </si>
  <si>
    <t>This research aims to assess available spatial open data related to access to hospitals in the three largest Croatian cities (Zagreb, Split, Rijeka), with a future aim to create digital services as an ecosystem that will be used in everyday situations, as part of the concept of digital society. Data analysis is performed for the following datasets: hospitals, hospital specialization, public transport (tram, bus), bike routes, car routes, parking and parking for people with disabilities. The future aim is to create a new mobile, multilingual and voice-based application that would enable quick access to information on hospital access, relying on the principles of the open data ecosystem, which would improve over time. There are four specific aims: (1) to identify and analyze portals and open datasets of the selected categories for the three largest Croatian cities; (2) to analyze existing open data assessment frameworks and detect gaps; (3) to create a conceptual open data assessment framework as an open data ecosystem that integrates new end-user perspectives; and (4) to analyze existing open datasets for the three largest cities in Croatia, based on supply and demand by researcher/developer categories, using the newly developed framework. The results show that existing open datasets related to hospital access in the three largest Croatian cities are scattered across different portals. Analyzed frameworks existing on the supply side of open data are more focused on the status of the components, lacking evaluation scales and not including end-user-driven aspects, which would be crucial for the open data ecosystem. As a result, the new Hospital Access Framework is created as a conceptual ecosystem, including five categories: supply, demand by researcher/developer, demand by end-user, legal aspect and impact. Analysis of existing open data for the three Croatian cities is performed for two categories (supply and demand by researcher/developer), for which KPIs, indicators and evaluation scales are developed. The other three categories are not analyzed, since the application cannot be developed from existing data, which are insufficient for the creation of a smart application. Results show that existing open data related to hospital access are incomplete or do not exist at all (hospital specialization, parking for people with disabilities, data on multilingualism and voice enabling). Average scores of the supply category are higher than those for demand by researcher/developer, although they are below the average grade, showing a lack of available data that could be used for further development. The new conceptual Hospital Access Framework open data ecosystem would benefit from end-user interaction, therefore, improving over time with end-users through interaction.</t>
  </si>
  <si>
    <t>Seljan, Sanja; Vilicic, Marina; Nevistic, Zvonimir; Dedic, Luka; Grubisic, Marina; Cibilic, Iva; Kevic, Karlo; van Loenen, Bastiaan; Donker, Frederika Welle; Alexopoulos, Charalampos</t>
  </si>
  <si>
    <t>Seljan, S; Vilicic, M; Nevistic, Z; Dedic, L; Grubisic, M; Cibilic, I; Kevic, K; van Loenen, B; Donker, FW; Alexopoulos, C</t>
  </si>
  <si>
    <t>WOS:001015222900019</t>
  </si>
  <si>
    <t>Ben Achour, Anas/0000-0001-7053-847X; Lemme, Gordon/0000-0002-8781-9179; Teicher, Uwe/0000-0002-7061-4687; Ihlenfeldt, Steffen/0000-0002-9258-5178; Matvieieva, Nataliia/0000-0002-3849-6262; Seidel, Andre/0000-0002-9170-4833</t>
  </si>
  <si>
    <t>Teicher, Uwe/I-5589-2012</t>
  </si>
  <si>
    <t>Background: The electronic health record (EHR) targets systematized collection of patient-specific, electronically stored health data. The EHR is an evolving concept driven by ongoing developments and open or unclear legal issues concerning medical technologies, cross-domain data integration, and unclear access roles. Consequently, an interdisciplinary discourse based on representative pilot scenarios is required to connect previously unconnected domains.Objective: We address cross-domain data integration including access control using the specific example of a unique device identification (UDI)-expanded hip implant. In fact, the integration of technical focus data into the hospital information system (HIS) is considered based on surgically relevant information. Moreover, the acquisition of social focus data based on mobile health (mHealth) is addressed, covering data integration and networking with therapeutic intervention and acute diagnostics data.Methods: In addition to the additive manufacturing of a hip implant with the integration of a UDI, we built a database that combines database technology and a wrapper layer known from extract, transform, load systems and brings it into a SQL database, WEB application programming interface (API) layer (back end), interface layer (rest API), and front end. It also provides semantic integration through connection mechanisms between data elements.Results: A hip implant is approached by design, production, and verification while linking operation-relevant specifics like implant-bone fit by merging patient-specific image material (computed tomography, magnetic resonance imaging, or a biomodel) and the digital implant twin for well-founded selection pairing. This decision-facilitating linkage, which improves surgical planning, relates to patient-specific postoperative influencing factors during the healing phase. A unique product identification approach is presented, allowing a postoperative read-out with state-of-the-art hospital technology while enabling future access scenarios for patient and implant data. The latter was considered from the manufacturing perspective using the process manufacturing chain for a (patient-specific) implant to identify quality-relevant data for later access. In addition, sensor concepts were identified to use to monitor the patient-implant interaction during the healing phase using wearables, for example. A data aggregation and integration concept for heterogeneous data sources from the considered focus domains is also presented. Finally, a hierarchical data access concept is shown, protecting sensitive patient data from misuse using existing scenarios.Conclusions: Personalized medicine requires cross-domain linkage of data, which, in turn, require an appropriate data infrastructure and adequate hierarchical data access solutions in a shared and federated data space. The hip implant is used as an example for the usefulness of cross-domain data linkage since it bundles social, medical, and technical aspects of the implantation. It is necessary to open existing databases using interfaces for secure integration of data from end devices and to assure availability through suitable access models while guaranteeing long-term, independent data persistence. A suitable strategy requires the combination of technical solutions from the areas of identity and trust, federated data storage, cryptographic procedures, and software engineering as well as organizational changes.</t>
  </si>
  <si>
    <t>Unique Device Identification-Based Linkage of Hierarchically Accessible Data Domains in Prospective Surgical Hospital Data Ecosystems: User-Centered Design Approach</t>
  </si>
  <si>
    <t>Kozak, Karol; Seidel, Andre; Matvieieva, Nataliia; Neupetsch, Constanze; Teicher, Uwe; Lemme, Gordon; Ben Achour, Anas; Barth, Martin; Ihlenfeldt, Steffen; Drossel, Welf-Guntram</t>
  </si>
  <si>
    <t>Kozak, K; Seidel, A; Matvieieva, N; Neupetsch, C; Teicher, U; Lemme, G; Ben Achour, A; Barth, M; Ihlenfeldt, S; Drossel, WG</t>
  </si>
  <si>
    <t>WOS:000769986200009</t>
  </si>
  <si>
    <t>PURPOSE The rapid growth of biomedical data ecosystems has catalyzed research for oncology and precision medicine. We leverage federal cloud-based precision medicine databases and tools to better understand the current landscape of precision medicine and genomic testing for patients with cancer. METHODS Retrospective observational study of genomic testing for patients with cancer in the National Institutes of Health All of Us Research Program, with the cancer cohort defined as having at least two documented or reported cancer diagnoses. RESULTS There were 5,678 (1.8%) All of Us participants in the cancer cohort, with a significant difference between cancer status by age category, sex, race, and ethnicity (P &lt; .001 for all). There were 295 (5.2%) patients with cancer who received genomic testing compared with 6,734 (2.2%) of noncancer patients, with 752 genomic tests commonly focused on gene mutations (primarily pharmacogenomics), molecular pathology, or clinical cytogenetic reports. CONCLUSION Although not yet ubiquitous, diverse clinical genomic analyses in oncology can set the stage to grow the practice of precision medicine by integrating research patient data repositories, cancer data ecosystems, and biomedical informatics.</t>
  </si>
  <si>
    <t>Precision Medicine Landscape of Genomic Testing for Patients With Cancer in the National Institutes of Health All of Us Database Using Informatics Approaches</t>
  </si>
  <si>
    <t>WOS:000461038400007</t>
  </si>
  <si>
    <t>Chae, B</t>
  </si>
  <si>
    <t>WOS:000489268400004</t>
  </si>
  <si>
    <t>OCT 14</t>
  </si>
  <si>
    <t>Purpose The purpose of this paper is to examine how claims to ownership are asserted over publicly accessible platform data and critically assess the nature and scope of rights to reuse these data. Design/methodology/approach Using Airbnb as a case study, this paper examines the data ecosystem that arises around publicly accessible platform data. It analyzes current statute and case law in order to understand the state of the law around the scraping of such data. Findings This paper demonstrates that there is considerable uncertainty about the practice of data scraping, and that there are risks in allowing the law to evolve in the context of battles between business competitors without a consideration of the broader public interest in data scraping. It argues for a data ecosystem approach that can keep the public dimension issues more squarely within the frame when data scraping is judicially considered. Originality/value The issue of ownership/control over publicly accessible information is of growing importance; this paper offers a framework for approaching these legal questions.</t>
  </si>
  <si>
    <t>Carleton Univ</t>
  </si>
  <si>
    <t>Carleton Univ, Ottawa, CANADA</t>
  </si>
  <si>
    <t>JUN 22-23, 2017</t>
  </si>
  <si>
    <t>Data Power Conference</t>
  </si>
  <si>
    <t>Scassa, Teresa</t>
  </si>
  <si>
    <t>Scassa, T</t>
  </si>
  <si>
    <t>WOS:001375912700001</t>
  </si>
  <si>
    <t>NOV 29</t>
  </si>
  <si>
    <t>1664-8021</t>
  </si>
  <si>
    <t>Introduction The agriculture genomics community has numerous data submission standards available, but the standards for describing and storing single-cell (SC, e.g., scRNA- seq) data are comparatively underdeveloped.Methods To bridge this gap, we leveraged recent advancements in human genomics infrastructure, such as the integration of the Human Cell Atlas Data Portal with Terra, a secure, scalable, open-source platform for biomedical researchers to access data, run analysis tools, and collaborate. In parallel, the Single Cell Expression Atlas at EMBL-EBI offers a comprehensive data ingestion portal for high-throughput sequencing datasets, including plants, protists, and animals (including humans). Developing data tools connecting these resources would offer significant advantages to the agricultural genomics community. The FAANG data portal at EMBL-EBI emphasizes delivering rich metadata and highly accurate and reliable annotation of farmed animals but is not computationally linked to either of these resources.Results Herein, we describe a pilot-scale project that determines whether the current FAANG metadata standards for livestock can be used to ingest scRNA-seq datasets into Terra in a manner consistent with HCA Data Portal standards. Importantly, rich scRNA-seq metadata can now be brokered through the FAANG data portal using a semi-automated process, thereby avoiding the need for substantial expert curation. We have further extended the functionality of this tool so that validated and ingested SC files within the HCA Data Portal are transferred to Terra for further analysis. In addition, we verified data ingestion into Terra, hosted on Azure, and demonstrated the use of a workflow to analyze the first ingested porcine scRNA-seq dataset. Additionally, we have also developed prototype tools to visualize the output of scRNA-seq analyses on genome browsers to compare gene expression patterns across tissues and cell populations. This JBrowse tool now features distinct tracks, showcasing PBMC scRNA-seq alongside two bulk RNA-seq experiments.Discussion We intend to further build upon these existing tools to construct a scientist-friendly data resource and analytical ecosystem based on Findable, Accessible, Interoperable, and Reusable (FAIR) SC principles to facilitate SC-level genomic analysis through data ingestion, storage, retrieval, re-use, visualization, and comparative annotation across agricultural species.</t>
  </si>
  <si>
    <t>FRONTIERS IN GENETICS</t>
  </si>
  <si>
    <t>Kapoor, Muskan; Ventura, Enrique Sapena; Walsh, Amy; Sokolov, Alexey; George, Nancy; Kumari, Sunita; Provart, Nicholas J.; Cole, Benjamin; Libault, Marc; Tickle, Timothy; Warren, Wesley C.; Koltes, James E.; Papatheodorou, Irene; Ware, Doreen; Harrison, Peter W.; Elsik, Christine; Yordanova, Galabina; Burdett, Tony; Tuggle, Christopher K.</t>
  </si>
  <si>
    <t>Kapoor, M; Ventura, ES; Walsh, A; Sokolov, A; George, N; Kumari, S; Provart, NJ; Cole, B; Libault, M; Tickle, T; Warren, WC; Koltes, JE; Papatheodorou, I; Ware, D; Harrison, PW; Elsik, C; Yordanova, G; Burdett, T; Tuggle, CK</t>
  </si>
  <si>
    <t>WOS:000986595300001</t>
  </si>
  <si>
    <t>10.1109/MRA.2023.3263973</t>
  </si>
  <si>
    <t>1558-223X</t>
  </si>
  <si>
    <t>1070-9932</t>
  </si>
  <si>
    <t>He, Yunfang/0000-0001-6543-9709; Wu, Naiqi/0000-0001-6782-458X</t>
  </si>
  <si>
    <t>Qiao, Yan/E-8084-2014; Wu, Naiqi/C-2953-2017</t>
  </si>
  <si>
    <t>Semiconductor manufacturing relies on a long and complex production line for wafer fabrication. In a modern semiconductor fabrication plant (fab), a wafer manufacturing line is composed of more than 1,000 manufacturing tools and an overhead hoist system for delivering wafer lots among the tools. Novel technologies, such as Internet of Things (IoT) and software engineering technologies, are adopted in semiconductor manufacturing such that large amounts of data can be collected from manufacturing tools. Also, these tools and the overhead hoist system should cooperate well with each other. Due to the data-processing capacity limitation in a current fault detection and classification (FDC) system, the diagnosis efficiency is limited such that some undesired events cannot be detected in time, leading to significant economic loss. With the booming development of big data technology, this work conducts a study on a new FDC framework based on a Hadoop ecosystem to deal with the data-processing limitation and improve diagnosis efficiency. Also, a migration path is presented such that the current FDC system can be smoothly migrated to a Hadoop ecosystem-based one without shutting down a wafer fabrication line. Experimental results show that the proposed FDC framework can run safely and stably.</t>
  </si>
  <si>
    <t>IEEE ROBOTICS &amp; AUTOMATION MAGAZINE</t>
  </si>
  <si>
    <t>Development of Fault Detection Systems Based on Big Data Ecosystem in Semiconductor Manufacturing: The Hadoop Ecosystem Implementation</t>
  </si>
  <si>
    <t>Fu, HuiChu; Qiao, Yan; Bai, LiPing; Wu, NaiQi; Liu, Bin; He, YunFang</t>
  </si>
  <si>
    <t>Fu, HC; Qiao, Y; Bai, LP; Wu, NQ; Liu, B; He, YF</t>
  </si>
  <si>
    <t>WOS:001046545400021</t>
  </si>
  <si>
    <t>2574-3414</t>
  </si>
  <si>
    <t>Basford, Melissa/0000-0002-0703-2422; Sulieman, Lina/0000-0002-2680-8230; Glazer, David/0000-0002-6407-8646; Denny, Josh/0000-0002-3049-7332; Malin, Bradley/0000-0003-3040-5175</t>
  </si>
  <si>
    <t>Master, Hiral/H-7860-2019; Malin, Bradley/KJR-0424-2024; Denny, Josh/AAL-3359-2021; Roden, Dan/ABD-5412-2021; Sulieman, Lina/KTI-4403-2024; Wilkins, Consuelo/LRB-7187-2024; Li, Zc/AAN-1952-2021</t>
  </si>
  <si>
    <t>The All of Us Research Program's Data and Research Center (DRC) was established to help acquire, curate, and provide access to one of the world's largest andmost diverse datasets for precision medicine research. Already, over 500,000 participants are enrolled in All of Us, 80% of whom are underrepresented in biomedical research, and data are being analyzed by a community of over 2,300 researchers. The DRC created this thriving data ecosystem by collaborating with engaged participants, innovative program partners, and empowered researchers. In this review, we first describe how the DRC is organized to meet the needs of this broad group of stakeholders. We then outline guiding principles, common challenges, and innovative approaches used to build the All of Us data ecosystem. Finally, we share lessons learned to help others navigate important decisions and trade-offs in building a modern biomedical data platform.</t>
  </si>
  <si>
    <t>ANNUAL REVIEW OF BIOMEDICAL DATA SCIENCE</t>
  </si>
  <si>
    <t>Mayo, Kelsey R.; Basford, Melissa A.; Carroll, Robert J.; Dillon, Moira; Fullen, Heather; Leung, Jesse; Master, Hiral; Rura, Shimon; Sulieman, Lina; Kennedy, Nan; Banks, Eric; Bernick, David; Gauchan, Asmita; Lichtenstein, Lee; Mapes, Brandy M.; Marginean, Kayla; Nyemba, Steve L.; Ramirez, Andrea; Rotundo, Charissa; Wolfe, Keri; Xia, Weiyi; Azuine, Romuladus E.; Cronin, Robert M.; Denny, Joshua C.; Kho, Abel; Lunt, Christopher; Malin, Bradley; Natarajan, Karthik; Wilkins, Consuelo H.; Xu, Hua; Hripcsak, George; Roden, Dan M.; Philippakis, Anthony A.; Glazer, David; Harris, Paul A.</t>
  </si>
  <si>
    <t>Mayo, KR; Basford, MA; Carroll, RJ; Dillon, M; Fullen, H; Leung, J; Master, H; Rura, S; Sulieman, L; Kennedy, N; Banks, E; Bernick, D; Gauchan, A; Lichtenstein, L; Mapes, BM; Marginean, K; Nyemba, SL; Ramirez, A; Rotundo, C; Wolfe, K; Xia, WY; Azuine, RE; Cronin, RM; Denny, JC; Kho, A; Lunt, C; Malin, B; Natarajan, K; Wilkins, CH; Xu, H; Hripcsak, G; Roden, DM; Philippakis, AA; Glazer, D; Harris, PA</t>
  </si>
  <si>
    <t>WOS:001348095800001</t>
  </si>
  <si>
    <t>OCT 2024</t>
  </si>
  <si>
    <t>10.1093/nar/gkae860</t>
  </si>
  <si>
    <t>D1723</t>
  </si>
  <si>
    <t>D1716</t>
  </si>
  <si>
    <t>OCT 31</t>
  </si>
  <si>
    <t>1362-4962</t>
  </si>
  <si>
    <t>0305-1048</t>
  </si>
  <si>
    <t>Onami, Shuichi/0000-0002-8255-1724; Itoga, Hiroya/0000-0001-5224-3811; Yamagata, Yuki/0000-0002-9673-1283</t>
  </si>
  <si>
    <t>Onami, Shuichi/N-5498-2015; Yamagata, Yuki/GVS-7039-2022</t>
  </si>
  <si>
    <t>SSBD (https://ssbd.riken.jp) is a platform for the sharing and reuse of bioimaging data. As part of efforts to build a bioimaging data ecosystem, SSBD has recently been updated to a two-tiered data resource comprising SSBD:repository, a public repository for the sharing of all types of bioimaging data reported in journals, and SSBD:database, an added-value database for the sharing of curated, highly reusable, metadata-rich data. This update addresses the conflicting demands of rapid data publication and sharing of richly annotated data, thereby promoting bioimaging data sharing and reuse. With this update, SSBD is now positioned as a core repository and database within the foundingGIDE, an international consortium working to establish a global image data ecosystem. Harmonizing metadata between data resources enables cross-searching and data exchange with data resources from other countries and regions.</t>
  </si>
  <si>
    <t>NUCLEIC ACIDS RESEARCH</t>
  </si>
  <si>
    <t>SSBD: an ecosystem for enhanced sharing and reuse of bioimaging data</t>
  </si>
  <si>
    <t>Kyoda, Koji; Itoga, Hiroya; Yamagata, Yuki; Fujisawa, Emi; Wang, Fangfang; Miranda-Miranda, Miguel; Yamamoto, Haruna; Nakano, Yasue; Tohsato, Yukako; Onami, Shuichi</t>
  </si>
  <si>
    <t>Kyoda, K; Itoga, H; Yamagata, Y; Fujisawa, E; Wang, FF; Miranda-Miranda, M; Yamamoto, H; Nakano, Y; Tohsato, Y; Onami, S</t>
  </si>
  <si>
    <t>WOS:001125121800001</t>
  </si>
  <si>
    <t>Santillan, Donna/0000-0002-6180-9714; Davis, Heath/0000-0001-9522-8080; Michaelson, Jacob/0000-0001-9713-0992; Zeng, Erliang/0000-0002-2891-6497</t>
  </si>
  <si>
    <t>Zeng, Erliang/AAH-2289-2019</t>
  </si>
  <si>
    <t>Importance This manuscript will be of interest to most Clinical and Translational Science Awards (CTSA) as they retool for the increasing emphasis on translational science from translational research. This effort is an extension of the EDW4R work that most CTSAs have done to deploy infrastructure and tools for researchers to access clinical data.Objectives The Iowa Health Data Resource (IHDR) is a strategic investment made by the University of Iowa to improve access to real-world health data. The goals of IHDR are to improve the speed of translational health research, to boost interdisciplinary collaboration, and to improve literacy about health data. The first objective toward this larger goal was to address gaps in data access, data literacy, lack of computational environments for processing Personal Health Information (PHI) and the lack of processes and expertise for creating transformative datasets.Methods A three-pronged approach was taken to address the objective. The approach involves integration of an intercollegiate team of non-informatics faculty and staff, a data enclave for secure patient data analyses, and novel comprehensive datasets.Results To date, all five of the health science colleges (dentistry, medicine, nursing, pharmacy, and public health) have had at least one staff and one faculty member complete the two-month experiential learning curriculum. Over the first two years of this project, nine cohorts totaling 36 data liaisons have been trained, including 18 faculty and 18 staff. IHDR data enclave eliminated the need to duplicate computational infrastructure inside the hospital firewall which reduced infrastructure, hardware and human resource costs while leveraging the existing expertise embedded in the university research computing team. The creation of a process to develop and implement transformative datasets has resulted in the creation of seven domain specific datasets to date.Conclusion The combination of people, process, and technology facilitates collaboration and interdisciplinary research in a secure environment using curated data sets. While other organizations have implemented individual components to address EDW4R operational demands, the IHDR combines multiple resources into a novel, comprehensive ecosystem IHDR enables scientists to use analysis tools with electronic patient data to accelerate time to science.</t>
  </si>
  <si>
    <t>Davis, Heath A.; Santillan, Donna A.; Ortman, Chris E.; Hoberg, Asher A.; Hetrick, Joseph P.; Mcbrearty, Charles W.; Zeng, Erliang; Sarrazin, Mary S. Vaughan; Lopez, Karen Dunn; Chapman, Cole G.; Carnahan, Ryan M.; Michaelson, Jacob J.; Knosp, Boyd M.</t>
  </si>
  <si>
    <t>Davis, HA; Santillan, DA; Ortman, CE; Hoberg, AA; Hetrick, JP; Mcbrearty, CW; Zeng, ER; Sarrazin, MSV; Lopez, KD; Chapman, CG; Carnahan, RM; Michaelson, JJ; Knosp, BM</t>
  </si>
  <si>
    <t>WOS:000803260500001</t>
  </si>
  <si>
    <t>Ma, Jiaxin/HII-8540-2022; Wu, Haoyu/LCD-5703-2024</t>
  </si>
  <si>
    <t>With the development of the Energy Internet and the Internet of Things, diversified social production activities are making the interactions between energy, business, and information flow among physical, social, and information systems increasingly complex. As the carrier of information and the hub between physical and social systems, the effective management of energy big data has attracted the attention of scholars. This work indicates that China's energy companies have carried out a series of activities that are centered on energy big data collection, as well as development and exchange, and that the energy big data ecosystem has begun to take shape. However, the research on and the application of energy big data are mainly limited to micro-level fields, and the development of energy big data in China remains disordered because the corresponding macro-level instructive governance frameworks are lacking. In this work, to facilitate the sustainable development of the energy big data ecosystem and to solve existing problems, such as the difficult-to-determine governance boundaries and the difficult-to-coordinate interests, and to analyze the structure and mechanism of the energy big data ecosystem, data curation is introduced into energy big data governance, and a paradigm is constructed for sustainable energy big data curation that encompasses its full life cycle, including the planning, integration, application, and maintenance stages. Key paradigmatic issues are analyzed in-depth, including data rights, fusion, security, and transactions.</t>
  </si>
  <si>
    <t>Zeng, Ming; Xu, Yanbin; Wu, Haoyu; Ma, Jiaxin; Gao, Jianwei</t>
  </si>
  <si>
    <t>Zeng, M; Xu, YB; Wu, HY; Ma, JX; Gao, JW</t>
  </si>
  <si>
    <t>WOS:001314546200001</t>
  </si>
  <si>
    <t>2024 SEP 19</t>
  </si>
  <si>
    <t>1758-6658</t>
  </si>
  <si>
    <t>1741-0401</t>
  </si>
  <si>
    <t>Loacker, Philipp/0000-0002-8397-6177; Fikar, Christian/0000-0003-3885-9307; Grenzfurtner, Wolfgang/0000-0001-7389-6651</t>
  </si>
  <si>
    <t>Grenzfurtner, Wolfgang/ABD-8837-2020; Fikar, Christian/H-7734-2019; Fikar, Christian/D-4084-2016</t>
  </si>
  <si>
    <t>PurposeThe purpose of this study is to present a methodical procedure on how to prepare event logs and analyse them through process mining, statistics and visualisations. The aim is to derive roots and patterns of quality deviations and non-conforming finished products as well as best practice facilitating employee training in the food processing industry. Thereby, a key focus is on recognising tacit knowledge hidden in event logs to improve quality processes.Design/methodology/approachThis study applied process mining to detect root causes of quality deviations in operational process of food production. In addition, a data-ecosystem was developed which illustrates a continuous improvement feedback loop and serves as a role model for other applications in the food processing industry. The approach was applied to a real-case study in the processed cheese industry.FindingsThe findings revealed practical and conceptional contributions which can be used to continuously improve quality management (QM) in food processing. Thereby, the developed data-ecosystem supports production and QM in the decision-making processes. The findings of the analysis are a valuable basis to enhance operational processes, aiming to prevent quality deviations and non-conforming finished products.Originality/valueProcess mining is still rarely used in the food industry. Thereby, the proposed method helps to identify tacit knowledge in the food processing industry, which was shown by the framework for the preparation of event logs and the data ecosystem.</t>
  </si>
  <si>
    <t>INTERNATIONAL JOURNAL OF PRODUCTIVITY AND PERFORMANCE MANAGEMENT</t>
  </si>
  <si>
    <t>Loacker, Philipp; Poechtrager, Siegfried; Fikar, Christian; Grenzfurtner, Wolfgang</t>
  </si>
  <si>
    <t>Loacker, P; Pöchtrager, S; Fikar, C; Grenzfurtner, W</t>
  </si>
  <si>
    <t>WOS:000458430700006</t>
  </si>
  <si>
    <t>1362-4555</t>
  </si>
  <si>
    <t>0168-9525</t>
  </si>
  <si>
    <t>Grossman, Robert/B-1865-2009</t>
  </si>
  <si>
    <t>TRENDS IN GENETICS</t>
  </si>
  <si>
    <t>Grossman, RL</t>
  </si>
  <si>
    <t>WOS:000450997000001</t>
  </si>
  <si>
    <t>1741-4199</t>
  </si>
  <si>
    <t>1674-1056</t>
  </si>
  <si>
    <t>Qu, Xuanhui/0000-0002-2943-3008; Jiang, Xue/0000-0001-7441-0828</t>
  </si>
  <si>
    <t>Liu, Guoquan/H-1731-2011; Xu, Bin/D-7897-2017; Qu, Xuanhui/J-6839-2014</t>
  </si>
  <si>
    <t>Since its launch in 2011, the Materials Genome Initiative (MGI) has drawn the attention of researchers from academia, government, and industry worldwide. As one of the three tools of the MGI, the use of materials data, for the first time, has emerged as an extremely significant approach in materials discovery. Data science has been applied in different disciplines as an interdisciplinary field to extract knowledge from data. The concept of materials data science has been utilized to demonstrate its application in materials science. To explore its potential as an active research branch in the big data era, a three-tier system has been put forward to define the infrastructure for the classification, curation and knowledge extraction of materials data.</t>
  </si>
  <si>
    <t>CHINESE PHYSICS B</t>
  </si>
  <si>
    <t>Yin, Hai-Qing; Jiang, Xue; Liu, Guo-Quan; Elder, Sharon; Xu, Bin; Zheng, Qing-Jun; Qu, Xuan-Hui</t>
  </si>
  <si>
    <t>Yin, HQ; Jiang, X; Liu, GQ; Elder, S; Xu, B; Zheng, QJ; Qu, XH</t>
  </si>
  <si>
    <t>WOS:001096679100001</t>
  </si>
  <si>
    <t>2330-1643</t>
  </si>
  <si>
    <t>2330-1635</t>
  </si>
  <si>
    <t>Polkinghorne, Sarah/0000-0002-8204-6891; CATTLIN, JOANN/0000-0002-0339-3220; Given, Lisa/0000-0003-1840-6175</t>
  </si>
  <si>
    <t>Given, Lisa/AAO-3521-2021; Cattlin, Joann/JPL-9292-2023</t>
  </si>
  <si>
    <t>While technology affords creation of digital collections, and promises access to all, the reality is that many cultural data collections exist in a precarious ecosystem, where erratic funding, fragmented support, and disconnected expertise threaten their continued existence. As a significant branch of the broader information ecosystem, cultural data collections range in size and scope, from national institutions to bespoke local collections supported by individuals. This exploratory, qualitative study engaged cultural data experts in Australia, Canada, and the United Kingdom to map the broad cultural data ecosystem and to identify opportunities for healthier growth. The development and maintenance of cultural data collections requires integration across the spheres of expertise of creators, curators, subject matter experts, information science, and computing and technology. The foundational structural elements of the ecosystem include funding, policies, access to existing data, community context, and technological infrastructure. The key elements of a healthy data ecosystem are clarity of purpose, user-focused design, sustainability, allied coproduction, and reciprocal interconnection. A healthier cultural data ecosystem means more collections and initiatives will have positive impacts for research, knowledge, and diverse communities, contributing positively to the broader information ecosystem and to society, at large.</t>
  </si>
  <si>
    <t>JOURNAL OF THE ASSOCIATION FOR INFORMATION SCIENCE AND TECHNOLOGY</t>
  </si>
  <si>
    <t>Given, Lisa M.; Polkinghorne, Sarah; Cattlin, Joann</t>
  </si>
  <si>
    <t>Given, LM; Polkinghorne, S; Cattlin, J</t>
  </si>
  <si>
    <t>WOS:000501177400004</t>
  </si>
  <si>
    <t>1943-2631</t>
  </si>
  <si>
    <t>0016-6731</t>
  </si>
  <si>
    <t>Toro, Sabrina/0000-0002-4142-7153; Howe, Kevin/0000-0002-1751-9226; Fullem, Robert/0000-0003-0141-7767; Thomas, Paul/0000-0002-9074-3507; Cherry, J. Michael/0000-0001-9163-5180</t>
  </si>
  <si>
    <t>Mungall, Chris/I-6006-2019; Thomas, Paul/LSL-1896-2024; Cherry, Joe/A-5248-2011; Perrimon, Norbert/F-9766-2011</t>
  </si>
  <si>
    <t>Model organisms are essential experimental platforms for discovering gene functions, defining protein and genetic networks, uncovering functional consequences of human genome variation, and for modeling human disease. For decades, researchers who use model organisms have relied on Model Organism Databases (MODs) and the Gene Ontology Consortium (GOC) for expertly curated annotations, and for access to integrated genomic and biological information obtained from the scientific literature and public data archives. Through the development and enforcement of data and semantic standards, these genome resources provide rapid access to the collected knowledge of model organisms in human readable and computation-ready formats that would otherwise require countless hours for individual researchers to assemble on their own. Since their inception, the MODs for the predominant biomedical model organisms [Mus sp. (laboratory mouse), Saccharomyces cerevisiae, Drosophila melanogaster, Caenorhabditis elegans, Danio rerio, and Rattus norvegicus] along with the GOC have operated as a network of independent, highly collaborative genome resources. In 2016, these six MODs and the GOC joined forces as the Alliance of Genome Resources (the Alliance). By implementing shared programmatic access methods and data-specific web pages with a unified look and feel, the Alliance is tackling barriers that have limited the ability of researchers to easily compare common data types and annotations across model organisms. To adapt to the rapidly changing landscape for evaluating and funding core data resources, the Alliance is building a modern, extensible, and operationally efficient knowledge commons for model organisms using shared, modular infrastructure.</t>
  </si>
  <si>
    <t>GENETICS</t>
  </si>
  <si>
    <t>The Alliance of Genome Resources: Building a Modern Data Ecosystem for Model Organism Databases</t>
  </si>
  <si>
    <t>Alliance Genome Resources Consorti</t>
  </si>
  <si>
    <t>Bult, Carol J.; Blake, Judith A.; Calvi, Brian R.; Cherry, J. Michael; DiFrancesco, Valentina; Fullem, Robert; Howe, Kevin L.; Kaufman, Thom; Mungall, Chris; Perrimon, Norbert; Shimoyama, Mary; Sternberg, Paul W.; Thomas, Paul; Westerfield, Monte</t>
  </si>
  <si>
    <t>Bult, CJ; Blake, JA; Calvi, BR; Cherry, JM; DiFrancesco, V; Fullem, R; Howe, KL; Kaufman, T; Mungall, C; Perrimon, N; Shimoyama, M; Sternberg, PW; Thomas, P; Westerfield, M</t>
  </si>
  <si>
    <t>WOS:000692404600002</t>
  </si>
  <si>
    <t>AUG 30</t>
  </si>
  <si>
    <t>Rashid, Mohammad/0000-0002-0844-5819; Honar Pajooh, Houshyar/0000-0002-0365-2958; Alam, Fakhrul/0000-0002-2455-3131</t>
  </si>
  <si>
    <t>Rashid, Mohammad/AEM-4337-2022; Alam, Fakhrul/ACO-0894-2022; Honar Pajooh, Houshyar/O-1530-2018</t>
  </si>
  <si>
    <t>The diversity and sheer increase in the number of connected Internet of Things (IoT) devices have brought significant concerns associated with storing and protecting a large volume of IoT data. Storage volume requirements and computational costs are continuously rising in the conventional cloud-centric IoT structures. Besides, dependencies of the centralized server solution impose significant trust issues and make it vulnerable to security risks. In this paper, a layer-based distributed data storage design and implementation of a blockchain-enabled large-scale IoT system are proposed. It has been developed to mitigate the above-mentioned challenges by using the Hyperledger Fabric (HLF) platform for distributed ledger solutions. The need for a centralized server and a third-party auditor was eliminated by leveraging HLF peers performing transaction verifications and records audits in a big data system with the help of blockchain technology. The HLF blockchain facilitates storing the lightweight verification tags on the blockchain ledger. In contrast, the actual metadata are stored in the off-chain big data system to reduce the communication overheads and enhance data integrity. Additionally, a prototype has been implemented on embedded hardware showing the feasibility of deploying the proposed solution in IoT edge computing and big data ecosystems. Finally, experiments have been conducted to evaluate the performance of the proposed scheme in terms of its throughput, latency, communication, and computation costs. The obtained results have indicated the feasibility of the proposed solution to retrieve and store the provenance of large-scale IoT data within the Big Data ecosystem using the HLF blockchain. The experimental results show the throughput of about 600 transactions, 500 ms average response time, about 2-3% of the CPU consumption at the peer process and approximately 10-20% at the client node. The minimum latency remained below 1 s however, there is an increase in the maximum latency when the sending rate reached around 200 transactions per second (TPS).</t>
  </si>
  <si>
    <t>Pajooh, Houshyar Honar; Rashid, Mohammed A.; Alam, Fakhrul; Demidenko, Serge</t>
  </si>
  <si>
    <t>Pajooh, HH; Rashid, MA; Alam, F; Demidenko, S</t>
  </si>
  <si>
    <t>WOS:000745542100027</t>
  </si>
  <si>
    <t>10.1145/3448247</t>
  </si>
  <si>
    <t>1557-7317</t>
  </si>
  <si>
    <t>0001-0782</t>
  </si>
  <si>
    <t>Industry experiences on the data challenges of AI and the call for a data ecosystem for industrial enterprises.</t>
  </si>
  <si>
    <t>COMMUNICATIONS OF THE ACM</t>
  </si>
  <si>
    <t>There Is No AI Without Data</t>
  </si>
  <si>
    <t>Groeger, Christoph</t>
  </si>
  <si>
    <t>Gröger, C</t>
  </si>
  <si>
    <t>WOS:000788795700012</t>
  </si>
  <si>
    <t>Reggi, L; Dawes, SS</t>
  </si>
  <si>
    <t>WOS:000599129400001</t>
  </si>
  <si>
    <t>FEB 11</t>
  </si>
  <si>
    <t>Mazumdar, Somnath/0000-0002-1751-2569; Kritikos, Kyriakos/0000-0001-9633-1610; Verginadis, Yiannis/0000-0003-3213-6124</t>
  </si>
  <si>
    <t>Kritikos, Kyriakos/AAD-7838-2019; Verginadis, Yiannis/ABH-6987-2020; Mazumdar, Somnath/AAK-1332-2020</t>
  </si>
  <si>
    <t>Currently, the data to be explored and exploited by computing systems increases at an exponential rate. The massive amount of data or so-called Big Data put pressure on existing technologies for providing scalable, fast and efficient support. Recent applications and the current user support from multi-domain computing, assisted in migrating from data-centric to knowledge-centric computing. However, it remains a challenge to optimally store and place or migrate such huge data sets across data centers (DCs). In particular, due to the frequent change of application and DC behaviour (i.e., resources or latencies), data access or usage patterns need to be analyzed as well. Primarily, the main objective is to find a better data storage location that improves the overall data placement cost as well as the application performance (such as throughput). In this survey paper, we are providing a state of the art overview of Cloud-centric Big Data placement together with the data storage methodologies. It is an attempt to highlight the actual correlation between these two in terms of better supporting Big Data management. Our focus is on management aspects which are seen under the prism of non-functional properties. In the end, the readers can appreciate the deep analysis of respective technologies related to the management of Big Data and be guided towards their selection in the context of satisfying their non-functional application requirements. Furthermore, challenges are supplied highlighting the current gaps in Big Data management marking down the way it needs to evolve in the near future.</t>
  </si>
  <si>
    <t>Mazumdar, Somnath; Seybold, Daniel; Kritikos, Kyriakos; Verginadis, Yiannis</t>
  </si>
  <si>
    <t>Mazumdar, S; Seybold, D; Kritikos, K; Verginadis, Y</t>
  </si>
  <si>
    <t>WOS:001270067400008</t>
  </si>
  <si>
    <t>1940-5952</t>
  </si>
  <si>
    <t>0252-9203</t>
  </si>
  <si>
    <t>Kuebler, Daniel/H-5936-2011</t>
  </si>
  <si>
    <t>Big data technology has become increasingly prevalent in facilitating the delivery of government services and public goods in China and beyond. This article seeks to examine how big data can be leveraged in poverty governance in rural China, and what the political implications are. This phenomenon of big data-driven welfare governance is particularly salient considering the broader context of governmental digital transformation, both within China and globally. This research sheds light on how big data usage functions in poverty alleviation, highlighting general motivations and developments in Chinese data-centric welfare governance. More importantly, this article introduces the novel concept of digital cybernetic capacity to examine public sector modernization as big data transforms the landscape of welfare delivery and governance. By delving into the intersection between technology and social welfare, we explicate how the use of big data in social welfare policies can go beyond merely improving information capacity to redefine state capacity. This article argues that such a new governance ecosystem, driven as it is by data technologies, not only provides insights about the transformative resilience of Chinese governance but also opens a new theoretical frontier for research into other countries.</t>
  </si>
  <si>
    <t>SOCIAL SCIENCES IN CHINA</t>
  </si>
  <si>
    <t>Wang, Zhongyuan; Woo, Su Yun; Kubler, Daniel</t>
  </si>
  <si>
    <t>Wang, ZY; Woo, SY; Kübler, D</t>
  </si>
  <si>
    <t>WOS:000419550700171</t>
  </si>
  <si>
    <t>Brenes, Alejandro J/0000-0001-8298-2463</t>
  </si>
  <si>
    <t>Lamond, Angus/JFS-7079-2023; Brenes, Alejandro/LCE-8403-2024</t>
  </si>
  <si>
    <t>Driven by improvements in speed and resolution of mass spectrometers (MS), the field of proteomics, which involves the large-scale detection and analysis of proteins in cells, tissues and organisms, continues to expand in scale and complexity. There is a resulting growth in datasets of both raw MS files and processed peptide and protein identifications. MS-based proteomics technology is also used increasingly to measure additional protein properties affecting cellular function and disease mechanisms, including post-translational modifications, protein-protein interactions, subcellular and tissue distributions. Consequently, biologists and clinicians need innovative tools to conveniently analyse, visualize and explore such large, complex proteomics data and to integrate it with genomics and other related large-scale datasets. We have created the Encyclopedia of Proteome Dynamics (EPD) to meet this need (https://peptracker.com/epd/). The EPD combines a polyglot persistent database and web-application that provides open access to integrated proteomics data for &gt; 30 000 proteins from published studies on human cells and model organisms. It is designed to provide a user-friendly interface, featuring graphical navigation with interactive visualizations that facilitate powerful data exploration in an intuitive manner. The EPD offers a flexible and scalable ecosystem to integrate proteomics data with genomics information, RNA expression and other related, large-scale datasets.</t>
  </si>
  <si>
    <t>The Encyclopedia of Proteome Dynamics: a big data ecosystem for (prote)omics</t>
  </si>
  <si>
    <t>Brenes, Alejandro; Afzal, Vackar; Kent, Robert; Lamond, Angus I.</t>
  </si>
  <si>
    <t>Brenes, A; Afzal, V; Kent, R; Lamond, AI</t>
  </si>
  <si>
    <t>WOS:000907788600002</t>
  </si>
  <si>
    <t>1578-7680</t>
  </si>
  <si>
    <t>Rajagopal, Kamakshi/0000-0002-9001-5964</t>
  </si>
  <si>
    <t>In this conceptual article, I pose three claims on the data ecosystem of Personal Learning Environments (PLE). I argue that (i) the current centralised data ecosystem is inherently incompatible with the concept of a PLE; (ii) that mainstreaming this concept will involve a transition to a technical decentralised data architecture, with Personal Data Storage for learners; and (iii) that new governance structures are needed to ensure learners' data creates value for learning and learners themselves. I support these claims by analysing the technological data ecosystem of a PLE under the lens of sociotechnical systems theory. I consider the centralised data and decentralised data (based on Solid -Social Linked Data) conditions to unravel in which ways social relations, power and agency are shaped by technological and organisational choices.</t>
  </si>
  <si>
    <t>RED-REVISTA DE EDUCACION A DISTANCIA</t>
  </si>
  <si>
    <t>Personal Learning Environments as socio-technical systems: does decentralised data finally give us the right balance?</t>
  </si>
  <si>
    <t>Rajagopal, Kamakshi</t>
  </si>
  <si>
    <t>Rajagopal, K</t>
  </si>
  <si>
    <t>WOS:001186723200001</t>
  </si>
  <si>
    <t>While the Open Government Data (OGD) movement is flourishing globally, the large-scale utilization and value creation of OGD has not yet truly opened up. A multi-layered model of open data - data utilization - data value creation, aiming to reveal the synergistic evolution mechanisms between the three levels was proposed. The results show that: (1) From 2012 to 2021, a synergistic evolution mechanism occurs between the data-opening layer and the value-creating layer, with value generation as the order parameter. (2) From 2022 to 2035, there may be a shift in the dominance of the order parameter between the data-opening layer and the value-creating layer, and a new synergistic evolution mechanism between the data-opening layer and the data-utilizing layer might be generated. Therefore, the establishment of a synergistic evolution mechanism between the datautilizing layer and the value-creating layer has the potential to increase the benefits of OGD ecosystems.</t>
  </si>
  <si>
    <t>Fang, J; Zhao, LW</t>
  </si>
  <si>
    <t>WOS:000843735300005</t>
  </si>
  <si>
    <t>Qureshi, Dr.Nawab Muhammad Faseeh/0000-0002-5035-2640; Siddiqui, Isma Farah/0000-0002-2058-4336</t>
  </si>
  <si>
    <t>Qureshi, Nawab Muhammad Faseeh/AFH-3963-2022; Junaid, Muhammad/IAO-7724-2023; Siddiqui, Isma Farah/Q-9976-2018</t>
  </si>
  <si>
    <t>Artificial intelligence, specifically machine learning, has been applied in a variety of methods by the research group to transform several data sources into valuable facts and understanding, allowing for superior pattern identification skills. Machine learning algorithms on huge and complicated data sets, computationally expensive on the other hand, processing requires hardware and logical resources, such as space, CPU, and memory. As the amount of data created daily reaches quintillion bytes, A complex big data infrastructure becomes more and more relevant. Apache Spark Machine learning library (ML-lib) is a famous platform used for big data analysis, it includes several useful features for machine learning applications, involving regression, classification, and dimension reduction, as well as clustering and features extraction. In this contribution, we consider Apache Spark ML-lib as a computationally independent machine learning library, which is open-source, distributed, scalable, and platform. We have evaluated and compared several ML algorithms to analyze the platform's qualities, compared Apache Spark ML-lib against Rapid Miner and Sklearn, which are two additional Big data and machine learning processing platforms. Logistic Classifier (LC), Decision Tree Classifier (DTc), Random Forest Classifier (RFC), and Gradient Boosted Tree Classifier (GBTC) are four machine learning algorithms that are compared across platforms. In addition, we have tested general regression methods such as Linear Regressor (LR), Decision Tree Regressor (DTR), Random Forest Regressor (RFR), and Gradient Boosted Tree Regressor (GBTR) on SUSY and Higgs datasets. Moreover, We have evaluated the unsupervised learning methods like K-means and Gaussian Mixer Models on the data set SUSY and Hepmass to determine the robustness of PySpark, in comparison with the classification and regression models. We used SUSY, HIGGS, BANK, and HEPMASS dataset from the UCI data repository. We also talk about recent developments in the research into Big Data machines and provide future research directions.</t>
  </si>
  <si>
    <t>Junaid, Muhammad; Ali, Sajid; Siddiqui, Isma Farah; Nam, Choonsung; Qureshi, Nawab Muhammad Faseeh; Kim, Jaehyoun; Shin, Dong Ryeol</t>
  </si>
  <si>
    <t>Junaid, M; Ali, S; Siddiqui, IF; Nam, C; Qureshi, NMF; Kim, J; Shin, DR</t>
  </si>
  <si>
    <t>WOS:001111137500007</t>
  </si>
  <si>
    <t>1875-8754</t>
  </si>
  <si>
    <t>1570-1255</t>
  </si>
  <si>
    <t>AI solutions can significantly leverage open government data (OGD) ecosystems in public governance. For that, it is important to design effective and transparent governance mechanisms that create value in an OGD ecosystem through AI solutions. This article develops a conceptual model for a systematic design of an OGD governance model, which adopts a platform governance approach and integrates the governance needs derived from the use of AI. The purpose of the conceptual model is to systematically identify and analyze the interrelationships among multiple change factors on OGD governance design and to project available AI-based solutions for the OGD ecosystem by assessing the managerial, organizational, legal, technological, moral, and institutional variances. The proposed '6-step model' suggests that an AI-compatible OGD ecosystem design requires (i) identifying contingencies, (ii) identifying data prosumers, (iii) assigning data governance roles, (iv) identifying design values, (v) designing the governance of AI, and (vi) designing the governance by AI. Through the recursive and reflexive analysis of each step, policymakers and system designers can develop reliable strategies in leveraging AI solutions for the use of OGD in public governance.</t>
  </si>
  <si>
    <t>INFORMATION POLITY</t>
  </si>
  <si>
    <t>Tan, Evrim</t>
  </si>
  <si>
    <t>Tan, E</t>
  </si>
  <si>
    <t>WOS:001154738600005</t>
  </si>
  <si>
    <t>10.1038/s41591-023-02783-w</t>
  </si>
  <si>
    <t>1546-170X</t>
  </si>
  <si>
    <t>1078-8956</t>
  </si>
  <si>
    <t>Mandl, Kenneth/0000-0002-9781-0477</t>
  </si>
  <si>
    <t>Electronic health information, including from electronic health records, is needed to develop AI tools for health, but the seamless flow of data will require standards and interoperability.</t>
  </si>
  <si>
    <t>NATURE MEDICINE</t>
  </si>
  <si>
    <t>Integration of AI in healthcare requires an interoperable digital data ecosystem</t>
  </si>
  <si>
    <t>Mandl, Kenneth D.; Gottlieb, Daniel; Mandel, Joshua C.</t>
  </si>
  <si>
    <t>Mandl, KD; Gottlieb, D; Mandel, JC</t>
  </si>
  <si>
    <t>WOS:000788795700020</t>
  </si>
  <si>
    <t>Government agencies are becoming more data-driven and need high-quality data to fulfill their roles in society. In the past, each agency organized its own data exchange system according to its own needs. Today, data is distributed over many organizations, and government agencies need to adopt an ecosystem approach for data exchange. Fundamental in the ecosystem approach is the dependence on other parties for the execution of stewardship strategies. Data-driven government agencies increasingly depend on other organizations for high quality data and data stewardship across organizations is becoming more critical. While there is ample research on data stewardship within organizations, little is known about data stewardship in ecosystems. More specifically, it is unclear which data stewardship strategies government agencies can employ in ecosystems. The main goal of this explorative paper is to identify and compare data stewardship strategies used in empirical government-business ecosystems. Following an explorative case study approach, this paper reveals three different configurations of inter-organizational data stewardship: 1) the government-led ecosystem, 2) the government-business-led ecosystem, and 3) the regulation-led ecosystem. The case studies expose a wide array of data stewardship strategies across ecosystems. While the ecosystem approach provides advantages such as cost sharing and innovation by private parties, government agencies become increasingly dependent on private parties to gain high-quality data and provide distributed infrastructure components. Maximizing the benefits and minimizing the risks of the ecosystem approach requires government agencies to be cautious when selecting a specific ecosystem configuration.</t>
  </si>
  <si>
    <t>van Donge, W; Bharosa, N; Janssen, MFWHA</t>
  </si>
  <si>
    <t>WOS:001289573800001</t>
  </si>
  <si>
    <t>JUL 30</t>
  </si>
  <si>
    <t>Valls Esteve, Arnau/0000-0002-1151-3042; Sinaci, A. Anil/0000-0003-4397-3382; Modrego, Adriana/0000-0001-9678-5065</t>
  </si>
  <si>
    <t>Introduction Transparency and traceability are essential for establishing trustworthy artificial intelligence (AI). The lack of transparency in the data preparation process is a significant obstacle in developing reliable AI systems which can lead to issues related to reproducibility, debugging AI models, bias and fairness, and compliance and regulation. We introduce a formal data preparation pipeline specification to improve upon the manual and error-prone data extraction processes used in AI and data analytics applications, with a focus on traceability.Methods We propose a declarative language to define the extraction of AI-ready datasets from health data adhering to a common data model, particularly those conforming to HL7 Fast Healthcare Interoperability Resources (FHIR). We utilize the FHIR profiling to develop a common data model tailored to an AI use case to enable the explicit declaration of the needed information such as phenotype and AI feature definitions. In our pipeline model, we convert complex, high-dimensional electronic health records data represented with irregular time series sampling to a flat structure by defining a target population, feature groups and final datasets. Our design considers the requirements of various AI use cases from different projects which lead to implementation of many feature types exhibiting intricate temporal relations.Results We implement a scalable and high-performant feature repository to execute the data preparation pipeline definitions. This software not only ensures reliable, fault-tolerant distributed processing to produce AI-ready datasets and their metadata including many statistics alongside, but also serve as a pluggable component of a decision support application based on a trained AI model during online prediction to automatically prepare feature values of individual entities. We deployed and tested the proposed methodology and the implementation in three different research projects. We present the developed FHIR profiles as a common data model, feature group definitions and feature definitions within a data preparation pipeline while training an AI model for predicting complications after cardiac surgeries.Discussion Through the implementation across various pilot use cases, it has been demonstrated that our framework possesses the necessary breadth and flexibility to define a diverse array of features, each tailored to specific temporal and contextual criteria.</t>
  </si>
  <si>
    <t>Namli, Tuncay; Sinaci, Ali Anil; Gonul, Suat; Herguido, Cristina Ruiz; Garcia-Canadilla, Patricia; Munoz, Adriana Modrego; Esteve, Arnau Valls; Erturkmen, Goekce Banu Laleci</t>
  </si>
  <si>
    <t>Namli, T; Sinaci, AA; Gönül, S; Herguido, CR; Garcia-Canadilla, P; Muñoz, AM; Esteve, AV; Ertürkmen, GBL</t>
  </si>
  <si>
    <t>WOS:001262920400014</t>
  </si>
  <si>
    <t>10.4000/11r34</t>
  </si>
  <si>
    <t>11r34</t>
  </si>
  <si>
    <t>2111-5028</t>
  </si>
  <si>
    <t>The demands of global health actors weigh on the health systems of countries that receive global health funding, particularly on digital data infrastructures for health, which are formed to carry out two, often opposing, processes. More important for donors are the data they can use to justify their health investments to their stakeholders, while recipient countries seek data to shape domestic health policies. These conflicting objectives result in fragmented and incomplete information systems in countries that rely on global health funds for data infrastructural support. In this article, Senegal's universal health coverage policy is used as an examplealongside global discourse - to show how Senegal's data health ecosystem is established and maintained.</t>
  </si>
  <si>
    <t>ANTHROPOLOGIE ET SANTE-REVUE INTERNATIONALE FRANCOPHONE D ANTHROPOLOGIE DE LA SANTE</t>
  </si>
  <si>
    <t>The Datafication of Health Policy and Health Data Ecosystems in Senegal</t>
  </si>
  <si>
    <t>Tichenor, Marlee</t>
  </si>
  <si>
    <t>Tichenor, M</t>
  </si>
  <si>
    <t>WOS:000451653600002</t>
  </si>
  <si>
    <t>1873-6076</t>
  </si>
  <si>
    <t>0306-4379</t>
  </si>
  <si>
    <t>Nadal, Sergi/0000-0002-8565-952X; Abello, Alberto/0000-0002-3223-2186; Vassiliadis, Panos/0000-0003-0085-6776; Romero, Oscar/0000-0001-6350-8328</t>
  </si>
  <si>
    <t>Romero, Oscar/D-5504-2012; Nadal, Sergi/AAB-7223-2021; Vassiliadis, Panos/AAI-8035-2020; Abello, Alberto/H-5357-2016</t>
  </si>
  <si>
    <t>Big Data architectures allow to flexibly store and process heterogeneous data, from multiple sources, in their original format. The structure of those data, commonly supplied by means of REST APIs, is continuously evolving. Thus data analysts need to adapt their analytical processes after each API release. This gets more challenging when performing an integrated or historical analysis. To cope with such complexity, in this paper, we present the Big Data Integration ontology, the core construct to govern the data integration process under schema evolution by systematically annotating it with information regarding the schema of the sources. We present a query rewriting algorithm that, using the annotated ontology, converts queries posed over the ontology to queries over the sources. To cope with syntactic evolution in the sources, we present an algorithm that semi-automatically adapts the ontology upon new releases. This guarantees ontology-mediated queries to correctly retrieve data from the most recent schema version as well as correctness in historical queries. A functional and performance evaluation on real-world APIs is performed to validate our approach. (C) 2018 Elsevier Ltd. All rights reserved.</t>
  </si>
  <si>
    <t>Venice, ITALY</t>
  </si>
  <si>
    <t>MAR 21-24, 2017</t>
  </si>
  <si>
    <t>19th International Workshop On Design, Optimization, Languages and Analytical Processing of Big Data (DOLAP)</t>
  </si>
  <si>
    <t>INFORMATION SYSTEMS</t>
  </si>
  <si>
    <t>Nadal, Sergi; Romero, Oscar; Abello, Alberto; Vassiliadis, Panos; Vansummeren, Stijn</t>
  </si>
  <si>
    <t>Nadal, S; Romero, O; Abelló, A; Vassiliadis, P; Vansummeren, S</t>
  </si>
  <si>
    <t>WOS:000454348800017</t>
  </si>
  <si>
    <t>Chalmeta, Ricardo/0000-0001-5490-7802</t>
  </si>
  <si>
    <t>Chalmeta, Ricardo/I-6500-2015</t>
  </si>
  <si>
    <t>Framework for Implementing a Big Data Ecosystem in Organizations</t>
  </si>
  <si>
    <t>Orenga-Rogla, Sergio; Chalmeta, Ricardo</t>
  </si>
  <si>
    <t>Orenga-Roglá, S; Chalmeta, R</t>
  </si>
  <si>
    <t>WOS:001011747000001</t>
  </si>
  <si>
    <t>1432-119X</t>
  </si>
  <si>
    <t>0948-6143</t>
  </si>
  <si>
    <t>Serrano-Solano, Beatriz/0000-0002-5862-6132; Kemmer, Isabel/0000-0002-8799-4671; Ozdemir, Bugra/0000-0001-9823-0581; Mathur, Aastha/0000-0001-9734-9767; El Ghadraoui, Ayoub/0000-0002-5494-036X; Keppler, Antje/0000-0003-4358-2269; Rybina, Arina/0000-0002-5609-5710; Bischof, Johanna/0000-0002-5668-841X</t>
  </si>
  <si>
    <t>Serrano-Solano, Beatriz/JFJ-4433-2023</t>
  </si>
  <si>
    <t>Bioimaging has now entered the era of big data with faster-than-ever development of complex microscopy technologies leading to increasingly complex datasets. This enormous increase in data size and informational complexity within those datasets has brought with it several difficulties in terms of common and harmonized data handling, analysis, and management practices, which are currently hampering the full potential of image data being realized. Here, we outline a wide range of efforts and solutions currently being developed by the microscopy community to address these challenges on the path towards FAIR bioimaging data. We also highlight how different actors in the microscopy ecosystem are working together, creating synergies that develop new approaches, and how research infrastructures, such as Euro-BioImaging, are fostering these interactions to shape the field.</t>
  </si>
  <si>
    <t>HISTOCHEMISTRY AND CELL BIOLOGY</t>
  </si>
  <si>
    <t>Kemmer, Isabel; Keppler, Antje; Serrano-Solano, Beatriz; Rybina, Arina; Oezdemir, Bugra; Bischof, Johanna; El Ghadraoui, Ayoub; Eriksson, John E.; Mathur, Aastha</t>
  </si>
  <si>
    <t>Kemmer, I; Keppler, A; Serrano-Solano, B; Rybina, A; Özdemir, B; Bischof, J; El Ghadraoui, A; Eriksson, JE; Mathur, A</t>
  </si>
  <si>
    <t>WOS:000771598700001</t>
  </si>
  <si>
    <t>MAR 31</t>
  </si>
  <si>
    <t>1758-4116</t>
  </si>
  <si>
    <t>1463-7154</t>
  </si>
  <si>
    <t>Corrales-Garay, Diego/0000-0003-2362-6367; Mora-Valentin, Eva-Maria/0000-0002-7330-0667; Ortiz-de-Urbina-Criado, Marta/0000-0001-7527-6798</t>
  </si>
  <si>
    <t>Corrales-Garay, Diego/N-6024-2018; Mora-Valentin, Eva-Maria/J-4168-2012; Ortiz-de-Urbina-Criado, Marta/AAS-2774-2021</t>
  </si>
  <si>
    <t>Purpose This paper aims to analyse the open data business models (ODBMs) as a source of knowledge and innovation to generate economic and social value. A framework for understanding ODBMs is presented. First, the knowledge structure of the ODBMs literature is identified. Second, a conceptual model for analysing the ODBMs is proposed. And finally, the future trends in ODBMs research are discussed. Design/methodology/approach In this paper, co-word analysis is performed to identify the topics related with ODBMs. Findings The ODBMs structure of knowledge is articulated in five themes: business model, smart city, business ecosystem, decision-making and innovation. Based on these results, a five-step model for analysing ODBMs is proposed. Finally, a discussion of the future trends of ODBMs focussed on a knowledge management perspective, open data ecosystems and business intelligence is presented. Originality/value The paper presents a picture of what, where, for whom and for what ODBMs have been studied and develops a new model to explain the value creation process of ODBMs. Taking a step further, applying the principles and models of knowledge management and business intelligence to ODBMs is also recommended in order to transfer and transform open data into valuable knowledge that can be used for developing apps. In that context, the importance of encouraging collaboration between different agents in the so-called open data ecosystem is presented.</t>
  </si>
  <si>
    <t>BUSINESS PROCESS MANAGEMENT JOURNAL</t>
  </si>
  <si>
    <t>Corrales-Garay, Diego; Ortiz-de-Urbina-Criado, Marta; Mora-Valentin, Eva-Maria</t>
  </si>
  <si>
    <t>Corrales-Garay, D; Ortiz-De-Urbina-Criado, M; Mora-Valentín, EM</t>
  </si>
  <si>
    <t>WOS:000631902700001</t>
  </si>
  <si>
    <t>MAR 2021</t>
  </si>
  <si>
    <t>2093-7997</t>
  </si>
  <si>
    <t>2093-7911</t>
  </si>
  <si>
    <t>Barker, Thomas/GLS-3659-2022</t>
  </si>
  <si>
    <t>This review article addresses the role of safety professionals in the diffusion strategies for predictive analytics for safety performance. The article explores the models, definitions, roles, and relationships of safety professionals in knowledge application, access, management, and leadership in safety analytics. The article addresses challenges safety professionals face when integrating safety analytics in organizational settings in four operations areas: application, technology, management, and strategy. A review of existing conventional safety data sources (safety data, internal data, external data, and context data) is briefly summarized as a baseline. For each of these data sources, the article points out how emerging analytic data sources (such as Industry 4.0 and the Internet of Things) broaden and challenge the scope of work and operational roles throughout an organization. In doing so, the article defines four perspectives on the integration of predictive analytics into organizational safety practice: the programmatic perspective, the technological perspective, the sociocultural perspective, and knowledge-organization perspective. The article posits a four-level, organizational knowledge-skills-abilities matrix for analytics integration, indicating key organizational capacities needed for each area. The work shows the benefits of organizational alignment, clear stakeholder categorization, and the ability to predict future safety performance.(C) 2020 Occupational Safety and Health Research Institute, Published by Elsevier Korea LLC.</t>
  </si>
  <si>
    <t>SAFETY AND HEALTH AT WORK</t>
  </si>
  <si>
    <t>Barker, TT</t>
  </si>
  <si>
    <t>WOS:001229446400001</t>
  </si>
  <si>
    <t>APR 2024</t>
  </si>
  <si>
    <t>Fang, Jian/G-3267-2011</t>
  </si>
  <si>
    <t>Although the Open Government Data (OGD) movement is flourishing globally, the large-scale utilization and value creation of OGD has not really opened yet, which is far from the goal and expectation of data openness. Guiding the practice of OGD with the concept of ecosystem can help promote the efficient utilization and value realization of data. From the perspective of the whole process of OGD utilization, ecosystems have various types of ecological characteristics such as data flow, information expression and value realization. To this end, this paper proposes a new perspective of viewing OGD ecosystems across data, information and business based on the theories of supernetworks, data value chains, information ecosystems and business ecosystems, and further explores the ecosystems through a case study in Guizhou, China. We conclude that the hierarchical division of OGD ecosystems as a whole is clearer, and the focus of each layer is more focused; the cross-level dynamics mechanism of the ecosystem, and the information transmission mechanism assumed by the information ecosystem make the three layers interact with each other; and the different actors play different roles in the three layers and occupy different ecological position. This study provides useful reference for OGD practice and also expands new ideas and space for theoretical research and application practice of the ecosystem approach.</t>
  </si>
  <si>
    <t>Fang, J; Zhao, LW; Li, ST</t>
  </si>
  <si>
    <t>WOS:000796172300003</t>
  </si>
  <si>
    <t>10.7906/indecs.20.2.2</t>
  </si>
  <si>
    <t>1334-4676</t>
  </si>
  <si>
    <t>1334-4684</t>
  </si>
  <si>
    <t>Korthals Altes, Willem/0000-0002-2745-0007; van Loenen, Bastiaan/0000-0001-8847-6334</t>
  </si>
  <si>
    <t>Korthals Altes, Willem/F-9527-2011</t>
  </si>
  <si>
    <t>Developments toward Open Government Data (OGD) also affect the data from National Continuously Operating Reference Station (NCORS), an infrastructure supporting standard and precise positioning in spatial activities. The application of OD policies on NCORS data (OD-NCORS) varies per country. This article explores the approaches and impact of OD-NCORS in three European countries: Germany, the Netherlands and Sweden. Understanding the differences in the implementations may benefit other countries in their strategies to implement OD for their NCORS. It may also provide insights for organisations considering OD for other data. The research found that the key factors affecting OD-NCORS implementation are the national governing nature and the existence of commercial CORS networks. There is no single approach for OD-NCORS implementation that fits every national context.</t>
  </si>
  <si>
    <t>INTERDISCIPLINARY DESCRIPTION OF COMPLEX SYSTEMS</t>
  </si>
  <si>
    <t>OPEN NATIONAL CORS DATA ECOSYSTEMS: A CROSS-JURISDICTIONAL COMPARISON</t>
  </si>
  <si>
    <t>Supinajaroen, Warakan; van Loenen, Bastiaan; Altes, Willem Korthals</t>
  </si>
  <si>
    <t>Supinajaroen, W; van Loenen, B; Altes, WK</t>
  </si>
  <si>
    <t>WOS:000825434400001</t>
  </si>
  <si>
    <t>JUL 14</t>
  </si>
  <si>
    <t>Yunita, Ariana/0000-0001-7883-5065</t>
  </si>
  <si>
    <t>Yunita, Ariana/LUZ-8785-2024; Hasibuan, Zainal/KWU-3005-2024; Santoso, Harry/M-6069-2019</t>
  </si>
  <si>
    <t>Big data is increasingly being promoted as a game changer for the future of science, as the volume of data has exploded in recent years. Big data characterized, among others, the data comes from multiple sources, multi-format, comply to 5-V's in nature (value, volume, velocity, variety, and veracity). Big data also constitutes structured data, semi-structured data, and unstructured-data. These characteristics of big data formed big data ecosystem that have various active nodes involved. Regardless such complex characteristics of big data, the studies show that there exists inherent structure that can be very useful to provide meaningful solutions for various problems. One of the problems is anticipating proper action to students' achievement. It is common practice that lecturer treat his/her class with one-size-fits-all policy and strategy. Whilst, the degree of students' understanding, due to several factors, may not the same. Furthermore, it is often too late to take action to rescue the student's achievement in trouble. This study attempted to gather all possible features involved from multiple data sources: national education databases, reports, webpages and so forth. The multiple data sources comprise data on undergraduate students from 13 provinces in Indonesia, including students' academic histories, demographic profiles and socioeconomic backgrounds and institutional information (i.e. level of accreditation, programmes of study, type of university, geographical location). Gathered data is furthermore preprocessed using various techniques to overcome missing value, data categorisation, data consistency, data quality assurance, to produce relatively clean and sound big dataset. Principal component analysis (PCA) is employed in order to reduce dimensions of big dataset and furthermore use K-Means methods to reveal clusters (inherent structure) that may occur in that big dataset. There are 7 clusters suggested by K-Means analysis: 1. very low-risk students, 2. low-risk students, 3. moderate-risk students, 4. fluctuating-risk students, 5. high risk students, 6. very high-risk students and, 7. fail students. Among the clusters unreveal, (1) a gap between public universities and private universities across the three regions in Indonesia, (2) a gap between STEM and non-STEM programmes of study, (3) a gap between rural versus urban, (4) a gap of accreditation status, (5) a gap of quality human resources distribution, etc. Further study, we will use the characteristics of each cluster to predict students' achievement based on students' profiles, and provide solutions and interventions strategies for students to improve their likely success.</t>
  </si>
  <si>
    <t>'Everything is data': towards one big data ecosystem using multiple sources of data on higher education in Indonesia</t>
  </si>
  <si>
    <t>Yunita, Ariana; Santoso, Harry B.; Hasibuan, Zainal A.</t>
  </si>
  <si>
    <t>Yunita, A; Santoso, HB; Hasibuan, ZA</t>
  </si>
  <si>
    <t>WOS:000832007700013</t>
  </si>
  <si>
    <t>Shyu, Chi-Ren/0000-0001-9197-9522; Haithcoat, Timothy/0000-0002-7353-4834; Liu, Danlu/0000-0001-8525-0436</t>
  </si>
  <si>
    <t>Background: Enabling the use of spatial context is vital to understanding today's digital health problems. Any given location is associated with many different contexts. The strategic transformation of population health, epidemiology, and eHealth studies requires vast amounts of integrated digital data. Needed is a novel analytical framework designed to leverage location to create new contextual knowledge. The Geospatial Analytical Research Knowledgebase (GeoARK), a web-based research resource has robust, locationally integrated, social, environmental, and infrastructural information to address today's complex questions, investigate context, and spatially enable health investigations. GeoARK is different from other Geographic Information System (GIS) resources in that it has taken the layered world of the GIS and flattened it into a big data table that ties all the data and information together using location and developing its context. Objective: It is paramount to build a robust spatial data analytics framework that integrates social, environmental, and infrastructural knowledge to empower health researchers' use of geospatial context to timely answer population health issues. The goal is twofold in that it embodies an innovative technological approach and serves to ease the educational burden for health researchers to think spatially about their problems. Methods: A unique analytical tool using location as the key was developed. It allows integration across source, geography, and time to create a geospatial big table with over 162 million individual locations (X-Y points that serve as rows) and 5549 attributes (represented as columns). The concept of context (adjacency, proximity, distance, etc) is quantified through geoanalytics and captured as new distance, density, or neighbor attributes within the system. Development of geospatial analytics permits contextual extraction and investigator-initiated eHealth and mobile health (mHealth) analysis across multiple attributes. Results: We built a unique geospatial big data ecosystem called GeoARK. Analytics on this big table occur across resolution groups, sources, and geographies for extraction and analysis of information to gain new insights. Case studies, including telehealth assessment in North Carolina, national income inequality and health outcome disparity, and a Missouri COVID-19 risk assessment, demonstrate the capability to support robust and efficient geospatial understanding of a wide spectrum of population health questions. Conclusions: This research identified, compiled, transformed, standardized, and integrated multifaceted data required to better understand the context of health events within a large location-enabled database. The GeoARK system empowers health professionals to engage more complex research where the synergisms of health and geospatial information will be robustly studied beyond what could be accomplished today. No longer is the need to know how to perform geospatial processing an impediment to the health researcher, but rather the development of how to think spatially becomes the greater challenge.</t>
  </si>
  <si>
    <t>Haithcoat, T; Liu, DL; Young, T; Shyu, CR</t>
  </si>
  <si>
    <t>WOS:000704054100001</t>
  </si>
  <si>
    <t>OCT 2021</t>
  </si>
  <si>
    <t>MAY 30</t>
  </si>
  <si>
    <t>1758-7379</t>
  </si>
  <si>
    <t>0022-0418</t>
  </si>
  <si>
    <t>Ogundipe, Anne/0000-0002-8692-3759; Booth, Peter/0000-0002-2595-1561</t>
  </si>
  <si>
    <t>Navarrete, Trilce/AAH-8156-2019</t>
  </si>
  <si>
    <t>Purpose This study aims to investigate how, in forming their policy towards open data (OD), art museums interact with the OD ecosystems they are part of, comprising internal and external components such as cultural policy, legal frameworks, user groups and economic conditions and incentives. Design/methodology/approach The authors structure their research as a multiple case study based on three OD ecosystems, each defined by a mid-sized European art museum at its centre. Qualitative analysis of the case studies proceeds from interviews with museum management staff and policy-related agencies in three European countries, in addition to document analysis. Findings The results of this study suggest that museums are sensitive towards their environments and respond to their ecosystem based on what is communicated within their networks. However, museums are not effective in communicating with their users, limiting the informational interdependence necessary for well-functioning OD ecosystems. EU policy appears to be a driving force along with national financial incentives, though institutional conditions are limiting progress. Advancing the field relies instead on an epistemological shift to understand the museum as part of a larger information network. Originality/value As the first comparative case study of art museum OD ecosystems that the authors are aware of, the study provides a qualitative analysis of the complex dynamics impacting OD policy within the mid-sized art museum. The authors identify specific dynamics that are thus far restricting further development of the OD ecosystem of the mid-sized European art museum.</t>
  </si>
  <si>
    <t>JOURNAL OF DOCUMENTATION</t>
  </si>
  <si>
    <t>Booth, Peter; Navarrete, Trilce; Ogundipe, Anne</t>
  </si>
  <si>
    <t>Booth, P; Navarrete, T; Ogundipe, A</t>
  </si>
  <si>
    <t>WOS:000920806400001</t>
  </si>
  <si>
    <t>1867-1233</t>
  </si>
  <si>
    <t>1042-1726</t>
  </si>
  <si>
    <t>Khalil, Mohammad/0000-0002-6860-4404</t>
  </si>
  <si>
    <t>Prinsloo, Paul/N-2427-2013; Khalil, Mohammad/ABC-1628-2022; Khalil, Mohammad/G-9275-2016</t>
  </si>
  <si>
    <t>Central to the institutionalization of learning analytics is the need to understand and improve student learning. Frameworks guiding the implementation of learning analytics flow from and perpetuate specific understandings of learning. Crucially, they also provide insights into how learning analytics acknowledges and positions itself as entangled in institutional data ecosystems, and (increasingly) as part of a data ecology driven by a variety of data interests. The success of learning analytics should therefore be understood in terms of data flows and data interests informing the emerging and mutually constitutive interrelationships and interdependencies between different stakeholders, interests and power relations. This article analyses several selected frameworks to determine the extent to which learning analytics understands itself as a data ecosystem with dynamic interdependencies and interrelationships (human and non-human). Secondly, as learning analytics increasingly becomes part of broader data ecologies, we examine the extent to which learning analytics takes cognizance of the reality, the potential and the risks of being part of a broader data ecology. Finally, this article examines the different data interests vested in learning analytics and critically considers implications for student data sovereignty. The research found that most of the analyzed frameworks understand learning analytics as a data ecosystem, with very little evidence of a broader data ecological understanding. The vast majority of analyzed frameworks consider student data as valuable resource without considering student data ownership and their data rights for self-determination.</t>
  </si>
  <si>
    <t>JOURNAL OF COMPUTING IN HIGHER EDUCATION</t>
  </si>
  <si>
    <t>Prinsloo, Paul; Khalil, Mohammad; Slade, Sharon</t>
  </si>
  <si>
    <t>Prinsloo, P; Khalil, M; Slade, S</t>
  </si>
  <si>
    <t>WOS:000478961900100</t>
  </si>
  <si>
    <t>Moreno, Julio/0000-0001-9974-1199; Fernandez, Eduardo/0000-0002-5109-4591; Fernandez-Medina, Eduardo/0000-0003-2553-9320; Serrano, Manuel A./0000-0003-0962-5659</t>
  </si>
  <si>
    <t>Moreno, Julio/R-6183-2017; Fernandez, Eduardo/AFR-8834-2022; Fernandez-Medina, Eduardo/D-4648-2011; Serrano, Manuel A./N-8266-2013</t>
  </si>
  <si>
    <t>Moreno, Julio; Fernandez, Eduardo B.; Serrano, Manuel A.; Fernandez-Medina, Eduardo</t>
  </si>
  <si>
    <t>Moreno, J; Fernandez, EB; Serrano, MA; Fernández-Medina, E</t>
  </si>
  <si>
    <t>WOS:000733943900009</t>
  </si>
  <si>
    <t>1937-4194</t>
  </si>
  <si>
    <t>0740-7459</t>
  </si>
  <si>
    <t>Andersson, Magnus/0009-0004-0233-4132</t>
  </si>
  <si>
    <t>Rudmark, Daniel/ITU-6908-2023</t>
  </si>
  <si>
    <t>IEEE SOFTWARE</t>
  </si>
  <si>
    <t>Rudmark, Daniel; Andersson, Magnus</t>
  </si>
  <si>
    <t>Rudmark, D; Andersson, M</t>
  </si>
  <si>
    <t>WOS:000636482300001</t>
  </si>
  <si>
    <t>MAR 28</t>
  </si>
  <si>
    <t>1758-5813</t>
  </si>
  <si>
    <t>0959-3845</t>
  </si>
  <si>
    <t>Ghazinoory, Sepehr/AGA-3874-2022</t>
  </si>
  <si>
    <t>Purpose Big Data (BD) is not only a quintessential part of many economic activities but also has evolved into a veritable business ecosystem. However, most Big Data ecosystem (BDE) models have a technical, bottom-up focus and mostly lack the capability for a broad socioeconomic analysis. This paper identifies the Millennium Ecosystem Assessment (MA) as a useful, operational framework and uses a metaphorical analogy to adapt it for the BDE. The top-down approach adopted here allows for seeing the big picture of the BD ecosystem. Meeting end-user needs is the main objective of the proposed BDE framework. Design/methodology/approach The methodology of this paper consists of two parts. First, the MA is adapted for the BDE through a metaphorical analogy. Then, to operationalize and validate the proposed framework, it is applied to an emerging BD ecosystem. Findings In total, four types of services are offered in the BD ecosystem: provisioning information and products; regulating; cultural and supporting services. Direct and indirect drivers of change impact ecosystem processes such as BD service provision. Based on the assessment results, interventions can be devised to remedy problems, sustain the ecosystem or accelerate growth. The proposed BDE assessment framework is applied to an emerging BDE as an example of operationalization and validation of the proposed BDE framework. Originality/value The strengths of the proposed BDE framework is that, in contrast to existing frameworks that are technical and bottom-up, it is constructed top-down by a metaphorical analogy from the proven MA framework. It is a generic framework with the ultimate objective of meeting the end-user needs and does not focus on a single sector or firm. Also, the proposed BDE framework is multi-faceted and considers broad socioeconomic issues such as regulating, cultural and supporting services and drivers of change.</t>
  </si>
  <si>
    <t>INFORMATION TECHNOLOGY &amp; PEOPLE</t>
  </si>
  <si>
    <t>Bio to bits: the Millennium Ecosystem Assessment (MA) as a metaphor for Big Data ecosystem assessment</t>
  </si>
  <si>
    <t>Ghazinoory, Sepehr; Nasri, Shohreh; Dastranj, Roya; Sarkissian, Alfred</t>
  </si>
  <si>
    <t>Ghazinoory, S; Nasri, S; Dastranj, R; Sarkissian, A</t>
  </si>
  <si>
    <t>WOS:001042402300001</t>
  </si>
  <si>
    <t>2452-414X</t>
  </si>
  <si>
    <t>2467-964X</t>
  </si>
  <si>
    <t>Abonyi, Janos/0000-0001-8593-1493</t>
  </si>
  <si>
    <t>Abonyi, Janos/O-2832-2013</t>
  </si>
  <si>
    <t>JOURNAL OF INDUSTRIAL INFORMATION INTEGRATION</t>
  </si>
  <si>
    <t>Data sharing in Industry 4.0-AutomationML, B2MML and International Data Spaces-based solutions</t>
  </si>
  <si>
    <t>Czvetko, Timea; Abonyi, Janos</t>
  </si>
  <si>
    <t>Czvetko, T; Abonyi, J</t>
  </si>
  <si>
    <t>WOS:001209057500009</t>
  </si>
  <si>
    <t>1820-4503</t>
  </si>
  <si>
    <t>Salamon, Dragica/AAJ-4428-2021; Hrustek, Larisa/AEL-9515-2022</t>
  </si>
  <si>
    <t>Although startups show great interest in sharing and re -using data, and large business systems know the value of data, data sharing is problematic and questionable. The reason is the legislation that does not have prescribed obligations and procedures for sharing data, and when data is shared, it is not properly managed at the sectoral or industry ecosystem level. For stakeholders to reap the economic benefits of using/re-using open data, strong data ecosystems supported by policies and investments are needed to ensure infrastructure and data capacity for everyone in the environment. In this paper, exploratory research was conducted and the focus is on the agricultural data ecosystem, which has a strategically relevant role in food production and feeding society but does not sufficiently use the capacities of the digital age for progress, especially the data capacities that are significant in overcoming challenges. The measurement tool was used based on the conceptual framework of open data ecosystem elements and characteristics, where the key elements are Stakeholders, Data, Infrastructure and Policy/Governance, while the parameters are defined based on the key characteristics of each element. The measurement tool was used for the evaluation of the status of the Croatian agricultural open data ecosystem and its maturity level. The data was collected by searching secondary sources (searching literature and documents, available infrastructure - platforms, applications and tools as well as analyzing the websites of relevant institutions) and in-depth interviews with stakeholders in the agricultural ecosystem. The results showed that in the Croatian agricultural open data ecosystem, elements of Stakeholders, Infrastructure and Governance/Policy were rated as Fundamental level, while the Data element showed the best trend and was rated as Effective level. The Stakeholders element was rated best by the Management and Support Organization, while the other elements were rated best by Researchers/Scientists. The lowest ratings on elements of the data ecosystem were assigned by two groups of stakeholders, Agriculture Businesses/Farmers and Consumer Organizations and Consumers. Nevertheless, there is still much room for growth and improvement in the data offered for/by all stakeholders, considering that the data offered by the Management and Support Organization and the researcher/Scientist offer and the way they do it are not suitable and useful for the business and production of the other stakeholders in the ecosystem. Significant efforts are needed to build a robust and sustainable data ecosystem in the agricultural sector.</t>
  </si>
  <si>
    <t>IPSI BGD TRANSACTIONS ON INTERNET RESEARCH</t>
  </si>
  <si>
    <t>Martina Tomičić Furjan, . She teaches courses at undergraduate and and as a researcher and</t>
  </si>
  <si>
    <t>Hrustek, Larisa; Salamon, Dragica; Furjan, Martina Tomicic</t>
  </si>
  <si>
    <t>Hrustek, L; Salamon, D; Furjan, MT</t>
  </si>
  <si>
    <t>WOS:000717576500001</t>
  </si>
  <si>
    <t>2055-2076</t>
  </si>
  <si>
    <t>Crompvoets, Joep/0000-0003-1077-597X; Heijlen, Roel/0000-0001-8653-3139</t>
  </si>
  <si>
    <t>Background Governments around the world own multiple datasets related to the policy domain of health. Datasets range from vaccination rates to the availability of health care practitioners in a region to the outcomes of certain surgeries. Health is believed to be a promising subject in the case of open government data policies. However, the specific properties of health data such as its sensibilities regarding privacy, ethics, and ownership encompass particular conditions either enabling or preventing datasets to become freely and easily accessible for everyone. Objective and methods This paper aims to map the ecosystem of open health data. By analyzing the foundations of health data and the commonalities of open data ecosystems via literature analysis, the socio-technical environment in which health data managed by governments are opened up or potentially stay closed is created. After its theoretical development, the open health data ecosystem is tested via a case study concerning the Data for Better Health initiative from the government of Belgium. Results Creation and assessment of an open health data ecosystem consisting of stakeholders, interests, information policies, and data preparation activities. Conclusions The policy domain of health includes de-identification activities, bioethical assessments, and the specific role of data providers within its open data ecosystem. However, the concept of open data does not always fully apply to the topic of health. Such several health datasets may be findable via government portals but not directly accessible. Differentiation within types of health data and data user capacities are recommendable for future research.</t>
  </si>
  <si>
    <t>DIGITAL HEALTH</t>
  </si>
  <si>
    <t>Heijlen, Roel; Crompvoets, Joep</t>
  </si>
  <si>
    <t>Heijlen, R; Crompvoets, J</t>
  </si>
  <si>
    <t>WOS:000863163800004</t>
  </si>
  <si>
    <t>10.1155/2022/3179915</t>
  </si>
  <si>
    <t>JUL 25</t>
  </si>
  <si>
    <t>2314-8888</t>
  </si>
  <si>
    <t>2314-8896</t>
  </si>
  <si>
    <t>With the continuous enhancement of people's health awareness, the awareness of disease prevention began to improve, and the demand for intelligent health status monitoring is also increasing. At present, the health status monitoring mostly depends on hospital equipment, which has high cost and cannot realize remote analysis. Based on this, this paper studies and analyzes the application of wireless sensor network model based on big data ecosystem in intelligent health monitoring. ZigBee protocol is used to realize data transmission, wireless sensor is used to monitor human body temperature, heart rate, blood oxygen saturation, and other physiological indicators, human posture monitoring algorithm is used to monitor posture changes, which is combined with human physiological parameter information, and the long-term and short-term memory model is used to effectively use the time sequence information of data to realize the functions of physiological parameter measurement, wireless positioning, and information fusion. An experiment was designed to test the accuracy of the health monitoring system. The results show that the wireless sensor retention model can meet the design requirements in terms of the monitoring accuracy of body temperature, heart rate, and blood oxygen saturation index in intelligent health monitoring, with low cost and can be combined with human dynamic information.</t>
  </si>
  <si>
    <t>JOURNAL OF FUNCTION SPACES</t>
  </si>
  <si>
    <t>RETRACTED: Application of Wireless Sensor Network Model Based on Big Data Ecosystem in Intelligent Health Monitoring System (Retracted Article)</t>
  </si>
  <si>
    <t>Tu, Jiaqing</t>
  </si>
  <si>
    <t>Tu, JQ</t>
  </si>
  <si>
    <t>WOS:000669865000003</t>
  </si>
  <si>
    <t>The public sector, private firms, business community, and civil society are generating data that are high in volume, veracity, and velocity and come from a diversity of sources. This type of data is today known as big data. Public administrations pursue big data as new oil and implement data-centric policies to collect, generate, process, share, exploit, and protect data for promoting good governance, transparency, innovative digital services, and citizens' engagement in public policy. All of the above constitute the Government Big Data Ecosystem (GBDE). Despite the great interest in this ecosystem, there is a lack of clear definitions, the various important types of government data remain vague, the different actors and their roles are not well defined, while the impact in key public administration sectors is not yet deeply understood and assessed. Such research and literature gaps impose a crucial obstacle for a better understanding of the prospects and nascent issues in exploiting GBDE. With this study, we aim to start filling the above-mentioned gaps by organizing our findings from an extended Systematic Literature Review into a framework to organise and address the above-mentioned challenges. Our goal is to contribute in this fast-evolving area by bringing some clarity and establishing common understanding around key elements of the emerging GBDE.</t>
  </si>
  <si>
    <t>ACM JOURNAL OF DATA AND INFORMATION QUALITY</t>
  </si>
  <si>
    <t>WOS:000613701500009</t>
  </si>
  <si>
    <t>Corbett, Jacqueline/0000-0001-6025-5740; Templier, Mathieu/0000-0002-6018-7781</t>
  </si>
  <si>
    <t>Templier, Mathieu/V-2783-2019; Templier, Mathieu/T-6005-2017</t>
  </si>
  <si>
    <t>Over the last decade, cities around the world have embraced the open data movement by launching open data portals. To successfully derive benefits from these initiatives, various individual and organizational actors need to engage with them. These actors undertake activities supporting data publication and dissemination in open data ecosystems. In this paper, we focus on enhancing the IS community's contribution to the open data movement by conducting a longitudinal, qualitative archival analysis of open data initiatives in three Canadian cities: Edmonton, Toronto, and Montreal. Combining two complementary models of open data and information ecosystems, we explore how actors engage in and across the sustainability, political, and administrative spheres to influence open data initiatives. Our findings suggest most actors operate in a single sphere but that some can operate across two or all three spheres to become ecosystem anchors. Through these sphere-spanning efforts, ecosystem anchors help to shape the way in which open data initiatives evolve. We provide a theoretically grounded explanation of processes in successful open data initiatives and suggest new directions for practice.</t>
  </si>
  <si>
    <t>Integrating Across Sustainability, Political, and Administrative Spheres: A Longitudinal Study of Actors' Engagement in Open Data Ecosystems in Three Canadian Cities</t>
  </si>
  <si>
    <t>Corbett, Jacqueline; Templier, Mathieu; Townsend, Holly; Takeda, Hirotoshi</t>
  </si>
  <si>
    <t>Corbett, J; Templier, M; Townsend, H; Takeda, H</t>
  </si>
  <si>
    <t>WOS:000568946200008</t>
  </si>
  <si>
    <t>Olesk, Maarja/0000-0002-0034-0668</t>
  </si>
  <si>
    <t>mcbride, keegan/AAG-5897-2019</t>
  </si>
  <si>
    <t>The purpose of this paper is to provide an overview of how Estonia used action research and systems theory to improve the performance their Open Government Data (OGD) ecosystem. This paper understands performance of OGD ecosystems of as consisting of three parts: 1) OGD supply, 2) OGD usage, 3) communication, interaction, and linkages between OGD suppliers and users. It was believed that by taking a holistic approach, encouraging transparency and co-creation, and manipulating feedback loops it was possible to improve the performance of the ecosystem. The research uses and validates previous research on open government data ecosystems and by doing so also achieved increased levels of performance in Estonia's OGD ecosystem. The paper's main contributions are the creation of a framework based on systems theory, systems thinking, and action research for enacting strategic change in OGD ecosystems, conceptualizing feedback loops as a core part of OGD ecosystems, and the conceptualization of performance in OGD ecosystems. The paper concludes by offering nine core insights related to OGD ecosystems and their performance.</t>
  </si>
  <si>
    <t>McBride, Keegan; Olesk, Maarja; Kutt, Andres; Shysh, Diana</t>
  </si>
  <si>
    <t>McBride, K; Olesk, M; Kütt, A; Shysh, D</t>
  </si>
  <si>
    <t>WOS:001072843300028</t>
  </si>
  <si>
    <t>2044-6055</t>
  </si>
  <si>
    <t>Afzal, Noreen/0000-0003-3322-4599; QAMAR, JAVERIA BILAL/0000-0003-1066-054X; Noorali, Ali Aahil/0000-0002-5112-9571; Hoodbhoy, Zahra/0000-0002-0439-8293; Bhutta, Zulfiqar/0000-0003-0637-599X</t>
  </si>
  <si>
    <t>Bhutta, Zulfiqar/ADZ-0156-2022; Noorali, AliAahil/LUZ-4420-2024; Bhutta, Zulfiqar/L-7822-2015</t>
  </si>
  <si>
    <t>ObjectiveData are essential for tracking and monitoring of progress on health-related sustainable development goals (SDGs). But the capacity to analyse subnational and granular data is limited in low and middle-income countries. Although Pakistan lags behind on achieving several health-related SDGs, its health information capacity is nascent. Through an exploratory qualitative approach, we aimed to understand the current landscape and perceptions on data in decision-making among stakeholders of the health data ecosystem in Pakistan.DesignWe used an exploratory qualitative study design.SettingThis study was conducted at the Aga Khan University, Karachi, Pakistan.ParticipantsWe conducted semistructured, in-depth interviews with multidisciplinary and multisectoral stakeholders from academia, hospital management, government, Non-governmental organisations and other relevant private entities till thematic saturation was achieved. Interviews were recorded and transcribed, followed by thematic analysis using NVivo.ResultsThematic analysis of 15 in-depth interviews revealed three major themes: (1) institutions are collecting data but face barriers to its effective utilisation for decision-making. These include lack of collection of needs-responsive data, lack of a gender/equity in data collection efforts, inadequate digitisation, data reliability and limited analytical ability; (2) there is openness and enthusiasm for sharing data for advancing health; however, multiple barriers hinder this including appropriate regulatory frameworks, platforms for sharing data, interoperability and defined win-win scenarios; (3) there is limited capacity in the area of both human capital and infrastructure, for being able to use data to advance health, but there is appetite to improve and invest in capacity in this area.ConclusionsOur study identified key areas of focus that can contribute to orient a national health data roadmap and ecosystem in Pakistan.</t>
  </si>
  <si>
    <t>BMJ OPEN</t>
  </si>
  <si>
    <t>Health data ecosystem in Pakistan: a multisectoral qualitative assessment of needs and opportunities</t>
  </si>
  <si>
    <t>Mahmood, Sana; Noorali, Ali Aahil; Manji, Afshan; Afzal, Noreen; Abbas, Saadia; Qamar, Javeria Bilal; Siddiqi, Sameen; Hoodbhoy, Zahra; Virani, Salim S.; Bhutta, Zulfiqar A.; Samad, Zainab</t>
  </si>
  <si>
    <t>Mahmood, S; Noorali, AA; Manji, A; Afzal, N; Abbas, S; Qamar, JB; Siddiqi, S; Hoodbhoy, Z; Virani, SS; Bhutta, ZA; Samad, Z</t>
  </si>
  <si>
    <t>WOS:000729612300004</t>
  </si>
  <si>
    <t>S75</t>
  </si>
  <si>
    <t>S47</t>
  </si>
  <si>
    <t>DEC 15</t>
  </si>
  <si>
    <t>1477-4747</t>
  </si>
  <si>
    <t>0032-4728</t>
  </si>
  <si>
    <t>Kashyap, Ridhi/0000-0003-0615-2868</t>
  </si>
  <si>
    <t>Over the past 25 years, technological improvements that have made the collection, transmission, storage, and analysis of data significantly easier and more cost efficient have ushered in what has been described as the 'big data' era or the 'data revolution'. In the social sciences context, the data revolution has often been characterized in terms of increased volume and variety of data, and much excitement has focused on the growing opportunity to repurpose data that are the by-products of the digitalization of social life for research. However, many features of the data revolution are not new for demographers, who have long used large-scale population data and been accustomed to repurposing imperfect data not originally collected for research. Nevertheless, I argue that demography, too, has been affected by the data revolution, and the data ecosystem for demographic research has been significantly enriched. These developments have occurred across two dimensions. The first involves the augmented granularity, variety, and opportunities for linkage that have bolstered the capabilities of 'old' big population data sources, such as censuses, administrative data, and surveys. The second involves the growing interest in and use of 'new' big data sources, such as 'digital traces' generated through internet and mobile phone use, and related to this, the emergence of 'digital demography'. These developments have enabled new opportunities and offer much promise moving forward, but they also raise important ethical, technical, and conceptual challenges for the field.</t>
  </si>
  <si>
    <t>POPULATION STUDIES-A JOURNAL OF DEMOGRAPHY</t>
  </si>
  <si>
    <t>Kashyap, Ridhi</t>
  </si>
  <si>
    <t>Kashyap, R</t>
  </si>
  <si>
    <t>WOS:000786960700001</t>
  </si>
  <si>
    <t>Sarretta, Alessandro/0000-0002-1475-8686; Napolitano, Maurizio/0000-0002-7064-8334</t>
  </si>
  <si>
    <t>Napolitano, Maurizio/AAA-8776-2022; Sarretta, Alessandro/AAV-9739-2020</t>
  </si>
  <si>
    <t>Data and digital technologies have been at the core of the societal response to COVID-19 since the beginning of the pandemic. This work focuses on the specific contribution of the OpenStreetMap (OSM) project to address the early stage of the COVID-19 crisis (approximately from February to May 2020) in Italy. Several activities initiated by the Italian OSM community are described, including: mapping 'red zones' (the first municipalities affected by the emergency); updating OSM pharmacies based on the authoritative dataset from the Ministry of Health; adding information on delivery services of commercial activities during COVID-19 times; publishing web maps to offer COVID-19-specific information at the local level; and developing software tools to help collect new data. Those initiatives are analysed from a data ecosystem perspective, identifying the actors, data and data flows involved, and reflecting on the enablers and barriers for their success from a technical, organisational and legal point of view. The OSM project itself is then assessed in the wider European policy context, in particular against the objectives of the recent European strategy for data, highlighting opportunities and challenges for scaling successful approaches such as those to fight COVID-19 from the local to the national and European scales.</t>
  </si>
  <si>
    <t>Minghini, Marco; Sarretta, Alessandro; Napolitano, Maurizio</t>
  </si>
  <si>
    <t>Minghini, M; Sarretta, A; Napolitano, M</t>
  </si>
  <si>
    <t>WOS:000508428900017</t>
  </si>
  <si>
    <t>Rahayu, Wenny/ABA-5515-2020; Yu, WenJin/ABA-5516-2020</t>
  </si>
  <si>
    <t>Yu, Wenjin; Dillon, Tharam; Mostafa, Fahed; Rahayu, Wenny; Liu, Yuehua</t>
  </si>
  <si>
    <t>Yu, WJ; Dillon, T; Mostafa, F; Rahayu, W; Liu, YH</t>
  </si>
  <si>
    <t>WOS:001364815900001</t>
  </si>
  <si>
    <t>Janssen, Marijn/0000-0001-6211-8790; Shaharudin, Ashraf/0000-0001-8640-6420; van Loenen, Bastiaan/0000-0001-8847-6334</t>
  </si>
  <si>
    <t>Janssen, Marijn/H-6223-2013</t>
  </si>
  <si>
    <t>Open data promises various benefits, including stimulating innovation, improving transparency and public decisionmaking, and enhancing the reproducibility of scientific research. Nevertheless, numerous studies have highlighted myriad challenges related to preparing, disseminating, processing, and reusing open data, with newer studies revealing similar issues to those identified a decade prior. Several researchers have proposed the open data ecosystem (ODE) as a lens for studying and devising interventions to address these issues. Since actors in the ecosystem are individually and collectively impacted by the sustainability of the ecosystem, all have a role in tackling the challenges in the ODE. This paper asks what the contributions of open data intermediaries may be in addressing these challenges. Open data intermediaries are third-party actors providing specialized resources and capabilities to (i) enhance the supply, flow, and/or use of open data and/or (ii) strengthen the relationships among various open data stakeholders. They are critical in ensuring the flow of resources within the ODE. Through semi-structured interviews and a validation exercise in the European Union context, this study explores the potential contribution of open data intermediaries and the specific ODE challenges they may address. This study identified 20 potential contributions, addressing 27 challenges. The findings of this study pave the way for further inquiry into the internal incentives (viable business models) and external incentives (policies and regulations) to direct the contributions of open data intermediaries toward addressing challenges in the ODE.</t>
  </si>
  <si>
    <t>Shaharudin, Ashraf; van Loenen, Bastiaan; Janssen, Marijn</t>
  </si>
  <si>
    <t>Shaharudin, A; van Loenen, B; Janssen, M</t>
  </si>
  <si>
    <t>WOS:000966546100001</t>
  </si>
  <si>
    <t>Demirbaga, Umit/0000-0001-5159-0723; Aujla, Gagangeet Singh/0000-0002-2870-8938</t>
  </si>
  <si>
    <t>Aujla, Gagangeet/Q-9907-2019; Demirbaga, Umit/AAD-7414-2020</t>
  </si>
  <si>
    <t>IEEE TRANSACTIONS ON NETWORK AND SERVICE MANAGEMENT</t>
  </si>
  <si>
    <t>Demirbaga, Umit; Aujla, Gagangeet Singh</t>
  </si>
  <si>
    <t>Demirbaga, U; Aujla, GS</t>
  </si>
  <si>
    <t>WOS:001057277000001</t>
  </si>
  <si>
    <t>2079-8954</t>
  </si>
  <si>
    <t>Iqbal, Faiza/0000-0002-5536-8764; Ashraf, Imran/0000-0002-8271-6496; Altaf, Ayesha/0000-0001-6446-4945; LOPEZ FLORES, MIGUEL ANGEL/0009-0002-5524-5366</t>
  </si>
  <si>
    <t>Ashraf, Imran/T-3635-2019; Altaf, Ayesha/W-8281-2019</t>
  </si>
  <si>
    <t>The rapid generation of data from various sources by the public sector, private corporations, business associations, and local communities is referred to as big data. This large and complex dataset is often regarded as the 'new oil' by public administrations (PAs), and data-driven approaches are employed to transform it into valuable insights that can improve governance, transparency, digital services, and public engagement. The government's big-data ecosystem (GBDE) is a result of this initiative. Effective data management is the first step towards large-scale data analysis, which yields insights that benefit your work and your customers. However, managing big data throughout its life cycle is a daunting challenge for public agencies. Despite its widespread use, big data management is still a significant obstacle. To address this issue, this study proposes a hybrid approach to secure the data management life cycle for GBDE. Specifically, we use a combination of the ECC algorithm with AES 128 BITS encryption to ensure that the data remain confidential and secure. We identified and analyzed various data life cycle models through a systematic literature review to create a data management life cycle for data-driven governments. This approach enhances the security and privacy of data management and addresses the challenges faced by public agencies.</t>
  </si>
  <si>
    <t>SYSTEMS</t>
  </si>
  <si>
    <t>Zahid, Reeba; Altaf, Ayesha; Ahmad, Tauqir; Iqbal, Faiza; Vera, Yini Airet Miro; Flores, Miguel Angel Lopez; Ashraf, Imran</t>
  </si>
  <si>
    <t>Zahid, R; Altaf, A; Ahmad, T; Iqbal, F; Vera, YAM; Flores, MAL; Ashraf, I</t>
  </si>
  <si>
    <t>WOS:000701345900001</t>
  </si>
  <si>
    <t>SEP 15</t>
  </si>
  <si>
    <t>Ramalli, Edoardo/0000-0002-5124-9047; Pernici, Barbara/0000-0002-2034-9774; Cuoci, Alberto/0000-0001-5653-0180</t>
  </si>
  <si>
    <t>Ramalli, Edoardo/GQH-0557-2022; Faravelli, Tiziano/L-2310-2013; Scalia, Gabriele/AAS-9964-2020; Pernici, Barbara/C-1035-2016; Cuoci, Alberto/G-7814-2012</t>
  </si>
  <si>
    <t>The development of scientific predictive models has been of great interest over the decades. A scientific model is capable of forecasting domain outcomes without the necessity of performing expensive experiments. In particular, in combustion kinetics, the model can help improving the combustion facilities and the fuel efficiency reducing the pollutants. At the same time, the amount of available scientific data has increased and helped speeding up the continuous cycle of model improvement and validation. This has also opened new opportunities for leveraging a large amount of data to support knowledge extraction. However, experiments are affected by several data quality problems since they are a collection of information over several decades of research, each characterized by different representation formats and reasons of uncertainty. In this context, it is necessary to develop an automatic data ecosystem capable of integrating heterogeneous information sources while maintaining a quality repository. We present an innovative approach to data quality management from the chemical engineering domain, based on an available prototype of a scientific framework, SciExpeM, which has been significantly extended. We identified a new methodology from the model development research process that systematically extracts knowledge from the experimental data and the predictive model. In the paper, we show how our general framework could support the model development process, and save precious research time also in other experimental domains with similar characteristics, i.e., managing numerical data from experiments.</t>
  </si>
  <si>
    <t>Ramalli, Edoardo; Scalia, Gabriele; Pernici, Barbara; Stagni, Alessandro; Cuoci, Alberto; Faravelli, Tiziano</t>
  </si>
  <si>
    <t>Ramalli, E; Scalia, G; Pernici, B; Stagni, A; Cuoci, A; Faravelli, T</t>
  </si>
  <si>
    <t>WOS:001180830600001</t>
  </si>
  <si>
    <t>1873-6084</t>
  </si>
  <si>
    <t>0264-2751</t>
  </si>
  <si>
    <t>Lnenicka, Martin/0000-0002-3720-8935; Clarinval, Antoine/0000-0003-3936-0532; Nikiforova, Anastasija/0000-0002-0532-3488; Rodriguez Bolivar, Manuel Pedro/0000-0001-8959-7664; Kevic, Karlo/0000-0001-7257-0529; LUTEREK, Mariusz/0000-0002-6056-329X</t>
  </si>
  <si>
    <t>Rudmark, Daniel/ITU-6908-2023; Kević, Karlo/IUQ-7387-2023; Lnenicka, Martin/V-3049-2019; Nikiforova, Anastasija/Z-1516-2018; Rodriguez Bolivar, Manuel Pedro/K-2911-2012; LUTEREK, Mariusz/K-9361-2018</t>
  </si>
  <si>
    <t>CITIES</t>
  </si>
  <si>
    <t>Lnenicka, Martin; Nikiforova, Anastasija; Clarinval, Antoine; Luterek, Mariusz; Rudmark, Daniel; Neumaier, Sebastian; Kevic, Karlo; Bolivar, Manuel Pedro Rodriguez</t>
  </si>
  <si>
    <t>Lnenicka, M; Nikiforova, A; Clarinval, A; Luterek, M; Rudmark, D; Neumaier, S; Kevic, K; Bolívar, MPR</t>
  </si>
  <si>
    <t>WOS:001321281000001</t>
  </si>
  <si>
    <t>The public sector, private firms, and civil society constantly create data of high volume, velocity, and veracity from diverse sources. This kind of data is known as big data. As in other industries, public administrations consider big data as the new oil and employ data-centric policies to transform data into knowledge, stimulate good governance, innovative digital services, transparency, and citizens' engagement in public policy. More and more public organizations understand the value created by exploiting internal and external data sources, delivering new capabilities, and fostering collaboration inside and outside of public administrations. Despite the broad interest in this ecosystem, we still lack a detailed and systematic view of it. In this paper, we attempt to describe the emerging Government Big Data Ecosystem as a socio-technical network of people, organizations, processes, technology, infrastructure, standards &amp; policies, procedures, and resources. This ecosystem supports data functions such as data collection, integration, analysis, storage, sharing, use, protection, and archiving. Through these functions, value is created by promoting evidence-based policymaking, modern public services delivery, data-driven administration and open government, and boosting the data economy. Through a Design Science Research methodology, we propose a conceptual framework, which we call 'datagov.eco'. We believe our 'datagov.eco' framework will provide insights and support to different stakeholders' profiles, including administrators, consultants, data engineers, and data scientists.</t>
  </si>
  <si>
    <t>A conceptual framework for the government big data ecosystem ('datagov.eco')</t>
  </si>
  <si>
    <t>WOS:000796172300011</t>
  </si>
  <si>
    <t>10.7906/indecs.20.2.10</t>
  </si>
  <si>
    <t>Hrustek, Larisa/0000-0002-6333-2059</t>
  </si>
  <si>
    <t>Salamon, Dragica/AAJ-4428-2021; Hrustek, Larisa/AEL-9515-2022; Varga, Filip/AAD-7284-2019; Tomicic Furjan, Martina/AAD-6205-2019</t>
  </si>
  <si>
    <t>The successful adoption of digital innovations in agricultural production systems is based on the proactive participation of all stakeholders and represents an important step in establishing resilient agri-food chains and creating sustainable value. The key tool for the creation of sustainable value is integrating the nine aspects of the business process (cooperation; inclusion; financing; diversification; communication; policies; knowledge with entrepreneurship; and production) by re-using of open governmental and public endeavours data as well as by the contractual sharing. The objectives of this research are to identify stakeholders in the Croatian agricultural system, and to explore their roles and their potential for data supply and needs for data uptake. Open access repositories were queried to identify stakeholders. Direct observation methods and semi-structured conservational qualitative interviews were used for stakeholder characterisation and data flow detection. Stakeholder importance with respect to current data supply was analysed. Underdeveloped data flow relationships in the agricultural data ecosystem in Croatia could be built in a spontaneous process following the data opening of the Research and Consumer group of stakeholders and promoting data sharing initiatives of the early adopters in the Supplier group. In that way, data opening would be the driver of the effective cooperation creation required for sustainable value creation but also the adoption of the best management practices, sustainable solutions and digital development.</t>
  </si>
  <si>
    <t>TOWARDS DIGITAL INNOVATION: STAKEHOLDER INTERACTIONS IN AGRICULTURAL DATA ECOSYSTEM IN CROATIA</t>
  </si>
  <si>
    <t>Hrustek, Larisa; Furjan, Martina Tomicic; Varga, Filip; Dzidic, Alen; van Loenen, Bastiaan; Salamon, Dragica</t>
  </si>
  <si>
    <t>Hrustek, L; Furjan, MT; Varga, F; Dzidic, A; van Loenen, B; Salamon, D</t>
  </si>
  <si>
    <t>WOS:001379733700001</t>
  </si>
  <si>
    <t>2024 OCT 8</t>
  </si>
  <si>
    <t>Haseeb, Mohammad/HCI-9507-2022</t>
  </si>
  <si>
    <t>Whether industrial agglomeration can promote the synergistic evolution of the energy big data ecosystem (EBDE) is important for effectively solving environmental pollution problems, promoting clean technology innovation, and achieving sustainable development of the energy industry. To this end, this paper applies the Harken model to construct EBDE synergy indicators from a synergistic perspective in 30 Chinese provinces from 2014 to 2020. The EBDE core subsystem is the sequential covariate, which plays a decisive factor in the synergistic evolution of EBDE. The synergy value of the system in each province shows a significant upward trend, and the overall synergy condition is significantly improved. On this basis, this paper explores how industrial agglomeration affects the synergistic evolution of the energy big data ecosystem. The results of the econometric study show that industrial agglomeration at the national level contributes to the enhancement of CEBDE. However, the impact of industrial agglomeration on CEBDE varies significantly at the regional level. In the central region, industrial agglomeration can contribute to the enhancement of CEBDE, but in the eastern and western regions, the industrial agglomeration has no significant effect on CEBDE. Finally, based on the study, this paper proposes specific recommendations for improving CEBDE. These results have important implications for the formulation of energy-use policies and the realization of sustainable energy development.</t>
  </si>
  <si>
    <t>Fu, Zitian; Yao, Shunyu; Tiwari, Aviral Kumar; Mohiuddin, Muhammad; Zhong, Kaiyang; Haseeb, Mohammad; Liu, Yan</t>
  </si>
  <si>
    <t>Fu, ZT; Yao, SY; Tiwari, AK; Mohiuddin, M; Zhong, KY; Haseeb, M; Liu, Y</t>
  </si>
  <si>
    <t>WOS:001026278700001</t>
  </si>
  <si>
    <t>1545-7885</t>
  </si>
  <si>
    <t>1544-9173</t>
  </si>
  <si>
    <t>Bandrowski, Anita/0000-0002-5497-0243; Mathews, Kaylee/0000-0002-7197-0456; Ecker, Joseph/0000-0001-5799-5895; Harris, Nomi/0000-0001-6315-3707; Osumi-Sutherland, David/0000-0002-7073-9172; Martone, Maryann/0000-0002-8406-3871; Yun, Zhixi/0000-0002-8226-7408; Tan, Shawn/0000-0001-7258-9596; Liu, Yufeng/0000-0003-0848-5113; Thompson, Carol/0000-0003-1528-3237; Varghese, Merina/0000-0002-1517-3903; Kim, Yongsoo/0000-0002-4277-0279; jiang, shengdian/0000-0002-2277-263X; Banerjee, Samik/0000-0003-2325-1489</t>
  </si>
  <si>
    <t>Zhang, Guoqiang/ABI-5849-2020; Puchades, Maja/D-5835-2013; Ding, Song-Lin/F-7963-2013; Lelieveldt, Boudewijn/B-6501-2008; Yun, Zhixi/IUN-8542-2023; Tan, Shawn/C-8743-2016; Bjaalie, Jan G./AAW-6445-2021; Hertzano, Ronna/Y-8304-2019; Varghese, Merina/H-5472-2019; Peng, Hanchuan/A-1798-2011; Thompson, Clare/AAD-9583-2021; Zeng, Hongkui/LXB-2429-2024; Xie, Fangming/AAB-3406-2022; Ecker, Joseph/B-9144-2008; Kim, Yongsoo/C-9163-2009; Banerjee, Samik/L-6789-2018</t>
  </si>
  <si>
    <t>Characterizing cellular diversity at different levels of biological organization and across data modalities is a prerequisite to understanding the function of cell types in the brain. Classification of neurons is also essential to manipulate cell types in controlled ways and to understand their variation and vulnerability in brain disorders. The BRAIN Initiative Cell Census Network (BICCN) is an integrated network of data-generating centers, data archives, and data standards developers, with the goal of systematic multimodal brain cell type profiling and characterization. Emphasis of the BICCN is on the whole mouse brain with demonstration of prototype feasibility for human and nonhuman primate (NHP) brains. Here, we provide a guide to the cellular and spatial approaches employed by the BICCN, and to accessing and using these data and extensive resources, including the BRAIN Cell Data Center (BCDC), which serves to manage and integrate data across the ecosystem. We illustrate the power of the BICCN data ecosystem through vignettes highlighting several BICCN analysis and visualization tools. Finally, we present emerging standards that have been developed or adopted toward Findable, Accessible, Interoperable, and Reusable (FAIR) neuroscience. The combined BICCN ecosystem provides a comprehensive resource for the exploration and analysis of cell types in the brain.</t>
  </si>
  <si>
    <t>PLOS BIOLOGY</t>
  </si>
  <si>
    <t>Hawrylycz, Michael; Martone, Maryann E.; Ascoli, Giorgio A.; Bjaalie, Jan G.; Dong, Hong-Wei; Ghosh, Satrajit S.; Gillis, Jesse; Hertzano, Ronna; Haynor, David R.; Hof, Patrick R.; Kim, Yongsoo; Lein, Ed; Liu, Yufeng; Miller, Jeremy A.; Mitra, Partha P.; Mukamel, Eran; Ng, Lydia; Osumi-Sutherland, David; Peng, Hanchuan; Ray, Patrick L.; Sanchez, Raymond; Regev, Aviv; Ropelewski, Alex; Scheuermann, Richard H.; Tan, Shawn Zheng Kai; Thompson, Carol L.; Tickle, Timothy; Tilgner, Hagen; Varghese, Merina; Wester, Brock; White, Owen; Zeng, Hongkui; Aevermann, Brian; Allemang, David; Ament, Seth; Athey, Thomas L.; Baker, Cody; Baker, Katherine S.; Baker, Pamela M.; Bandrowski, Anita; Banerjee, Samik; Bishwakarma, Prajal; Carr, Ambrose; Chen, Min; Choudhury, Roni; Cool, Jonah; Creasy, Heathe; D'Orazi, Florence; Degatano, Kylee; Dichter, Benjamin; Ding, Song-Lin; Dolbeare, Tim; Ecker, Joseph R.; Fang, Rongxin; Fillion-Robin, Jean-Christophe; Fliss, Timothy P.; Gee, James; Gillespie, Tom; Gouwens, Nathan; Zhang, Guo-Qiang; Halchenko, Yaroslav O.; Harris, Nomi L.; Herb, Brian R.; Hintiryan, Houri; Hood, Gregory; Horvath, Sam; Huo, Bingxing; Jarecka, Dorota; Jiang, Shengdian; Khajouei, Farzaneh; Kiernan, Elizabeth A.; Kir, Huseyin; Kruse, Lauren; Lee, Changkyu; Lelieveldt, Boudewijn; Li, Yang; Liu, Hanqing; Liu, Lijuan; Markuhar, Anup; Mathews, James; Mathews, Kaylee L.; Mezias, Chris; Miller, Michael I.; Mollenkopf, Tyler; Mufti, Shoaib; Mungall, Christopher J.; Orvis, Joshua; Puchades, Maja A.; Qu, Lei; Receveur, Joseph P.; Ren, Bing; Sjoquist, Nathan; Staats, Brian; Tward, Daniel; van Velthoven, Cindy T. J.; Wang, Quanxin; Xie, Fangming; Xu, Hua; Yao, Zizhe; Yun, Zhixi; Zhang, Yun Renee; Zheng, W. Jim; Zingg, Brian</t>
  </si>
  <si>
    <t>Hawrylycz, M; Martone, ME; Ascoli, GA; Bjaalie, JG; Dong, HW; Ghosh, SS; Gillis, J; Hertzano, R; Haynor, DR; Hof, PR; Kim, Y; Lein, E; Liu, YF; Miller, JA; Mitra, PP; Mukamel, E; Ng, L; Osumi-Sutherland, D; Peng, HC; Ray, PL; Sanchez, R; Regev, A; Ropelewski, A; Scheuermann, RH; Tan, SZK; Thompson, CL; Tickle, T; Tilgner, H; Varghese, M; Wester, B; White, O; Zeng, HK; Aevermann, B; Allemang, D; Ament, S; Athey, TL; Baker, C; Baker, KS; Baker, PM; Bandrowski, A; Banerjee, S; Bishwakarma, P; Carr, A; Chen, M; Choudhury, R; Cool, J; Creasy, H; D'Orazi, F; Degatano, K; Dichter, B; Ding, SL; Dolbeare, T; Ecker, JR; Fang, RX; Fillion-Robin, JC; Fliss, TP; Gee, J; Gillespie, T; Gouwens, N; Zhang, GQ; Halchenko, YO; Harris, NL; Herb, BR; Hintiryan, H; Hood, G; Horvath, S; Huo, BX; Jarecka, D; Jiang, SD; Khajouei, F; Kiernan, EA; Kir, H; Kruse, L; Lee, CKY; Lelieveldt, B; Li, Y; Liu, HQ; Liu, LJ; Markuhar, A; Mathews, J; Mathews, KL; Mezias, C; Miller, MI; Mollenkopf, T; Mufti, S; Mungall, CJ; Orvis, J; Puchades, MA; Qu, L; Receveur, JP; Ren, B; Sjoquist, N; Staats, B; Tward, D; van Velthoven, CTJ; Wang, QX; Xie, FM; Xu, H; Yao, ZZ; Yun, ZX; Zhang, YR; Zheng, WJ; Zingg, B</t>
  </si>
  <si>
    <t>WOS:000856424400001</t>
  </si>
  <si>
    <t>1660-4601</t>
  </si>
  <si>
    <t>Jansen, Danielle/0000-0002-2654-1038; Kleinjan, Marloes/0000-0002-4545-5549</t>
  </si>
  <si>
    <t>Kleinjan, Marloes/AAF-1128-2019; Jansen, Danielle/E-9281-2013</t>
  </si>
  <si>
    <t>The Netherlands is missing nationally representative data on child and adolescent mental health, e.g., on prevalence, course, and consequences of psychological disorders and mental health care utilization. Researchers and policy makers also lack a basic data infrastructure that is necessary to provide timely and reliable data crucial for benchmarking and informed decision making. In this article, we describe the necessity for a clear and well-organized overview of data on youth mental health and mental health care. We look back on three key moments in time to illustrate the breadth of the desire for data. Barriers in collecting structured, national data on a frequent basis are discussed, and several recommendations are provided of what is needed to move towards a data ecosystem that can help us to track the development and mental well-being of all children and youth and the impact of the care they receive.</t>
  </si>
  <si>
    <t>INTERNATIONAL JOURNAL OF ENVIRONMENTAL RESEARCH AND PUBLIC HEALTH</t>
  </si>
  <si>
    <t>Kleinjan, Marloes; Jansen, Danielle E. M. C.; van den Essenburg, Maartje</t>
  </si>
  <si>
    <t>Kleinjan, M; Jansen, DEMC; van den Essenburg, M</t>
  </si>
  <si>
    <t>WOS:000821931600007</t>
  </si>
  <si>
    <t>APR 15</t>
  </si>
  <si>
    <t>1563-5147</t>
  </si>
  <si>
    <t>1024-123X</t>
  </si>
  <si>
    <t>tang, jun jie/0000-0001-5572-1313</t>
  </si>
  <si>
    <t>Tang, Yunjie/HHZ-9883-2022</t>
  </si>
  <si>
    <t>Exploring the information interaction between users can provide a new way to solve open data ecosystem (ODE) sustainable development. In this paper, an information diffusion model, ILSOC, is proposed to analyze the information spreading among users within the ODE, and we use this model to inspect the impact on the sustainability of the ODE. First, we establish an information diffusion model that considers the public swing mentality. As a result, the relevant parameter variables are defined, and their influence is evaluated. Finally, this article proposes countermeasures to solve the sustainability problem within ODEs from the perspectives of users. Results demonstrate that (1) simply increasing the probability of interaction between users cannot effectively improve the sustainability of the ODE. (2) Parameters, such as contact rate, conversation rate, silent rate, and reversal rate, have constant effects on the ODE. (3) To maintain this ecosystem stability, some incentives and punishments for users in the public event are necessary.</t>
  </si>
  <si>
    <t>MATHEMATICAL PROBLEMS IN ENGINEERING</t>
  </si>
  <si>
    <t>Tang, Junjie; Zhu, Hongxian; Guo, Jiaxin</t>
  </si>
  <si>
    <t>Tang, JJ; Zhu, HX; Guo, JX</t>
  </si>
  <si>
    <t>WOS:001377827000001</t>
  </si>
  <si>
    <t>This study addresses the need for enhanced sustainability in the nonwovens industry by developing a data ecosystem that improves data transparency, interoperability, and decision-making across the value chain. The research focuses on two conceptual models, including the Digital Product Passport (DPP) for tracking sustainability information and a holistic data management system for production environments. The research involved identifying key stakeholders, their tasks, and challenges related to sustainability and applying digital tools to meet these needs. The results demonstrate that integrating these data-space use cases can significantly enhance the availability and verifiability of sustainability data, aligning with European Union objectives such as those in the Gaia-X initiative. However, the proposed concepts have not yet been validated in real-world settings, highlighting the need for further research to assess their effectiveness and scalability. These findings suggest that digital ecosystems have the potential to drive sustainable transformation and foster collaboration in the nonwovens sector, offering a pathway towards more circular and resource-efficient practices.</t>
  </si>
  <si>
    <t>Pohlmeyer, Florian; Moebitz, Christian; Gries, Thomas</t>
  </si>
  <si>
    <t>Pohlmeyer, F; Möbitz, C; Gries, T</t>
  </si>
  <si>
    <t>WOS:000525169200001</t>
  </si>
  <si>
    <t>MAR 2020</t>
  </si>
  <si>
    <t>DEC 2</t>
  </si>
  <si>
    <t>1360-0591</t>
  </si>
  <si>
    <t>0034-3404</t>
  </si>
  <si>
    <t>Kitchin, Rob/0000-0003-4458-7299; Moore-Cherry, Niamh/0000-0003-0372-8809</t>
  </si>
  <si>
    <t>Moore-Cherry, Niamh/G-5999-2012; Kitchin, Rob/J-8718-2016</t>
  </si>
  <si>
    <t>Through an empirical focus on Metropolitan Boston, this paper examines the effects of territorial politics and fragmented metropolitan governance on an urban data ecosystem and endeavours to enact a smart city-region. The fragmented governance of Metro Boston reduces scales of economy and produces interjurisdictional data incompatibilities that limit spatial intelligence, foster back-to-back planning and stifle the benefits of open data. Highlighted is the irony that in order to address fragmented governance, there is a need for greater information-sharing, but that very activity is stymied because of a deeply rooted localist agenda that resists more collaborative, metro-regional governance arrangements.</t>
  </si>
  <si>
    <t>REGIONAL STUDIES</t>
  </si>
  <si>
    <t>Kitchin, Rob; Moore-Cherry, Niamh</t>
  </si>
  <si>
    <t>Kitchin, R; Moore-Cherry, N</t>
  </si>
  <si>
    <t>WOS:000992086600001</t>
  </si>
  <si>
    <t>Linaker, Johan/0000-0001-9851-1404; Van den Broek, Tijs/0000-0002-8686-7312</t>
  </si>
  <si>
    <t>Linaker, Johan/AAR-3849-2021</t>
  </si>
  <si>
    <t>With the open and big data movement in full swing, data sharing becomes more ubiquitous and more often crosses sectoral boundaries. The promise of data to help address societal issues and foster innovation requires public organizations to work together with businesses and researchers. Data collaboratives whereby actors collaborate to share and use data for public good gain increasing interest. Most of these collaborations, however, tend to be one-off, small, and limited in impact due to a complex web of legal, technical, ethical, commercial, and organizational challenges. Initiators of data collaboratives, termed as conveners, can potentially alleviate some of these concerns by playing various roles in developing a more sustainable data ecosystem for the data collaboratives. Our study investigates what convener roles are perceived to be critical in developing data collaboratives. By drawing on data ecosystems thinking, we developed a framework of convener roles and sub-roles which we further used to analyze four cases in the Netherlands and Sweden. We conclude that connecting role and learning catalyst role are critical at the initiation stage, while stimulating and mediating roles emerge as future critical roles as the data ecosystem develops. We further identified convener meta-roles that are associated with particular data ecosystem structures (keystone-centric, marketplace-based, intermediary-based, and platformcentric). Our research can be instrumental to actors leading the efforts of creating such data ecosystems as it provides insights on the needs and resources that can be leveraged to stimulate development and innovation.</t>
  </si>
  <si>
    <t>Susha, Iryna; Broek, Tijs van den; van Veenstra, Anne-Fleur; Linaker, Johan</t>
  </si>
  <si>
    <t>Susha, I; Broek, TV; van Veenstra, AF; Linaker, J</t>
  </si>
  <si>
    <t>WOS:001274362200003</t>
  </si>
  <si>
    <t>1740-7508</t>
  </si>
  <si>
    <t>1740-7494</t>
  </si>
  <si>
    <t>Cochez, Michael/0000-0001-5726-4638; Peristeras, Vassilios/0000-0002-4889-3333</t>
  </si>
  <si>
    <t>In Europe, an open government data ecosystem is being developed. This ecosystem is implemented using various technologies and platforms. In fact, the use of a common metadata standard for describing datasets and open data portals, i.e., the DCAT-AP specification, appears as the lingua franca that connects an, otherwise, fragmented environment. In this context, the standard-based consolidation of open data promotes the subsidiarity principle, allowing open data portal owners to choose platforms and internal representations based on their specific requirements. However, the portal owners must provide an export with DCAT-AP compliant metadata about the dataset they store. In this paper we provide a detailed study of how the DCAT-AP specification is used in practice, both at the national and the European level. Consequently, we also identify issues, challenges, and opportunities for improvements that can be used as input for the next revision cycle of the standard. Essentially, our goal is to contribute towards the enrichment of a growing and promising European open data ecosystem.</t>
  </si>
  <si>
    <t>ELECTRONIC GOVERNMENT- AN INTERNATIONAL JOURNAL</t>
  </si>
  <si>
    <t>Barthelemy, Florian; Cochez, Michael; Dimitriadis, Iraklis; Karim, Naila; Loutas, Nikolaos; Magnisalis, Ioannis; Comet, Lina Molinas; Peristeras, Vassilios; Wyns, Brecht</t>
  </si>
  <si>
    <t>Barthelemy, F; Cochez, M; Dimitriadis, I; Karim, N; Loutas, N; Magnisalis, I; Comet, LM; Peristeras, V; Wyns, B</t>
  </si>
  <si>
    <t>WOS:001283767500001</t>
  </si>
  <si>
    <t>Bree, Tim/0000-0003-0330-4838; Ahlemann, Frederik/0000-0002-1569-0011</t>
  </si>
  <si>
    <t>To share data, more and more companies work together in interorganizational networks called data ecosystems (DEs). Research on DEs has grown significantly over the past ten years. Owing to the research field's recent growth, interested scholars and practitioners might find it difficult to keep up to date with the diverse research field dealing with DEs. In this article, we conduct the first bibliometric study on DE research and collect and quantitatively analyze the research within this field. As a result, we come up with a synthesized overview of the most relevant research constituents. Furthermore, we analyze the thematic structure of DE research and show the most frequently addressed topics and key themes. We found that DE research can be divided into five different thematic clusters. Based on these results, we finally develop a future research agenda that can help advance research on DEs and guide interested scholars. As such, our article summarizes and consolidates the existing knowledge on DEs and provides suggestions for its further development.</t>
  </si>
  <si>
    <t>Shaping the Future of Data Ecosystem Research-What Is Still Missing?</t>
  </si>
  <si>
    <t>Bree, Tim; Karger, Erik; Ahlemann, Frederik</t>
  </si>
  <si>
    <t>Brée, T; Karger, E; Ahlemann, F</t>
  </si>
  <si>
    <t>WOS:001231737900001</t>
  </si>
  <si>
    <t>MAY 2</t>
  </si>
  <si>
    <t>2059-8661</t>
  </si>
  <si>
    <t>Chu, Isabella/0000-0003-1682-3856; Rehkopf, David/0000-0002-7597-6513; Miller, Rebecca/0000-0003-2911-2535</t>
  </si>
  <si>
    <t>The Stanford Population Health Sciences Data Ecosystem was created to facilitate the use of large datasets containing health records from hundreds of millions of individuals. This necessitated technical solutions optimized for an academic medical center to manage and share high-risk data at scale. Through collaboration with internal and external partners, we have built a Data Ecosystem to host, curate, and share data with hundreds of users in a secure and compliant manner. This platform has enabled us to host unique data assets and serve the needs of researchers across Stanford University, and the technology and approach were designed to be replicable and portable to other institutions. We have found, however, that though these technological advances are necessary, they are not sufficient. Challenges around making data Findable, Accessible, Interoperable, and Reusable remain. Our experience has demonstrated that there is a high demand for access to real-world data, and that if the appropriate tools and structures are in place, translational research can be advanced considerably. Together, technological solutions, management structures, and education to support researcher, data science, and community collaborations offer more impactful processes over the long-term for supporting translational research with real-world data.</t>
  </si>
  <si>
    <t>JOURNAL OF CLINICAL AND TRANSLATIONAL SCIENCE</t>
  </si>
  <si>
    <t>Chu, Isabella; Miller, Rebecca; Mathews, Ian; Vala, Ayin; Sept, Lesley; O'Hara, Ruth; Rehkopf, David H.</t>
  </si>
  <si>
    <t>Chu, I; Miller, R; Mathews, I; Vala, A; Sept, L; O'Hara, R; Rehkopf, DH</t>
  </si>
  <si>
    <t>WOS:000865520100002</t>
  </si>
  <si>
    <t>10.1155/2022/7631323</t>
  </si>
  <si>
    <t>Li, Ang/0000-0001-9880-4194</t>
  </si>
  <si>
    <t>The demand for energy in factories is huge. With abundant energy supply, factories can raise their production capacity to a new height. Energy is the material basis of domestic economic development. As the largest developing country in the world, energy shortage has become an urgent problem for China. In this paper, an Internet of Things based on big data ecosystem is proposed to analyze the energy consumption of the factory and build a model. The Internet of Things technology of big data ecosystem can be summarized as a technology that uses information sensing devices to complete the transaction and network connection according to the protocol content. A total of 853,000 power distribution operations were carried out in the power grid. In 2019, the average ratio of decision tree algorithm, machine learning algorithm, and machine learning algorithm was 36.8%, 37.4%, and 43.5%, respectively. Compared with the three methods, the method in this paper increased by 37.9% year-on-year and reduced the power outage by 2.63 million households, which is equivalent to a corresponding reduction of 35 users per operation. The functional requirements of the IoT energy consumption analysis system in factories based on big data ecosystem are reflected in three aspects: energy consumption monitoring and management, power control and management, and energy consumption supervision and analysis. Based on the management of energy consumption monitoring and power control through the software platform, the functional requirements of the system are analyzed.</t>
  </si>
  <si>
    <t>RETRACTED: Application of Internet of Things Based on Big Data Ecosystem in Factory Energy Consumption Analysis Model (Retracted Article)</t>
  </si>
  <si>
    <t>Li, Ang; Zhang, Chen; Li, Lei</t>
  </si>
  <si>
    <t>Li, A; Zhang, C; Li, L</t>
  </si>
  <si>
    <t>WOS:001096773900001</t>
  </si>
  <si>
    <t>Pernici, Barbara/0000-0002-2034-9774</t>
  </si>
  <si>
    <t>Ramalli, Edoardo/GQH-0557-2022; Pernici, Barbara/C-1035-2016</t>
  </si>
  <si>
    <t>Ramalli, E; Pernici, B</t>
  </si>
  <si>
    <t>WOS:000670085200001</t>
  </si>
  <si>
    <t>JUL 2021</t>
  </si>
  <si>
    <t>1471-9045</t>
  </si>
  <si>
    <t>1471-9037</t>
  </si>
  <si>
    <t>Dingelstad, Justien/LPP-7290-2024</t>
  </si>
  <si>
    <t>Recently, we have seen a rising interest in the study of complex systems in public administration. This paper demonstrates how specific design interventions, also referred to as 'probes', can be used to investigate complex systems. The value of this strategy is demonstrated by probing three open data ecosystems in the Netherlands. The probes produce a new understanding of the interrelations between underlying patterns and dynamics of open government data practices. Our research shows that probing is a promising research strategy that can produce rigorous academic knowledge on the underlying patterns and dynamics of complex systems in public administration.</t>
  </si>
  <si>
    <t>PUBLIC MANAGEMENT REVIEW</t>
  </si>
  <si>
    <t>Studying complex systems through design interventions probing open government data ecosystems in the Netherlands</t>
  </si>
  <si>
    <t>Ruijer, Erna; Dingelstad, Justien; Meijer, Albert</t>
  </si>
  <si>
    <t>Ruijer, E; Dingelstad, J; Meijer, A</t>
  </si>
  <si>
    <t>WOS:000653829500002</t>
  </si>
  <si>
    <t>2666-3899</t>
  </si>
  <si>
    <t>van Horik, Rene/0000-0001-6899-760X; Bangert, Daniel/0000-0003-4981-2870; de Jong, Maaike/0000-0003-4803-7411; Mokrane, Mustapha/0000-0002-0925-7983; Hermans, Emilie/0000-0001-6594-7826; Koers, Hylke/0000-0001-6538-7590</t>
  </si>
  <si>
    <t>; Bangert, Daniel/J-2148-2015; de Jong, Maaike/D-6978-2014</t>
  </si>
  <si>
    <t>PATTERNS</t>
  </si>
  <si>
    <t>Koers, Hylke; Bangert, Daniel; Hermans, Emilie; van Horik, Rene; de Jong, Maaike; Mokrane, Mustapha</t>
  </si>
  <si>
    <t>Koers, H; Bangert, D; Hermans, E; van Horik, R; de Jong, M; Mokrane, M</t>
  </si>
  <si>
    <t>WOS:000455392100004</t>
  </si>
  <si>
    <t>2220-9964</t>
  </si>
  <si>
    <t>van den Homberg, Marc/0000-0003-1436-254X</t>
  </si>
  <si>
    <t>van den Homberg, Marc/AGY-9332-2022</t>
  </si>
  <si>
    <t>Reporting on the Sustainable Development Goals (SDGs) is complex given the wide variety of governmental and NGO actors involved in development projects as well as the increased number of targets and indicators. However, data on the wide variety of indicators must be collected regularly, in a robust manner, comparable across but also within countries and at different administrative and disaggregated levels for adequate decision making to take place. Traditional census and household survey data is not enough. The increase in Small and Big Data streams have the potential to complement official statistics. The purpose of this research is to develop and evaluate a framework to characterize a data ecosystem in a developing country in its totality and to show how this can be used to identify data, outside the official statistics realm, that enriches the reporting on SDG indicators. Our method consisted of a literature study and an interpretative case study (two workshops with 60 and 35 participants and including two questionnaires, over 20 consultations and desk research). We focused on SDG 6.1.1. (Proportion of population using safely managed drinking water services) in rural Malawi. We propose a framework with five dimensions (actors, data supply, data infrastructure, data demand and data ecosystem governance). Results showed that many governmental and NGO actors are involved in water supply projects with different funding sources and little overall governance. There is a large variety of geospatial data sharing platforms and online accessible information management systems with however a low adoption due to limited internet connectivity and low data literacy. Lots of data is still not open. All this results in an immature data ecosystem. The characterization of the data ecosystem using the framework proves useful as it unveils gaps in data at geographical level and in terms of dimensionality (attributes per water point) as well as collaboration gaps. The data supply dimension of the framework allows identification of those datasets that have the right quality and lowest cost of data extraction to enrich official statistics. Overall, our analysis of the Malawian case study illustrated the complexities involved in achieving self-regulation through interaction, feedback and networked relationships. Additional complexities, typical for developing countries, include fragmentation, divide between governmental and non-governmental data activities, complex funding relationships and a data poor context.</t>
  </si>
  <si>
    <t>ISPRS INTERNATIONAL JOURNAL OF GEO-INFORMATION</t>
  </si>
  <si>
    <t>Characterizing Data Ecosystems to Support Official Statistics with Open Mapping Data for Reporting on Sustainable Development Goals</t>
  </si>
  <si>
    <t>van den Homberg, Marc; Susha, Iryna</t>
  </si>
  <si>
    <t>van den Homberg, M; Susha, I</t>
  </si>
  <si>
    <t>WOS:001202954000001</t>
  </si>
  <si>
    <t>1541-0048</t>
  </si>
  <si>
    <t>0090-0036</t>
  </si>
  <si>
    <t>Alkasir, Ahmad/0009-0001-7252-9291</t>
  </si>
  <si>
    <t>The COVID-19 pandemic highlighted the United States' lack of a nationwide infrastructure for collecting, sharing, and using health data, especially for secondary uses (e.g., population health management and public health). The federal government is taking several important steps to upgrade the nation's health data ecosystem-notably, the Centers for Disease Control and Prevention's Data Modernization Initiative and the Office of the National Coordinator for Health Information Technology's Trusted Exchange Framework and Common Agreement. However, substantial barriers remain. Inconsistent regulations, infrastructure, and governance across federal and state levels and between states significantly impede the exchange and analysis of health data. Siloed systems and insufficient funding block effective integration of clinical, public health, and social determinants data within and between states. In this analytic essay, we propose strategies to develop a nationwide health data ecosystem. We focus on providing federal guidance and incentives to develop state -designated entities responsible for the collection, integration, and analysis of clinical, public health, social determinants of health, claims, administrative, and other relevant data. These recommendations include a regulatory clearinghouse, federal guidance, model legislation and templated regulation, funding to incentive enterprise architecture, regulatory sandboxes, and a 3 -pronged research agenda. (Am J Public Health. 2024</t>
  </si>
  <si>
    <t>AMERICAN JOURNAL OF PUBLIC HEALTH</t>
  </si>
  <si>
    <t>Seidman, Gabriel; AlKasir, Ahmad; Ricker, Kate; Lane, J. T.; Zink, Anne B.; Williams, Michelle A.</t>
  </si>
  <si>
    <t>Seidman, G; AlKasir, A; Ricker, K; Lane, JT; Zink, AB; Williams, MA</t>
  </si>
  <si>
    <t>WOS:001186470300001</t>
  </si>
  <si>
    <t>2047-217X</t>
  </si>
  <si>
    <t>Liming, Lee/0000-0002-4930-6145; Canchi, Saranya/0000-0002-9404-7162; Kesselman, Carl/0000-0003-0917-1562; Carter, Robert/0000-0003-0937-8141; Mandal, Meisha/0000-0001-9356-3475; Clarke, Daniel/0000-0003-3471-7416; Tangmunarunkit, Hongsuda/0000-0002-9502-291X; Schuler, Robert/0000-0002-8956-5707; Lumian, Jessica/0000-0002-6604-4618; Chard, Kyle/0000-0002-7370-4805; Munro, James B/0000-0003-3067-6434; D'Arcy, Michel/0000-0003-2280-917X; Brady, Arthur/0000-0002-8809-2477; Czajkowski, Karl/0000-0002-9389-0633</t>
  </si>
  <si>
    <t>Czajkowski, Krzysztof/B-8526-2019; Ma'ayan, Avi/AAG-3131-2019; Munro, James/C-5489-2009; Harris, Rayna/B-7091-2015; D'Arcy, Michel/D-4848-2016</t>
  </si>
  <si>
    <t>The Common Fund Data Ecosystem (CFDE) has created a flexible system of data federation that enables researchers to discover datasets from across the US National Institutes of Health Common Fund without requiring that data owners move, reformat, or rehost those data. This system is centered on a catalog that integrates detailed descriptions of biomedical datasets from individual Common Fund Programs' Data Coordination Centers (DCCs) into a uniform metadata model that can then be indexed and searched from a centralized portal. This Crosscut Metadata Model (C2M2) supports the wide variety of data types and metadata terms used by individual DCCs and can readily describe nearly all forms of biomedical research data. We detail its use to ingest and index data from 11 DCCs.</t>
  </si>
  <si>
    <t>GIGASCIENCE</t>
  </si>
  <si>
    <t>Charbonneau, Amanda L.; Brady, Arthur; Czajkowski, Karl; Aluvathingal, Jain; Canchi, Saranya; Carter, Robert; Chard, Kyle; Clarke, Daniel J. B.; Crabtree, Jonathan; Creasy, Heather H.; D'Arcy, Mike; Felix, Victor; Giglio, Michelle; Gingrich, Alicia; Harris, Rayna M.; Hodges, Theresa K.; Ifeonu, Olukemi; Jeon, Minji; Kropiwnicki, Eryk; Lim, Marisa C. W.; Liming, R. Lee; Lumian, Jessica; Mahurkar, Anup A.; Mandal, Meisha; Munro, James B.; Nadendla, Suvarna; Richter, Rudyard; Romano, Cia; Rocca-Serra, Philippe; Schor, Michael; Schuler, Robert E.; Tangmunarunkit, Hongsuda; Waldrop, Alex; Williams, Cris; Word, Karen; Sansone, Susanna-Assunta; Ma'ayan, Avi; Wagner, Rick; Foster, Ian; Kesselman, Carl; Brown, C. Titus; White, Owen</t>
  </si>
  <si>
    <t>Charbonneau, AL; Brady, A; Czajkowski, K; Aluvathingal, J; Canchi, S; Carter, R; Chard, K; Clarke, DJB; Crabtree, J; Creasy, HH; D'Arcy, M; Felix, V; Giglio, M; Gingrich, A; Harris, RM; Hodges, TK; Ifeonu, O; Jeon, M; Kropiwnicki, E; Lim, MCW; Liming, RL; Lumian, J; Mahurkar, AA; Mandal, M; Munro, JB; Nadendla, S; Richter, R; Romano, C; Rocca-Serra, P; Schor, M; Schuler, RE; Tangmunarunkit, H; Waldrop, A; Williams, C; Word, K; Sansone, SA; Ma'ayan, A; Wagner, R; Foster, I; Kesselman, C; Brown, CT; White, O</t>
  </si>
  <si>
    <t>WOS:000484438400019</t>
  </si>
  <si>
    <t>Immonen, Anne; Kalaoja, Jarmo</t>
  </si>
  <si>
    <t>Immonen, A; Kalaoja, J</t>
  </si>
  <si>
    <t>WOS:000760663800001</t>
  </si>
  <si>
    <t>FEB 4</t>
  </si>
  <si>
    <t>2296-665X</t>
  </si>
  <si>
    <t>Schenkein, Sarah/0000-0002-3143-5088</t>
  </si>
  <si>
    <t>Benedict, Karl/J-4834-2012</t>
  </si>
  <si>
    <t>It is well-known that Earth observation (EO) data plays a critical role in scientific understanding about the global environment. There is also growing support for the use of EO data to provide context-specific insights, with significant implications for their use in decision support systems. Technological development over recent years, including cloud computing infrastructure, machine learning techniques, and rapid expansion of the velocity, volume, and variety of space-borne data sources, offer huge potential to provide solutions to the myriad environmental problems facing society and the planet. The USGS/NASA Landsat Program, the longest continuously gathered source of land surface data, has played a central role in our understanding of environmental change, particularly for its contribution of longitudinal products that offer greater context for present research and decision support activities. The challenge facing the Landsat and EO data community, however, now lies in moving beyond context-specific knowledge generation to translating such knowledge into tangible value for society. Drawing from an open data ecosystem framework and qualitative social science methods, we map the Landsat data ecosystem (LDE) and the relationships linking multiple actors responsible for processing, indexing, analyzing, synthesizing, and translating raw Landsat data into information that is useful, useable, and used by end users in particular social-environmental contexts. Both the role of Big Data and associated technologies are discussed as they relate to the ultimate use of Landsat-derived information products to guide decision-making, and key data ecosystem characteristics that shape the likelihood of these products' use are highlighted.</t>
  </si>
  <si>
    <t>FRONTIERS IN ENVIRONMENTAL SCIENCE</t>
  </si>
  <si>
    <t>Molder, Edmund B.; Schenkein, Sarah F.; McConnell, Abby E.; Benedict, Karl K.; Straub, Crista L.</t>
  </si>
  <si>
    <t>Molder, EB; Schenkein, SF; McConnell, AE; Benedict, KK; Straub, CL</t>
  </si>
  <si>
    <t>WOS:000512705800001</t>
  </si>
  <si>
    <t>2159-6867</t>
  </si>
  <si>
    <t>2159-6859</t>
  </si>
  <si>
    <t>Ward, Logan/0000-0002-1323-5939; Chard, Kyle/0000-0002-7370-4805</t>
  </si>
  <si>
    <t>Foster, Ian/GNH-1877-2022; Ward, Logan/I-9526-2019</t>
  </si>
  <si>
    <t>Facilitating the application of machine learning (ML) to materials science problems requires enhancing the data ecosystem to enable discovery and collection of data from many sources, automated dissemination of new data across the ecosystem, and the connecting of data with materials-specific ML models. Here, we present two projects, the Materials Data Facility (MDF) and the Data and Learning Hub for Science (DLHub), that address these needs. We use examples to show how MDF and DLHub capabilities can be leveraged to link data with ML models and how users can access those capabilities through web and programmatic interfaces.</t>
  </si>
  <si>
    <t>MRS COMMUNICATIONS</t>
  </si>
  <si>
    <t>Blaiszik, Ben; Ward, Logan; Schwarting, Marcus; Gaff, Jonathon; Chard, Ryan; Pike, Daniel; Chard, Kyle; Foster, Ian</t>
  </si>
  <si>
    <t>Blaiszik, B; Ward, L; Schwarting, M; Gaff, J; Chard, R; Pike, D; Chard, K; Foster, I</t>
  </si>
  <si>
    <t>WOS:001313753900001</t>
  </si>
  <si>
    <t>Aho, Brett/AFE-4670-2022</t>
  </si>
  <si>
    <t>Over the past decade, China has gradually begun to take a more proactive approach to digital development, passing a range of policies that aim to restructure how data is treated within its national economic system. These policies reflect the construction of a new data ecology in which data is gradually reconceptualized as a quasi-public good, rather than a private good. Strategic interventions aim to increase data circulation and supply, with the goal of promoting high-quality economic growth. Central to these reforms is the designation of data as a factor of production, which accelerates the authority of the communist party to shape the allocation of data within the national economic system. Viewed holistically, these policies reflect an intentional effort to construct a more communal data ecosystem that facilitates increased data circulation in support of a state-led centralized approach to social and economic development. What emerges is a variety of data communism, in which data resources are increasingly conceptualized to serve collective interests rather than the interests of capital.</t>
  </si>
  <si>
    <t>Aho, Brett</t>
  </si>
  <si>
    <t>Aho, B</t>
  </si>
  <si>
    <t>WOS:001014957500001</t>
  </si>
  <si>
    <t>Calzati, Stefano/0000-0002-4590-6709; van Loenen, Bastiaan/0000-0001-8847-6334</t>
  </si>
  <si>
    <t>To harness the promises of digital transformation, different players take different paths. Departing from corporate-driven (e.g., the United States) and state-led (e.g., China) approaches, in various documents, the European Union states its goal to establish a citizen-centric data ecosystem. However, it remains contentious the extent to which the envisioned digital single market can enable the creation of public value and empower citizens. As an alternative, in this article, we argue in favor of a fair data ecosystem, defined as an approach capable of representing and keep in balance the data interests of all actors, while maintain a collective outlook. We build such ecosystem around data commons-as a third path to market and state approaches to the managing of resources-coupled with open data (OD) frameworks and spatial data infrastructures (SDIs). Indeed, based on literature, we claim that these three regimes complement each other, with OD and SDIs supplying infrastructures and institutionalization to data commons' limited replicability and scalability. This creates the preconditions for designing the main roles, rules, and mechanisms of a data republic, as a possible enactment of a fair data ecosystem. While outlining here its main traits, the testing of the data republic model is open for further research.</t>
  </si>
  <si>
    <t>Calzati, Stefano; van Loenen, Bastiaan</t>
  </si>
  <si>
    <t>Calzati, S; van Loenen, B</t>
  </si>
  <si>
    <t>WOS:000804913000001</t>
  </si>
  <si>
    <t>1999-5903</t>
  </si>
  <si>
    <t>Kitsios, Fotis/0000-0001-7269-5567</t>
  </si>
  <si>
    <t>Kamariotou, Maria/AAZ-8488-2021; Kitsios, Fotis/B-2286-2017</t>
  </si>
  <si>
    <t>The aim of this paper is to examine and analyze how actors in an open data ecosystem collaborate, as well as their activities, to generate value. Thirteen interviews were conducted with actors in the open data network. The information gathered was used to estimate how the existing ecosystem provides new entrepreneurial opportunities for entities who provide data and for those who utilize data. The business model canvas was used to analyze the findings, and the outcomes are represented from the perspective of each entity in the network. For the purpose of increasing open data's value, a mind map was developed to show how the findings are connected in an attractive and easy-to-follow manner. Results show that even though there is a lot of interest in open data, a new type of business ecosystem is needed to make a win-win situation possible for everyone in the available data ecosystem. Many reasons and benefits were found in the interviews about why people want to be a part of the open data ecosystem. However, several obstacles must be thoroughly explored and overcome.</t>
  </si>
  <si>
    <t>FUTURE INTERNET</t>
  </si>
  <si>
    <t>Kamariotou, M; Kitsios, F</t>
  </si>
  <si>
    <t>WOS:000816826100001</t>
  </si>
  <si>
    <t>Bao, A-Ru-Han/0000-0001-8685-8312</t>
  </si>
  <si>
    <t>This study discusses how to create strategic value through energy big data and how to promote stakeholder interaction mechanisms in the evolution of the energy big data ecosystem. We use differential game methods to study the interaction between one power grid enterprise (PG) and one technology supplier (TS) under three different cost-sharing contracts: without cost-sharing contract, cost-sharing contract, and two-way subsidy contract. The effectiveness of the dynamic equilibrium strategies under different contracts is verified via numerical simulations. The results show that under the centralized decision scenario, the technological innovation investment, the degree of technological advancement of PG and TS, and the total profit of the supply chain system are superior to the decentralized decision scenario. The extent of TS technology innovation investment depends on the share rate of PG. Technology innovation investment and the profits of energy big data service supply chain stakeholders will increase with the sensitivity coefficient of technological advancement. Compared with contracts without cost-sharing and with cost-sharing, the two-way subsidy contract can provide the Pareto optimal solution for the investment trajectory of technological innovation and long-term profits. Theoretically, this study reveals a new perspective in the research on the relationship between power grid enterprises and technology suppliers under dynamic technology innovation. In practice, this study facilitates power grid enterprises and technology suppliers to form a closer cooperative relationship in the energy big data ecosystem. More importantly, it is helpful for power grid enterprises to make optimal transaction decisions at different stages of energy big data ecosystem evolution.</t>
  </si>
  <si>
    <t>Dong, Jun; Bao, A-Ru-Han; Liu, Yao; Dou, Xi-Hao; Liu, Dong-Ran; Xue, Gui-Yuan</t>
  </si>
  <si>
    <t>Dong, J; Bao, ARH; Liu, Y; Dou, XH; Liu, DR; Xue, GY</t>
  </si>
  <si>
    <t>WOS:000764242800001</t>
  </si>
  <si>
    <t>1552-6518</t>
  </si>
  <si>
    <t>0886-2605</t>
  </si>
  <si>
    <t>Cusano, Julia/0000-0002-7707-7116; McMahon, Sarah/0000-0002-7227-951X</t>
  </si>
  <si>
    <t>Snyder, Simone/AAC-9386-2020</t>
  </si>
  <si>
    <t>Sexual violence is well documented as a major problem on college campuses, and the delivery of service and programs at institutions of higher education (IHE) has proliferated over recent years. However, the implementation of these efforts has often outpaced the field's work in developing evaluation models. Many institutions depend on campus climate surveys for data to inform their efforts, yet there are multiple data points that can be accessed to provide a more holistic picture of efforts to address sexual violence on campus. The data ecosystem framework provided by Driver-Linn &amp; Svenson (2017) offers a comprehensive approach for assessing efforts to address campus sexual violence (CSV), but implementation models are needed that connect evaluation and practice, take local context into account, and lead to changes on campus. This paper presents a case study from a multisite university to describe the process of implementing a data ecosystem to assess the institutions' efforts to effectively address CSV, and how the data was used by practitioners and administrators. The collaborative, utilization-driven model has provided valuable data to inform the delivery of services and programs across the university yet has limitations and requires a wide range of resources to sustain.</t>
  </si>
  <si>
    <t>JOURNAL OF INTERPERSONAL VIOLENCE</t>
  </si>
  <si>
    <t>McMahon, Sarah; Cusano, Julia; Buttner, Catherine; Snyder, Simone; Ast, Roxanna S.; Camerer, Kerry</t>
  </si>
  <si>
    <t>McMahon, S; Cusano, J; Buttner, C; Snyder, S; Ast, RS; Camerer, K</t>
  </si>
  <si>
    <t>WOS:000520432300158</t>
  </si>
  <si>
    <t>1996-1073</t>
  </si>
  <si>
    <t>Blok, Kornelis/0000-0003-4869-6927; Ubacht, Jolien/0000-0002-1269-7189</t>
  </si>
  <si>
    <t>Ubacht, Jolien/LOS-7944-2024; Hoppe, Thomas/W-7895-2019; Blok, Kornelis/D-9532-2014</t>
  </si>
  <si>
    <t>The transition towards low-carbon thermal energy systems requires solid information provision to support both public and private decision-making, which is future proof and optimal in the context of the system dependencies. We adopt a data ecosystem approach to answer the following research question: How can a data ecosystem be analyzed and developed to enable the data-driven support of the local thermal energy transition, by capturing both social and technical aspects of the urban thermal energy system? A case study research design of the Netherlands, with an embedded case of the city of Utrecht therein, was used, including data collection involving 21 expert interviews representing a diversity of stakeholders, and qualitative data analysis using NVivo version 10. The data ecosystem includes the necessary elements, roles, and context for decision makers in a local heat transition and captures the social as well as technical aspects of an urban thermal energy system. Assessment of the data ecosystem pertaining to thermal heat transition in the city of Utrecht shows that it is still in its infancy phase, with challenges, barriers, and shortcomings in all its key elements. We present suggestions for the (re-)design of an inclusive and holistic data ecosystem that addresses the current shortcomings.</t>
  </si>
  <si>
    <t>ENERGIES</t>
  </si>
  <si>
    <t>A Data Ecosystem for Data-Driven Thermal Energy Transition: Reflection on Current Practice and Suggestions for Re-Design</t>
  </si>
  <si>
    <t>Diran, Devin; Hoppe, Thomas; Ubacht, Jolien; Slob, Adriaan; Blok, Kornelis</t>
  </si>
  <si>
    <t>Diran, D; Hoppe, T; Ubacht, J; Slob, A; Blok, K</t>
  </si>
  <si>
    <t>WOS:001075654200001</t>
  </si>
  <si>
    <t>2311-7524</t>
  </si>
  <si>
    <t>Islam, Muhammad/0000-0002-2769-7296; Murphy, Kieran/0000-0002-1662-2547; Agrahari Baniya, PhD, Arbind/0000-0002-9359-6506</t>
  </si>
  <si>
    <t>Agrahari Baniya, Arbind/AEZ-8735-2022</t>
  </si>
  <si>
    <t>Advances in measurement systems and technologies are being avidly taken up in perennial tree crop research and industry applications. However, there is a lack of a standard model to support streamlined management and integration of the data generated from advanced measurement systems used in tree crop research. Furthermore, the rapid expansion in the diversity and volumes of data is increasingly highlighting the requirement for a comprehensive data model and an ecosystem for efficient orchard management and decision-making. This research focuses on the design and implementation of a novel proof-of-concept data ecosystem that enables improved data storage, management, integration, processing, analysis, and usage. Contemporary technologies proliferating in other sectors but that have had limited adoption in agricultural research have been incorporated into the model. The core of the proposed solution is a service-oriented API-driven system coupled with a standard-based digital orchard model. Applying this solution in Agriculture Victoria's Tatura tree crop research farm (the Tatura SmartFarm) has significantly reduced overheads in research data management, enhanced analysis, and improved data resolution. This is demonstrated by the preliminary results presented for in-orchard and postharvest data collection applications. The data ecosystem developed as part of this research also establishes a foundation for early fruit traceability across industry and research.</t>
  </si>
  <si>
    <t>HORTICULTURAE</t>
  </si>
  <si>
    <t>Williams, Stephen Ross; Baniya, Arbind Agrahari; Islam, Muhammad Sirajul; Murphy, Kieran</t>
  </si>
  <si>
    <t>Williams, SR; Baniya, AA; Islam, MS; Murphy, K</t>
  </si>
  <si>
    <t>WOS:000704056400004</t>
  </si>
  <si>
    <t>SEP 2021</t>
  </si>
  <si>
    <t>1873-1228</t>
  </si>
  <si>
    <t>0164-1212</t>
  </si>
  <si>
    <t>Linaker, Johan/0000-0001-9851-1404; Runeson, Per/0000-0003-2795-4851</t>
  </si>
  <si>
    <t>Runeson, Per/H-5113-2019; Olsson, Thomas/AAB-8447-2019; Linaker, Johan/AAR-3849-2021</t>
  </si>
  <si>
    <t>Software systems are increasingly depending on data, particularly with the rising use of machine learning, and developers are looking for new sources of data. Open Data Ecosystems (ODE) is an emerging concept for data sharing under public licenses in software ecosystems, similar to Open Source Software (OSS). It has certain similarities to Open Government Data (OGD), where public agencies share data for innovation and transparency. We aimed to explore open data ecosystems involving commercial actors. Thus, we organized five focus groups with 27 practitioners from 22 companies, public organizations, and research institutes. Based on the outcomes, we surveyed three cases of emerging ODE practice to further understand the concepts and to validate the initial findings. The main outcome is an initial conceptual model of ODEs' value, intrinsics, governance, and evolution, and propositions for practice and further research. We found that ODE must be value driven. Regarding the intrinsics of data, we found their type, meta-data, and legal frameworks influential for their openness. We also found the characteristics of ecosystem initiation, organization, data acquisition and openness be differentiating, which we advise research and practice to take into consideration. (C) 2021 The Author(s). Published by Elsevier Inc.</t>
  </si>
  <si>
    <t>JOURNAL OF SYSTEMS AND SOFTWARE</t>
  </si>
  <si>
    <t>Open Data Ecosystems-An empirical investigation into an emerging industry collaboration concept</t>
  </si>
  <si>
    <t>Runeson, Per; Olsson, Thomas; Linaker, Johan</t>
  </si>
  <si>
    <t>Runeson, P; Olsson, T; Linåker, J</t>
  </si>
  <si>
    <t>WOS:000775516500001</t>
  </si>
  <si>
    <t>Chen, Zhenjie/S-2988-2019</t>
  </si>
  <si>
    <t>This study discusses how to facilitate the barrier-free circulation of energy big data among multiple entities and how to balance the energy big data ecosystem under government supervision using dynamic game theory. First, we define the related concepts and summarize the recent studies and developments of energy big data. Second, evolutionary game theory is applied to examine the interaction mechanism of complex behaviors between power grid enterprises and third-party enterprises in the energy big data ecosystem, with and without the supervision of government. Finally, a sensitivity analysis is conducted on the main factors affecting co-opetition, such as the initial participation willingness, distribution of benefits, free-riding behavior, government funding, and punitive liquidated damages. The results show that both government supervision measures and the participants' own will have an impact on the stable evolution of the energy big data ecosystem in the dynamic evolution process, and the effect of parameter changes on the evolution is more significant under the state of no government supervision. In addition, the effectiveness of the developed model in this work is verified by simulated analysis. The present model can provide an important reference for overall planning and efficient operation of the energy big data ecosystem.</t>
  </si>
  <si>
    <t>Evolutionary Game Analysis of Co-Opetition Strategy in Energy Big Data Ecosystem under Government Intervention</t>
  </si>
  <si>
    <t>Bao, A-Ru-Han; Liu, Yao; Dong, Jun; Chen, Zheng-Peng; Chen, Zhen-Jie; Wu, Chen</t>
  </si>
  <si>
    <t>Bao, ARH; Liu, Y; Dong, J; Chen, ZP; Chen, ZJ; Wu, C</t>
  </si>
  <si>
    <t>WOS:001335456000003</t>
  </si>
  <si>
    <t>1608-0637</t>
  </si>
  <si>
    <t>0253-1933</t>
  </si>
  <si>
    <t>Mayberry, Dianne/B-4521-2013</t>
  </si>
  <si>
    <t>Estimates of livestock biomass can be used as denominators in disease burden estimates, in addition to informing assessments of resource use and environmental impacts. This article explores the challenges of accurately estimating biomass across different scales and data ecosystems, with a particular focus on the use of biomass in the Global Burden of Animal Diseases programme. The greatest of these challenges is a lack of subgroup (breed, age, sex)- specific data on populations and liveweights at national and subnational level. This can be overcome by using global datasets and generic estimates of liveweight for each species, though this approach fails to account for the diversity of livestock systems.</t>
  </si>
  <si>
    <t>REVUE SCIENTIFIQUE ET TECHNIQUE-OFFICE INTERNATIONAL DES EPIZOOTIES</t>
  </si>
  <si>
    <t>Estimating livestock biomass across diverse populations and data ecosystems</t>
  </si>
  <si>
    <t>Li, Y.; Mayberry, D.; Rushton, J.</t>
  </si>
  <si>
    <t>Li, Y; Mayberry, D; Rushton, J</t>
  </si>
  <si>
    <t>WOS:000721271500001</t>
  </si>
  <si>
    <t>Grigoroudis, Evangelos/0000-0001-8613-9350; Kitsios, Fotis/0000-0001-7269-5567</t>
  </si>
  <si>
    <t>Kamariotou, Maria/AAZ-8488-2021; Grigoroudis, Evangelos/D-7716-2013; Kitsios, Fotis/B-2286-2017</t>
  </si>
  <si>
    <t>Open data hackathons are events where the actors from an ecosystem collaborate to build platforms that will benefit the public, creating a win-win scenario for all of them. Sadly, many digital services produced in hackathons are discarded only by providing access to open data that cannot boost economic benefits. Therefore, it is necessary to create a model that fosters value and entrepreneurship for the open data ecosystem, aiming to develop an economically self-sustained ecosystem. The purpose of this paper is to identify the challenges participants of open data hackathons can face to present a model that will support the improvement of these contests. This paper uses the quadruple/quintuple helix innovation model to drive innovation and entrepreneurship in Thessaloniki's open data ecosystem to develop applications using open data. The results indicate that, although actors are aware of open data use, a new type of open data ecosystem that creates a win-win scenario between the entities in the open data ecosystem is required. The proposed model implies a full effect that promotes cooperation and networking among the entities in the city's ecosystem towards achieving the aim of increasing citizens' quality of life.</t>
  </si>
  <si>
    <t>Kitsios, Fotis; Kamariotou, Maria; Grigoroudis, Evangelos</t>
  </si>
  <si>
    <t>Kitsios, F; Kamariotou, M; Grigoroudis, E</t>
  </si>
  <si>
    <t>WOS:000808676700001</t>
  </si>
  <si>
    <t>Jelic, Dea/0000-0002-3934-6346; Janev, Valentina/0000-0002-9794-8505</t>
  </si>
  <si>
    <t>Vidal, Maria-Esther/AAU-8163-2020; Janev, Valentina/M-9093-2014</t>
  </si>
  <si>
    <t>This paper analyzes the challenges and requirements of establishing energy data ecosystems (EDEs) as data-driven infrastructures that overcome the limitations of currently fragmented energy applications. It proposes a new data- and knowledge-driven approach for management and processing. This approach aims to extend the analytics services portfolio of various energy stakeholders and achieve two-way flows of electricity and information for optimized generation, distribution, and electricity consumption. The approach is based on semantic technologies to create knowledge-based systems that will aid machines in integrating and processing resources contextually and intelligently. Thus, a paradigm shift in the energy data value chain is proposed towards transparency and the responsible management of data and knowledge exchanged by the various stakeholders of an energy data space. The approach can contribute to innovative energy management and the adoption of new business models in future energy data spaces.</t>
  </si>
  <si>
    <t>Janev, Valentina; Vidal, Maria-Esther; Pujic, Dea; Popadic, Dusan; Iglesias, Enrique; Sakor, Ahmad; Campa, Andrej</t>
  </si>
  <si>
    <t>Janev, V; Vidal, ME; Pujic, D; Popadic, D; Iglesias, E; Sakor, A; Campa, A</t>
  </si>
  <si>
    <t>WOS:000993651400002</t>
  </si>
  <si>
    <t>1867-0202</t>
  </si>
  <si>
    <t>2363-7005</t>
  </si>
  <si>
    <t>Since the European information economy faces insufficient access to and joint utilization of data, data ecosystems increasingly emerge as economical solutions in B2B environments. Contrarily, in B2C ambits, concepts for sharing and monetizing personal data have not yet prevailed, impeding growth and innovation. Their major pitfall is European data protection law that merely ascribes human data subjects a need for data privacy while widely neglecting their economic participatory claims to data. The study reports on a design science research (DSR) approach addressing this gap and proposes an abstract reference system architecture for an ecosystem centered on humans with personal data. In this DSR approach, multiple methods are embedded to iteratively build and evaluate the artifact, i.e., structured literature reviews, design recovery, prototyping, and expert interviews. Managerial contributions embody novel design knowledge about the conceptual development of human-centric B2C data ecosystems, considering their legal, ethical, economic, and technical constraints.</t>
  </si>
  <si>
    <t>BUSINESS &amp; INFORMATION SYSTEMS ENGINEERING</t>
  </si>
  <si>
    <t>Scheider, Simon; Lauf, Florian; Moeller, Frederik; Otto, Boris</t>
  </si>
  <si>
    <t>Scheider, S; Lauf, F; Möller, F; Otto, B</t>
  </si>
  <si>
    <t>WOS:000752747800004</t>
  </si>
  <si>
    <t>Geisler, Sandra/0000-0002-8970-6282; Otto, Boris/0000-0003-3189-9461; Missier, Paolo/0000-0002-0978-2446; CAPPIELLO, CINZIA/0000-0001-6062-5174; Pernici, Barbara/0000-0002-2034-9774</t>
  </si>
  <si>
    <t>Lenzerini, Maurizio/F-6897-2011; Vidal, Maria-Esther/AAU-8163-2020; Missier, Paolo/AAF-1882-2020; Pernici, Barbara/C-1035-2016</t>
  </si>
  <si>
    <t>A data ecosystem (DE) offers a keystone-player or alliance-driven infrastructure that enables the interaction of different stakeholders and the resolution of interoperability issues among shared data. However, despite years of research in data governance and management, trustability is still affected by the absence of transparent and traceable data-driven pipelines. In this work, we focus on requirements and challenges that DEs face when ensuring data transparency. Requirements are derived from the data and organizational management, as well as from broader legal and ethical considerations. We propose a novel knowledge-driven DE architecture, providing the pillars for satisfying the analyzed requirements. We illustrate the potential of our proposal in a real-world scenario. Last, we discuss and rate the potential of the proposed architecture in the fulfillment of these requirements.</t>
  </si>
  <si>
    <t>Geisler, Sandra; Vidal, Maria-Esther; Cappiello, Cinzia; Loscio, Bernadette Farias; Gal, Avigdor; Jarke, Matthias; Lenzerini, Maurizio; Missier, Paolo; Otto, Boris; Paja, Elda; Pernici, Barbara; Rehof, Jakob</t>
  </si>
  <si>
    <t>Geisler, S; Vidal, ME; Cappiello, C; Lóscio, BF; Gal, A; Jarke, M; Lenzerini, M; Missier, P; Otto, B; Paja, E; Pernici, B; Rehof, J</t>
  </si>
  <si>
    <t>WOS:000856145200098</t>
  </si>
  <si>
    <t>Hossain, M. Shamim/0000-0001-5906-9422; Khezr, Seyednima/0000-0002-5910-6171</t>
  </si>
  <si>
    <t>Khezr, Seyednima/H-8186-2019; Abdulsalam, Yassine/ABA-9425-2020; Hossain, M./K-1362-2014</t>
  </si>
  <si>
    <t>Khezr, Seyednima; Yassine, Abdulsalam; Benlamri, Rachid; Hossain, M. Shamim</t>
  </si>
  <si>
    <t>Khezr, S; Yassine, A; Benlamri, R; Hossain, MS</t>
  </si>
  <si>
    <t>WOS:000981666700006</t>
  </si>
  <si>
    <t>10.3233/SW-223294</t>
  </si>
  <si>
    <t>menasalvas, ernestina/A-6124-2011; Vidal, Maria-Esther/AAU-8163-2020; González, Alejandro/AAT-2369-2020</t>
  </si>
  <si>
    <t>Tailoring personalized treatments demands the analysis of a patient's characteristics, which may be scattered over a wide variety of sources. These features include family history, life habits, comorbidities, and potential treatment side effects. Moreover, the analysis of the services visited the most by a patient before a new diagnosis, as well as the type of requested tests, may uncover patterns that contribute to earlier disease detection and treatment effectiveness. Built on knowledge-driven ecosystems, we devise DE4LungCancer, a health data ecosystem of data sources for lung cancer. In this data ecosystem, knowledge extracted from heterogeneous sources, e.g., clinical records, scientific publications, and pharmacological data, is integrated into knowledge graphs. Ontologies describe the meaning of the combined data, and mapping rules enable the declarative definition of the transformation and integration processes. DE4LungCancer is assessed regarding the methods followed for data quality assessment and curation. Lastly, the role of controlled vocabularies and ontologies in health data management is discussed, as well as their impact on transparent knowledge extraction and analytics. This paper presents the lessons learned in the DE4LungCancer development. It demonstrates the transparency level supported by the proposed knowledge-driven ecosystem, in the context of the lung cancer pilots of the EU H2020-funded project BigMedilytic, the ERA PerMed funded project P4-LUCAT, and the EU H2020 projects CLARIFY and iASiS.</t>
  </si>
  <si>
    <t>Knowledge graphs for enhancing transparency in health data ecosystems</t>
  </si>
  <si>
    <t>Aisopos, Fotis; Jozashoori, Samaneh; Niazmand, Emetis; Purohit, Disha; Rivas, Ariam; Sakor, Ahmad; Iglesias, Enrique; Vogiatzis, Dimitrios; Menasalvas, Ernestina; Rodriguez Gonzalez, Alejandro; Vigueras, Guillermo; Gomez-Bravo, Daniel; Torrente, Maria; Hernandez Lopez, Roberto; Provencio Pulla, Mariano; Dalianis, Athanasios; Triantafillou, Anna; Paliouras, Georgios; Vidal, Maria-Esther</t>
  </si>
  <si>
    <t>Aisopos, F; Jozashoori, S; Niazmand, E; Purohit, D; Rivas, A; Sakor, A; Iglesias, E; Vogiatzis, D; Menasalvas, E; Gonzalez, AR; Vigueras, G; Gomez-Bravo, D; Torrente, M; López, RH; Pulla, MP; Dalianis, A; Triantafillou, A; Paliouras, G; Vidal, ME</t>
  </si>
  <si>
    <t>WOS:000501405400004</t>
  </si>
  <si>
    <t>1879-2537</t>
  </si>
  <si>
    <t>0736-5845</t>
  </si>
  <si>
    <t>Chan, Ka/0000-0002-8756-2991</t>
  </si>
  <si>
    <t>CUI, Yesheng/ABA-7680-2020; Chan, Ka/O-6159-2019</t>
  </si>
  <si>
    <t>ROBOTICS AND COMPUTER-INTEGRATED MANUFACTURING</t>
  </si>
  <si>
    <t>Cui, YS; Kara, S; Chan, KC</t>
  </si>
  <si>
    <t>WOS:000522528500001</t>
  </si>
  <si>
    <t>1097-024X</t>
  </si>
  <si>
    <t>0038-0644</t>
  </si>
  <si>
    <t>Serrano, Manuel A./0000-0003-0962-5659; Fernandez, Eduardo/0000-0002-5109-4591; Moreno, Julio/0000-0001-9974-1199</t>
  </si>
  <si>
    <t>Serrano, Manuel A./N-8266-2013; Fernandez, Eduardo/AFR-8834-2022; Moreno, Julio/R-6183-2017</t>
  </si>
  <si>
    <t>Big Data environments are typically very complex ecosystems; this means that implementing them is complicated. One possible technique with which to address this complexity is the use of abstraction. Reference architecture (RA) can be useful for an improved understanding of the main components of Big Data. Herein, we propose a security RA that includes the management of security concerns and provides the main elements of a Big Data ecosystem. Application of this architecture to real-world scenarios facilitates its refinement and improves its usefulness. In this article, we present a case study of a real-world Big Data ecosystem implemented in a banking environment. This ecosystem was developed by everis, an NTT company with which we collaborated for this study. To conduct this validation case study, a map was established between the elements of the Big Data ecosystem implemented and our proposal. Consequently, a series of valuable lessons that can improve both our architecture and the security of the Big Data environment were obtained. These include recommendations for a set of best practices such as the use of security patterns.</t>
  </si>
  <si>
    <t>SOFTWARE-PRACTICE &amp; EXPERIENCE</t>
  </si>
  <si>
    <t>Moreno, Julio; Gomez, Javier; Serrano, Manuel A.; Fernandez, Eduardo B.; Fernandez-Medina, Eduardo</t>
  </si>
  <si>
    <t>Moreno, J; Gómez, J; Serrano, MA; Fernandez, EB; Fernández-Medina, E</t>
  </si>
  <si>
    <t>WOS:000653045400001</t>
  </si>
  <si>
    <t>MAY 22</t>
  </si>
  <si>
    <t>Gill, Asif/0000-0001-6239-6280; imran, Muhammad/0000-0002-6946-2591</t>
  </si>
  <si>
    <t>Gill, Asif/K-4375-2017; imran, Muhammad/Q-2375-2017</t>
  </si>
  <si>
    <t>Big data ecosystems are complex data-intensive, digital-physical systems. Data-intensive ecosystems offer a number of benefits; however, they present challenges as well. One major challenge is related to the privacy and security. A number of privacy and security models, techniques and algorithms have been proposed over a period of time. The limitation is that these solutions are primarily focused on an individual or on an isolated organizational context. There is a need to study and provide complete end-to-end solutions that ensure security and privacy throughout the data lifecycle across the ecosystem beyond the boundary of an individual system or organizational context. The results of current study provide a review of the existing privacy and security challenges and solutions using the systematic literature review (SLR) approach. Based on the SLR approach, 79 applicable articles were selected and analyzed. The information from these articles was extracted to compile a catalogue of security and privacy challenges in big data ecosystems and to highlight their interdependencies. The results were categorized from theoretical viewpoint using adaptive enterprise architecture and practical viewpoint using DAMA framework as guiding lens. The findings of this research will help to identify the research gaps and draw novel research directions in the context of privacy and security in big data-intensive ecosystems.</t>
  </si>
  <si>
    <t>Anwar, Memoona J.; Gill, Asif Q.; Hussain, Farookh K.; Imran, Muhammad</t>
  </si>
  <si>
    <t>Anwar, MJ; Gill, AQ; Hussain, FK; Imran, M</t>
  </si>
  <si>
    <t>WOS:001126984500008</t>
  </si>
  <si>
    <t>1530-7131</t>
  </si>
  <si>
    <t>1531-2542</t>
  </si>
  <si>
    <t>Moulaison-Sandy, Heather/0000-0001-7783-7069</t>
  </si>
  <si>
    <t>Moulaison-Sandy, Heather/N-6604-2019</t>
  </si>
  <si>
    <t>This conceptual article considers data used in the humanities and the human sciences, which are fundamentally different from data in other disciplines, such as the sciences or medicine. Data in the humanities are, however, equally important to study and understand. Humanists and others studying human artifacts often face the dual challenge of both using primary source records (or evidentiary) data and creating records data-non-computational, nonexperimental data, such as those found in manuscripts, websites, and social media. This process generates a complex research data ecosystem that has not previously been studied in the library and information science literature. To support records data work effectively, academic librarians must recognize the nature of the humanities and human sciences data ecosystem and must work with researchers accordingly.</t>
  </si>
  <si>
    <t>PORTAL-LIBRARIES AND THE ACADEMY</t>
  </si>
  <si>
    <t>Moulaison-Sandy, Heather; Wenzel, Andre G.</t>
  </si>
  <si>
    <t>Moulaison-Sandy, H; Wenzel, AG</t>
  </si>
  <si>
    <t>WOS:000440699800012</t>
  </si>
  <si>
    <t>1941-1294</t>
  </si>
  <si>
    <t>1541-1672</t>
  </si>
  <si>
    <t>Curry, Edward/0000-0001-8236-6433</t>
  </si>
  <si>
    <t>Sheth, Amit/ABC-4600-2020</t>
  </si>
  <si>
    <t>Digital transformation is driving a new wave of large-scale data-rich smart environments with data on every aspect of our world. The resulting data ecosystems present new challenges and opportunities in the design of intelligent systems and system of systems.</t>
  </si>
  <si>
    <t>IEEE INTELLIGENT SYSTEMS</t>
  </si>
  <si>
    <t>Curry, Edward; Sheth, Amit</t>
  </si>
  <si>
    <t>Curry, E; Sheth, A</t>
  </si>
  <si>
    <t>WOS:000395038600004</t>
  </si>
  <si>
    <t>1753-8955</t>
  </si>
  <si>
    <t>1753-8947</t>
  </si>
  <si>
    <t>Welle Donker, Frederika/0000-0002-5107-4160; van Loenen, Bastiaan/0000-0001-8847-6334</t>
  </si>
  <si>
    <t>Open data are currently a hot topic and are associated with realising ambitions such as a more transparent and efficient government, solving societal problems, and increasing economic value. To describe and monitor the state of open data in countries and organisations, several open data assessment frameworks were developed. Despite high scores in these assessment frameworks, the actual (re)use of open government data (OGD) fails to live up to its expectations. Our review of existing open data assessment frameworks reveals that these only cover parts of the open data ecosystem. We have developed a framework, which assesses open data supply, open data governance, and open data user characteristics holistically. This holistic open data framework assesses the maturity of the open data ecosystem and proves to be a useful tool to indicate which aspects of the open data ecosystem are successful and which aspects require attention. Our initial assessment in the Netherlands indicates that the traditional geographical data perform significantly better than non-geographical data, such as healthcare data. Therefore, open geographical data policies in the Netherlands may provide useful cues for other OGD strategies.</t>
  </si>
  <si>
    <t>INTERNATIONAL JOURNAL OF DIGITAL EARTH</t>
  </si>
  <si>
    <t>Donker, Frederika Welle; van Loenen, Bastiaan</t>
  </si>
  <si>
    <t>Donker, FW; van Loenen, B</t>
  </si>
  <si>
    <t>WOS:000931225300001</t>
  </si>
  <si>
    <t>1938-2928</t>
  </si>
  <si>
    <t>0022-2585</t>
  </si>
  <si>
    <t>Lippi, Catherine/0000-0002-7988-0324; Rund, Samuel/0000-0002-1701-7787; Ryan, Sadie/0000-0002-4308-6321</t>
  </si>
  <si>
    <t>Ryan, Sadie/H-7488-2019</t>
  </si>
  <si>
    <t>A growing body of information on vector-borne diseases has arisen as increasing research focus has been directed towards the need for anticipating risk, optimizing surveillance, and understanding the fundamental biology of vector-borne diseases to direct control and mitigation efforts. The scope and scale of this information, in the form of data, comprising database efforts, data storage, and serving approaches, means that it is distributed across many formats and data types. Data ranges from collections records to molecular characterization, geospatial data to interactions of vectors and traits, infection experiments to field trials. New initiatives arise, often spanning the effort traditionally siloed in specific research disciplines, and other efforts wane, perhaps in response to funding declines, different research directions, or lack of sustained interest. Thusly, the world of vector data - the Vector Data Ecosystem - can become unclear in scope, and the flows of data through these various efforts can become stymied by obsolescence, or simply by gaps in access and interoperability. As increasing attention is paid to creating FAIR (Findable Accessible Interoperable, and Reusable) data, simply characterizing what is 'out there', and how these existing data aggregation and collection efforts interact, or interoperate with each other, is a useful exercise. This study presents a snapshot of current vector data efforts, reporting on level of accessibility, and commenting on interoperability using an illustration to track a specimen through the data ecosystem to understand where it occurs for the database efforts anticipated to describe it (or parts of its extended specimen data).</t>
  </si>
  <si>
    <t>JOURNAL OF MEDICAL ENTOMOLOGY</t>
  </si>
  <si>
    <t>Lippi, Catherine A.; Rund, Samuel S. C.; Ryan, Sadie J.</t>
  </si>
  <si>
    <t>Lippi, CA; Rund, SSC; Ryan, SJ</t>
  </si>
  <si>
    <t>WOS:000529702200001</t>
  </si>
  <si>
    <t>APR 2020</t>
  </si>
  <si>
    <t>1750-6174</t>
  </si>
  <si>
    <t>1750-6166</t>
  </si>
  <si>
    <t>Almirall, Esteve/0000-0003-1546-5719; Calzada, Igor/0000-0002-4269-830X</t>
  </si>
  <si>
    <t>; Calzada, Igor/H-9662-2017</t>
  </si>
  <si>
    <t>Purpose This paper aims to spark a debate by presenting the need for developing data ecosystems in Europe that meet the social and public good while committing to democratic and ethical standards; suggesting a taxonomy of data infrastructures and institutions to support this need; using the case study of Barcelona as the flagship city trailblazing a critical policy agenda of smart cities to show the limitations and contradictions of the current state of affairs; and ultimately, proposing a preliminary roadmap for institutional and governance empowerment that could enable effective data ecosystems in Europe. Design/methodology/approach This paper draws on lessons learned in previous publications available in the sustainability (Calzada, 2018), regions (Calzada and Cowie, 2017; Calzada, 2019), Zenodo (Calzada and Almirall, 2019), RSA Journal (Calzada, 2019) and IJIS (Calzada, 2020) journals and ongoing and updated fieldwork about the Barcelona case study stemming from an intensive fieldwork action research that started in 2017. The methodology used in these publications was based on the mixed-method technique of triangulation via action research encompassing in-depth interviews, direct participation in policy events and desk research. The case study was identified as the most effective methodology. Findings This paper, drawing from lessons learned from the Barcelona case study, elucidates on the need to establish pan-European data infrastructures and institutions - collectively data ecosystems - to protect citizens' digital rights in European cities and regions. The paper reveals three main priorities proposing a preliminary roadmap for local and regional governments, namely, advocacy, suggesting the need for city and regional networks; governance, requiring guidance and applied, neutral and non-partisan research in policy; and pan-European agencies, leading and mobilising data infrastructures and institutions at the European level. Research limitations/implications From the very beginning, this paper acknowledges its ambition, and thus its limitations and clarifies its attempt to provide just an overview rather than a deep research analysis. This paper presents several research limitations and implications regarding the scope. The paper starts by presenting the need for data ecosystems, then structures this need through two taxonomies, all illustrated through the Barcelona case study and finally, concludes with a roadmap consisting of three priorities. The paper uses previous published and ongoing fieldwork findings in Barcelona as a way to lead, and thus encourage the proliferation of more cases through Cities Coalition for Digital Rights (CCDR). Practical implications This paper presents practical implications for local and regional authorities of the CCDR network. As such, the main three priorities of the preliminary roadmap could help those European cities and regions already part of the CCDR network to establish and build operational data ecosystems by establishing a comprehensive pan-European policy from the bottom-up that aligns with the timely policy developments advocated by the European Commission. This paper can inspire policymakers by providing guidelines to better coordinate among a diverse set of cities and regions in Europe. Social implications The leading data governance models worldwide from China and the USA and the advent of Big Data are dramatically reshaping citizens' relationship with data. Against this backdrop and directly influenced by the General Data Protection Regulation (GDPR), Europe has, perhaps, for the first time, spoken with its own voice by blending data and smart city research and policy formulations. Inquiries and emerging insights into the potential urban experiments on data ecosystems, consisting of data infrastructures and institutions operating in European cities and regions, become increasingly crucial. Thus, the main social implications are for those multi-stakeholder policy schemes already operating in European cities and regions. Originality/value In previous research, data ecosystems were not directly related to digital rights amidst the global digital geopolitical context and, more specifically, were not connected to the two taxonomies (on data infrastructures and institutions) that could be directly applied to a case study, like the one presented about Barcelona. Thus, this paper shows novelty and originality by also opening up (based on previous fieldwork action research) a way to take strategic action to establish a pan-European strategy among cities and regions through three specific priorities. This paper can ultimately support practice and lead to new research and policy avenues.</t>
  </si>
  <si>
    <t>TRANSFORMING GOVERNMENT- PEOPLE PROCESS AND POLICY</t>
  </si>
  <si>
    <t>Data ecosystems for protecting European citizens' digital rights</t>
  </si>
  <si>
    <t>Calzada, Igor; Almirall, Esteve</t>
  </si>
  <si>
    <t>Calzada, I; Almirall, E</t>
  </si>
  <si>
    <t>WOS:000527366500037</t>
  </si>
  <si>
    <t>1873-5509</t>
  </si>
  <si>
    <t>0040-1625</t>
  </si>
  <si>
    <t>Gupta, Anushri/0000-0003-2555-6315; Bowen, Frances/0000-0002-4139-016X</t>
  </si>
  <si>
    <t>Gupta, Anushri/AAI-7513-2021</t>
  </si>
  <si>
    <t>Research on smart cities has illustrated the use of data analytics, open data, smart sensors and other data-intensive applications that have significant potential to transform urban environments. As the complexity and intensity of these projects has increased, there is a need to understand smart city data ecosystems as an integrated view of data applications by the various city entities that operate within an institutional environment. This paper examines how authorities involved in such ecosystems coordinate data initiatives from an orchestration perspective. A case study of London's city data initiatives highlights the challenges faced in complex city data environments and the importance of an integrated view. Three elements of orchestration in smart city data ecosystems - namely openness, diffusion and shared vision- are identified as the main enablers of city data initiatives within London's local government authorities. The study contributes to our theoretical understanding of orchestration within data ecosystems, as well as the social and technological impacts of city data.</t>
  </si>
  <si>
    <t>TECHNOLOGICAL FORECASTING AND SOCIAL CHANGE</t>
  </si>
  <si>
    <t>Gupta, A; Panagiotopoulos, P; Bowen, F</t>
  </si>
  <si>
    <t>WOS:001325763300002</t>
  </si>
  <si>
    <t>With the eIDAS 2.0 legislation, the European Union seeks to establish a digital identity data ecosystem and to empower citizens to manage digital credentials from various sources through an ID wallet interface. To achieve this, governments must develop holistic orchestration models integrating technical, regulatory, and economic perspectives. This approach will foster ecosystem value creation, address orchestration tensions, and design sustainable operating models for various ecosystem actors. While IS research has explored private-sector governance mechanisms in platform and data ecosystems, a research gap exists in understanding public-private orchestration where governments act as orchestrators. We address this through a structured document analysis of 80 position papers from various stakeholders participating in a public government consultation process and 14 semi-structured in-depth interviews. By examining ecosystem value creation mechanisms, orchestration tensions, and monetization challenges, we identify two government orchestration standard types for the ID wallet provision. The Government ID-Infrastructure Wallet model embodies an ecosystem-integrated public infrastructure, while the Trust ID Wallet Federation exemplifies a dynamic and competition-driven approach. By bridging the self-sovereign identity ecosystem paradigm with digital identity infrastructure research, our work contributes to the understanding and theoretical development of data ecosystems and digital identity research from a government perspective.</t>
  </si>
  <si>
    <t>Degen, Konrad; Teubner, Timm</t>
  </si>
  <si>
    <t>Degen, K; Teubner, T</t>
  </si>
  <si>
    <t>WOS:001284882500001</t>
  </si>
  <si>
    <t>Giess, Anna/0009-0003-8351-9413; Otto, Boris/0000-0003-3189-9461; Moller, Frederik/0000-0001-6274-701X</t>
  </si>
  <si>
    <t>Industrial data ecosystems are inter-organizational forms of cooperation emerging around sharing data. They arise from a digital infrastructure, giving data providers and data users a platform to share and (re-)use data. Data spaces are among the digital infrastructures frequently associated with data ecosystems, as they supply a shared digital space for its participants to share data in a sovereign way. Data spaces aim to close a gap in the digital infrastructure landscape, addressing concerns of organizations when sharing data, such as data misappropriation or a lack of control of shared data. They do this by implementing data sovereignty-typically through Usage Control Policies-that give data providers the means to formalize semantically and technically how data users are allowed to use their data. In this fundamentals article, we address the following issues: (1) contextualizing and demarcating data spaces and data ecosystems, (2) systematizing data spaces in the research and policy landscape, and (3) elaborating on a research agenda for Information Systems (IS) research.</t>
  </si>
  <si>
    <t>Moeller, Frederik; Jussen, Ilka; Springer, Virginia; Giess, Anna; Schweihoff, Julia Christina; Gelhaar, Joshua; Guggenberger, Tobias; Otto, Boris</t>
  </si>
  <si>
    <t>Möller, F; Jussen, I; Springer, V; Giess, A; Schweihoff, JC; Gelhaar, J; Guggenberger, T; Otto, B</t>
  </si>
  <si>
    <t>WOS:001327901800001</t>
  </si>
  <si>
    <t>Zuiderwijk, Anneke/0000-0002-3552-7289; Rodriguez Bolivar, Manuel Pedro/0000-0001-8959-7664; LUTEREK, Mariusz/0000-0002-6056-329X; Lnenicka, Martin/0000-0002-3720-8935; Milic, Petar/0000-0003-0427-8379</t>
  </si>
  <si>
    <t>Zuiderwijk, Anneke/AAQ-3370-2020; Lnenicka, Martin/V-3049-2019; Rudmark, Daniel/ITU-6908-2023; Kević, Karlo/IUQ-7387-2023; Milić, Petar/GPW-8513-2022; Rodriguez Bolivar, Manuel Pedro/K-2911-2012; LUTEREK, Mariusz/K-9361-2018</t>
  </si>
  <si>
    <t>Lnenicka, Martin; Nikiforova, Anastasija; Luterek, Mariusz; Milic, Petar; Rudmark, Daniel; Neumaier, Sebastian; Kevic, Karlo; Zuiderwijk, Anneke; Bolivar, Manuel Pedro Rodriguez</t>
  </si>
  <si>
    <t>Lnenicka, M; Nikiforova, A; Luterek, M; Milic, P; Rudmark, D; Neumaier, S; Kevic, K; Zuiderwijk, A; Bolívar, MPR</t>
  </si>
  <si>
    <t>WOS:000791298100001</t>
  </si>
  <si>
    <t>1872-7344</t>
  </si>
  <si>
    <t>0167-8655</t>
  </si>
  <si>
    <t>Siddiqui, Isma Farah/0000-0002-2058-4336; Qureshi, Dr.Nawab Muhammad Faseeh/0000-0002-5035-2640; Chakraborty, Chinmay/0000-0002-4385-0975</t>
  </si>
  <si>
    <t>Qureshi, Nawab Muhammad Faseeh/AFH-3963-2022; Siddiqui, Isma Farah/Q-9976-2018; Chakraborty, Chinmay/N-3608-2017</t>
  </si>
  <si>
    <t>To expand their business, companies in the industry use the big data ecosystem for handling enormous amounts of information. For this purpose, text data must be analyzed while ensuring data security and organizing authenticated and valuable data using spam filters. Several methods are available such as Word2Vec, bag-of-words, BERT, and term frequency-inverse document frequency (TF-IDF). However, none of these resolve the data scarcity issue that may result in the presence of incomplete information in col-lected documents. A technique that groups each document by subject and applies approximation using statistical methods is required to effectively solve this problem. This study proposes a natural language processing-based technique for spam detection that alters topics using a least-squares model and uses gradient-descent and altering-least-squares (AMALS) models to estimate missing data through TF-IDF and uniform-distribution. A performance evaluation demonstrates that the proposed technique outperforms 98% than the existing industrial TF-IDF model in predicting spam in big data ecosystems.(c) 2022 Elsevier B.V. All rights reserved.</t>
  </si>
  <si>
    <t>PATTERN RECOGNITION LETTERS</t>
  </si>
  <si>
    <t>Park, Woo Hyun; Siddiqui, Isma Farah; Chakraborty, Chinmay; Qureshi, Nawab Muhammad Faseeh; Shin, Dong Ryeol</t>
  </si>
  <si>
    <t>Park, WH; Siddiqui, IF; Chakraborty, C; Qureshi, NMF; Shin, DR</t>
  </si>
  <si>
    <t>WOS:000887156900001</t>
  </si>
  <si>
    <t>Hernandez-Almazan, Jorge-Arturo/0000-0003-1060-6455; Chalmeta, Ricardo/0000-0001-5490-7802; Roque Hernandez, Ramon Ventura/0000-0001-9727-2608; Machucho-Cadena, Ruben/0000-0002-5731-6677</t>
  </si>
  <si>
    <t>Cadena, Rubén/AAT-1533-2021; Roque Hernández, Ramón/AAA-9115-2021; Chalmeta, Ricardo/I-6500-2015</t>
  </si>
  <si>
    <t>A Collaborative Networked Organization (CNO) is a set of entities that operate in heterogeneous contexts and aim to collaborate to take advantage of a business opportunity or solve a problem. Big data allows CNOs to be more competitive by improving their strategy, management and business processes. To support the development of big data ecosystems in CNOs, several frameworks have been reported in the literature. However, these frameworks limit their application to a specific CNO manifestation and cannot conduct intelligent processing of big data to support decision making at the CNO. This paper makes two main contributions: (1) the proposal of a metaframework to analyze existing and future frameworks for the development of big data ecosystems in CNOs and (2) to show the Collaborative Networked Organizations-big data (CNO-BD) framework, which includes guidelines, tools, techniques, conceptual solutions and good practices for the building of a big data ecosystem in different kinds of Collaborative Networked Organizations, overcoming the weaknesses of previous issues. The CNO-BD framework consists of seven dimensions: levels, approaches, data fusion, interoperability, data sources, big data assurance and programmable modules. The framework was validated through expert assessment and a case study.</t>
  </si>
  <si>
    <t>Hernandez-Almazan, Jorge-Arturo; Chalmeta, Ricardo; Ventura Roque-Hernandez, Ramon; Machucho-Cadena, Ruben</t>
  </si>
  <si>
    <t>Hernandez-Almazan, JA; Chalmeta, R; Roque-Hernández, RV; Machucho-Cadena, R</t>
  </si>
  <si>
    <t>WOS:000795070300005</t>
  </si>
  <si>
    <t>2210-6715</t>
  </si>
  <si>
    <t>2210-6707</t>
  </si>
  <si>
    <t>Ukpabi, Dandison Chukwu-Nna/0000-0002-5081-354X; Nikiforova, Anastasija/0000-0002-0532-3488; Lnenicka, Martin/0000-0002-3720-8935; Azeroual, Otmane/0000-0002-5225-389X; LUTEREK, Mariusz/0000-0002-6056-329X; Valtenbergs, Visvaldis/0000-0001-6276-7475</t>
  </si>
  <si>
    <t>Ukpabi, Dandison/E-7277-2018; Azeroual, Dr. Otmane/B-7260-2018; Lnenicka, Martin/V-3049-2019; Nikiforova, Anastasija/Z-1516-2018; LUTEREK, Mariusz/K-9361-2018</t>
  </si>
  <si>
    <t>This paper focuses on the issue of the transparency maturity of open data ecosystems seen as the key for the development and maintenance of sustainable, citizen-centered, and socially resilient smart cities. This study inspects smart cities' data portals and assesses their compliance with transparency requirements for open (government) data. The expert assessment of 34 portals representing 22 smart cities, with 36 features, allowed us to rank them and determine their level of transparency maturity according to four predefined levels of maturity developing, defined, managed, and integrated. In addition, recommendations for identifying and improving the current maturity level and specific features have been provided. An open data ecosystem in the smart city context has been conceptualized, and its key components were determined. Our definition considers the components of the data-centric and data-driven infrastructure using the systems theory approach. We have defined five predominant types of current open data ecosystems based on prevailing data infrastructure components. The results of this study should contribute to the improvement of current data ecosystems and build sustainable, transparent, citizen-centered, and socially resilient open data-driven smart cities.</t>
  </si>
  <si>
    <t>SUSTAINABLE CITIES AND SOCIETY</t>
  </si>
  <si>
    <t>Lnenicka, M; Nikiforova, A; Luterek, M; Azeroual, O; Ukpabi, D; Valtenbergs, V; Machova, R</t>
  </si>
  <si>
    <t>WOS:000514923600001</t>
  </si>
  <si>
    <t>FEB 2020</t>
  </si>
  <si>
    <t>Yoon, Ayoung/0000-0002-3312-1234</t>
  </si>
  <si>
    <t>The benefits of open data for helping to address societal problems and strengthen communities are well recognized, and unfortunately previous studies found that smaller communities are often excluded from the current data ecosystem because of existing technological, technical, cognitive, and practical barriers. This study aims to investigate the process of communities &amp; apos; data use for community development and decision-making-focusing on the opportunities and challenges of data for communities. From the interviews with 25 staff from community-based organizations (CBOs) in nine small, medium, and large cities in the United States, the findings of this study describe data &amp; apos;s role in supporting communities &amp; apos; development while reporting several major challenges that hinder CBOs data use: difficulty accessing data, limitations of open data (un-local nature, excluding essential data from being open), limited data capacity (especially in data literacy skills), and difficulties using and accessing existing data infrastructures. Our findings suggest opportunities for addressing these challenges, particularly by creating educational programming, building partnerships within data ecosystems, and bringing community voices forward in current data ecosystems, which are critical to realizing data &amp; apos;s potential for all citizens.</t>
  </si>
  <si>
    <t>Toward Community-Inclusive Data Ecosystems: Challenges and Opportunities of Open Data for Community-Based Organizations</t>
  </si>
  <si>
    <t>Yoon, Ayoung; Copeland, Andrea</t>
  </si>
  <si>
    <t>Yoon, A; Copeland, A</t>
  </si>
  <si>
    <t>WOS:000522540400300</t>
  </si>
  <si>
    <t>Fernandez, Eduardo/0000-0002-5109-4591; Serrano, Manuel A./0000-0003-0962-5659</t>
  </si>
  <si>
    <t>Moreno, Julio/R-6183-2017; Fernandez, Eduardo/AFR-8834-2022; Serrano, Manuel A./N-8266-2013</t>
  </si>
  <si>
    <t>Big data ecosystems are increasingly important for the daily activities of any type of company. They are decisive elements in the organization, so any malfunction of this environment can have a great impact on the normal functioning of the company; security is therefore a crucial aspect of this type of ecosystem. When approaching security in big data as an issue, it must be considered not only during the creation and implementation of the big data ecosystem, but also throughout its entire lifecycle, including operation, and especially when managing and responding to incidents that occur. To this end, this paper proposes an incident response process supported by a private blockchain network that allows the recording of the different events and incidents that occur in the big data ecosystem. The use of blockchain enables the security of the stored data to be improved, increasing its immutability and traceability. In addition, the stored records can help manage incidents and anticipate them, thereby minimizing the costs of investigating their causes; that facilitates forensic readiness. This proposal integrates with previous research work, seeking to improve the security of big data by creating a process of secure analysis, design, and implementation, supported by a security reference architecture that serves as a guide in defining the di fferent elements of this type of ecosystem. Moreover, this paper presents a case study in which the proposal is being implemented by using big data and blockchain technologies, such as Apache Spark or Hyperledger Fabric.</t>
  </si>
  <si>
    <t>Improving Incident Response in Big Data Ecosystems by Using Blockchain Technologies</t>
  </si>
  <si>
    <t>Moreno, Julio; Serrano, Manuel A.; Fernandez, Eduardo B.; Fernandez-Medina, Eduardo</t>
  </si>
  <si>
    <t>Moreno, J; Serrano, MA; Fernandez, EB; Fernández-Medina, E</t>
  </si>
  <si>
    <t>WOS:001014957500003</t>
  </si>
  <si>
    <t>MICHELI, MARINA/0000-0002-7004-6480; Schade, Sven/0000-0001-5677-5209</t>
  </si>
  <si>
    <t>Codagnone, Cristiano/IVH-8443-2023; Kotsev, Alexander/I-6328-2019; Schade, Sven/JWP-2276-2024</t>
  </si>
  <si>
    <t>The exponential growth of data collection opens possibilities for analyzing data to address political and societal challenges. Still, European cities are not utilizing the potential of data generated by its citizens, industries, academia, and public authorities for their public service mission. The reasons are complex and relate to an intertwined set of organizational, technological, and legal barriers, although good practices exist that could be scaled, sustained, and further developed. The article contributes to research on data-driven innovation in the public sector comparing high-level expectations on data ecosystems with actual practices of data sharing and innovation at the local and regional level. Our approach consists in triangulating the analysis of in-depth interviews with representatives of the local administrations with documents obtained from the cities. The interviews investigated the experiences and perspec-tives of local administrations regarding establishing a local or regional data ecosystem. The article examines experiences and obstacles to data sharing within seven administrations investigating what currently prevents the establishment of data ecosystems. The findings are summarized along three main lines. First, the limited involvement of private sector organizations as actors in local data ecosystems through emerging forms of data sharing. Second, the concern over technological aspects and the lack of attention on social or organizational issues. Third, a conceptual decision to apply a centralized and not a federated digital infrastructure.</t>
  </si>
  <si>
    <t>Liva, Giovanni; Micheli, Marina; Schade, Sven; Kotsev, Alexander; Gori, Matteo; Codagnone, Cristiano</t>
  </si>
  <si>
    <t>Liva, G; Micheli, M; Schade, S; Kotsev, A; Gori, M; Codagnone, C</t>
  </si>
  <si>
    <t>WOS:000672206100001</t>
  </si>
  <si>
    <t>MAY 4</t>
  </si>
  <si>
    <t>1476-9344</t>
  </si>
  <si>
    <t>0960-085X</t>
  </si>
  <si>
    <t>Carugati, Andrea/0000-0003-4611-3513; Aaen, Jon/0000-0003-2176-4678; Nielsen, Jeppe Agger/0000-0002-8675-326X</t>
  </si>
  <si>
    <t>Aaen, Jon/GQY-7133-2022; Nielsen, Jeppe/AAQ-9941-2020</t>
  </si>
  <si>
    <t>Data are often vividly depicted as strategic assets that organisations can (re)use to create value for myriad purposes. However, the same qualities that make data so appreciated - that is, their volume, their value for a plurality of stakeholders and their indefinite reuse capacity - also have a dark side: data reuse can lead to deviant data use that undermines the legitimacy of data analytics initiatives. To investigate this dynamic, we build on the notion of data ecosystems and provide empirical evidence from a longitudinal, 15-year case study of the emergence, expansion and eventual collapse of a large-scale data analytics project - called DAMD - in the Danish health care sector. We demonstrate that data reuse in the evolving data ecosystem elicited a data reuse dark side that was so dominant that it eventually resulted in the project's demise. We conceptualise the reuse dark side's three major mechanisms as function creep, stakeholder creep and data creep. Based on these insights, we develop an empirically grounded Data Analytics Ecosystem Model that extends the current understanding of data ecosystems and provides a view of these ecosystems as having both a bright and a dark side.</t>
  </si>
  <si>
    <t>EUROPEAN JOURNAL OF INFORMATION SYSTEMS</t>
  </si>
  <si>
    <t>Aaen, Jon; Nielsen, Jeppe Agger; Carugati, Andrea</t>
  </si>
  <si>
    <t>Aaen, J; Nielsen, JA; Carugati, A</t>
  </si>
  <si>
    <t>WOS:001218036700001</t>
  </si>
  <si>
    <t>MAR 2024</t>
  </si>
  <si>
    <t>Lohmoller, Johannes/0000-0003-2101-5562; Pennekamp, Jan/0000-0003-0398-6904</t>
  </si>
  <si>
    <t>Pennekamp, Jan/AAD-5622-2020; Matzutt, Roman/N-7654-2019</t>
  </si>
  <si>
    <t>Data ecosystems emerged as a new paradigm to facilitate the automated and massive exchange of data from heterogeneous information sources between different stakeholders. However, the corresponding benefits come with unforeseen risks as sensitive information is potentially exposed, questioning data ecosystem reliability. Consequently, data security is of utmost importance and, thus, a central requirement for successfully realizing data ecosystems. Academia has recognized this requirement, and current initiatives foster sovereign participation via a federated infrastructure where participants retain local control over what data they offer to whom. However, recent proposals place significant trust in remote infrastructure by implementing organizational security measures such as certification processes before the admission of a participant. At the same time, the data sensitivity incentivizes participants to bypass the organizational security measures to maximize their benefit. This issue significantly weakens security, sovereignty, and trust guarantees and highlights that organizational security measures are insufficient in this context. In this paper, we argue that data ecosystems must be extended with technical means to (re)establish dependable guarantees. We underpin this need with three representative use cases for data ecosystems, which cover personal, economic, and governmental data, and systematically map the lack of dependable guarantees in related work. To this end, we identify three enablers of dependable guarantees, namely trusted remote policy enforcement, verifiable data tracking, and integration of resource -constrained participants. These enablers are critical for securely implementing data ecosystems in data -sensitive contexts.</t>
  </si>
  <si>
    <t>Lohmoeller, Johannes; Pennekamp, Jan; Matzutt, Roman; Schneider, Carolin Victoria; Vlad, Eduard; Trautwein, Christian; Wehrle, Klaus</t>
  </si>
  <si>
    <t>Lohmöller, J; Pennekamp, J; Matzutt, R; Schneider, CV; Vlad, E; Trautwein, C; Wehrle, K</t>
  </si>
  <si>
    <t>WOS:001345522900001</t>
  </si>
  <si>
    <t>Toorajipour, Reza/0000-0003-3682-299X</t>
  </si>
  <si>
    <t>Oghazi, Pejvak/AFL-5198-2022</t>
  </si>
  <si>
    <t>The emergence of data as a critical asset and the prevalence of technologies such as the Artificial Intelligence of Things (AIoT) on the one hand, and the importance of collaborations for value creation on the other hand have given rise to a new breed of ecosystems known as data ecosystems. While data ecosystems provide new business opportunities, proposing and capturing value in those ecosystems is challenging, and the extant literature provides little guidance in this regard. Our research encompasses two studies that address this limitation and establish a framework for business-model archetypes in the context of AIoT data ecosystems. In the first study, exploratory qualitative research on 28 leading AIoT data ecosystem actors leads to the identification of value propositions and value-capture mechanisms in these ecosystems. We identify eight possible value propositions and eight possible value-capture mechanisms. The second, qualitative study centers on 19 expert interviews. Our analysis leads to the identification of two dimensions - control and customization - that guide the conceptualization and formation of business-model archetypes. Using these dimensions, we develop a framework for business-model archetypes in AIoT data ecosystems. Our findings contribute to the discourse on data ecosystems and offer new perspectives valuable for both researchers and industry practitioners.</t>
  </si>
  <si>
    <t>Toorajipour, Reza; Oghazi, Pejvak; Palmie, Maximilian</t>
  </si>
  <si>
    <t>Toorajipour, R; Oghazi, P; Palmié, M</t>
  </si>
  <si>
    <t>WOS:001148411200001</t>
  </si>
  <si>
    <t>1470-8442</t>
  </si>
  <si>
    <t>0305-5736</t>
  </si>
  <si>
    <t>Hyland-Wood, Bernadette/0000-0002-6581-1408</t>
  </si>
  <si>
    <t>Howard, Cosmo/ACX-9756-2022; Hyland-Wood, Bernadette/JHS-5617-2023</t>
  </si>
  <si>
    <t>Ecosystem metaphors are increasingly used to describe complex business and civil society relationships. This article argues that the rise of ecosystem thinking in public policy and administration represents a new, radically decentred model of policy action. It focuses on ecosystems of data-driven modelling and experts who use government public health data. This study presents a conceptual framework that suggests effective data ecosystems undergo organic adaptation, display institutional leadership, and respond instrumentally to policymakers' information needs. It examines how Australia's infectious disease data ecosystem performed before and during the COVID-19 pandemic. In-depth interviews with data experts involved in infectious disease modelling in Australia revealed trade-offs within and between organic, institutional and instrumental dimensions, which COVID-19 exacerbated. The article concludes that data ecosystems represent a hybrid form of policymaking in practice and that tensions must be managed to maximise the contributions of data ecosystems to facilitate evidence-informed decision-making.</t>
  </si>
  <si>
    <t>POLICY AND POLITICS</t>
  </si>
  <si>
    <t>The promise and performance of data ecosystems: Australia's COVID-19 response</t>
  </si>
  <si>
    <t>Howard, Cosmo; Hyland-Wood, Bernadette</t>
  </si>
  <si>
    <t>Howard, C; Hyland-Wood, B</t>
  </si>
  <si>
    <t>WOS:000943299900004</t>
  </si>
  <si>
    <t>1875-8436</t>
  </si>
  <si>
    <t>1011-4548</t>
  </si>
  <si>
    <t>Companies such as Google and Facebook are not merely conglomerates of Internet-based services which just so happen to process personal data. They should instead be conceptualized as 'data ecosystems' and treated as such. Data ecosystems are companies which collect and monetize personal data through a network of widely diverging internet-based services, for the overarching purpose of targeted advertising. Contrasted with traditional conglomerates, a data ecosystem is unique since all of its different branches are interconnected through a single shared resource: personal data. Consequently, this ecosystem structure grants strong sources of market power. Network effects of personal data, throughout the entire ecosystem, lead to services being constantly updated and personalized with increasing accuracy, while simultaneously enhancing the monetization strategy of targeted advertising. Meanwhile, data ecosystems' reach across the Internet means that consumers cannot realistically choose not to participate, nor find suitable competitors for each service. Finally, data ecosystems have strong incentives to expand into additional markets: conglomerate mergers are an essential strategy to reinforce their sources of market power. Data ecosystems enjoy a unique form of market power which has been seriously underestimated in the past. A new approach that fully appreciates their unique structure and market power is therefore required.</t>
  </si>
  <si>
    <t>WORLD COMPETITION</t>
  </si>
  <si>
    <t>'Everything the Data Touches Is Our Kingdom': Market Power of 'Data Ecosystems'</t>
  </si>
  <si>
    <t>Waerdt, Peter J. Van De</t>
  </si>
  <si>
    <t>Waerdt, PJV</t>
  </si>
  <si>
    <t>WOS:001258655300001</t>
  </si>
  <si>
    <t>JUN 2024</t>
  </si>
  <si>
    <t>Altendeitering, Marcel; Guggenberger, Tobias Moritz; Moeller, Frederik</t>
  </si>
  <si>
    <t>Altendeitering, M; Guggenberger, TM; Möller, F</t>
  </si>
  <si>
    <t>WOS:001115490800001</t>
  </si>
  <si>
    <t>DEC 16</t>
  </si>
  <si>
    <t>McLeod, Michelle/0000-0003-4504-0076</t>
  </si>
  <si>
    <t>The purpose of this research paper is to explore tourism data ecosystems in five Caribbean countries. Tourism data ecosystems were mapped using an ownership, sharing, and use actor network. Within the context of open data, one key finding is that organizations responsible for national statistics are better-enabled owners of tourism data than organizations responsible for tourism. This paper argues for the development of an effective and efficient tourism data ecosystem to aid industry stakeholders while impacting decision making in the tourism sector.</t>
  </si>
  <si>
    <t>McLeod, M</t>
  </si>
  <si>
    <t>WOS:000483692100001</t>
  </si>
  <si>
    <t>0219-3116</t>
  </si>
  <si>
    <t>0219-1377</t>
  </si>
  <si>
    <t>Data Ecosystems are socio-technical complex networks in which actors interact and collaborate with each other to find, archive, publish, consume, or reuse data as well as to foster innovation, create value, and support new businesses. While the Data Ecosystem field is thus arguably gaining in importance, research on this subject is still in its early stages of development. Up until now, not many academic papers related to Data Ecosystems have been published. Furthermore, to the best of our knowledge, there has been no systematic review of the literature on Data Ecosystems. In this study, we provide an overview of the current literature on Data Ecosystems by conducting a systematic mapping study. This study is intended to function as a snapshot of the research in the field and by doing so identifies the different definitions of Data Ecosystem and analyzes the evolution of Data Ecosystem research. The studies selected have been classified into categories related to the study method, contribution, research topic, and ecosystem domains. Finally, we analyze how Data Ecosystems are structured and organized, and what benefits can be expected from Data Ecosystems and what their limitations are.</t>
  </si>
  <si>
    <t>KNOWLEDGE AND INFORMATION SYSTEMS</t>
  </si>
  <si>
    <t>Oliveira, Marcelo Iury S.; Barros Lima, Gloria de Fatima; Loscio, Bernadette Farias</t>
  </si>
  <si>
    <t>Oliveira, MIS; Lima, GDB; Loscio, BF</t>
  </si>
  <si>
    <t>WOS:000434381000004</t>
  </si>
  <si>
    <t>1540-336X</t>
  </si>
  <si>
    <t>1528-9117</t>
  </si>
  <si>
    <t>One of the recommendations of the Cancer Moonshot Blue Ribbon Panel report from 2016 was the creation of a national cancer data ecosystem. We review some of the approaches for building cancer data ecosystems and some of the progress that has been made. A data commons is the colocation of data with cloud computing infrastructure and commonly used software services, tools, and applications for managing, integrating, analyzing, and sharing data to create an interoperable resource for the research community. We discuss data commons and their potential role in cancer data ecosystems and, in particular, how multiple data commons can interoperate to form part of the foundation for a cancer data ecosystem.</t>
  </si>
  <si>
    <t>CANCER JOURNAL</t>
  </si>
  <si>
    <t>Web of Science Record</t>
  </si>
  <si>
    <t>UT (Unique WOS ID)</t>
  </si>
  <si>
    <t>Date of Export</t>
  </si>
  <si>
    <t>Hot Paper Status</t>
  </si>
  <si>
    <t>Highly Cited Status</t>
  </si>
  <si>
    <t>Open Access Designations</t>
  </si>
  <si>
    <t>Pubmed Id</t>
  </si>
  <si>
    <t>IDS Number</t>
  </si>
  <si>
    <t>Research Areas</t>
  </si>
  <si>
    <t>Web of Science Index</t>
  </si>
  <si>
    <t>WoS Categories</t>
  </si>
  <si>
    <t>Number of Pages</t>
  </si>
  <si>
    <t>Early Access Date</t>
  </si>
  <si>
    <t>Book DOI</t>
  </si>
  <si>
    <t>DOI Link</t>
  </si>
  <si>
    <t>Article Number</t>
  </si>
  <si>
    <t>Meeting Abstract</t>
  </si>
  <si>
    <t>Special Issue</t>
  </si>
  <si>
    <t>Supplement</t>
  </si>
  <si>
    <t>Part Number</t>
  </si>
  <si>
    <t>Publication Date</t>
  </si>
  <si>
    <t>Journal ISO Abbreviation</t>
  </si>
  <si>
    <t>Journal Abbreviation</t>
  </si>
  <si>
    <t>eISSN</t>
  </si>
  <si>
    <t>Publisher Address</t>
  </si>
  <si>
    <t>Publisher City</t>
  </si>
  <si>
    <t>Since 2013 Usage Count</t>
  </si>
  <si>
    <t>180 Day Usage Count</t>
  </si>
  <si>
    <t>Times Cited, All Databases</t>
  </si>
  <si>
    <t>Times Cited, WoS Core</t>
  </si>
  <si>
    <t>Cited Reference Count</t>
  </si>
  <si>
    <t>Cited References</t>
  </si>
  <si>
    <t>Funding Text</t>
  </si>
  <si>
    <t>Funding Name Preferred</t>
  </si>
  <si>
    <t>Funding Orgs</t>
  </si>
  <si>
    <t>ORCIDs</t>
  </si>
  <si>
    <t>Researcher Ids</t>
  </si>
  <si>
    <t>Email Addresses</t>
  </si>
  <si>
    <t>Reprint Addresses</t>
  </si>
  <si>
    <t>Affiliations</t>
  </si>
  <si>
    <t>Addresses</t>
  </si>
  <si>
    <t>Keywords Plus</t>
  </si>
  <si>
    <t>Conference Host</t>
  </si>
  <si>
    <t>Conference Sponsor</t>
  </si>
  <si>
    <t>Conference Location</t>
  </si>
  <si>
    <t>Conference Date</t>
  </si>
  <si>
    <t>Conference Title</t>
  </si>
  <si>
    <t>Language</t>
  </si>
  <si>
    <t>Book Series Subtitle</t>
  </si>
  <si>
    <t>Book Series Title</t>
  </si>
  <si>
    <t>Source Title</t>
  </si>
  <si>
    <t>Article Title</t>
  </si>
  <si>
    <t>Group Authors</t>
  </si>
  <si>
    <t>Book Author Full Names</t>
  </si>
  <si>
    <t>Author Full Names</t>
  </si>
  <si>
    <t>Book Group Authors</t>
  </si>
  <si>
    <t>Book Editors</t>
  </si>
  <si>
    <t>Book Authors</t>
  </si>
  <si>
    <t>Publication Type</t>
  </si>
  <si>
    <t>ScienceDirect</t>
  </si>
  <si>
    <t>SCOPUS</t>
  </si>
  <si>
    <t>WOS</t>
  </si>
  <si>
    <t>Source2</t>
  </si>
  <si>
    <t>Type</t>
  </si>
  <si>
    <t>http://dx.doi.org/10.1097/PPO.0000000000000318</t>
  </si>
  <si>
    <t>http://dx.doi.org/10.1007/s10115-018-1323-6</t>
  </si>
  <si>
    <t>http://dx.doi.org/10.1080/13683500.2023.2288665</t>
  </si>
  <si>
    <t>http://dx.doi.org/10.1016/j.datak.2024.102333</t>
  </si>
  <si>
    <t>http://dx.doi.org/10.1332/03055736Y2023D000000001</t>
  </si>
  <si>
    <t>http://dx.doi.org/10.1016/j.ijinfomgt.2024.102804</t>
  </si>
  <si>
    <t>http://dx.doi.org/10.1016/j.datak.2024.102301</t>
  </si>
  <si>
    <t>http://dx.doi.org/10.1080/0960085X.2021.1947753</t>
  </si>
  <si>
    <t>http://dx.doi.org/10.1017/dap.2023.13</t>
  </si>
  <si>
    <t>http://dx.doi.org/10.3390/app10020724</t>
  </si>
  <si>
    <t>http://dx.doi.org/10.1002/asi.24346</t>
  </si>
  <si>
    <t>http://dx.doi.org/10.1016/j.scs.2022.103906</t>
  </si>
  <si>
    <t>http://dx.doi.org/10.3390/app122211494</t>
  </si>
  <si>
    <t>http://dx.doi.org/10.1016/j.patrec.2022.03.021</t>
  </si>
  <si>
    <t>http://dx.doi.org/10.1016/j.tele.2024.102190</t>
  </si>
  <si>
    <t>http://dx.doi.org/10.1007/s12525-024-00724-0</t>
  </si>
  <si>
    <t>http://dx.doi.org/10.1007/s12525-024-00731-1</t>
  </si>
  <si>
    <t>http://dx.doi.org/10.1016/j.techfore.2020.119929</t>
  </si>
  <si>
    <t>http://dx.doi.org/10.1108/TG-03-2020-0047</t>
  </si>
  <si>
    <t>http://dx.doi.org/10.1093/jme/tjad009</t>
  </si>
  <si>
    <t>http://dx.doi.org/10.1080/17538947.2016.1224938</t>
  </si>
  <si>
    <t>http://dx.doi.org/10.1109/MIS.2018.033001418</t>
  </si>
  <si>
    <t>http://dx.doi.org/10.1353/pla.2023.0000</t>
  </si>
  <si>
    <t>http://dx.doi.org/10.1186/s13638-021-01996-2</t>
  </si>
  <si>
    <t>http://dx.doi.org/10.1002/spe.2829</t>
  </si>
  <si>
    <t>http://dx.doi.org/10.1016/j.rcim.2019.101861</t>
  </si>
  <si>
    <t>http://dx.doi.org/10.3233/SW-223294</t>
  </si>
  <si>
    <t>http://dx.doi.org/10.1109/TII.2022.3174065</t>
  </si>
  <si>
    <t>http://dx.doi.org/10.1145/3467022</t>
  </si>
  <si>
    <t>http://dx.doi.org/10.1007/s12599-023-00816-9</t>
  </si>
  <si>
    <t>http://dx.doi.org/10.3390/en15113973</t>
  </si>
  <si>
    <t>http://dx.doi.org/10.3390/su132112183</t>
  </si>
  <si>
    <t>http://dx.doi.org/10.20506/rst.43.3514</t>
  </si>
  <si>
    <t>http://dx.doi.org/10.3390/en15062066</t>
  </si>
  <si>
    <t>http://dx.doi.org/10.1016/j.jss.2021.111088</t>
  </si>
  <si>
    <t>http://dx.doi.org/10.3390/horticulturae9091013</t>
  </si>
  <si>
    <t>http://dx.doi.org/10.3390/en13020444</t>
  </si>
  <si>
    <t>http://dx.doi.org/10.1177/08862605221078817</t>
  </si>
  <si>
    <t>http://dx.doi.org/10.3390/su14127158</t>
  </si>
  <si>
    <t>http://dx.doi.org/10.3390/fi14050127</t>
  </si>
  <si>
    <t>http://dx.doi.org/10.1017/dap.2023.18</t>
  </si>
  <si>
    <t>http://dx.doi.org/10.1177/20539517241275888</t>
  </si>
  <si>
    <t>http://dx.doi.org/10.1557/mrc.2019.118</t>
  </si>
  <si>
    <t>http://dx.doi.org/10.3389/fenvs.2021.805174</t>
  </si>
  <si>
    <t>http://dx.doi.org/10.1109/ACCESS.2019.2933919</t>
  </si>
  <si>
    <t>http://dx.doi.org/10.1093/gigascience/giac105</t>
  </si>
  <si>
    <t>http://dx.doi.org/10.2105/AJPH.2023.307477</t>
  </si>
  <si>
    <t>http://dx.doi.org/10.3390/ijgi7120456</t>
  </si>
  <si>
    <t>http://dx.doi.org/10.1016/j.patter.2020.100058</t>
  </si>
  <si>
    <t>http://dx.doi.org/10.1080/14719037.2021.1942533</t>
  </si>
  <si>
    <t>http://dx.doi.org/10.1016/j.datak.2023.102236</t>
  </si>
  <si>
    <t>http://dx.doi.org/10.1155/2022/7631323</t>
  </si>
  <si>
    <t>http://dx.doi.org/10.1017/cts.2024.530</t>
  </si>
  <si>
    <t>http://dx.doi.org/10.1109/ACCESS.2024.3432969</t>
  </si>
  <si>
    <t>http://dx.doi.org/10.1504/EG.2022.121856</t>
  </si>
  <si>
    <t>http://dx.doi.org/10.1016/j.giq.2022.101763</t>
  </si>
  <si>
    <t>http://dx.doi.org/10.1080/00343404.2020.1735627</t>
  </si>
  <si>
    <t>http://dx.doi.org/10.3390/su162310735</t>
  </si>
  <si>
    <t>http://dx.doi.org/10.1155/2022/2892274</t>
  </si>
  <si>
    <t>http://dx.doi.org/10.3390/ijerph191811499</t>
  </si>
  <si>
    <t>http://dx.doi.org/10.1371/journal.pbio.3002133</t>
  </si>
  <si>
    <t>http://dx.doi.org/10.1080/09640568.2024.2413879</t>
  </si>
  <si>
    <t>http://dx.doi.org/10.7906/indecs.20.2.10</t>
  </si>
  <si>
    <t>http://dx.doi.org/10.1016/j.datak.2024.102348</t>
  </si>
  <si>
    <t>http://dx.doi.org/10.1016/j.cities.2024.104851</t>
  </si>
  <si>
    <t>http://dx.doi.org/10.3389/fdata.2021.663410</t>
  </si>
  <si>
    <t>http://dx.doi.org/10.3390/systems11080380</t>
  </si>
  <si>
    <t>http://dx.doi.org/10.1109/TNSM.2022.3204851</t>
  </si>
  <si>
    <t>http://dx.doi.org/10.1017/dap.2024.63</t>
  </si>
  <si>
    <t>http://dx.doi.org/10.1109/TII.2019.2915846</t>
  </si>
  <si>
    <t>http://dx.doi.org/10.3390/data7040039</t>
  </si>
  <si>
    <t>http://dx.doi.org/10.1080/00324728.2021.1969031</t>
  </si>
  <si>
    <t>http://dx.doi.org/10.1136/bmjopen-2023-071616</t>
  </si>
  <si>
    <t>http://dx.doi.org/10.3233/IP-190195</t>
  </si>
  <si>
    <t>http://dx.doi.org/10.17705/1CAIS.04728</t>
  </si>
  <si>
    <t>http://dx.doi.org/10.1145/3425709</t>
  </si>
  <si>
    <t>http://dx.doi.org/10.1155/2022/3179915</t>
  </si>
  <si>
    <t>http://dx.doi.org/10.1177/20552076211050167</t>
  </si>
  <si>
    <t>http://dx.doi.org/10.1016/j.jii.2023.100438</t>
  </si>
  <si>
    <t>http://dx.doi.org/10.1108/ITP-08-2020-0579</t>
  </si>
  <si>
    <t>http://dx.doi.org/10.1109/MS.2021.3116874</t>
  </si>
  <si>
    <t>http://dx.doi.org/10.1109/ACCESS.2019.2929330</t>
  </si>
  <si>
    <t>http://dx.doi.org/10.1007/s12528-023-09355-4</t>
  </si>
  <si>
    <t>http://dx.doi.org/10.1108/JD-05-2021-0102</t>
  </si>
  <si>
    <t>http://dx.doi.org/10.2196/35073</t>
  </si>
  <si>
    <t>http://dx.doi.org/10.1186/s40537-022-00639-7</t>
  </si>
  <si>
    <t>http://dx.doi.org/10.7906/indecs.20.2.2</t>
  </si>
  <si>
    <t>http://dx.doi.org/10.1016/j.giq.2024.101934</t>
  </si>
  <si>
    <t>http://dx.doi.org/10.1016/j.shaw.2020.09.010</t>
  </si>
  <si>
    <t>http://dx.doi.org/10.1108/BPMJ-06-2021-0373</t>
  </si>
  <si>
    <t>http://dx.doi.org/10.1007/s00418-023-02203-7</t>
  </si>
  <si>
    <t>http://dx.doi.org/10.1145/3210752</t>
  </si>
  <si>
    <t>http://dx.doi.org/10.1016/j.is.2018.01.006</t>
  </si>
  <si>
    <t>http://dx.doi.org/10.4000/11r34</t>
  </si>
  <si>
    <t>http://dx.doi.org/10.3389/fmed.2024.1393123</t>
  </si>
  <si>
    <t>http://dx.doi.org/10.1016/j.giq.2021.101642</t>
  </si>
  <si>
    <t>http://dx.doi.org/10.1038/s41591-023-02783-w</t>
  </si>
  <si>
    <t>http://dx.doi.org/10.3233/IP-220020</t>
  </si>
  <si>
    <t>http://dx.doi.org/10.1007/s11277-021-09362-7</t>
  </si>
  <si>
    <t>http://dx.doi.org/10.1016/j.lisr.2024.101284</t>
  </si>
  <si>
    <t>http://dx.doi.org/10.6018/red.526851</t>
  </si>
  <si>
    <t>http://dx.doi.org/10.1093/nar/gkx807</t>
  </si>
  <si>
    <t>http://dx.doi.org/10.1080/02529203.2024.2367321</t>
  </si>
  <si>
    <t>http://dx.doi.org/10.1186/s40537-019-0178-3</t>
  </si>
  <si>
    <t>http://dx.doi.org/10.1016/j.giq.2022.101675</t>
  </si>
  <si>
    <t>http://dx.doi.org/10.1145/3448247</t>
  </si>
  <si>
    <t>http://dx.doi.org/10.1186/s40537-021-00505-y</t>
  </si>
  <si>
    <t>http://dx.doi.org/10.1534/genetics.119.302523</t>
  </si>
  <si>
    <t>http://dx.doi.org/10.1002/asi.24849</t>
  </si>
  <si>
    <t>http://dx.doi.org/10.1088/1674-1056/27/11/118101</t>
  </si>
  <si>
    <t>http://dx.doi.org/10.1016/j.tig.2018.12.006</t>
  </si>
  <si>
    <t>http://dx.doi.org/10.1108/IJPPM-06-2024-0377</t>
  </si>
  <si>
    <t>http://dx.doi.org/10.3390/su14106013</t>
  </si>
  <si>
    <t>http://dx.doi.org/10.1093/jamia/ocad236</t>
  </si>
  <si>
    <t>http://dx.doi.org/10.1093/nar/gkae860</t>
  </si>
  <si>
    <t>http://dx.doi.org/10.1146/annurev-biodatasci-122120-104825</t>
  </si>
  <si>
    <t>http://dx.doi.org/10.1109/MRA.2023.3263973</t>
  </si>
  <si>
    <t>http://dx.doi.org/10.3389/fgene.2024.1460351</t>
  </si>
  <si>
    <t>http://dx.doi.org/10.1108/OIR-02-2018-0053</t>
  </si>
  <si>
    <t>http://dx.doi.org/10.1016/j.ijinfomgt.2018.10.023</t>
  </si>
  <si>
    <t>http://dx.doi.org/10.1200/CCI.21.00152</t>
  </si>
  <si>
    <t>http://dx.doi.org/10.2196/41614</t>
  </si>
  <si>
    <t>http://dx.doi.org/10.3390/su141912014</t>
  </si>
  <si>
    <t>http://dx.doi.org/10.1021/acscentsci.3c00011</t>
  </si>
  <si>
    <t>http://dx.doi.org/10.1017/dap.2024.18</t>
  </si>
  <si>
    <t>http://dx.doi.org/10.1108/IJOPM-11-2022-0729</t>
  </si>
  <si>
    <t>http://dx.doi.org/10.3389/frsc.2020.00032</t>
  </si>
  <si>
    <t>http://dx.doi.org/10.1016/j.future.2017.10.045</t>
  </si>
  <si>
    <t>http://dx.doi.org/10.1186/s13638-020-01858-3</t>
  </si>
  <si>
    <t>http://dx.doi.org/10.3389/fclim.2022.953262</t>
  </si>
  <si>
    <t>http://dx.doi.org/10.1016/j.epidem.2022.100612</t>
  </si>
  <si>
    <t>http://dx.doi.org/10.1377/hlthaff.2021.01287</t>
  </si>
  <si>
    <t>http://dx.doi.org/10.1089/heq.2023.0086</t>
  </si>
  <si>
    <t>http://dx.doi.org/10.1080/10630732.2023.2218792</t>
  </si>
  <si>
    <t>http://dx.doi.org/10.1002/pbc.30745</t>
  </si>
  <si>
    <t>http://dx.doi.org/10.1080/13683500.2024.2392751</t>
  </si>
  <si>
    <t>http://dx.doi.org/10.1177/1094342018778123</t>
  </si>
  <si>
    <t>http://dx.doi.org/10.1177/0002764218787863</t>
  </si>
  <si>
    <t>http://dx.doi.org/10.14778/3554821.3554892</t>
  </si>
  <si>
    <t>http://dx.doi.org/10.14429/djlit.43.1.18622</t>
  </si>
  <si>
    <t>http://dx.doi.org/10.1002/spy2.107</t>
  </si>
  <si>
    <t>http://dx.doi.org/10.18288/1994-5124-2022-4-76-99</t>
  </si>
  <si>
    <t>http://dx.doi.org/10.1504/IJTM.2017.085704</t>
  </si>
  <si>
    <t>http://dx.doi.org/10.1108/OIR-01-2017-0008</t>
  </si>
  <si>
    <t>http://dx.doi.org/10.1016/j.telpol.2017.12.001</t>
  </si>
  <si>
    <t>http://dx.doi.org/10.1007/s10257-024-00692-0</t>
  </si>
  <si>
    <t>http://dx.doi.org/10.1093/bib/bbae122</t>
  </si>
  <si>
    <t>http://dx.doi.org/10.1080/14636778.2020.1853512</t>
  </si>
  <si>
    <t>http://dx.doi.org/10.1007/s12525-016-0238-x</t>
  </si>
  <si>
    <t>http://dx.doi.org/10.1016/j.ccc.2023.03.002</t>
  </si>
  <si>
    <t>http://dx.doi.org/10.1016/j.lisr.2022.101160</t>
  </si>
  <si>
    <t>http://dx.doi.org/10.1016/S2589-7500(22)00195-9</t>
  </si>
  <si>
    <t>http://dx.doi.org/10.1016/j.neuron.2021.11.017</t>
  </si>
  <si>
    <t>http://dx.doi.org/10.1557/mrs.2018.204</t>
  </si>
  <si>
    <t>http://dx.doi.org/10.1007/s12525-023-00646-3</t>
  </si>
  <si>
    <t>http://dx.doi.org/10.1016/j.jimonfin.2023.102991</t>
  </si>
  <si>
    <t>http://dx.doi.org/10.1016/j.coche.2021.100692</t>
  </si>
  <si>
    <t>http://dx.doi.org/10.17705/1CAIS.05026</t>
  </si>
  <si>
    <t>http://dx.doi.org/10.1504/IJEP.2024.142543</t>
  </si>
  <si>
    <t>http://dx.doi.org/10.2196/44356</t>
  </si>
  <si>
    <t>http://dx.doi.org/10.1093/jamia/ocac198</t>
  </si>
  <si>
    <t>http://dx.doi.org/10.1038/s41588-020-0698-y</t>
  </si>
  <si>
    <t>http://dx.doi.org/10.1109/TKDE.2018.2880971</t>
  </si>
  <si>
    <t>http://dx.doi.org/10.1080/09640568.2022.2062310</t>
  </si>
  <si>
    <t>http://dx.doi.org/10.1093/jamia/ocaa287</t>
  </si>
  <si>
    <t>http://dx.doi.org/10.14246/irspsd.11.3_102</t>
  </si>
  <si>
    <t>http://dx.doi.org/10.1038/s41597-022-01705-8</t>
  </si>
  <si>
    <t>http://dx.doi.org/10.1161/HCG.0000000000000095</t>
  </si>
  <si>
    <t>http://dx.doi.org/10.1016/j.geoforum.2023.103849</t>
  </si>
  <si>
    <t>http://dx.doi.org/10.1155/2020/3041498</t>
  </si>
  <si>
    <t>http://dx.doi.org/10.1177/09754253231202397</t>
  </si>
  <si>
    <t>http://dx.doi.org/10.1146/annurev-publhealth-082516-012737</t>
  </si>
  <si>
    <t>http://dx.doi.org/10.1016/j.marpol.2024.106355</t>
  </si>
  <si>
    <t>http://dx.doi.org/10.1017/dce.2020.3</t>
  </si>
  <si>
    <t>http://dx.doi.org/10.3389/frma.2022.950212</t>
  </si>
  <si>
    <t>http://dx.doi.org/10.1080/19406940.2024.2323015</t>
  </si>
  <si>
    <t>http://dx.doi.org/10.1177/1461444820979708</t>
  </si>
  <si>
    <t>http://dx.doi.org/10.31009/hipertext.net.2024.i28.05</t>
  </si>
  <si>
    <t>http://dx.doi.org/10.1007/s11121-022-01412-1</t>
  </si>
  <si>
    <t>http://dx.doi.org/10.1155/2022/6588142</t>
  </si>
  <si>
    <t>http://dx.doi.org/10.1016/j.xcrp.2022.101126</t>
  </si>
  <si>
    <t>http://dx.doi.org/10.1080/09654313.2017.1294149</t>
  </si>
  <si>
    <t>http://dx.doi.org/10.3389/fdata.2022.1057155</t>
  </si>
  <si>
    <t>http://dx.doi.org/10.1109/ACCESS.2023.3246026</t>
  </si>
  <si>
    <t>http://dx.doi.org/10.3390/data7020020</t>
  </si>
  <si>
    <t>http://dx.doi.org/10.1038/s41597-023-02028-y</t>
  </si>
  <si>
    <t>http://dx.doi.org/10.1186/s13023-022-02489-1</t>
  </si>
  <si>
    <t>http://dx.doi.org/10.1177/20539517231163171</t>
  </si>
  <si>
    <t>http://dx.doi.org/10.1142/S021821302241007X</t>
  </si>
  <si>
    <t>http://dx.doi.org/10.3390/info11010010</t>
  </si>
  <si>
    <t>http://dx.doi.org/10.4103/ijmr.ijmr_1261_22</t>
  </si>
  <si>
    <t>http://dx.doi.org/10.1016/j.jbi.2023.104337</t>
  </si>
  <si>
    <t>http://dx.doi.org/10.3390/laws11060080</t>
  </si>
  <si>
    <t>http://dx.doi.org/10.1016/j.future.2018.04.014</t>
  </si>
  <si>
    <t>http://dx.doi.org/10.1186/s40537-021-00481-3</t>
  </si>
  <si>
    <t>http://dx.doi.org/10.1017/aap.2022.33</t>
  </si>
  <si>
    <t>http://dx.doi.org/10.1504/IJSTM.2020.106744</t>
  </si>
  <si>
    <t>http://dx.doi.org/10.1155/2022/6241182</t>
  </si>
  <si>
    <t>http://dx.doi.org/10.1108/JOSM-12-2018-0381</t>
  </si>
  <si>
    <t>http://dx.doi.org/10.1097/CIN.0000000000000796</t>
  </si>
  <si>
    <t>http://dx.doi.org/10.4018/IJITWE.330682</t>
  </si>
  <si>
    <t>http://dx.doi.org/10.3390/publications9020025</t>
  </si>
  <si>
    <t>http://dx.doi.org/10.5435/JAAOS-D-23-00133</t>
  </si>
  <si>
    <t>http://dx.doi.org/10.3390/su13158239</t>
  </si>
  <si>
    <t>http://dx.doi.org/10.3390/info15010021</t>
  </si>
  <si>
    <t>http://dx.doi.org/10.3390/su151813746</t>
  </si>
  <si>
    <t>http://dx.doi.org/10.1016/j.future.2016.10.031</t>
  </si>
  <si>
    <t>http://dx.doi.org/10.1353/lib.2023.0007</t>
  </si>
  <si>
    <t>http://dx.doi.org/10.3390/su12125148</t>
  </si>
  <si>
    <t>http://dx.doi.org/10.3389/fcomp.2024.1420709</t>
  </si>
  <si>
    <t>http://dx.doi.org/10.5751/ES-11118-240405</t>
  </si>
  <si>
    <t>http://dx.doi.org/10.1016/j.future.2018.05.084</t>
  </si>
  <si>
    <t>http://dx.doi.org/10.1007/s11042-019-08056-4</t>
  </si>
  <si>
    <t>http://dx.doi.org/10.1162/dint_a_00178</t>
  </si>
  <si>
    <t>http://dx.doi.org/10.1109/TDSC.2023.3284565</t>
  </si>
  <si>
    <t>http://dx.doi.org/10.1016/j.eswa.2019.113135</t>
  </si>
  <si>
    <t>http://dx.doi.org/10.1109/ACCESS.2022.3181147</t>
  </si>
  <si>
    <t>http://dx.doi.org/10.1016/j.giq.2023.101898</t>
  </si>
  <si>
    <t>http://dx.doi.org/10.1080/09654313.2021.1916443</t>
  </si>
  <si>
    <t>http://dx.doi.org/10.3390/bdcc8030026</t>
  </si>
  <si>
    <t>http://dx.doi.org/10.1007/s10639-018-9741-3</t>
  </si>
  <si>
    <t>http://dx.doi.org/10.1016/j.ijinfomgt.2024.102806</t>
  </si>
  <si>
    <t>http://dx.doi.org/10.4403/jlis.it-12767</t>
  </si>
  <si>
    <t>http://dx.doi.org/10.1080/09537325.2023.2293850</t>
  </si>
  <si>
    <t>http://dx.doi.org/10.1108/AJIM-07-2021-0186</t>
  </si>
  <si>
    <t>http://dx.doi.org/10.2478/jaiscr-2019-0010</t>
  </si>
  <si>
    <t>http://dx.doi.org/10.1016/j.techsoc.2024.102457</t>
  </si>
  <si>
    <t>http://dx.doi.org/10.3390/rs16203824</t>
  </si>
  <si>
    <t>http://dx.doi.org/10.1016/j.ijinfomgt.2023.102664</t>
  </si>
  <si>
    <t>http://dx.doi.org/10.3390/s19132940</t>
  </si>
  <si>
    <t>http://dx.doi.org/10.3389/fmed.2019.00043</t>
  </si>
  <si>
    <t>http://dx.doi.org/10.1016/j.cej.2022.140149</t>
  </si>
  <si>
    <t>http://dx.doi.org/10.1093/jamia/ocad131</t>
  </si>
  <si>
    <t>http://dx.doi.org/10.1016/j.datak.2023.102267</t>
  </si>
  <si>
    <t>http://dx.doi.org/10.1007/s11036-023-02090-1</t>
  </si>
  <si>
    <t>http://dx.doi.org/10.3389/fpubh.2021.756675</t>
  </si>
  <si>
    <t>http://dx.doi.org/10.3390/genes14040786</t>
  </si>
  <si>
    <t>http://dx.doi.org/10.1016/j.future.2023.04.003</t>
  </si>
  <si>
    <t>http://dx.doi.org/10.1177/23998083231204695</t>
  </si>
  <si>
    <t>http://dx.doi.org/10.1016/j.landusepol.2023.106714</t>
  </si>
  <si>
    <t>http://dx.doi.org/10.1136/medethics-2018-105340</t>
  </si>
  <si>
    <t>http://dx.doi.org/10.1111/ggr.12419</t>
  </si>
  <si>
    <t>http://dx.doi.org/10.1200/CCI.24.00116</t>
  </si>
  <si>
    <t>http://dx.doi.org/10.1109/ACCESS.2024.3391023</t>
  </si>
  <si>
    <t>http://dx.doi.org/10.1049/cit2.12032</t>
  </si>
  <si>
    <t>http://dx.doi.org/10.1109/TBDATA.2018.2869165</t>
  </si>
  <si>
    <t>http://dx.doi.org/10.1109/TII.2022.3178732</t>
  </si>
  <si>
    <t>http://dx.doi.org/10.1007/s11625-020-00833-7</t>
  </si>
  <si>
    <t>http://dx.doi.org/10.1007/s13721-021-00328-0</t>
  </si>
  <si>
    <t>http://dx.doi.org/10.1038/s41746-024-01094-9</t>
  </si>
  <si>
    <t>http://dx.doi.org/10.1109/ACCESS.2023.3305586</t>
  </si>
  <si>
    <t>http://dx.doi.org/10.1007/s40812-022-00226-0</t>
  </si>
  <si>
    <t>http://dx.doi.org/10.15838/esc.2022.2.80.7</t>
  </si>
  <si>
    <t>http://dx.doi.org/10.2196/49719</t>
  </si>
  <si>
    <t>http://dx.doi.org/10.1108/JM2-10-2020-0259</t>
  </si>
  <si>
    <t>http://dx.doi.org/10.1002/cpe.6382</t>
  </si>
  <si>
    <t>http://dx.doi.org/10.1109/ACCESS.2021.3104870</t>
  </si>
  <si>
    <t>http://dx.doi.org/10.1016/j.tele.2020.101526</t>
  </si>
  <si>
    <t>http://dx.doi.org/10.3389/fdgth.2023.1302338</t>
  </si>
  <si>
    <t>http://dx.doi.org/10.1016/j.tele.2021.101745</t>
  </si>
  <si>
    <t>http://dx.doi.org/10.3390/urbansci5040072</t>
  </si>
  <si>
    <t>http://dx.doi.org/10.3390/a13030071</t>
  </si>
  <si>
    <t>http://dx.doi.org/10.1007/s11277-021-09308-z</t>
  </si>
  <si>
    <t>http://dx.doi.org/10.3390/app13085127</t>
  </si>
  <si>
    <t>http://dx.doi.org/10.1093/database/bay013</t>
  </si>
  <si>
    <t>http://dx.doi.org/10.1016/j.tifs.2023.104147</t>
  </si>
  <si>
    <t>http://dx.doi.org/10.3390/bioengineering11080808</t>
  </si>
  <si>
    <t>http://dx.doi.org/10.3389/fbloc.2021.611945</t>
  </si>
  <si>
    <t>http://dx.doi.org/10.1200/JCO.22.02208</t>
  </si>
  <si>
    <t>http://dx.doi.org/10.1016/j.clsr.2023.105873</t>
  </si>
  <si>
    <t>http://dx.doi.org/10.1016/j.ipm.2022.103196</t>
  </si>
  <si>
    <t>http://dx.doi.org/10.1098/rspb.2020.3126</t>
  </si>
  <si>
    <t>http://dx.doi.org/10.1108/MEDAR-05-2022-1693</t>
  </si>
  <si>
    <t>http://dx.doi.org/10.1016/j.eng.2022.12.008</t>
  </si>
  <si>
    <t>http://dx.doi.org/10.3390/s23249692</t>
  </si>
  <si>
    <t>http://dx.doi.org/10.1017/dap.2023.6</t>
  </si>
  <si>
    <t>http://dx.doi.org/10.1029/2024EF004648</t>
  </si>
  <si>
    <t>http://dx.doi.org/10.3390/ani11102981</t>
  </si>
  <si>
    <t>http://dx.doi.org/10.1002/nafm.10377</t>
  </si>
  <si>
    <t>http://dx.doi.org/10.1155/2022/4965556</t>
  </si>
  <si>
    <t>http://dx.doi.org/10.1200/CCI.21.00018</t>
  </si>
  <si>
    <t>http://dx.doi.org/10.1108/IJWIS-03-2021-0029</t>
  </si>
  <si>
    <t>http://dx.doi.org/10.23889/ijpds.v6i3.1726</t>
  </si>
  <si>
    <t>http://dx.doi.org/10.1371/journal.pcbi.1008376</t>
  </si>
  <si>
    <t>http://dx.doi.org/10.1108/OIR-05-2023-0231</t>
  </si>
  <si>
    <t>http://dx.doi.org/10.1186/s13326-022-00273-5</t>
  </si>
  <si>
    <t>http://dx.doi.org/10.3389/fdata.2024.1441869</t>
  </si>
  <si>
    <t>http://dx.doi.org/10.1136/bmjgh-2021-005542</t>
  </si>
  <si>
    <t>http://dx.doi.org/10.3389/fbloc.2020.609101</t>
  </si>
  <si>
    <t>http://dx.doi.org/10.2902/1725-0463.2020.15.art2</t>
  </si>
  <si>
    <t>http://dx.doi.org/10.1021/acsmacrolett.0c00264</t>
  </si>
  <si>
    <t>http://dx.doi.org/10.1200/CCI.21.00075</t>
  </si>
  <si>
    <t>http://dx.doi.org/10.1016/j.agrformet.2020.108291</t>
  </si>
  <si>
    <t>http://dx.doi.org/10.1007/s11442-018-1462-4</t>
  </si>
  <si>
    <t>http://dx.doi.org/10.1007/s00338-024-02606-5</t>
  </si>
  <si>
    <t>http://dx.doi.org/10.3158/utlj-2020-0136</t>
  </si>
  <si>
    <t>http://dx.doi.org/10.3390/s24123766</t>
  </si>
  <si>
    <t>http://dx.doi.org/10.1016/j.telpol.2020.101976</t>
  </si>
  <si>
    <t>http://dx.doi.org/10.3233/ICA-230716</t>
  </si>
  <si>
    <t>http://dx.doi.org/10.3389/fmed.2024.1481551</t>
  </si>
  <si>
    <t>http://dx.doi.org/10.1016/j.agrformet.2020.108111</t>
  </si>
  <si>
    <t>http://dx.doi.org/10.5194/gmd-11-3659-2018</t>
  </si>
  <si>
    <t>http://dx.doi.org/10.2196/13600</t>
  </si>
  <si>
    <t>http://dx.doi.org/10.1186/s13023-020-01591-6</t>
  </si>
  <si>
    <t>http://dx.doi.org/10.1016/j.culher.2022.09.012</t>
  </si>
  <si>
    <t>http://dx.doi.org/10.1145/3371927.3371931</t>
  </si>
  <si>
    <t>http://dx.doi.org/10.3389/fphar.2020.01177</t>
  </si>
  <si>
    <t>http://dx.doi.org/10.1016/j.ecss.2021.107432</t>
  </si>
  <si>
    <t>http://dx.doi.org/10.17159/sajs.2023/15129</t>
  </si>
  <si>
    <t>http://dx.doi.org/10.1186/s12961-021-00769-z</t>
  </si>
  <si>
    <t>http://dx.doi.org/10.3389/fphy.2023.1233879</t>
  </si>
  <si>
    <t>http://dx.doi.org/10.1001/jamanetworkopen.2023.45892</t>
  </si>
  <si>
    <t>http://dx.doi.org/10.1186/s13023-024-03162-5</t>
  </si>
  <si>
    <t>http://dx.doi.org/10.1016/j.pdisas.2020.100102</t>
  </si>
  <si>
    <t>http://dx.doi.org/10.2196/53535</t>
  </si>
  <si>
    <t>http://dx.doi.org/10.1108/OIR-11-2023-0562</t>
  </si>
  <si>
    <t>http://dx.doi.org/10.2196/52411</t>
  </si>
  <si>
    <t>http://dx.doi.org/10.2196/48294</t>
  </si>
  <si>
    <t>http://dx.doi.org/10.1093/jamiaopen/ooae025</t>
  </si>
  <si>
    <t>http://dx.doi.org/10.5194/essd-13-2307-2021</t>
  </si>
  <si>
    <t>http://dx.doi.org/10.1001/jamanetworkopen.2021.25538</t>
  </si>
  <si>
    <t>designingforresearcheraccessintheusmortalitydataecosystem</t>
  </si>
  <si>
    <t>governmentbigdataecosystemdefinitionstypesofdataactorsandrolesandtheimpactinpublicadministrations</t>
  </si>
  <si>
    <t>machineprogrammingturningdataintoprogrammerproductivity</t>
  </si>
  <si>
    <t>trialbyfileformatsexploringpublicdefenderschallengesworkingwithnovelsurveillancedata</t>
  </si>
  <si>
    <t>knowledgedrivendataecosystemstowarddatatransparency</t>
  </si>
  <si>
    <t>accountablebenchtobedsidedatasharingmechanismforresearchers</t>
  </si>
  <si>
    <t>covidmodelingareview</t>
  </si>
  <si>
    <t>fromdocumentcentrictodatacentricpublicserviceprovision</t>
  </si>
  <si>
    <t>editorialspecialissueondatatransparencydataqualityannotationandprovenance</t>
  </si>
  <si>
    <t>towardsacommondefinitionofopendataintermediaries</t>
  </si>
  <si>
    <t>dontmakeassumptionsaboutmeunderstandingchildrensperceptionofdataficationonline</t>
  </si>
  <si>
    <t>anempiricalevaluationofcolumnarstorageformats</t>
  </si>
  <si>
    <t>experiencedatamanagementfordeliveringcovidreliefinpanama</t>
  </si>
  <si>
    <t>editorialspecialissueonqualityassessmentandmanagementinbigdataparti</t>
  </si>
  <si>
    <t>asystematicanalysisofproblemsinopencollaborativedataengineering</t>
  </si>
  <si>
    <t>opendataintermediariesmotivationsbarriersandfacilitatorstoengagement</t>
  </si>
  <si>
    <t>blockchainempoweredfederatedlearningchallengessolutionsandfuturedirections</t>
  </si>
  <si>
    <t>apachetsfileaniotnativetimeseriesfileformat</t>
  </si>
  <si>
    <t>challengepapertowardsopendatasetsforinternetofthingsmalware</t>
  </si>
  <si>
    <t>veloxmetasunifiedexecutionengine</t>
  </si>
  <si>
    <t>automatedannotationsforaidataandmodeltransparency</t>
  </si>
  <si>
    <t>sqlhasproblemswecanfixthempipesyntaxinsql</t>
  </si>
  <si>
    <t>largescalesemanticintegrationoflinkeddataasurvey</t>
  </si>
  <si>
    <t>enactingdatafeminisminadvocacydatawork</t>
  </si>
  <si>
    <t>fairlyevaluatingandscoringitemsinadataset</t>
  </si>
  <si>
    <t>acomparisonofopendataobservatories</t>
  </si>
  <si>
    <t>apacheiotdbtimeseriesdatabaseforinternetofthings</t>
  </si>
  <si>
    <t>automatingresearchdatamanagementusingmachineactionabledatamanagementplans</t>
  </si>
  <si>
    <t>pipelinedesignfordatapreparationforsocialmediaanalysis</t>
  </si>
  <si>
    <t>geaflowagraphextendedandaccelerateddataflowsystem</t>
  </si>
  <si>
    <t>contextawarebigdataqualityassessmentascopingreview</t>
  </si>
  <si>
    <t>dataprotectioninaiservicesasurvey</t>
  </si>
  <si>
    <t>showingthecontextaneedforoligopticonicinformationsystemsinhomelessnessmeasurement</t>
  </si>
  <si>
    <t>escapingthewalledgardenuserperspectivesofcontrolindataportabilityforsocialmedia</t>
  </si>
  <si>
    <t>themanyfacesofmonetisationunderstandingthediversityandextremityofplayerspendinginmobilegamesviamassivescaletransactionalanalysis</t>
  </si>
  <si>
    <t>asurveyoncollaborativelearningforintelligentautonomoussystems</t>
  </si>
  <si>
    <t>selectionpushdownincolumnstoresusingbitmanipulationinstructions</t>
  </si>
  <si>
    <t>towardresponsibleaianoverviewoffederatedlearningforusercenteredprivacypreservingcomputing</t>
  </si>
  <si>
    <t>pnutstosherpalessonsfromyahoosclouddatabase</t>
  </si>
  <si>
    <t>crystalaunifiedcachestoragesystemforanalyticaldatabases</t>
  </si>
  <si>
    <t>scalabledenovogenomeassemblyusingapregellikegraphparallelsystem</t>
  </si>
  <si>
    <t>onthemisinformationbeatunderstandingtheworkofinvestigativejournalistsreportingonproblematicinformationonline</t>
  </si>
  <si>
    <t>databitesmantheproductionofmalariabytechnology</t>
  </si>
  <si>
    <t>clusteredeliasfanoindexes</t>
  </si>
  <si>
    <t>cashtagpiggybackinguncoveringspamandbotactivityinstockmicroblogsontwitter</t>
  </si>
  <si>
    <t>actorconcurrencybugsacomprehensivestudyonsymptomsrootcausesapiusagesanddifferences</t>
  </si>
  <si>
    <t>whensimplerdatadoesnotimplylessinformationastudyofuserprofilingscenarioswithconstrainedviewofmobilehttpstraffic</t>
  </si>
  <si>
    <t>sponsoringmobiledataanalyzingtheimpactoninternetstakeholders</t>
  </si>
  <si>
    <t>jointrouteselectionandupdateschedulingforlowlatencyupdateinsdns</t>
  </si>
  <si>
    <t>communitydiscoveryindynamicnetworksasurvey</t>
  </si>
  <si>
    <t>requirementsofanenergydataecosystem</t>
  </si>
  <si>
    <t>aglobalmanufacturingbigdataecosystemforfaultdetectioninpredictivemaintenance</t>
  </si>
  <si>
    <t>mapchainablockchainbasedverifiablehealthcareservicemanagementiniotbasedbigdataecosystem</t>
  </si>
  <si>
    <t>shapingthefutureofdataecosystemresearchwhatisstillmissing</t>
  </si>
  <si>
    <t>securedevelopmentofbigdataecosystems</t>
  </si>
  <si>
    <t>anedgeintelligentblockchainbasedreputationsystemforiiotdataecosystem</t>
  </si>
  <si>
    <t>keystakeholdersvaluepropositionsforfeatureselectioninsoftwareintensiveproductsanindustrialcasestudy</t>
  </si>
  <si>
    <t>fetchingecosystemmonitoringdatainextremeareasviaadroneenabledinternetofremotethings</t>
  </si>
  <si>
    <t>resnetsaresnetfortimeseriesanalysisofsentineldataappliedtograsslandplantbiodiversityprediction</t>
  </si>
  <si>
    <t>structuralcharacteristicsofstakeholderrelationshipsandvaluechainnetworkindataexchangeecosystem</t>
  </si>
  <si>
    <t>datamanagementarchitectureforserviceorientedmaritimetestbeds</t>
  </si>
  <si>
    <t>modelingurbanbehaviorbymininggeotaggedsocialdata</t>
  </si>
  <si>
    <t>capabilitymaturitymodelsasameanstostandardizesustainabledevelopmentgoalsindicatorsdataproduction</t>
  </si>
  <si>
    <t>edgecomputingassistediotframeworkwithanautoencoderforfaultdetectioninmanufacturingpredictivemaintenance</t>
  </si>
  <si>
    <t>cornactacklinghugegraphvisualizationwithbigdatainfrastructure</t>
  </si>
  <si>
    <t>bigdatatechnologychallengesprospectsandrealities</t>
  </si>
  <si>
    <t>privdatanetworkaprivacypreservingonchaindatafactoryandtradingmarket</t>
  </si>
  <si>
    <t>towardsinforminghumancentricictstandardizationfordatadrivensocieties</t>
  </si>
  <si>
    <t>enhancedgraphtransformingvalgorithmfornonsimplegraphinbigdatapreprocessing</t>
  </si>
  <si>
    <t>traitdevelopmentandgeneticparametersofresilienceindicatorsbasedonvariabilityinmilkconsumptionrecordedbyautomatedmilkfeedersinnorthamericanholsteincalves</t>
  </si>
  <si>
    <t>qualityoflifeintheurbancontextwithintheparadigmofdigitalhumancapital</t>
  </si>
  <si>
    <t>connectingverifieddatabaseswithclinicalpracticeandthepatientsexperiencethroughomnichannelcommunication</t>
  </si>
  <si>
    <t>modellingandspatialpredictionofearthwormsecologicalcategoriesdistributionrevealtheirhabitatandenvironmentalpreferences</t>
  </si>
  <si>
    <t>federatingaquaculturefordatadrivensocialandenvironmentalsustainability</t>
  </si>
  <si>
    <t>integralsystemsafetyformachinelearninginthepublicsectoranempiricalaccount</t>
  </si>
  <si>
    <t>optimizingzoningforecologicalmanagementinalpineregionbycombiningecosystemservicesupplyanddemandwithecosystemresilience</t>
  </si>
  <si>
    <t>utilizingaiandiottechnologiesforidentifyingriskfactorsinsports</t>
  </si>
  <si>
    <t>opengovernmentdatainthebraziliandigitalgovernmentenablingansdgaccelerationagenda</t>
  </si>
  <si>
    <t>coordinatingrestinteractionsinservicechoreographiesusingblockchain</t>
  </si>
  <si>
    <t>predictinghotspotsofunshelteredhomelessnessusinggeospatialadministrativedataandvolunteeredgeographicinformation</t>
  </si>
  <si>
    <t>royalsocietyofcanadaworkinggrouponhealthresearchsystemrecoverystrengtheningcanadashealthresearchsystemafterthecovidpandemic</t>
  </si>
  <si>
    <t>temporaltrendofdrugoverdoserelateddeathsandexcessdeathsduringthecovidpandemicapopulationbasedstudyintheunitedstatesfromto</t>
  </si>
  <si>
    <t>safeandsustainablebydesignroadmapidentifyingresearchcompetenciesandknowledgesharingneeds</t>
  </si>
  <si>
    <t>advancementsinmappingareassuitableforwetlandhabitatsacrosstheconterminousunitedstates</t>
  </si>
  <si>
    <t>œopendatameansbusinessinfrastructuralandeconomicimplicationsofopeningupdatainsmartlondon</t>
  </si>
  <si>
    <t>privacyinchineseiosappsandimpactofthepersonalinformationprotectionlaw</t>
  </si>
  <si>
    <t>towardsacommondatadrivenculturealongitudinalstudyofthetensionsandemergingsolutionsinvolvedinbecomingdatadriveninalargepublicsectororganization</t>
  </si>
  <si>
    <t>examiningpublicmanagerscompetenciesofartificialintelligenceimplementationinlocalgovernmentaquantitativestudy</t>
  </si>
  <si>
    <t>distributedgeneticalgorithmforapplicationplacementinthecomputecontinuumleveraginginfrastructurenodesforoptimization</t>
  </si>
  <si>
    <t>globalquantitativeanalysisandvisualizationofbigdataandmedicaldevicesbasedonbibliometrics</t>
  </si>
  <si>
    <t>optimisationofecologicalsecuritypatternsinecologicallytransitionareasundertheperspectiveofecologicalresilienceˆacaseoftaoheriver</t>
  </si>
  <si>
    <t>geneticparametersforudderconformationtraitsderivedfromcartesiancoordinatesgeneratedbyroboticmilkingsystemsinnorthamericanholsteincattle</t>
  </si>
  <si>
    <t>disintermediationofconsumerservicesthroughblockchaintheroleofintermediarybrandsvalueaddedservicesandprivacyconcerns</t>
  </si>
  <si>
    <t>environmentalregulationsandfirmstradeoffsbetweeninnovationsempiricalevidencefromthequasiexperimentinchina</t>
  </si>
  <si>
    <t>reproducibilityreplicabilityandrepeatabilityasurveyofreproducibleresearchwithafocusonhighperformancecomputing</t>
  </si>
  <si>
    <t>exploringthelandscapeoflearninganalyticsprivacyinfogandedgecomputingasystematicliteraturereview</t>
  </si>
  <si>
    <t>thegooglizationoftheclassroomistheukeffectiveinprotectingchildrensdataandrights</t>
  </si>
  <si>
    <t>digitalizedopportunityspaceandmanagerialarchetypes anopportunitycentricperspectiveondigitalinnovationandtransformation</t>
  </si>
  <si>
    <t>acriticalreviewofteachingandlearningartificialintelligenceailiteracydevelopinganintelligencebasedailiteracyframeworkforprimaryschooleducation</t>
  </si>
  <si>
    <t>variationalautoencoderdrivenadversarialsvddforpowerbatteryanomalydetectiononrealindustrialdata</t>
  </si>
  <si>
    <t>privacypreservingandscalablefederatedblockchainschemeforhealthcare</t>
  </si>
  <si>
    <t>securecollaborativeehrsharingusingmultiauthorityattributebasedproxyreencryptioninweb</t>
  </si>
  <si>
    <t>coastalandmarinemanagement navigatingislandsofdata</t>
  </si>
  <si>
    <t>integratingmultipledatasourcestomeasuresustainabletourisminitalianregions</t>
  </si>
  <si>
    <t>defendandgrowthecoreforbirdshowasagebrushconservationstrategybenefitsrangelandbirds</t>
  </si>
  <si>
    <t>navigatingthenexusofaiandiotacomprehensivereviewofdataanalyticsandprivacyparadigms</t>
  </si>
  <si>
    <t>karseva</t>
  </si>
  <si>
    <t>knowledgegraphsinpharmacovigilanceascopingreview</t>
  </si>
  <si>
    <t>understandingperspectivesforproductdesignonpersonaldataprivacyininternetofthingsiotasystematicliteraturereviewslr</t>
  </si>
  <si>
    <t>territorialisingthecloudorcloudingtheterritoryvolumetricvulnerabilitiesandthemilitarisedconjuncturesofsingaporessmartcitystate</t>
  </si>
  <si>
    <t>designprinciplesforablockchainbasedmultisidedplatformforthesustainabletradeofwateranaffordanceapproach</t>
  </si>
  <si>
    <t>artificialintelligenceapplicationsingenomics</t>
  </si>
  <si>
    <t>topinfluentialaibasedtechnologiesinchemistry</t>
  </si>
  <si>
    <t>canbigdatapolicydriveurbancarbonunlockingefficiencyanewapproachbasedondoublemachinelearning</t>
  </si>
  <si>
    <t>towardsacomprehensiveanalysisofagriculturallandsystemsintheeuandusacriticalviewonpubliclyavailabledatasets</t>
  </si>
  <si>
    <t>developingchinasapproachestoregulatecrossborderdatatransferrelaxationandintegration</t>
  </si>
  <si>
    <t>fortifyinghealthcaredatasecurityinthecloudacomprehensiveexaminationoftheepmkeaencryptionprotocol</t>
  </si>
  <si>
    <t>enablingsecureandselfsovereignmachinelearningmodelexchangeinmanufacturingdataspaces</t>
  </si>
  <si>
    <t>contextualintegrityofloyaltyprogramscompromisedinterrogatingconsumerhealthdatapracticesandnetworkedactorsintheusretailsector</t>
  </si>
  <si>
    <t>understandingbigdataanddataprotectionmeasuresinsmartcitystrategiesananalysisofcities</t>
  </si>
  <si>
    <t>aplatztranscriptionfactorpheplatzfrommosobamboophyllostachysedulisplaysapositiveroleinregulatinggrowthandabioticstresstolerance</t>
  </si>
  <si>
    <t>reviewoflowcostselfdrivinglaboratoriesinchemistryandmaterialssciencetheœfrugaltwinconcept</t>
  </si>
  <si>
    <t>multiampliconnitrogencyclinggenestandardaninnovativeapproachforquantifyingntransformingsoilmicrobesinterrestrialecosystems</t>
  </si>
  <si>
    <t>takingcareofknowledgetakingcareofsalmontowardsindigenousdatasovereigntyinaneraofclimatechangeandcumulativeeffects</t>
  </si>
  <si>
    <t>heterogeneousdataintegrationchallengesandopportunities</t>
  </si>
  <si>
    <t>theevolutionofrawdataarchivingandthegrowthofitsimportanceincrystallography</t>
  </si>
  <si>
    <t>dataecosystembusinessmodelsvaluepropositionsandvaluecapturewithartificialintelligenceofthings</t>
  </si>
  <si>
    <t>datagovernanceandopenscienceinenergyplanningacasestudyofthekenyanecosystem</t>
  </si>
  <si>
    <t>theinfluenceofdigitaltechnologiesonresilientperformancecontributionsdrawbacksandaresearchagenda</t>
  </si>
  <si>
    <t>temporalandspatialdynamicsofcarbonandwateruseefficiencyontheqinghaitibetplateauandtheirecosystemresponses</t>
  </si>
  <si>
    <t>mocabaframeworkforthedeploymentofmachinelearningmodelsacrosshealthinformationsystems</t>
  </si>
  <si>
    <t>intelligentshipcollisionavoidanceinmaritimefieldabibliometricandsystematicreview</t>
  </si>
  <si>
    <t>areviewofdigitaltwincapabilitiestechnologiesandapplicationsbasedonthematuritymodel</t>
  </si>
  <si>
    <t>parallelstructurallearningofbayesiannetworksiterativedivideandconqueralgorithmbasedonstructuralfusion</t>
  </si>
  <si>
    <t>digitaltransformationindisastermanagementaliteraturereview</t>
  </si>
  <si>
    <t>biobanksinchronicdiseasemanagementacomprehensivereviewofstrategieschallengesandfuturedirections</t>
  </si>
  <si>
    <t>enhancementofthematissetoolforthegeologicalanalysisofplanetarysurfacesastudyoncentralpitcratersonmercury</t>
  </si>
  <si>
    <t>amoresecureframeworkforopengovernmentdatasharingbasedonfederatedlearning</t>
  </si>
  <si>
    <t>digitaltransformationdecouplingtheimpactofwillfulignoranceonpublicsectordigitaltransformation</t>
  </si>
  <si>
    <t>atmosphericwaterdemanddominatesterrestrialecosystemproductivityinchina</t>
  </si>
  <si>
    <t>navigatingthefusariumspeciescomplexhostrangeplasticityandgenomevariations</t>
  </si>
  <si>
    <t>radiationdosevolumeresponserelationshipsforadverseeventsinchildhoodcancersurvivorsintroductiontothescientificissuesinpentec</t>
  </si>
  <si>
    <t>blockchainandbigdataintegrationdesignfortraceabilityandcarbonfootprintmanagementinthefisherysupplychain</t>
  </si>
  <si>
    <t>integratingproductfocusedlifecycleperspectivesinthefreshfoodsupplychainrevealingintraandinterorganizationalviews</t>
  </si>
  <si>
    <t>opengovernmentdataogdasacatalystforsmartcitydevelopmentempiricalevidencefromchinesecities</t>
  </si>
  <si>
    <t>transformingcardiovascularcarewith artificialintelligencefrom discoverytopracticejacc stateoftheartreview</t>
  </si>
  <si>
    <t>consumerattitudesbarriersandfacilitatorstosharingclinicaldataforresearchpurposesresultsfromafocusgroupsynthesis</t>
  </si>
  <si>
    <t>clinicalandbiobehavioralphenotypicassessmentsanddataharmonizationfortherejoinresearchconsortiumrecommendationsforcommondataelementselection</t>
  </si>
  <si>
    <t>cantheopeningofpublicdataimprovethequalityofurbanemploymentevidencefromchina</t>
  </si>
  <si>
    <t>influenceofcitizenrelationshipmanagementsystemoncitizenparticipationintaiwanaparticipatorypoliticsperspective</t>
  </si>
  <si>
    <t>architectingnetzerofromdrawingstobytes</t>
  </si>
  <si>
    <t>precisionfarmingforsustainabilityanagriculturalintelligencemodel</t>
  </si>
  <si>
    <t>researchonplatformdatasecuritygovernancestrategybasedonthreepartyevolutionarygame</t>
  </si>
  <si>
    <t>aconceptualframeworkforthegovernmentbigdataecosystemdatagoveco</t>
  </si>
  <si>
    <t>businessanalyticsaffordancesforsupplychainvaluecreationatechnologyorganizationenvironmentperspective</t>
  </si>
  <si>
    <t>understandingsoftheaibusinessecosysteminsouthkoreaaistartupsperspective</t>
  </si>
  <si>
    <t>towardsholonicpowerandenergysystemsanovelictarchitectureasenablerforresilience</t>
  </si>
  <si>
    <t>thecontributionsofmicroclimaticinformationinadvancingecosystemscience</t>
  </si>
  <si>
    <t>surveyoftechnologiestechniquesandapplicationsforbigdataanalyticsinsmartenergyhub</t>
  </si>
  <si>
    <t>hydrologicsustainabilityofamediterraneantreegrassecosystemunderclimatechange</t>
  </si>
  <si>
    <t>transformersandlargelanguagemodelsinhealthcareareview</t>
  </si>
  <si>
    <t>artificalintelligenceinsurgeryethicalconsiderationsinthelightofsocialtrendsintheperceptionofhealthandmedicine</t>
  </si>
  <si>
    <t>adesigntheoryfordataqualitytoolsindataecosystemsfindingsfromthreeindustrycases</t>
  </si>
  <si>
    <t>identifyingcommunitypracticesinmarinebenthicdatausageinflorida</t>
  </si>
  <si>
    <t>changesinvisitorbehaviouracrosscovidpandemicunveilingurbanvisitationdynamicsandnonlinearrelationshipswiththebuiltenvironmentusingmobilebigdata</t>
  </si>
  <si>
    <t>understandingthedevelopmentofpublicdataecosystemsfromaconceptualmodeltoasixgenerationmodeloftheevolutionofpublicdataecosystems</t>
  </si>
  <si>
    <t>cancerassociatedfibroblastsmaintaincriticalpancreaticcancercelllipidhomeostasisinthetumormicroenvironment</t>
  </si>
  <si>
    <t>detectingvietnamwarbombcratersindeclassifiedhistoricalkhsatelliteimagery</t>
  </si>
  <si>
    <t>containacommunitybasedalgorithmfornetworkimmunization</t>
  </si>
  <si>
    <t>dataacquisitionframeworkforspatiotemporalanalysisofpathbasedweldingapplications</t>
  </si>
  <si>
    <t>digitallifecyclerecordsasanenablerfornetworkedvaluecreation</t>
  </si>
  <si>
    <t>marineenergydigitalizationdigitaltwinsapproaches</t>
  </si>
  <si>
    <t>anarchitectureforinformationconsistentidentificationsystemsincircularvaluecreation</t>
  </si>
  <si>
    <t>semanticinteroperabilityofelectronichealthrecordssystematicreviewofalternativeapproachesforenhancingpatientinformationavailability</t>
  </si>
  <si>
    <t>governmentinthemetaverserequirementsandsuitabilityforprovidingdigitalpublicservices</t>
  </si>
  <si>
    <t>sustainableopendataecosystemsinsmartcitiesaplatformtheorybasedanalysisofeuropeancities</t>
  </si>
  <si>
    <t>ataxonomyforhealthinformationsystems</t>
  </si>
  <si>
    <t>clinicaldataflowinbotswanaclinicsprotocolforamixedmethodsassessment</t>
  </si>
  <si>
    <t>miningandsustainabledevelopmentgoalsinafrica</t>
  </si>
  <si>
    <t>efficientuseofbiologicaldataintheweberabyapplyingnonfungibletokentechnology</t>
  </si>
  <si>
    <t>supportforchronicpainmanagementforbreastcancersurvivorsthroughnoveldigitalhealthecosystemspilotusabilitystudyofthepainrelifemobileapp</t>
  </si>
  <si>
    <t>datapushinnovationbeyondserendipitythecaseofadigitalplatformmakingearthobservationdatafitintomultipleusecontexts</t>
  </si>
  <si>
    <t>theunresolvedneedfordependableguaranteesonsecuritysovereigntyandtrustindataecosystems</t>
  </si>
  <si>
    <t>optimizingmanufacturingefficiencyatoolchainforflexibleadditivemanufacturingsystems</t>
  </si>
  <si>
    <t>bestpracticesformanaginganddisseminatingresourcesandoutreachandevaluatingtheimpactoftheidgconsortium</t>
  </si>
  <si>
    <t>digitalproductpassportarchitectureforboostingcircularityinfootwearindustry</t>
  </si>
  <si>
    <t>designingtrustenablingblockchainsystemsfortheinterorganizationalexchangeofcapacity</t>
  </si>
  <si>
    <t>beyondprivacyandsecurityexploringethicalissuesofsmartmeteringandnonintrusiveloadmonitoring</t>
  </si>
  <si>
    <t>predictionofsolarenergeticeventsimpactingspaceweatherconditions</t>
  </si>
  <si>
    <t>thegenerationofpublicvaluethrougheparticipationinitiativesasynthesisoftheextantliterature</t>
  </si>
  <si>
    <t>exploringpracticalandethicaldilemmaswhenconductingresearchwithsmallpopulationgroupsinfirstnationscommunitiesprivilegingstoriesasdataanddataasstories</t>
  </si>
  <si>
    <t>southafricasoceansandcoastalandinformationmanagementsystemtowardsimprovedoceanaccessprotectionandgovernance</t>
  </si>
  <si>
    <t>ametaverseframeworkforiotbasedremotepatientmonitoringandvirtualconsultationsusingaesencryption</t>
  </si>
  <si>
    <t>asystematicliteraturereviewforthederivationofaconceptualdesignframeworkforplatforms</t>
  </si>
  <si>
    <t>hasgreenfinancepolicypromotedecologicallysustainabledevelopmentundertheconstraintsofgovernmentenvironmentalattention</t>
  </si>
  <si>
    <t>bigdatacoursemultidimensionalevaluationmodelbasedonknowledgegraphenhancedtransformer</t>
  </si>
  <si>
    <t>qualityusabilityandtrustchallengestoeffectivedatauseinthedeploymentanduseofthebangladeshnutritioninformationsystemdashboardqualitativestudy</t>
  </si>
  <si>
    <t>blockchaintechnologyinomnichannelretailinganovelfuzzylargescalegroupdematel&amp;ordinalpriorityapproach</t>
  </si>
  <si>
    <t>bigdataandthedisillusionedemployeeinsidetheethicalinternetofthings</t>
  </si>
  <si>
    <t>asystemicframeworkforenterpriseresourceplanningsystemsabibliometricnetworkinganalysis</t>
  </si>
  <si>
    <t>towardsaserviceorientedarchitectureforinformationsystemsinthecirculareconomy</t>
  </si>
  <si>
    <t>accessibleecosystemforclinicalresearchfederatedlearningforeveryonedevelopmentandusabilitystudy</t>
  </si>
  <si>
    <t>civicutilisationbasedonmetaethnographywillingnessofgovernmenttoopendatamodelingofinfluentialfactors</t>
  </si>
  <si>
    <t>relationshipbetweenolfactoryandgustatoryfunctionstheiwakihealthpromotionproject</t>
  </si>
  <si>
    <t>knowledgegraphsthefutureofintegrationincrissystemsforusesofassistancetoscientificreasoning</t>
  </si>
  <si>
    <t>comprehensivesystematicreviewofinformationfusionmethodsinsmartcitiesandurbanenvironments</t>
  </si>
  <si>
    <t>developingnationalinformationsystemstomonitorcovidvaccinationaglobalobservationalstudy</t>
  </si>
  <si>
    <t>publicvaluecreationthroughtheuseofopengovernmentdatainaustralianpublicsectoraquantitativestudyfromemployeesperspective</t>
  </si>
  <si>
    <t>transformingagriculturalsupplychainsleveragingblockchainenabledjavasmartcontractsandiotintegration</t>
  </si>
  <si>
    <t>industryanewstrategyframeworkforsustainabilitymanagementandbeyond</t>
  </si>
  <si>
    <t>opendataworkforempowereddeliberativedemocracyfindingsfromalivinglabstudy</t>
  </si>
  <si>
    <t>enablingcoordinationinenergycommunitiesadigitaltwinmodel</t>
  </si>
  <si>
    <t>applicationofartificialintelligenceinactiveassistedlivingforagingpopulationinrealworldsettingwithcommercialdevicesascopingreview</t>
  </si>
  <si>
    <t>foodsystemresilienceunravelingpowerrelationsandthemattheweffectinfarmersnetworks</t>
  </si>
  <si>
    <t>gaiax&amp;fiwareimplementationofafederateddataplatforminsmartcities</t>
  </si>
  <si>
    <t>leveragingthepotentialofbiggenomicandphenotypicdataforgenomewideassociationmappinginwheat</t>
  </si>
  <si>
    <t>tradeoffsandsynergiesbetweenecosystemservicesonthetibetanplateau</t>
  </si>
  <si>
    <t>sustainabilityorientationindustrialbigdataandproductinnovationevidencefromtheeuropeanmanufacturingsector</t>
  </si>
  <si>
    <t>assessingopportunitiesandbarrierstoimprovingthesecondaryuseofhealthcaredataatthenationallevelmulticasestudyinthekingdomofsaudiarabiaandestonia</t>
  </si>
  <si>
    <t>togcapipelinetocorrectgenemodelforfunctionalexcavationofdarkgpcrsinphytophthorasojae</t>
  </si>
  <si>
    <t>translatingavaluebasedframeworkforresilientelearningimpactinpostcovidtimesresearchbasedevidencefromhighereducationinkuwait</t>
  </si>
  <si>
    <t>theneedforonehealthsystemsthinkingapproachestounderstandmultiscaledisseminationofantimicrobialresistance</t>
  </si>
  <si>
    <t>ecosystemdisruptionandregulatorypositioning entrystrategiesofdigitalhealthstartuporchestratorsandcomplementors</t>
  </si>
  <si>
    <t>identifyingpatternsandrecommendationsofandforsustainableopendatainitiativesabenchmarkingdrivenanalysisofopengovernmentdatainitiativesamongeuropeancountries</t>
  </si>
  <si>
    <t>automaticpublicationofdatatodataandserviceecosystemsfromtheshopfloor</t>
  </si>
  <si>
    <t>developingaleandigitaltwinframeworkforimprovingsupplychainquality</t>
  </si>
  <si>
    <t>investigatingfairdataprinciplescomplianceinhorizonfundedagrifoodandruraldevelopmentmultiactorprojects</t>
  </si>
  <si>
    <t>comprehensiveaccuracyassessmentoflongtermgeostationarysevirimsgevapotranspirationestimatesacrosseurope</t>
  </si>
  <si>
    <t>dataprivacyfromtransparencytofairness</t>
  </si>
  <si>
    <t>synergisticevolutionmechanismsforimprovingopengovernmentdataecosystemsusingthehakenmodel</t>
  </si>
  <si>
    <t>asurveyofllmaugmentedknowledgegraphconstructionandapplicationincomplexproductdesign</t>
  </si>
  <si>
    <t>smartcitydevelopmentdatasharingvsdataprotectionlegislations</t>
  </si>
  <si>
    <t>theroleoffueltreatmentsinmitigatingwildfirerisk</t>
  </si>
  <si>
    <t>institutionalrulesfortheuptakeofregulatoryexperimentsacomparativecasestudy</t>
  </si>
  <si>
    <t>roleofiottechnologiesinbigdatamanagementsystemsareviewandsmartgridcasestudy</t>
  </si>
  <si>
    <t>aforensicanalysisofanydeskremoteaccessapplicationbyusingvariousforensictoolsandtechniques</t>
  </si>
  <si>
    <t>addressingvaccinemisinformationonsocialmediabyleveragingtransformersanduserassociationdynamics</t>
  </si>
  <si>
    <t>asystematicreviewofbigdatainnovationsinsmartgrids</t>
  </si>
  <si>
    <t>repairingrawmetadataformetadatamanagement</t>
  </si>
  <si>
    <t>leveragingmhealthtechnologiesforpublichealth</t>
  </si>
  <si>
    <t>asystematicreviewofopendatainagriculture</t>
  </si>
  <si>
    <t>aigovernanceachallengeforpublichealth</t>
  </si>
  <si>
    <t>exploitinggeospatialdataofconnectivityandurbaninfrastructureforefficientpositioningofemergencydetectionunitsinsmartcities</t>
  </si>
  <si>
    <t>thefutureofselfdrivinglaboratoriesfromhumanintheloopinteractiveaitogamification</t>
  </si>
  <si>
    <t>automatedgeovisualizationofflooddisasterimpactsintheglobalsouthcitieswithopengeospatialdatasetsandiceyesarflooddata</t>
  </si>
  <si>
    <t>whoshouldownthedatatheimpactofdatavaluecreationondataownership</t>
  </si>
  <si>
    <t>datatransparencyandgdpgrowthforecasterrors</t>
  </si>
  <si>
    <t>whydowemakechangestothelongtermexperimentsatrothamsted</t>
  </si>
  <si>
    <t>atacticalplanningapproachusinggeneticalgorithmsandprocesschainsimulationforclosedloopproductionsystemsforhighvaluecomponents</t>
  </si>
  <si>
    <t>approachesfordatacollectionandprocessstandardizationinsmartmanufacturingsystematicliteraturereview</t>
  </si>
  <si>
    <t>electronicimmunizationregistryinrwandaqualitativestudyofhealthworkerexperiences</t>
  </si>
  <si>
    <t>machinecomponentmonitoringindataandserviceecosystemsenabledbytheassetadministrationshell</t>
  </si>
  <si>
    <t>digitaltransformationandinnovationandbusinessecosystemsabibliometricanalysisforconceptualinsightsandcollaborativepracticesforecosysteminnovation</t>
  </si>
  <si>
    <t>theperformanceoftwourbanfloodregulationmodelsusingdifferentinputdata</t>
  </si>
  <si>
    <t>sociallifecycleassessmentforindustrialproductdevelopmentacomprehensivereviewandanalysis</t>
  </si>
  <si>
    <t>exploringopengovernmentdataecosystemsacrossdatainformationandbusiness</t>
  </si>
  <si>
    <t>leishmaniamexicanapromotespainreducingmetabolomicreprogrammingincutaneouslesions</t>
  </si>
  <si>
    <t>amultitaxaapproachrevealscontrastingresponsesofarthropodcommunitiesandrelatedecosystemservicestofieldmarginproximityandcroptype</t>
  </si>
  <si>
    <t>edgeintelligenceforindustrialiotopportunitiesandlimitations</t>
  </si>
  <si>
    <t>enhancementofthedistributionprocessonlightlogisticssmesintimespostpandemiccovidwithukrainerussiaconflictbyleanlogisticsandbigdata</t>
  </si>
  <si>
    <t>anapproachtoondemandextensionofmultidimensionalcubesinmultimodelsettingsapplicationtoiotbasedagroecology</t>
  </si>
  <si>
    <t>perspectivesofdigitalhealthinnovationsinlowandmiddleincomehealthcaresystemsfromsouthandsoutheastasia</t>
  </si>
  <si>
    <t>opendataownershipandsharingchallengesandopportunitiesforapplicationoffairprinciplesandachecklistfordatamanagers</t>
  </si>
  <si>
    <t>ontologiesindigitaltwinsasystematicliteraturereview</t>
  </si>
  <si>
    <t>assessingtheresponsesofecosystempatternsstructuresandfunctionstodroughtunderclimatechangeintheyellowriverbasinchina</t>
  </si>
  <si>
    <t>designandvalidationofrefractoryalloysusingmachinelearningcalphadandexperiments</t>
  </si>
  <si>
    <t>privacyconcernsamongtheusersofanationalpatientportalacrosssectionalpopulationsurveystudy</t>
  </si>
  <si>
    <t>largescaledwallprintingfromconcepttoreality</t>
  </si>
  <si>
    <t>issuesininterorganizationaldatasharingfindingsfrompracticeandresearchchallenges</t>
  </si>
  <si>
    <t>circulareconomyinfrastructurewhyweneedtrackandtraceforreusablepackaging</t>
  </si>
  <si>
    <t>internetofthingsforprecisionintensivemedicine</t>
  </si>
  <si>
    <t>asurveyonthedistributedcomputingstack</t>
  </si>
  <si>
    <t>towardstheevaluationofregionalecosystemintegrityusingndvibrightnesstemperatureandsurfaceheterogeneity</t>
  </si>
  <si>
    <t>theglobalviromeinonenetworkvirionanatlasofvertebratevirusassociations</t>
  </si>
  <si>
    <t>thehealthcaresectorsexperienceofblockchainacrossdisciplinaryinvestigationofitsrealtransformativepotential</t>
  </si>
  <si>
    <t>theuseofblockchaintechnologyinthehealthcaresectorsystematicreview</t>
  </si>
  <si>
    <t>socialcostbenefitanalysisofinvestmentinrehabilitationofmultipurposesmallreservoirsinnorthernghanausinganecosystemservicesbasedapproach</t>
  </si>
  <si>
    <t>investigatinghealthcontextusingaspatialdataanalyticaltooldevelopmentofageospatialbigdataecosystem</t>
  </si>
  <si>
    <t>artificialintelligenceinpetanindustryperspective</t>
  </si>
  <si>
    <t>mobilephonelocationdatafordisastersareviewfromnaturalhazardsandepidemics</t>
  </si>
  <si>
    <t>privacypreservationinfederatedlearninganinsightfulsurveyfromthegdprperspective</t>
  </si>
  <si>
    <t>theevolutionpathsofneutralhostbusinessesantecedentsstrategiesandbusinessmodels</t>
  </si>
  <si>
    <t>internationalspillovereffectsintheeustextilesupplychainsaglobalsdgassessment</t>
  </si>
  <si>
    <t>demonstratingthepotentialofpicturepileasacitizensciencetoolforsdgmonitoring</t>
  </si>
  <si>
    <t>quantificationofecosystemservicessupplydemandandtheimpactofdemographicchangeonculturalservicesinshenzhenchina</t>
  </si>
  <si>
    <t>transdisciplinaryanalysisofpacifictunafisheriesaresearchframeworkforunderstandingandgoverningoceansassocialecologicalsystems</t>
  </si>
  <si>
    <t>datadrivengovernmentcrosscasecomparisonofdatastewardshipindataecosystems</t>
  </si>
  <si>
    <t>transformingthescopeofthebankthroughfintechstowardamodularizednetworkgovernance</t>
  </si>
  <si>
    <t>methodforconstructingmachinelearningprojectcanvasbasedonenterprisearchitecturemodeling</t>
  </si>
  <si>
    <t>driversofthewateruseefficiencychangesinchinaduring</t>
  </si>
  <si>
    <t>makingdataplatformssmarterwithmoses</t>
  </si>
  <si>
    <t>vegetationbasedecosystemservicedeliveryinurbanlandscapesasystematicreview</t>
  </si>
  <si>
    <t>personalinformationperceptionstypesandevolution</t>
  </si>
  <si>
    <t>advancedanalyticsforevaluatingcriticaljoiningtechnologiesinautomotivebodystructuresandbodyshops</t>
  </si>
  <si>
    <t>cityprofilekochicityregionplanningmeasurestomakekochismartandcreative</t>
  </si>
  <si>
    <t>theinternetofthingssecurityasurveyencompassingunexploredareasandnewinsights</t>
  </si>
  <si>
    <t>digitalinnovationandentrepreneurshiptransformationthroughopendatahackathonsdesignstrategiesforsuccessfulstartupsettings</t>
  </si>
  <si>
    <t>largeopendatasetsforhumanconnectomicsresearchconsiderationsforreproducibleandresponsibledatause</t>
  </si>
  <si>
    <t>alstmfcnnbasedmulticlassintrusiondetectionusingscalableframework</t>
  </si>
  <si>
    <t>usingoceanaccountingtowardsanintegratedassessmentofecosystemservicesandbenefitswithinacoastallake</t>
  </si>
  <si>
    <t>œdomainsofdeprivationframeworkformappingslumsinformalsettlementsandotherdeprivedareasinlmicstoimproveurbanplanningandpolicyascopingreview</t>
  </si>
  <si>
    <t>creatingopengovernmentdataecosystemsnetworkrelationsamonggovernmentsusercommunitiesngosandthemedia</t>
  </si>
  <si>
    <t>mapreducebasedensembleintrusiondetectionsystemwithsecurityinbigdata</t>
  </si>
  <si>
    <t>towardssmartfarmingsolutionsintheusandsouthkoreaacomparisonofthecurrentstatus</t>
  </si>
  <si>
    <t>proposedmanagerialcompetenciesforindustryimplicationsforsocialsustainability</t>
  </si>
  <si>
    <t>healthandenvironmentalsafetyofnanomaterialsodatawhereartthou</t>
  </si>
  <si>
    <t>climatechangeandcoparedigitaltechnologiesandinformationmanagementpartoftheproblemorthesolutionaneditorialreflectionandcalltoaction</t>
  </si>
  <si>
    <t>valuecreationframeworkandrolesforsmartservices</t>
  </si>
  <si>
    <t>blockchainsoftwarepatternsforthedesignofdecentralizedapplicationsasystematicliteraturereview</t>
  </si>
  <si>
    <t>thebioimagearchivebuildingahomeforlifesciencesmicroscopydata</t>
  </si>
  <si>
    <t>smartmaskwearableiotsolutionforimprovedprotectionandpersonalhealth</t>
  </si>
  <si>
    <t>isbigdatausedbycitiesunderstandingthenatureandantecedentsofbigdatausebymunicipalities</t>
  </si>
  <si>
    <t>platformortechnologyprojectaspectrumofsixstrategicplaysfromukgovernmentitinitiativesandtheirimplicationsforpolicy</t>
  </si>
  <si>
    <t>blockchainforsustainableeagricultureliteraturereviewarchitecturefordatamanagementandimplications</t>
  </si>
  <si>
    <t>integrationofmachinelearningandblockchaintechnologyinthehealthcarefieldaliteraturereviewandimplicationsforcancercare</t>
  </si>
  <si>
    <t>mappingtheopenaccessecosystem</t>
  </si>
  <si>
    <t>predictingpatientlevellevelversionofeqdindexscoresfromalargeinternationaldatabaseusingmachinelearningandregressionmethods</t>
  </si>
  <si>
    <t>securityengineeringofpatientcenteredhealthcareinformationsystemsinpeertopeerenvironmentssystematicreview</t>
  </si>
  <si>
    <t>governinghealthdataacrosschangingcontextsafocusgroupstudyofcitizensviewsinenglandicelandandsweden</t>
  </si>
  <si>
    <t>towardsadatadriventechnologyroadmapforthebankofthefutureexploringbigdataanalyticstosupporttechnologyroadmapping</t>
  </si>
  <si>
    <t>cambridgehybridclosedloopalgorithminchildrenandadolescentswithtypediabetesamulticentremonthrandomisedcontrolledtrial</t>
  </si>
  <si>
    <t>assessingthefactorsinfluencingtheadoptionofoverthetopstreamingplatformsaliteraturereviewfromto</t>
  </si>
  <si>
    <t>smartbigdataframeworkforinsightdiscovery</t>
  </si>
  <si>
    <t>settingprivacyœbydefaultinsocialiottheorizingthechallengesanddirectionsinbigdataresearch</t>
  </si>
  <si>
    <t>titanaknowledgebasedplatformforbigdataworkflowmanagement</t>
  </si>
  <si>
    <t>aframeworkforoperationalisingaboriginalandtorresstraitislanderdatasovereigntyinaustraliaresultsofasystematicliteraturereviewofpublishedstudies</t>
  </si>
  <si>
    <t>yourprivacyforadiscountexploringthewillingnesstosharepersonaldataforpersonalizedoffers</t>
  </si>
  <si>
    <t>protestpandemic&amp;platformisationinhongkongtowardscitiesofalternatives</t>
  </si>
  <si>
    <t>datascienceforindustryaliteraturereviewonopendesignapproach</t>
  </si>
  <si>
    <t>assessingnitrousoxideemissionsintimeandspacewithminimaluncertaintyusingstaticchambersandeddycovariancefromatemperategrassland</t>
  </si>
  <si>
    <t>adoptingbigdatatocreateanœoutsideinglobalperspectiveofguanxi</t>
  </si>
  <si>
    <t>applicationofclassificationalgorithmsofmachinelearningincybersecurity</t>
  </si>
  <si>
    <t>gaghinternationalpoliciesandstandardsfordatasharingacrossgenomicresearchandhealthcare</t>
  </si>
  <si>
    <t>toolfailurerecognitionusinginconsistentdata</t>
  </si>
  <si>
    <t>textminingtechniquesforthemanagementofpredictivemaintenance</t>
  </si>
  <si>
    <t>diagnosticanalysisforoutlierdetectioninbigdataanalytics</t>
  </si>
  <si>
    <t>systemicrisksinelectricitysystemsaperspectiveonthepotentialofdigitaltechnologies</t>
  </si>
  <si>
    <t>bigdataanalysisandoptimizationandplatformcomponents</t>
  </si>
  <si>
    <t>buildingasmartdatabaseforpredictivemaintenanceinalreadyimplementedmanufacturingsystems</t>
  </si>
  <si>
    <t>opendataecosystemsanempiricalinvestigationintoanemergingindustrycollaborationconcept</t>
  </si>
  <si>
    <t>standardizedintegrationofpersongenerateddataintoroutineclinicalcare</t>
  </si>
  <si>
    <t>atwophasemachinelearningapproachforpredictivemaintenanceoflowvoltageindustrialmotors</t>
  </si>
  <si>
    <t>pullingupthecarbonladderdecarbonizationdependenceandthirdcountryrisksfromtheeuropeancarbonborderadjustmentmechanism</t>
  </si>
  <si>
    <t>knowledgegraphconstructionandapplicationingeosciencesareview</t>
  </si>
  <si>
    <t>euprogigantresilienceapproachaconceptforstrengtheningresilienceinthemanufacturingindustryontheshopfloor</t>
  </si>
  <si>
    <t>pairingconceptualmodelingwithmachinelearning</t>
  </si>
  <si>
    <t>publicdeliberationprocessonpatientperspectivesonhealthinformationsharingevaluativedescriptivestudy</t>
  </si>
  <si>
    <t>arraysandalgorithmsemergingregimesofdispossessionatthefrontiersofagrariantechnologicalgovernance</t>
  </si>
  <si>
    <t>aroadmaptoaidriveninsilicoprocessdevelopmentbioprocessinginpractice</t>
  </si>
  <si>
    <t>benchmarkingopendataeffortsthroughindicesandrankingsassessingdevelopmentandcontextsofuse</t>
  </si>
  <si>
    <t>datadrivenmanufacturinganassessmentmodelfordatasciencematurity</t>
  </si>
  <si>
    <t>gaghpassportstandardfordigitalidentityandaccesspermissions</t>
  </si>
  <si>
    <t>tenpracticalquestionstoimprovedataquality</t>
  </si>
  <si>
    <t>socialdisparitiesinthoracicsurgerydatabaseresearchimplicationsandimpact</t>
  </si>
  <si>
    <t>agrovocthelinkeddataconcepthubforfoodandagriculture</t>
  </si>
  <si>
    <t>reviewanticipatingalternativetrajectoriesforresponsibleagricultureinnovationinlivestocksystems</t>
  </si>
  <si>
    <t>whosedataaretheyelementaryschoolstudentsconceptualizationofdataownershipandprivacyofpersonaldigitaldata</t>
  </si>
  <si>
    <t>selfbrandvaluescongruityandincongruitytheirimpactsonselfexpansionandconsumersresponsestobrands</t>
  </si>
  <si>
    <t>machinelearningbasedimageprocessinginmaterialsscienceandengineeringareview</t>
  </si>
  <si>
    <t>artificialintelligencetechniquesforenablingbigdataservicesindistributionnetworksareview</t>
  </si>
  <si>
    <t>ecologicalsecurityassessmentandpatternconstructioninaridandsemiaridareasacasestudyofthehexiregionnwchina</t>
  </si>
  <si>
    <t>inferringecosystemimpactsofasmallscalesnapperfisherythroughcitizensciencedataproductivityandsusceptibilityanalysisandecosystemmodelling</t>
  </si>
  <si>
    <t>applicationsofblockchaintechnologyinmarketingasystematicreviewofmarketingtechnologycompanies</t>
  </si>
  <si>
    <t>implementingchallengesofartificialintelligenceevidencefrompublicmanufacturingsectorofanemergingeconomy</t>
  </si>
  <si>
    <t>ascalableframeworkfordatalakesingestion</t>
  </si>
  <si>
    <t>modelsofexchangeddatasetsandinteractionsofbuyersinthedatamarkettowardmultiagentsimulatorsforsystemdesign</t>
  </si>
  <si>
    <t>builtenvironmentdatamodellingareviewofcurrentapproachesandstandardssupportingassetmanagement</t>
  </si>
  <si>
    <t>simulatingthermalenergycommunityformationinstitutionalenablersoutplayingtechnologicalchoice</t>
  </si>
  <si>
    <t>internationaldatagovernanceforneuroscience</t>
  </si>
  <si>
    <t>machinelearningenabledclinicalinformationsystemsusingfasthealthcareinteroperabilityresourcesdatastandardsscopingreview</t>
  </si>
  <si>
    <t>specdbarelationaldatabaseforarchivingbiomolecularnmrspectraldata</t>
  </si>
  <si>
    <t>endoflifedecisionsupporttoenablecirculareconomyintheautomotiveindustrybasedondigitaltwindata</t>
  </si>
  <si>
    <t>vehicledispatchinginmacroscopictransportmodelsmodellingdemandresponsivetransit</t>
  </si>
  <si>
    <t>rampvisansweringthechallengesofbuildingvisualisationcapabilitiesforlargescaleemergencyresponses</t>
  </si>
  <si>
    <t>digitaladdressingandtheconstructionoftheghanaiannationspace</t>
  </si>
  <si>
    <t>dataflowsduringpublichealthemergenciesinlmicsapeoplecenteredmappingofdataflowsduringtheebolaepidemicinequateurdrc</t>
  </si>
  <si>
    <t>internetofculturalthingscurrentresearchchallengesandopportunities</t>
  </si>
  <si>
    <t>seekingandsharingdatasetsinanonlinecommunityofdataenthusiasts</t>
  </si>
  <si>
    <t>usabilitytestingofanewdigitalintegratedhealthecosystempainrelifefortheclinicalmanagementofchronicpaininpatientswithearlybreastcancerprotocolforapilotstudy</t>
  </si>
  <si>
    <t>investigationoftaskschedulingincloudcomputingbyusingimperialistcompetitiveandcrowsearchalgorithms</t>
  </si>
  <si>
    <t>researchagendaforthedigitaleconomy</t>
  </si>
  <si>
    <t>transparencyofopendataecosystemsinsmartcitiesdefinitionandassessmentofthematurityoftransparencyinsmartcities</t>
  </si>
  <si>
    <t>artificialintelligenceforradiationoncologyapplicationsusingpublicdatasets</t>
  </si>
  <si>
    <t>thefutureofinternationaldatatransfersmanaginglegalriskwithauserhelddatamodel</t>
  </si>
  <si>
    <t>thevalueofvolunteersurveillancefortheearlydetectionofbiologicalinvaders</t>
  </si>
  <si>
    <t>amachinelearningapproachtoprimacypeakrecencyeffectbasedsatisfactionprediction</t>
  </si>
  <si>
    <t>understandingpublicattitudesandwillingnesstosharecommercialdataforhealthresearchsurveystudyintheunitedkingdom</t>
  </si>
  <si>
    <t>hackathononthetopicofurbanmobilityasoneofthetoolsofregionaldevelopmentthroughknowledgesharing</t>
  </si>
  <si>
    <t>modelshelpsetecosystemservicebaselinesforrestorationassessment</t>
  </si>
  <si>
    <t>uniquedeviceidentificationbasedlinkageofhierarchicallyaccessibledatadomainsinprospectivesurgicalhospitaldataecosystemsusercentereddesignapproach</t>
  </si>
  <si>
    <t>weavingindigenousandwesternwaysofknowinginecotoxicologyandwildlifehealthareviewofcanadianstudies</t>
  </si>
  <si>
    <t>evaluatingthefutureterrestrialecosystemcontributionstocarbonneutralityinqinghaitibetplateau</t>
  </si>
  <si>
    <t>lessonslearnedandrecommendationsfordatacoordinationincollaborativeresearchthecserconsortiumexperience</t>
  </si>
  <si>
    <t>anecosystemperspectiveondevelopingdatacollaborativesforaddressingsocietalissuestheroleofconveners</t>
  </si>
  <si>
    <t>makingiteasyfortransportstakeholderstosharemobilitydata</t>
  </si>
  <si>
    <t>towardsabbintegrationframeworkforsmartservicesinindustry</t>
  </si>
  <si>
    <t>aseedmodelforconstructingthedatafactormarketevidencefromguiyangglobalbigdataexchangegbdexinchina</t>
  </si>
  <si>
    <t>datadrivenbusinessanddataprivacychallengesandmeasuresforproductbasedcompanies</t>
  </si>
  <si>
    <t>carerarecanadaoutcomesfromadecadeofnetworkscienceforrarediseasegenediscovery</t>
  </si>
  <si>
    <t>computationalnotebookstosupportdevelopersinprototypingiotsystems</t>
  </si>
  <si>
    <t>datalakesinhealthcareapplicationsandbenefitsfromtheperspectiveofdatasourcesandplayers</t>
  </si>
  <si>
    <t>delimitationofurbangrowthboundariesbyintegratedlyincorporatingecosystemconservationcroplandprotectionandurbancompactness</t>
  </si>
  <si>
    <t>xdataexplorerathreestagecomprehensiveselftuningtoolforbigdataplatforms</t>
  </si>
  <si>
    <t>anontologymodeltofacilitatethesemanticinteroperabilityinassessingthecirculareconomyperformanceoftheautomotiveindustry</t>
  </si>
  <si>
    <t>uncommonmethodsandmetricsforlocalentrepreneurialecosystems</t>
  </si>
  <si>
    <t>practicebasedcollectionofbadsmellsinmachinelearningprojects</t>
  </si>
  <si>
    <t>theillusionofdatavaliditywhynumbersaboutpeoplearelikelywrong</t>
  </si>
  <si>
    <t>businessrequirementsforlogisticsdatasharingrecommendationsfromthefenixproject</t>
  </si>
  <si>
    <t>intheshadowofprivacyoverlookedethicalconcernsincoviddigitalepidemiology</t>
  </si>
  <si>
    <t>macronutrientsrecoveryfromliquidwasteasasustainableresourceforproductionofrecoveredmineralfertilizeruncoveringalternativeoptionstosustainglobalfoodsecuritycosteffectively</t>
  </si>
  <si>
    <t>theconceptofurbanmobilityinnovationenvironmentfordatadrivenservicedevelopment</t>
  </si>
  <si>
    <t>addressingconservationmeasuresthroughfinetunedspeciesdistributionmodelsforanitalianendangeredendemicanuran</t>
  </si>
  <si>
    <t>acceleratingtheadoptionofresearchdatamanagementstrategies</t>
  </si>
  <si>
    <t>toharnesstraitsforecologyletsabandonfunctionality</t>
  </si>
  <si>
    <t>nlpbasedsubjectwithemotionsjointanalyticsforepidemicarticles</t>
  </si>
  <si>
    <t>moduledevelopmentforbigdatatechnologyinliteratureresearch</t>
  </si>
  <si>
    <t>dashgendevelopmentofacomputationaltoolforflexiblevisualizationincomplexprimaryhealthcaredatabasesinthebrazilpublichealthsystem</t>
  </si>
  <si>
    <t>tweetingforhealthusingrealtimeminingandartificialintelligencebasedanalyticsdesignanddevelopmentofabigdataecosystemfordetectingandanalyzingmisinformationontwitter</t>
  </si>
  <si>
    <t>usingcrowdsourcedimagerytoassessculturalecosystemservicesindatascarceurbancontextsthecaseofthemetropolitanareaofcalicolombia</t>
  </si>
  <si>
    <t>rainfedcottoncropincentralindiaisastrongnetcosinkaneddycovariancebasedanalysisofecosystemfluxes</t>
  </si>
  <si>
    <t>sensorandactuatorintegratedtoolingsystems</t>
  </si>
  <si>
    <t>intelligentadditivemanufacturinganddesignstateoftheartandfutureperspectives</t>
  </si>
  <si>
    <t>californiasdigitaldivideandthespecterofdatauncertaintyforevaluatingbroadbandcoverage</t>
  </si>
  <si>
    <t>opendatalostopportunityorunrealizedpotential</t>
  </si>
  <si>
    <t>seizingthevalueofdataselectingappropriatepricingstrategiesfordatabasedservicesinmanufacturing</t>
  </si>
  <si>
    <t>towardsdatadrivenmodelsfordivergingemergingtechnologiesformaternalneonatalandchildhealthservicesinsubsaharanafricaasystematicreview</t>
  </si>
  <si>
    <t>shorttermelectricityloadforecastingasystematicapproachfromsystemleveltosecondarysubstations</t>
  </si>
  <si>
    <t>telehealthandcftrmodulatorsacceleratinginnovativemodelsofcysticfibrosiscare</t>
  </si>
  <si>
    <t>orfeonanaiopsframeworkforthegoaldrivenoperationalizationofdistributedanalyticalpipelines</t>
  </si>
  <si>
    <t>informationsharinginsupplychainsinteroperabilityinaneraofcirculareconomy</t>
  </si>
  <si>
    <t>ablockchainbasedmultisignatureapproachforsupplychaingovernanceausecasefromtheaustralianbeefindustry</t>
  </si>
  <si>
    <t>territorialspatialplanningforregionalhighqualitydevelopmentananalyticalframeworkfortheidentificationmediationandtransmissionofpotentiallandutilizationconflictsintheyellowriverdelta</t>
  </si>
  <si>
    <t>socialmediaandeucompaniesengagementincirculareconomyalinkedinapproach</t>
  </si>
  <si>
    <t>exploringapidrivenbusinessmodelslessonslearnedfromamadeussdigitaltransformation</t>
  </si>
  <si>
    <t>incentivizingthesharingofhealthcaredataintheaiera</t>
  </si>
  <si>
    <t>dataecosystemforindustrialproductservicesystemsipsbasedonadecentralizeddataarchitecture</t>
  </si>
  <si>
    <t>asemanticontologyforrepresentingandquantifyingenergyflexibilityofbuildings</t>
  </si>
  <si>
    <t>technologicalrevolutionsinsmartfarmingcurrenttrendschallenges&amp;futuredirections</t>
  </si>
  <si>
    <t>chaoscomplexityandcomputationintheevolutionofbiologicalsystems</t>
  </si>
  <si>
    <t>thechallengesofdatainfuturepandemics</t>
  </si>
  <si>
    <t>lessonslearntinindustrialdataplatformintegration</t>
  </si>
  <si>
    <t>asemanticwebapproachtoupliftdecentralizedhouseholdenergydata</t>
  </si>
  <si>
    <t>canwesharemodelsifsharingdataisnotanoption</t>
  </si>
  <si>
    <t>hackathonsfordrivingserviceinnovationstrategiestheevolutionofadigitalplatformbasedecosystem</t>
  </si>
  <si>
    <t>enhancedgenericframeworkforprivacypreservationininternetofthingsnetworks</t>
  </si>
  <si>
    <t>adaptivecognitivefitartificialintelligenceaugmentedmanagementofinformationfacetsandrepresentations</t>
  </si>
  <si>
    <t>advancingdigitalhealthinnovationinoncologyprioritiesforhighvaluedigitaltransformationincancercare</t>
  </si>
  <si>
    <t>automaticvalidationandanalysisofpredictivemodelsbymeansofbigdataanddatascience</t>
  </si>
  <si>
    <t>vmatrixawavetheoryofvaluecreationforbigdata</t>
  </si>
  <si>
    <t>fairassessmenttoolsevaluatinguseandperformance</t>
  </si>
  <si>
    <t>understandingtheuseofscientificreferencesinmultilingualwikipediaacrossvarioustopics</t>
  </si>
  <si>
    <t>blockchainbasedidentitymanagementandaccesscontrolframeworkforopenbankingecosystem</t>
  </si>
  <si>
    <t>cultivatingfairprinciplesforagrifooddata</t>
  </si>
  <si>
    <t>mappingthelandscapeofthebusinessmodelandopeninnovationscientificfieldtosetproposalsfordirectionsoffutureresearch</t>
  </si>
  <si>
    <t>aroadmaptoanequitabledigitaldiabetesecosystem</t>
  </si>
  <si>
    <t>anempiricalstudyonthechallengesthatdevelopersencounterwhendevelopingapachesparkapplications</t>
  </si>
  <si>
    <t>networksandinterfacesascatalystsforpolymermaterialsinnovation</t>
  </si>
  <si>
    <t>aresourcesecosystemfordigitalandheritageledholisticknowledgeinruralregeneration</t>
  </si>
  <si>
    <t>digitalbusinessecosystemsorganizationalmodelrolesandgovernancetowardsflexibility</t>
  </si>
  <si>
    <t>developmentofanevidencebasedconceptualmodelofthehealthcaresectorunderdigitaltransformationintegrativereview</t>
  </si>
  <si>
    <t>thechildrensbraintumornetworkcbtnacceleratingresearchinpediatriccentralnervoussystemtumorsthroughcollaborationandopenscience</t>
  </si>
  <si>
    <t>towardstheeuropeanhealthdataspaceehdsecosystemasurveyresearchonfuturehealthdatascenarios</t>
  </si>
  <si>
    <t>variablesinfluenceanalysisofgasleaktestingusingbeliefpropagationoverfactorgraphs</t>
  </si>
  <si>
    <t>ontologybasedcategorizationofclinicalstudiesbytheirconditions</t>
  </si>
  <si>
    <t>thesciencepolicyinterfacesoftheeuropeannetworkforobservingourchangingplanetfromearthobservationdatatopolicyorienteddecisions</t>
  </si>
  <si>
    <t>automateddatavalidationanindustrialexperiencereport</t>
  </si>
  <si>
    <t>aprivacyscoringframeworkautomationofprivacycomplianceandriskevaluationwithstandardindicators</t>
  </si>
  <si>
    <t>knowledgecovidasemanticbasedapproachforconstructingacovidrelatedknowledgegraphfromvarioussourcesandanalyzingtreatmentstoxicities</t>
  </si>
  <si>
    <t>assessmentofstakeholderperceptionsandattitudestowardhealthdatagovernanceprinciplesinbotswanawebbasedsurvey</t>
  </si>
  <si>
    <t>theprotectionofhumanbiodataisthereanyrolefordataownership</t>
  </si>
  <si>
    <t>datasustainabilitydatagovernanceindatainfrastructuresacrosstechnologicalandhumangenerations</t>
  </si>
  <si>
    <t>awebbasedvisualanalyticsplatformtoexploresmarthousesenergydataforstakeholdersacasestudyofhousesintheareaofmanchester</t>
  </si>
  <si>
    <t>towardsresilienceinindustryadecentralizedautonomousmanufacturingparadigm</t>
  </si>
  <si>
    <t>digitaltoolsandagriculturalmarkettransformationinafricawhyaretheynotatscaleyetandwhatwillittaketogetthere</t>
  </si>
  <si>
    <t>typesofmilkconsumedandriskofessentialhypertensionasamplemendelianrandomizationanalysis</t>
  </si>
  <si>
    <t>placebaseddatajusticepracticesforcollaborativeconservationresearchacriticalreview</t>
  </si>
  <si>
    <t>experientialfindingsforsustainablesoftwareecosystemstosupportexperimentalandobservationalscience</t>
  </si>
  <si>
    <t>smartandcollaborativeindustrialiotafederatedlearninganddataspaceapproach</t>
  </si>
  <si>
    <t>challengesofadataecosystemforscientificdata</t>
  </si>
  <si>
    <t>datasharinginindustryautomationmlbmmlandinternationaldataspacesbasedsolutions</t>
  </si>
  <si>
    <t>mobilitydatajustice</t>
  </si>
  <si>
    <t>spatialnonlineareffectsofurbanvitalityundertheconstraintsofdevelopmentintensityandfunctionaldiversity</t>
  </si>
  <si>
    <t>secondarydataforglobalhealthdigitalisation</t>
  </si>
  <si>
    <t>constructionofageneralisedfarmtypologytoaidselectiontargetingandscalingofonfarmresearch</t>
  </si>
  <si>
    <t>aframeworkforaipoweredserviceinnovationcapabilityreviewandagendaforfutureresearch</t>
  </si>
  <si>
    <t>leveragingdatascienceandnoveltechnologiestodevelopandimplementprecisionmedicinestrategiesincriticalcare</t>
  </si>
  <si>
    <t>anontologybasedframeworkforsemanticgeographicinformationsystemsdevelopmentandunderstanding</t>
  </si>
  <si>
    <t>bimandiotdatafusionthedataprocessmodelperspective</t>
  </si>
  <si>
    <t>stakeholderanalysisfordesigninganurbanairqualitydatagovernanceecosysteminsmartcities</t>
  </si>
  <si>
    <t>thedynamicsofaicapabilityanditsinfluenceonpublicvaluecreationofaiwithinpublicadministration</t>
  </si>
  <si>
    <t>mandatinginteroperabilityofinterpersonalcommunicationsservicesinanecosystemscompetitioncontext</t>
  </si>
  <si>
    <t>fundamentalpowerofthecityapropositionofanewparadigmandindexforcitydevelopment</t>
  </si>
  <si>
    <t>adigitalplatformforthecentralizationandlongtermpreservationofmultidisciplinaryscientificdatabelongingtothenotredamedeparisscientificaction</t>
  </si>
  <si>
    <t>digitalgovernanceaconceptualframeworkandresearchagenda</t>
  </si>
  <si>
    <t>towardsamulticentricqualityframeworkforlegalinformationportalsanapplicationtothedachregion</t>
  </si>
  <si>
    <t>thestateledplatformisationoffinancialservicesfrictionlessecosystemsandanexpansivelogicofœsmartnessinsingapore</t>
  </si>
  <si>
    <t>effectsofhotterdrierconditionsongaseouslossesfromnitrogenfertilisers</t>
  </si>
  <si>
    <t>robustnessofplantbreedingsystemsunderautomatedphenotyping</t>
  </si>
  <si>
    <t>opportunitiesandchallengesformicrobiomicsinecosystemrestoration</t>
  </si>
  <si>
    <t>lakevictoriaoverviewofresearchneedsandthewayforward</t>
  </si>
  <si>
    <t>asurveyonpreprocessingandclassificationtechniquesforacousticscene</t>
  </si>
  <si>
    <t>educationdataneedsandchallengesforbuildingbackfromcovid</t>
  </si>
  <si>
    <t>artificialintelligenceinacademiclibrarystrategyintheunitedkingdomandthemainlandofchina</t>
  </si>
  <si>
    <t>orthogonalprocrustesandmachinelearningpredictingbillofmaterialserrorsontime</t>
  </si>
  <si>
    <t>urbandigitaltwinchallengesasystematicreviewandperspectivesforsustainablesmartcities</t>
  </si>
  <si>
    <t>constructionofecologicalsecuritypatternbasedonecologicalcarryingcapacityassessmentacasestudyofthesouthwestguangxikarstbeibugulf</t>
  </si>
  <si>
    <t>usingtheblockchaintoenabletransparentandauditableprocessingofpersonaldataincloudbasedserviceslessonsfromtheprivacyawarecloudecosystemspaceproject</t>
  </si>
  <si>
    <t>globusautomationservicesresearchprocessautomationacrossthespacetimecontinuum</t>
  </si>
  <si>
    <t>usercentricprivacypreservingmodelsforaneweraoftheinternetofthings</t>
  </si>
  <si>
    <t>doallroadsleadtoromeacomparisonofknowledgebaseddatadrivenandphysicsbasedsurrogatemodelsforperformancebasedearlydesign</t>
  </si>
  <si>
    <t>usingsocialmediadataandmachinelearningtomaprecreationalecosystemservices</t>
  </si>
  <si>
    <t>developingdesignprinciplesfortheimplementationofaiinpsmaninvestigationwithexpertinterviews</t>
  </si>
  <si>
    <t>digitaltransformationathallgreenhealthamodelformoderngeneralpractice</t>
  </si>
  <si>
    <t>celltherapyinformaticsupdatesontheintegrationofhct/iecfunctionalitiesintoanelectronicmedicalrecordsystemintheustopromoteefficiencypatientsafetyresearchanddatainteroperability</t>
  </si>
  <si>
    <t>towardadigitalmaterialsmechanicaltestinglab</t>
  </si>
  <si>
    <t>researchontheevolutionmechanismofpromotingcleanpowersupplyunderthebackgroundofruralenergyreforminchina</t>
  </si>
  <si>
    <t>distributionpatternsandfunctionalcharacteristicsofsoilbacterialcommunitiesindesertecosystemsofnorthernchina</t>
  </si>
  <si>
    <t>bigdatainsurgery</t>
  </si>
  <si>
    <t>informationsystemsengineeringwithdigitalshadowsconceptandusecasesintheinternetofproduction</t>
  </si>
  <si>
    <t>unleashingtheglobalpotentialofpublichealthaframeworkforfuturepandemicresponse</t>
  </si>
  <si>
    <t>achievingthesustainabledevelopmentgoalssdgsintheindianstateofodishachallengesandopportunities</t>
  </si>
  <si>
    <t>proposingamultijurisdictionalframeworkforddigitalcadastreinaustraliaandnewzealand</t>
  </si>
  <si>
    <t>geneticparametersforcalffeedingtraitsderivedfromautomatedmilkfeedingmachinesandnumberofbovinerespiratorydiseasetreatmentsinnorthamericanholsteincalves</t>
  </si>
  <si>
    <t>polarfederatedsearchnewinfrastructuretosupportthepolarcommunity</t>
  </si>
  <si>
    <t>interconnectednessbetweenhealthcaretokensandhealthcarestocksevidencefromaquantilevarapproach</t>
  </si>
  <si>
    <t>cloudbasedbiomedicaldatastorageandanalysisforgenomicresearchlandscapeanalysisofdatagovernanceinemergingnihsupportedplatforms</t>
  </si>
  <si>
    <t>environmentalimpactsofearthobservationdataintheconstellationandcloudcomputingera</t>
  </si>
  <si>
    <t>predictingintercropcompetitionfacilitationandproductivityfromsimplefunctionaltraits</t>
  </si>
  <si>
    <t>anassuranceprocessforbigdatatrustworthiness</t>
  </si>
  <si>
    <t>worldwidesourcesofdatainhaematologyimportanceofclinicianbiostatisticiancollaboration</t>
  </si>
  <si>
    <t>blockchainforhealthcaresystemsarchitecturesecuritychallengestrendsandfuturedirections</t>
  </si>
  <si>
    <t>beyondthespreadsheetdatamanagementforphysiciansintheeraofbigdata</t>
  </si>
  <si>
    <t>assessingtheroleofsettlementintheenvironmentalchallengesofsensitiveecosystemsacasestudyinzrebarwetlandiran</t>
  </si>
  <si>
    <t>starratingofdriversbehaviorasatooltopreventriskybehavior</t>
  </si>
  <si>
    <t>athoroughexaminationofsmartcityapplicationsexploringchallengesandsolutionsthroughoutthelifecyclewithemphasisonsafeguardingcitizenprivacy</t>
  </si>
  <si>
    <t>performanceandentericmethaneemissionsfromhousedbeefcattlefedsilageproducedonpastureswithdifferentforageprofiles</t>
  </si>
  <si>
    <t>fairdegreeassessmentinagriculturedatasetsusingthefujitool</t>
  </si>
  <si>
    <t>futuredirectionsforscholarshipondatagovernancedigitalinnovationandgrandchallenges</t>
  </si>
  <si>
    <t>predictingadaptationsoffishandfishingcommunitiestorapidclimatevelocitiesincanadianwatersasystematicreview</t>
  </si>
  <si>
    <t>urbanclassificationofthebuiltupandseasonalvariationsinvegetationaframeworkintegratingmultisourcedatasets</t>
  </si>
  <si>
    <t>middleagedforestsintheeasternushavesignificantclimatemitigationpotential</t>
  </si>
  <si>
    <t>cloudbasedenergymanagementsystemsterminologiesconceptsanddefinitions</t>
  </si>
  <si>
    <t>contextbaseddiversificationonkeywordsearchbyconceptualizationoftypedtermsofthequery</t>
  </si>
  <si>
    <t>stockpricemomentummodelingusingsocialmediadata</t>
  </si>
  <si>
    <t>disruptivetechnologiesforediasporasblockchaindaosdatacooperativesmetaverseandchatgpt</t>
  </si>
  <si>
    <t>aprocessmodelforsystematicallysettingupthedatabasisfordatadrivenprojectsinmanufacturing</t>
  </si>
  <si>
    <t>opendataplatformsfortransformationalentrepreneurshipinclusionandexclusionmechanisms</t>
  </si>
  <si>
    <t>retinalscansanddatasharingtheprivacyandscientificdevelopmentequilibrium</t>
  </si>
  <si>
    <t>impactofthecovidpandemiconcancercareinirelandperspectivesfromacovidandcancerworkinggroup</t>
  </si>
  <si>
    <t>datadrivenlearningfordatarightsdatapricingandprivacycomputing</t>
  </si>
  <si>
    <t>researchondigitaltransformationstrategyoftheenergyindustrybasedondifferentialgameunderthedualcarbonbackgroundinchina</t>
  </si>
  <si>
    <t>theengagementofacademiclibrariesinopenscienceasystematicreview</t>
  </si>
  <si>
    <t>semanticwebandblockchaintechnologiesconvergencechallengesandresearchtrends</t>
  </si>
  <si>
    <t>identifyingbiodegradationpathwaysofcetrimoniumbromidectabusingmetagenomemetatranscriptomeandmetabolometriomicsintegration</t>
  </si>
  <si>
    <t>towardaholisticapproachtoedtecheffectivenesslessonsfromcovidresearchinbangladeshghanakenyapakistanandsierraleone</t>
  </si>
  <si>
    <t>cardiovascularcareinnovationthroughdatadrivendiscoveriesintheelectronichealthrecord</t>
  </si>
  <si>
    <t>genomicmaterialsdesigncalculationofphasedynamics</t>
  </si>
  <si>
    <t>howtopromotetheparticipationofenterprisesusingopengovernmentdataevolutionarygameanalysisbyapplyingdynamicmeasures</t>
  </si>
  <si>
    <t>tokenizingcircularityinagrifoodsystemsaconceptualframeworkandexploratorystudy</t>
  </si>
  <si>
    <t>dialogicdatainnovationsforsustainabilitytransformationsandfloodresiliencethecaseforwaterproofingdata</t>
  </si>
  <si>
    <t>evidenceofcollaborativeopportunitiestoensurelongtermsustainabilityinafricanfarming</t>
  </si>
  <si>
    <t>assessingdataphishingrisksassociatedwithunencryptedappsonsmartphoneswithnonparametrictestandrandomforestmodelinsightsfromkuwaitphishingscamcalls</t>
  </si>
  <si>
    <t>thepossibilitiesandlimitsoftradesecretstoprotectdatasharedbetweenfirmsinagriculturalandfoodsectors</t>
  </si>
  <si>
    <t>tourismpolicynetworksinfourcaribbeancountries</t>
  </si>
  <si>
    <t>ondefenseofœethificationoflawhowethicsmayimprovecompliancewiththeeudigitallaws</t>
  </si>
  <si>
    <t>whatthedickenspostmortemprivacyandintergenerationaltrust</t>
  </si>
  <si>
    <t>towardbornsharingthesharingeconomyevolutionenabledbythedigitalecosystems</t>
  </si>
  <si>
    <t>adecisionsupportsystembasedonamultivariatesupervisedregressionstrategyforestimatingsupplyleadtimes</t>
  </si>
  <si>
    <t>datascienceandprecisiononcologynursingcreatingananalyticecosystemtosupportpersonalizedsupportivecareacrossthetrajectoryofillness</t>
  </si>
  <si>
    <t>distributeddatastreamprocessingandedgecomputingasurveyonresourceelasticityandfuturedirections</t>
  </si>
  <si>
    <t>aroadmapforsecuritychallengesintheinternetofthings</t>
  </si>
  <si>
    <t>supportingschoolleadershipdecisionmakingwithholisticschoolanalyticsbridgingthequalitativequantitativedivideusingfuzzysetqualitativecomparativeanalysis</t>
  </si>
  <si>
    <t>datasharingandcardiologyplatformsandpossibilities</t>
  </si>
  <si>
    <t>asignalinggamebasedapproachfordataasaserviceprovisioninginiotcloud</t>
  </si>
  <si>
    <t>ecosystembasedmonitoringintheageofrapidclimatechangeandnewtechnologies</t>
  </si>
  <si>
    <t>cixtybuildingcomprehensiveknowledgebasesforcityexploration</t>
  </si>
  <si>
    <t>areopticalindicesgoodproxiesofseasonalchangesincarbonfluxesandstressrelatedphysiologicalstatusinabeechforest</t>
  </si>
  <si>
    <t>studyinginnovationecosystemsusingecologytheory</t>
  </si>
  <si>
    <t>measuringstreamprocessingsystemsadaptabilityunderdynamicworkloads</t>
  </si>
  <si>
    <t>aligningtheaacpstrategicengagementagendawithkeyfederalprioritiesinhealthreportofthearguscommission</t>
  </si>
  <si>
    <t>futurecancerresearchprioritiesintheusaalancetoncologycommission</t>
  </si>
  <si>
    <t>opengovernmentdataandtheprivatesectoranempiricalviewonbusinessmodelsandvaluecreation</t>
  </si>
  <si>
    <t>asoftwarereferencearchitectureforsemanticawarebigdatasystems</t>
  </si>
  <si>
    <t>urbangovernanceandbigcorporationsinthedigitaleconomyaninvestigationofsociospatialimplicationsofgooglefiberinkansascity</t>
  </si>
  <si>
    <t>fundamentaldiagramofshiptrafficinthesingaporestrait</t>
  </si>
  <si>
    <t>bigdatatechnologiesandmanagementwhatconceptualmodelingcando</t>
  </si>
  <si>
    <t>areviewonthepracticeofbigdataanalysisinagriculture</t>
  </si>
  <si>
    <t>gisbasedvaluationofecosystemservicesinmountainregionsacasestudyofthekarlovomunicipalityinbulgaria</t>
  </si>
  <si>
    <t>bridgingtheinformationgapofdisasterrespondersbyoptimizingdataselectionusingcostandquality</t>
  </si>
  <si>
    <t>anintegrationorientedontologytogovernevolutioninbigdataecosystems</t>
  </si>
  <si>
    <t>coverageofhighbiomassforestsbytheesabiomassmissionunderdefenserestrictions</t>
  </si>
  <si>
    <t>theiotforsmartsustainablecitiesofthefutureananalyticalframeworkforsensorbasedbigdataapplicationsforenvironmentalsustainability</t>
  </si>
  <si>
    <t>predictableremoteinvocationsfordistributedstreamprocessing</t>
  </si>
  <si>
    <t>applyingbigdataparadigmstoalargescalescientificworkflowlessonslearnedandfuturedirections</t>
  </si>
  <si>
    <t>towardsaservicearchitectureformasterdataexchangebasedonisowithsupporttoprocesslargedatasets</t>
  </si>
  <si>
    <t>bigbuildingdataabigdataplatformforsmartbuildings</t>
  </si>
  <si>
    <t>citizencentricdataservicesforsmartercities</t>
  </si>
  <si>
    <t>advancingdistributeddatamanagementforthehydrosharehydrologicinformationsystem</t>
  </si>
  <si>
    <t>fogologywhatisnotfogcomputing</t>
  </si>
  <si>
    <t>contentsensitivitybasedaccesscontrolframeworkforhadoop</t>
  </si>
  <si>
    <t>rearviewmirrorcrystalballpredictionsforthefutureofdataprotectionlawbasedonthehistoryofenvironmentalprotectionlaw</t>
  </si>
  <si>
    <t>relationshipbetweenthemenstrualcycleandtimingofovulationrevealedbynewprotocolsanalysisofdatafromaselftrackinghealthapp</t>
  </si>
  <si>
    <t>anontologicalapproachtodynamicfinegrainedurbanindicators</t>
  </si>
  <si>
    <t>bigdataandmachinelearningbasedsecurehealthcareframework</t>
  </si>
  <si>
    <t>reimagininghealthdataexchangeanapplicationprogramminginterfaceenabledroadmapforindia</t>
  </si>
  <si>
    <t>pursuingconsumerempowermentintheageofbigdataacomprehensiveregulatoryframeworkfordatabrokers</t>
  </si>
  <si>
    <t>alongitudinalcrosssectoranalysisofopendataportalservicecapabilitythecaseofaustralianlocalgovernments</t>
  </si>
  <si>
    <t>towardanewdatastandardforcombinedmarinebiologicalandenvironmentaldatasetsexpandingobisbeyondspeciesoccurrences</t>
  </si>
  <si>
    <t>bigdatadreamsaframeworkforcorporatestrategy</t>
  </si>
  <si>
    <t>ablueprintformarketconstructionspatialdatainfrastructuresinteroperabilityandtheeudigitalsinglemarket</t>
  </si>
  <si>
    <t>benchmarkingrealtimevehicledatastreamingmodelsforasmartcity</t>
  </si>
  <si>
    <t>ittakesavillagetheimportanceofmultidisciplinarycare</t>
  </si>
  <si>
    <t>amultidisciplinaryperspectiveofbigdatainmanagementresearch</t>
  </si>
  <si>
    <t>anewarchitectureofinternetofthingsandbigdataecosystemforsecuredsmarthealthcaremonitoringandalertingsystem</t>
  </si>
  <si>
    <t>bigdataanddatadrivenintelligentpredictivealgorithmstosupportcreativityinindustrialengineering</t>
  </si>
  <si>
    <t>abigdataanalyticalarchitecturefortheassetmanagement</t>
  </si>
  <si>
    <t>assessingthesensitivityofurbanecosystemservicemapstoinputspatialdataresolutionandmethodchoice</t>
  </si>
  <si>
    <t>thencigenomicdatacommonsasanengineforprecisionmedicine</t>
  </si>
  <si>
    <t>humanresourcesforbigdataprofessionsasystematicclassificationofjobrolesandrequiredskillsets</t>
  </si>
  <si>
    <t>theeffectofforestownerdecisionmakingclimaticchangeandsocietaldemandsonlandusechangeandecosystemserviceprovisioninsweden</t>
  </si>
  <si>
    <t>mappingbustransitservicesinhyderabadanillustrativeexampleoftheuseofopengeospatialdata</t>
  </si>
  <si>
    <t>smartcitiesandurbandataplatformsdesigninginterfacesforsmartgovernance</t>
  </si>
  <si>
    <t>selectingmethodsforecosystemserviceassessmentadecisiontreeapproach</t>
  </si>
  <si>
    <t>opengovernmentdatainafricaapreferenceelicitationanalysisofmediapractitioners</t>
  </si>
  <si>
    <t>constructingspatiotemporalpovertyindicesfrombigdata</t>
  </si>
  <si>
    <t>uptheanteonbioeconomicsubmodelsofmarinefoodwebsadataassimilationbasedapproach</t>
  </si>
  <si>
    <t>conceptualdesignofnewdataintegrationandprocesssystemforkstardatascheduling</t>
  </si>
  <si>
    <t>buildingedgeintelligenceforonlineactivityrecognitioninserviceorientediotsystems</t>
  </si>
  <si>
    <t>nextdirectionsinexperimentaldataforseismichazardmitigation</t>
  </si>
  <si>
    <t>scarffascalableframeworkforstreamingcreditcardfrauddetectionwithspark</t>
  </si>
  <si>
    <t>theriseofbigdatainoncology</t>
  </si>
  <si>
    <t>publicparticipationinthegeoweberadefiningatypologyforgeoparticipationinlocalgovernments</t>
  </si>
  <si>
    <t>cpcsthanniversarycelebratingyearsofopensourcesoftwareincomputationalphysics</t>
  </si>
  <si>
    <t>scalabledatapipelinearchitecturetosupporttheindustrialinternetofthings</t>
  </si>
  <si>
    <t>ontologybaseddataintegrationforadvancingtoxicologicalknowledge</t>
  </si>
  <si>
    <t>aigovernanceinthepublicsectorthreetalesfromthefrontiersofautomateddecisionmakingindemocraticsettings</t>
  </si>
  <si>
    <t>elusiveboundariespowerrelationsandknowledgeproductionasystematicreviewoftheliteratureondigitalizationinaccounting</t>
  </si>
  <si>
    <t>arealtimelinkeddataspacefortheinternetofthingsenablingœpayasyougodatamanagementinsmartenvironments</t>
  </si>
  <si>
    <t>usingblockchaintocreatetransactionidentityforpersonsexperiencinghomelessnessinamericapolicyproposal</t>
  </si>
  <si>
    <t>symposiumreviewdairybraininformingdecisionsondairyfarmsusingdataanalytics</t>
  </si>
  <si>
    <t>predictivemodelingofwildfiresanewdatasetandmachinelearningapproach</t>
  </si>
  <si>
    <t>nonlinearadaptiveclosedloopcontrolsystemforimprovedefficiencyiniotblockchainmanagement</t>
  </si>
  <si>
    <t>usingbigdatainpediatriconcologycurrentapplicationsandfuturedirections</t>
  </si>
  <si>
    <t>seizurepredictionandintervention</t>
  </si>
  <si>
    <t>devisingurbanecosystembasedadaptationebaprojectswithdevelopingnationsacasestudyofportvilavanuatu</t>
  </si>
  <si>
    <t>acceleratingclimateresilientplantbreedingbyapplyingnextgenerationartificialintelligence</t>
  </si>
  <si>
    <t>disaggregatinglivelihooddependenceonecosystemservicestoinformlandmanagement</t>
  </si>
  <si>
    <t>detectingpotentialmedicationselectionerrorsduringoutpatientpharmacyprocessingofelectronicprescriptionswiththerxnormapplicationprogramminginterfaceretrospectiveobservationalcohortstudy</t>
  </si>
  <si>
    <t>consumerviewpointonanewkindofenergymarket</t>
  </si>
  <si>
    <t>towardsnationallyharmonizedmappingandquantificationofecosystemservices</t>
  </si>
  <si>
    <t>providingresearchdatamanagementrdmservicesinlibrariespreparednessroleschallengesandtrainingforrdmpractice</t>
  </si>
  <si>
    <t>towardsbettertraceabilityoffieldsamplingdata</t>
  </si>
  <si>
    <t>maassurveillanceprivacyconsiderationsinmobilityasaservice</t>
  </si>
  <si>
    <t>arelevancebasedapproachforbigdataexploration</t>
  </si>
  <si>
    <t>bigandopenlinkeddataanalyticsecosystemtheoreticalbackgroundandessentialelements</t>
  </si>
  <si>
    <t>developinghumanresourcedatariskmanagementintheageofbigdata</t>
  </si>
  <si>
    <t>towardsacontentagnosticcomputableknowledgerepositoryfordataqualityassessment</t>
  </si>
  <si>
    <t>developingagovernmententerprisearchitectureframeworktosupporttherequirementsofbigandopenlinkeddatawiththeuseofcloudcomputing</t>
  </si>
  <si>
    <t>makingecologicalindicatorsmanagementreadyassessingthespecificitysensitivityandthresholdresponseofecologicalindicators</t>
  </si>
  <si>
    <t>howbiometricsandblockchaincouldsavebricksandmortarretail</t>
  </si>
  <si>
    <t>stateoftheartinbigdataapplicationsinmicrogridareview</t>
  </si>
  <si>
    <t>quantifyinguncertaintiesinearthobservationbasedecosystemserviceassessments</t>
  </si>
  <si>
    <t>bigdataanalyticsforpersonalizedmedicine</t>
  </si>
  <si>
    <t>datascienceinphysicalmedicineandrehabilitationopportunitiesandchallenges</t>
  </si>
  <si>
    <t>iotainterlinkingofheterogeneousmultilingualopenfiscaldata</t>
  </si>
  <si>
    <t>raisinginteroperabilityamongbaseregistriestheevolutionofthelinkedbaseregistryforaddressesinflanders</t>
  </si>
  <si>
    <t>theveteransprecisiononcologydatacommonstransformingvadataintoanationalresourceforresearchinprecisiononcology</t>
  </si>
  <si>
    <t>urbansustainabletransportationplanningstrategiesforlivablecitysqualityoflife</t>
  </si>
  <si>
    <t>animplementationofrealtimeairqualityandinfluenzalikeillnessdatastorageandprocessingplatform</t>
  </si>
  <si>
    <t>economicimpactsofprosopissppinvasionsondrylandecosystemservicesinethiopiaandkenyaevidencefromchoiceexperimentaldata</t>
  </si>
  <si>
    <t>explorationandresearchontheconstructionmethodofubiquitouspowerinternetofthingsforprefecturelevelpowersupplycompanies</t>
  </si>
  <si>
    <t>amultilayerbigdatavaluechainapproachforsecurityissues</t>
  </si>
  <si>
    <t>internetofthingstonetworksmartdevicesforecosystemmonitoring</t>
  </si>
  <si>
    <t>datasharingandinteroperabilityfosteringinnovationandcompetitionthroughapis</t>
  </si>
  <si>
    <t>investigatingthebarriersfacedbystakeholdersinopendatadevelopmentastudyonhongkongasaœsmartcity</t>
  </si>
  <si>
    <t>internetofthingsbigdataandtheeconomicsofnetworkedvehicles</t>
  </si>
  <si>
    <t>costbenefitanalysisoffloodearlywarningsysteminthekarnaliriverbasinofnepal</t>
  </si>
  <si>
    <t>analyzingdiffusionpatternsofbigopendataaspolicyinnovationinpublicsector</t>
  </si>
  <si>
    <t>canbacterialindicatorsofagrassywoodlandrestorationinformecosystemassessmentandmicrobiotamediatedhumanhealth</t>
  </si>
  <si>
    <t>chapterinferenceformarketingdecisions</t>
  </si>
  <si>
    <t>theelementsofdatasharing</t>
  </si>
  <si>
    <t>knowledgeareasthemesandfutureresearchonopendataacowordanalysis</t>
  </si>
  <si>
    <t>spartansemanticintegrationofbigspatiotemporaldatafromstreamingandarchivalsources</t>
  </si>
  <si>
    <t>leveraginginternetofthingsandbigdataanalyticsinitiativesineuropeanandamericanfirmsisdataqualityawaytoextractbusinessvalue</t>
  </si>
  <si>
    <t>publicengagementwithukgovernmentdatasciencepropositionsfromaliteraturereviewofpublicengagementonnewtechnologies</t>
  </si>
  <si>
    <t>anintegratedgisplatformarchitectureforspatiotemporalbigdata</t>
  </si>
  <si>
    <t>whatcanantstellusaboutecologicalrestorationaglobalmetaanalysis</t>
  </si>
  <si>
    <t>iotandbigdataanalyticsforsmartbuildingsasurvey</t>
  </si>
  <si>
    <t>howdoesparkingavailabilityinterplaywiththelanduseandaffecttrafficcongestioninurbanareasthecasestudyofxianchina</t>
  </si>
  <si>
    <t>aframeworkforinternetofthingsenabledsmartgovernmentacaseofiotcybersecuritypoliciesandusecasesinusfederalgovernment</t>
  </si>
  <si>
    <t>textminingofindustryjobadvertisements</t>
  </si>
  <si>
    <t>bigowlknowledgecenteredbigdataanalytics</t>
  </si>
  <si>
    <t>useofrealworldevidenceinuspayercoveragedecisionmakingfornextgenerationsequencingbasedtestschallengesopportunitiesandpotentialsolutions</t>
  </si>
  <si>
    <t>towardsanoptimalcoverageofecosystemservicesinlca</t>
  </si>
  <si>
    <t>knowledgetodecisionindynamicseasmethodstoincorporatenonindigenousspeciesintocumulativeimpactassessmentsformaritimespatialplanning</t>
  </si>
  <si>
    <t>fogiotforhealthanewarchitectureforpatientsandelderlymonitoring</t>
  </si>
  <si>
    <t>businessinnovationanddigitalecosystemslandscapesurveyandknowledgecrosssharing</t>
  </si>
  <si>
    <t>theinternetofthingsinhealthcareinoxfordprotocolforproofofconceptprojects</t>
  </si>
  <si>
    <t>manufacturingbigdataecosystemasystematicliteraturereview</t>
  </si>
  <si>
    <t>conditionmonitoringsystemformachinetoolauxiliaries</t>
  </si>
  <si>
    <t>usingremotesensingtoquantifyecosystemsitepotentialcommunitystructureanddeviationinthegreatbasinunitedstates</t>
  </si>
  <si>
    <t>theimpactofthe/droughtonvegetationgrowthandterrestrialcarbonbalanceinsouthwestchina</t>
  </si>
  <si>
    <t>privacypreservingmethodsforfeatureengineeringusingblockchainreviewevaluationandproofofconcept</t>
  </si>
  <si>
    <t>bigdatadrivensupplychainmanagement</t>
  </si>
  <si>
    <t>anopenmindedstrategytowardsecoinnovationakeytosustainablegrowthinaglobalenterprise</t>
  </si>
  <si>
    <t>capabilitiesandreadinessforbigdataanalytics</t>
  </si>
  <si>
    <t>dgstefficientandscalablesuffixtreeconstructionondistributeddataparallelplatforms</t>
  </si>
  <si>
    <t>anorchestrationapproachtosmartcitydataecosystems</t>
  </si>
  <si>
    <t>advancesystemtestingcansafetystudiesbeconductedusingelectronichealthcaredataanexampleusingpertussisvaccination</t>
  </si>
  <si>
    <t>industryinfluencesonmaintenanceoperationabibliometricanalysis</t>
  </si>
  <si>
    <t>ageneralframeworkforstudyingtheevolutionofthedigitalinnovationecosystemthecaseofbigdata</t>
  </si>
  <si>
    <t>metadatamanagementinabigdatainfrastructure</t>
  </si>
  <si>
    <t>barriersandpitfallsforartificialintelligenceingastroenterologyethicalandregulatoryissues</t>
  </si>
  <si>
    <t>factorsinfluencingeffectiveuseofbigdataaresearchframework</t>
  </si>
  <si>
    <t>approachforanadaptivecontrolloopbetweensupplynetworkandmanufacturing</t>
  </si>
  <si>
    <t>comparisonofparametricandnonparametricmethodsforoutcomepredictionusinglongitudinaldataaftercardiacarrest</t>
  </si>
  <si>
    <t>achronologicalreviewofempiricalresearchonpersonalinformationprivacyconcernsananalysisofcontextsandresearchconstructs</t>
  </si>
  <si>
    <t>chinasecologicalcivilizationprogramimplementingecologicalredlinepolicy</t>
  </si>
  <si>
    <t>datalakescloudsandcommonsareviewofplatformsforanalyzingandsharinggenomicdata</t>
  </si>
  <si>
    <t>significanceofbigdataanalyticsandtheinternetofthingsiotaspectsinindustrialdevelopmentgovernanceandsustainability</t>
  </si>
  <si>
    <t>ethicsofsmartfarmingcurrentquestionsanddirectionsforresponsibleinnovationtowardsthefuture</t>
  </si>
  <si>
    <t>towardsamaturitymodelforbigdataanalyticsinairlinenetworkplanning</t>
  </si>
  <si>
    <t>businessanalysismethodforconstructingbusinessaialignmentmodel</t>
  </si>
  <si>
    <t>opendataforelectricitymodelinglegalaspects</t>
  </si>
  <si>
    <t>aiservicesystemdevelopmentusingenterprisearchitecturemodeling</t>
  </si>
  <si>
    <t>geoqueryintegratinghpcsystemsandpublicwebbasedgeospatialdatatools</t>
  </si>
  <si>
    <t>digitalhealthandaddiction</t>
  </si>
  <si>
    <t>datascienceplatformforsmartdiagnosisofupperlimbspasticity</t>
  </si>
  <si>
    <t>anarchitectureforprovidingdatausageandaccesscontrolindatasharingecosystems</t>
  </si>
  <si>
    <t>theroleofinteroperabledatastandardsinprecisionlivestockfarminginextensivelivestocksystemsareview</t>
  </si>
  <si>
    <t>performancetuninganalysisofspatialoperationsonspatialhadoopclusterwithssd</t>
  </si>
  <si>
    <t>currentpracticesandinfrastructureforopendatabasedresearchonoccupantcentricdesignandoperationofbuildings</t>
  </si>
  <si>
    <t>standardizingecosystemmorphologicaltraitsfromdinformationsources</t>
  </si>
  <si>
    <t>bigdataanalyticsinbuildingthecompetitiveintelligenceoforganizations</t>
  </si>
  <si>
    <t>textmininginfisheriesscientificliteratureatermcodingapproach</t>
  </si>
  <si>
    <t>verificationprocessofdatacombinationforproblemsolvingacaseofaresidentialareaselectionsystem</t>
  </si>
  <si>
    <t>thecomplexityofinternetofthingsforensicsastateoftheartreview</t>
  </si>
  <si>
    <t>implementationofthespatialplaninformationpackageforimprovingeaseofdoingbusinessinindonesiancities</t>
  </si>
  <si>
    <t>fromfightingcovidpandemictotacklingsustainabledevelopmentgoalsanopportunityforresponsibleinformationsystemsresearch</t>
  </si>
  <si>
    <t>cultivatingopengovernmentdataplatformecosystemsthroughgovernancelessonsfrombuenosairesmexicocityandmontevideo</t>
  </si>
  <si>
    <t>developmentofanecosystemapproachandorganizationoflogisticsinfrastructure</t>
  </si>
  <si>
    <t>unleashingconstraintoptimisationproblemsolvinginbigdataenvironments</t>
  </si>
  <si>
    <t>citizenscienceasadatabasedpracticeaconsiderationofdatajustice</t>
  </si>
  <si>
    <t>threepillarsofsustainabilityinthewakeofcovidasystematicreviewandfutureresearchagendaforsustainabledevelopment</t>
  </si>
  <si>
    <t>realworldevidencetoestimateprostatecancercostsforfirstlinetreatmentoractivesurveillance</t>
  </si>
  <si>
    <t>solarpositionconfoundstherelationshipbetweenecosystemfunctionandvegetationindicesderivedfromsolarandphotosyntheticallyactiveradiationfluxes</t>
  </si>
  <si>
    <t>findingplutoananalyticsbasedapproachtosafetydataecosystems</t>
  </si>
  <si>
    <t>moleculartransducersofphysicalactivityconsortiummotrpacmappingthedynamicresponsestoexercise</t>
  </si>
  <si>
    <t>developingageographicinformationcapacitygicprofilefordisasterriskmanagementunderunitednationsframeworkcommitments</t>
  </si>
  <si>
    <t>onthesuitabilityofblockchainplatformsforiotapplicationsarchitecturessecurityprivacyandperformance</t>
  </si>
  <si>
    <t>towardsinsilicoprocessmodelingforvaccines</t>
  </si>
  <si>
    <t>unleashingtheconvergenceamiddigitalizationandsustainabilitytowardspursuingthesustainabledevelopmentgoalssdgsaholisticreview</t>
  </si>
  <si>
    <t>recommendersystemsforsensorbasedambientcontrolinacademicfacilities</t>
  </si>
  <si>
    <t>integratingecologicalequivalencefornativevegetationcompensationamethodologicalapproach</t>
  </si>
  <si>
    <t>healthdatapovertyanassailablebarriertoequitabledigitalhealthcare</t>
  </si>
  <si>
    <t>applicationofecosystemstabilityandregimeshifttheoriesinecosystemassessmentcalculationvariableandpracticalperformance</t>
  </si>
  <si>
    <t>comprehensiveanalysisandcorrelationofionicliquidconductivitydataforenergyapplications</t>
  </si>
  <si>
    <t>digitalmanufacturinginsmesbasedonthecontextoftheindustryframeworkoneapproach</t>
  </si>
  <si>
    <t>cloudylandscapesontheextendedgeographyofsmarturbanism</t>
  </si>
  <si>
    <t>openaccessdataacornerstoneforartificialintelligenceapproachestoproteinstructureprediction</t>
  </si>
  <si>
    <t>inhaledaerosoldosimetryresearchrelatedneedsandrecommendations</t>
  </si>
  <si>
    <t>assessmentmethodforidentifyingbusinessactivitiestobereplacedbyaitechnologies</t>
  </si>
  <si>
    <t>theveteransaffairsprecisiononcologydatarepositoryaclinicalgenomicandimagingresearchdatabase</t>
  </si>
  <si>
    <t>holisticconcepttowardsareferencearchitecturemodelforpredictivemaintenance</t>
  </si>
  <si>
    <t>conceptualisingvaluecreationindatadrivenservicesthecaseofvehicledata</t>
  </si>
  <si>
    <t>nationalstrategicartificialintelligenceplansamultidimensionalanalysis</t>
  </si>
  <si>
    <t>asurveyofmachinelearningbasedsolutionstoprotectprivacyintheinternetofthings</t>
  </si>
  <si>
    <t>towardsdatadrivenreliabilitymodelingforcyberphysicalproductionsystems</t>
  </si>
  <si>
    <t>theextensibledatabrainmodelarchitectureapplicationsanddirections</t>
  </si>
  <si>
    <t>aframeworktoassessimpactsofpathdependenceonurbanplanningoutcomesinducedthroughtheuseofdecisionsupporttools</t>
  </si>
  <si>
    <t>fillingthesemanticsgapinindustrialcommunicationmiddleware+foraninternetofproduction</t>
  </si>
  <si>
    <t>landuseoptimizationmodellingwithecologicalpriorityperspectiveforlargescalespatialplanning</t>
  </si>
  <si>
    <t>marismabidapatternintegratedriskanalysisforbigdata</t>
  </si>
  <si>
    <t>rcsbproteindatabankarchitecturaladvancestowardsintegratedsearchingandefficientaccesstomacromolecularstructuredatafromthepdbarchive</t>
  </si>
  <si>
    <t>functionaldevelopmentalstatesofthegreatercaribbeancoralreefs</t>
  </si>
  <si>
    <t>bigdataanalyticsinagilesoftwaredevelopmentasystematicmappingstudy</t>
  </si>
  <si>
    <t>predictorsofenrollmentinopioidagonisttherapyafteropioidoverdoseordiagnosiswithopioidusedisorderacohortstudy</t>
  </si>
  <si>
    <t>thesurvivalofopengovernmentplatformsempiricalinsightsfromaglobalsample</t>
  </si>
  <si>
    <t>credibilityassessmentoffinancialstocktweets</t>
  </si>
  <si>
    <t>œprivacybydesignimplementationinformationsystemengineersperspective</t>
  </si>
  <si>
    <t>adigitalhighwayfordatafluidityanddataequityinprecisionmedicine</t>
  </si>
  <si>
    <t>ontherelevanceofclusteringstrategiesforcollaborativeprognostics</t>
  </si>
  <si>
    <t>guidelinesforestablishingadprintingbiofabricationlaboratory</t>
  </si>
  <si>
    <t>throughputoptimizationforstormbasedprocessingofstreamdataonclouds</t>
  </si>
  <si>
    <t>theroleofopendatainevidencingandlimitingpoliticalinterferenceinpublicinputdistributioninguatemala</t>
  </si>
  <si>
    <t>futuregreeningoftheearthmaynotbeaslargeaspreviouslypredicted</t>
  </si>
  <si>
    <t>conceptforenablingcustomerorienteddataanalyticsviaintegrationofproductionprocessimprovementmethodsanddatasciencemethods</t>
  </si>
  <si>
    <t>comparingopendatabenchmarkswhichmetricsandmethodologiesdeterminecountriespositionsintherankinglists</t>
  </si>
  <si>
    <t>supplynetworkdesigntoaddressunitednationssustainabledevelopmentgoalsacasestudyofblockchainimplementationinthaifishindustry</t>
  </si>
  <si>
    <t>euprogigantaconcepttowardsanindustrialsystemarchitecturefordatadrivenproductionsystems</t>
  </si>
  <si>
    <t>ablockchainbasedtrustsystemfordecentralisedapplicationswhentrustlessneedstrust</t>
  </si>
  <si>
    <t>metalconcentrationsinthreespeciesoffucuslonthemurmanskcoastofthebarentssea</t>
  </si>
  <si>
    <t>asystematicliteraturemappingonsecureidentitymanagementusingblockchaintechnology</t>
  </si>
  <si>
    <t>dynamicsoftrustininstitutionsthelegitimacyofthesocialorderandsocialopeninnovation</t>
  </si>
  <si>
    <t>allourdatawillbehealthdataonedaytheneedforuniversaldataprotectionandcomprehensiveconsent</t>
  </si>
  <si>
    <t>ecosystemservicesandsustainabledevelopmentperspectivesfromthefoodenergywaternexus</t>
  </si>
  <si>
    <t>healthinformationtechnologyanddigitalinnovationfornationallearninghealthandcaresystems</t>
  </si>
  <si>
    <t>transparencybydesignwhatistheroleofopendataportals</t>
  </si>
  <si>
    <t>avulnerabilityindexforthemanagementofandresponsetothecovidepidemicinindiaanecologicalstudy</t>
  </si>
  <si>
    <t>cybersecuritythreatsintheautoindustrytensionsintheknowledgeenvironment</t>
  </si>
  <si>
    <t>theeffectoftectonicplatemotionongeoreferencedlongtermglobaldatasets</t>
  </si>
  <si>
    <t>deepneuralnetworktoextracthighlevelfeaturesandlabelsinmultilabelclassificationproblems</t>
  </si>
  <si>
    <t>useoftranscriptomicdatatoinformbiophysicalmodelsviabayesiannetworks</t>
  </si>
  <si>
    <t>opendatainnovationvisualizationsandprocessredesignasawaytobridgethetransparencyaccountabilitygap</t>
  </si>
  <si>
    <t>lookingfordatasetstoopenanexplorationofgovernmentofficialsinformationbehaviorsinopendatapolicyimplementation</t>
  </si>
  <si>
    <t>johnmeisenbergpatientsafetyandqualityawardsspottingsepsistosavelivesanationwidecomputeralgorithmforearlydetectionofsepsisinnovationinpatientsafetyandqualityatthenationalleveleisenbergaward</t>
  </si>
  <si>
    <t>themostcitedarticlesinophthalmologyinasia</t>
  </si>
  <si>
    <t>theimpactsofopendatainitiativesonsmartcitiesaframeworkforevaluationandmonitoring</t>
  </si>
  <si>
    <t>motivatinginformationsystemengineersacceptanceofprivacybydesigninchinaanextendedutautmodel</t>
  </si>
  <si>
    <t>firmlevelcapabilitiestowardsbigdatavaluecreation</t>
  </si>
  <si>
    <t>factorsinfluencingecosystemservicesinthepearlriverdeltachinaspatiotemporaldifferentiationandvaryingimportance</t>
  </si>
  <si>
    <t>valuecapturemechanismsinpubliclyfundedresearch</t>
  </si>
  <si>
    <t>impactoflandusechangeonecosystemservicesareview</t>
  </si>
  <si>
    <t>datascienceconnotationmethodstechnologiesanddevelopment</t>
  </si>
  <si>
    <t>customersegmentationbasedonactivitymonitoringapplicationsfortherecommendationsystem</t>
  </si>
  <si>
    <t>datadrivenapproachestoadvanceresearchandclinicalcareforpediatriccancer</t>
  </si>
  <si>
    <t>makingthecovidpandemicadriverfordigitalhealthbrazilianstrategies</t>
  </si>
  <si>
    <t>carbonmaterialsforhighperformancepotassiumionenergystoragedevices</t>
  </si>
  <si>
    <t>compacturbanismandthesynergicpotentialofitsintegrationwithdatadrivensmarturbanismanextensiveinterdisciplinaryliteraturereview</t>
  </si>
  <si>
    <t>lifecyclesustainabilityassessmentofcropsinindia</t>
  </si>
  <si>
    <t>landownerconcernsrelatedtoavailabilityofecosystemservicesandenvironmentalissuesinthesouthernunitedstates</t>
  </si>
  <si>
    <t>mangrovecarbonstocksinpongaranationalparkgabon</t>
  </si>
  <si>
    <t>beyondthesupplysideuseandimpactofmunicipalopendataintheus</t>
  </si>
  <si>
    <t>requirementsofhealthdatamanagementsystemsforbiomedicalcareandresearchscopingreview</t>
  </si>
  <si>
    <t>asecondlookatfairinproteomicinvestigations</t>
  </si>
  <si>
    <t>mappingforestconditionineuropemethodologicaldevelopmentsinsupporttoforestbiodiversityassessments</t>
  </si>
  <si>
    <t>recommendationsforservicesinafairdataecosystem</t>
  </si>
  <si>
    <t>impactsonenvironmentalqualityandrequiredenvironmentalregulationadjustmentsaperspectiveofdirectedtechnicalchangedrivenbybigdata</t>
  </si>
  <si>
    <t>upgradingthemanufacturingsectorviaapplicationsofindustrialinternetofthingsiiot</t>
  </si>
  <si>
    <t>earthobservationbasedecosystemservicesindicatorsfornationalandsubnationalreportingofthesustainabledevelopmentgoals</t>
  </si>
  <si>
    <t>biasinsmartcitygovernancehowsociospatialdisparitiesincomplaintbehaviorimpactthefairnessofdatadrivendecisions</t>
  </si>
  <si>
    <t>remotelysensedvariablespredictgrasslanddiversitybetteratscalesbelow kmasopposedtoabioticvariablesthatpredictitbetteratlargerscales</t>
  </si>
  <si>
    <t>requirementsforwaterdataecosystemsresultsfromabusinessecosystemcasestudy</t>
  </si>
  <si>
    <t>anenvironmentalpollutionassessmentmethodfortouristattractionsinnaturereservesbasedonfactoranalysis</t>
  </si>
  <si>
    <t>networkharms</t>
  </si>
  <si>
    <t>howparticipatoryhealthinformaticscatalyzesonedigitalhealth</t>
  </si>
  <si>
    <t>bigdataarchitectureframeworkfordataanalysisandprocessinginecosystem</t>
  </si>
  <si>
    <t>howintentionstouseofogdandrespectiveportalschangedovertimeevidencefromathreeyearstudyamongczechstudents</t>
  </si>
  <si>
    <t>iotdrivenbigdataanalytictoautomateblockchainadaptation</t>
  </si>
  <si>
    <t>learninganalyticsasdataecologyatentativeproposal</t>
  </si>
  <si>
    <t>ascalableandtransparentdatapipelineforaienabledhealthdataecosystems</t>
  </si>
  <si>
    <t>exploringdesignelementsofpersonaldatamarkets</t>
  </si>
  <si>
    <t>walletwarsordigitalpublicinfrastructureorchestratingadigitalidentitydataecosystemfromagovernmentperspective</t>
  </si>
  <si>
    <t>fairificationofhealthrelateddatausingsemanticwebtechnologiesintheswisspersonalizedhealthnetwork</t>
  </si>
  <si>
    <t>theprotectessentialelementsinmanagingcrisisdatapolicies</t>
  </si>
  <si>
    <t>standardsfordataspacebuildingblocks</t>
  </si>
  <si>
    <t>fairheaderreferencegenomeatrustworthystandard</t>
  </si>
  <si>
    <t>anassessmentoftheeuropeanpatientsummaryforclinicalresearchacasestudyincardiology</t>
  </si>
  <si>
    <t>populationbasedapplicationsandanalyticsusingpatientreportedoutcomemeasures</t>
  </si>
  <si>
    <t>newchallengesforpublicvalueandaccountabilityintheageofbigdataabibliometricanalysis</t>
  </si>
  <si>
    <t>googlesantitrustquandarydataecosystembuilding</t>
  </si>
  <si>
    <t>estimatinglivestockbiomassacrossdiversepopulationsanddataecosystemscommentestimerlabiomassedubétailentenantcomptedeladiversitédespopulationsetdesécosystèmesdedonnéesestimacióndelabiomasadelganadoendiversaspoblacionesyecosistemasdedatos</t>
  </si>
  <si>
    <t>mitigatingprivacyandsecurityrisksintheeraofbigdataacomprehensiveframeworkofbestpracticesandprotocols</t>
  </si>
  <si>
    <t>thepandemicresponsecommons</t>
  </si>
  <si>
    <t>collaborationbetweennationalstatisticalofficesandacademiabenefitsconditionsareasofcollaborationandpracticallevelexperienceincountries</t>
  </si>
  <si>
    <t>globeobserveracasestudyinadvancingearthsystemknowledgewithaipoweredcitizenscience</t>
  </si>
  <si>
    <t>thestateledplatformisationoffinancialservicesfrictionlessecosystemsandanexpansivelogicofsmartnessinsingapore</t>
  </si>
  <si>
    <t>assessingthevalueofdecentralizedandinteroperabledatastorageforserviceproviders</t>
  </si>
  <si>
    <t>designinganaicompatibleopengovernmentdataecosystemforpublicgovernance</t>
  </si>
  <si>
    <t>theiowahealthdataresourceihdraninnovativeframeworkfortransformingtheclinicalhealthdataecosystem</t>
  </si>
  <si>
    <t>whatsmissingfromdatamodernizationafocusonstructuralracism</t>
  </si>
  <si>
    <t>whenwetalkaboutbigdatawhatdowereallymeantowardamoreprecisedefinitionofbigdata</t>
  </si>
  <si>
    <t>internationalclinicalresearchdataecosystemfromdatastandardizationtofederatedanalysis</t>
  </si>
  <si>
    <t>dynamicevolutionofcoralreefecosystemsinthesouthchinaseaunderglobalchangeacomprehensivemultidimensionalnumericalsimulation</t>
  </si>
  <si>
    <t>regulationsandfundingtocreateenterprisearchitectureforanationwidehealthdataecosystem</t>
  </si>
  <si>
    <t>fairenoughbuildinganacademicdataecosystemtomakerealworlddataavailablefortranslationalresearch</t>
  </si>
  <si>
    <t>processminingenhancedqualitymanagementinfoodprocessingindustries</t>
  </si>
  <si>
    <t>theemergenceofdatasharingalongcomplexsupplychains</t>
  </si>
  <si>
    <t>structuralelementsandspheresofexpertisecreatingahealthyecosystemforculturaldatainitiatives</t>
  </si>
  <si>
    <t>leveragingmobilehealthtechnologiesforpublichealthaviewpoint</t>
  </si>
  <si>
    <t>constructingaclinicalpatientsimilaritynetworkofgastriccancer</t>
  </si>
  <si>
    <t>pluggingpublichealthdataintothehealthitecosystemtoprotectnationalhealth</t>
  </si>
  <si>
    <t>democraticerosionofdataopoliesdecentralizedwebtechnologicalparadigmshiftamidstaidisruption</t>
  </si>
  <si>
    <t>industrialdataecosystemsanddataspaces</t>
  </si>
  <si>
    <t>opendataworkplacerelationslawcomplianceanddigitalregulation</t>
  </si>
  <si>
    <t>managingcaribbeantourismdataecosystems</t>
  </si>
  <si>
    <t>aquantitativestudyofvocabularycategorizationandreuseinthelisfieldlinkeddata</t>
  </si>
  <si>
    <t>theemergingbigdataecosystemanddigitaltransformationofpovertygovernanceinchina</t>
  </si>
  <si>
    <t>amethodologyforintegratinghierarchicalvmapdatastructuresintoanontologyusingsemanticallyrepresentedanalyses</t>
  </si>
  <si>
    <t>aguidetomeasuringheartandrespiratoryratesbasedonofftheshelfphotoplethysmographichardwareandopensourcesoftware†</t>
  </si>
  <si>
    <t>automatedmultisystemdataintegrationimplementinganoveldataecosystemafruitgradingcasestudyinhorticultureresearch</t>
  </si>
  <si>
    <t>childhoodcancerdatainitiativestatusreport</t>
  </si>
  <si>
    <t>exploringthecontributionsofopendataintermediariesforasustainableopendataecosystem</t>
  </si>
  <si>
    <t>publish/subscribemethodforrealtimedataprocessinginmassiveiotleveragingblockchainforsecuredstorage</t>
  </si>
  <si>
    <t>exploringdataecosystemsinsmartcityservicecreation</t>
  </si>
  <si>
    <t>bridgingthegapgallupsrolesupportingtheofficialstatisticsecosystem</t>
  </si>
  <si>
    <t>anoperationalguidetotranslationalclinicalmachinelearninginacademicmedicalcenters</t>
  </si>
  <si>
    <t>fhirupadvancingknowledgefromclinicaldatathroughapplicationofstandardizednursingterminologieswithinhlvrfhirvr</t>
  </si>
  <si>
    <t>amethodologicalapproachfordatastandardizationandmanagementofopendataportalsforscientificresearchgroupsacasestudyonmobileandubiquitousecosystems</t>
  </si>
  <si>
    <t>newstatisticalresilienceorhowtosurviveinthedataecosystem</t>
  </si>
  <si>
    <t>leveragingnewspaperstounderstandurbanissuesalongitudinalanalysisofurbanshrinkageindetroit</t>
  </si>
  <si>
    <t>apilotconceptualisationofthedataspaceecosystemsforculturalheritage</t>
  </si>
  <si>
    <t>utilizingvestlyastocktradinggametocreateacompetitivealternativedatastrategy</t>
  </si>
  <si>
    <t>optimisingsubsurfacedatamanagementasystematicapproach</t>
  </si>
  <si>
    <t>perceptionsofdatasetexpertsonimportantcharacteristicsofhealthdatasetsreadyformachinelearningaqualitativestudy</t>
  </si>
  <si>
    <t>anovelapproachforspamdetectionusingnaturallanguageprocessingwithamalsmodels</t>
  </si>
  <si>
    <t>datacommunismconstructinganationaldataecosystem</t>
  </si>
  <si>
    <t>ordsaenetoutlierresilientsemanticfeatureddeepdrivensentimentanalysismodelforeducationdomain</t>
  </si>
  <si>
    <t>buildingafairdataecosystemforincorporatingsinglecelltranscriptomicsdataintoagriculturalgenometophenomeresearch</t>
  </si>
  <si>
    <t>datainteroperabilityforambulatorymonitoringofcardiovasculardiseaseascientificstatementfromtheamericanheartassociation</t>
  </si>
  <si>
    <t>asovereignandinteroperabledataecosystemforanecoefficientnonwovensindustry</t>
  </si>
  <si>
    <t>usgeologicalsurveydatastrategy</t>
  </si>
  <si>
    <t>theimpactofindustrialagglomerationonthesynergisticevolutionoftheenergybigdataecosystemempiricalfindingsfromchina</t>
  </si>
  <si>
    <t>landscapeanalysisofavailableeuropeandatasourcesamenableformachinelearningandrecommendationsonusabilityforrarediseasesscreening</t>
  </si>
  <si>
    <t>usageofthenationalcancerinstitutecancerresearchdatacommonsbyresearchersascopingreviewoftheliterature</t>
  </si>
  <si>
    <t>internetofthingsframeworkforscalableendoflifeconditionmonitoringinremanufacturing</t>
  </si>
  <si>
    <t>thepromiseandperformanceofdataecosystemsaustraliascovidresponse</t>
  </si>
  <si>
    <t>optimizationalgorithmsandinvestmentportfolioanalyticswithmachinelearningtechniquesundertimevaryingliquidityconstraints</t>
  </si>
  <si>
    <t>towardstrusteddatasharingandexchangeinagrofoodsupplychainsdesignprinciplesforagriculturaldataspaces</t>
  </si>
  <si>
    <t>museumopendataecosystemsacomparativestudy</t>
  </si>
  <si>
    <t>aguidetothebraininitiativecellcensusnetworkdataecosystem</t>
  </si>
  <si>
    <t>achievinglocalizationofsdgacriticalreviewofsouthasianregionandlearningsforindia</t>
  </si>
  <si>
    <t>therecordsdataecosysteminhumanitiesandhumansciencesscholarship</t>
  </si>
  <si>
    <t>animprovedrealtimedetectionofdatapoisoningattacksindeeplearningvisionsystems</t>
  </si>
  <si>
    <t>curatingforconvergencedatastewardshipforinterdisciplinaryinquiry</t>
  </si>
  <si>
    <t>touseornottouseexploringthefactorsinfluencingprofessionalreusersintentiontoadoptandutilizegovernmentalopendataintaiwan我國政府開放資料使用者之資料使用意願影響因素探討：以商業使用者為例</t>
  </si>
  <si>
    <t>openstreetmapcontributiontolocaldataecosystemsincovidtimesexperiencesandreflectionsfromtheitaliancase</t>
  </si>
  <si>
    <t>doesmobilityexperiencematterinsightsfromamodelorientedpracticeinzaragozaspain</t>
  </si>
  <si>
    <t>sustainableinsightsforenergybigdatagovernanceinchinafulllifecyclecurationfromtheecosystemperspective</t>
  </si>
  <si>
    <t>everythingisdatatowardsonebigdataecosystemusingmultiplesourcesofdataonhighereducationinindonesia</t>
  </si>
  <si>
    <t>possibilityofenhancingdigitalhealthinteroperabilityinugandathroughfairdata</t>
  </si>
  <si>
    <t>denseattentionfusionnetworkforobjectcountinginiotsystem</t>
  </si>
  <si>
    <t>theneedforadataecosystemforyouthmentalhealthinthenetherlands</t>
  </si>
  <si>
    <t>regtechinpublicandprivatesectorsthenexusbetweendatatechnologyandregulation</t>
  </si>
  <si>
    <t>metaversefordigitalantiaginghealthcareanoverviewofpotentialusecasesbasedonartificialintelligenceblockchainiottechnologiesitschallengesandfuturedirections</t>
  </si>
  <si>
    <t>communityresourceforinnovationinpolymertechnologycriptascalablepolymermaterialdatastructure</t>
  </si>
  <si>
    <t>aframeworktobuildabigdataecosystemorientedtothecollaborativenetworkedorganization</t>
  </si>
  <si>
    <t>citizensciencewhatisinitfortheofficialstatisticscommunity</t>
  </si>
  <si>
    <t>areferencesystemarchitecturewithdatasovereigntyforhumancentricdataecosystems</t>
  </si>
  <si>
    <t>lookingbacktothefutureaglimpseattwentyyearsofdatascience</t>
  </si>
  <si>
    <t>studyingcomplexsystemsthroughdesigninterventionsprobingopengovernmentdataecosystemsinthenetherlands</t>
  </si>
  <si>
    <t>citydataecosystemsbetweentheoryandpracticeaqualitativeexploratorystudyinseveneuropeancities</t>
  </si>
  <si>
    <t>indiasopendatainitiativesawaytoknowledgediscoverytransformationandtoachievesustainabledevelopmentgoalssdgs</t>
  </si>
  <si>
    <t>personallearningenvironmentsassociotechnicalsystemsdoesdecentraliseddatafinallygiveustherightbalanceentornospersonalesdeaprendizajecomosistemassociotécnicos¿losdatosdescentralizadosnosdanporfinelequilibrioadecuado</t>
  </si>
  <si>
    <t>xcastapythonclimateforecastingtoolkit</t>
  </si>
  <si>
    <t>frommonocletospectaclescompetitionfordataanddataecosystembuilding</t>
  </si>
  <si>
    <t>trustinopendataapplicationsthroughtransparency</t>
  </si>
  <si>
    <t>modernizethehealthcaresystemstewardshipofastronghealthdatafoundation</t>
  </si>
  <si>
    <t>datasharinganddatagovernanceinsubsaharanafricaperspectivesfromresearchersandscientistsengagedindataintensiveresearch</t>
  </si>
  <si>
    <t>healthdataecosysteminpakistanamultisectoralqualitativeassessmentofneedsandopportunities</t>
  </si>
  <si>
    <t>evaluatingeffortstoaddresscampussexualviolencedevelopingadataecosystem</t>
  </si>
  <si>
    <t>buildingafairimagedataecosystemformicroscopycommunities</t>
  </si>
  <si>
    <t>respondingtothecoronavirusdiseasepandemicwithinnovativedatausetheroleofdatachallenges</t>
  </si>
  <si>
    <t>opendataasaconditionforsmartapplicationdevelopmentassessingaccesstohospitalsincroatiancities</t>
  </si>
  <si>
    <t>thecareprinciplesandthereusesharingandcurationofindigenousdataincanadianarchaeology</t>
  </si>
  <si>
    <t>buildingagreendatafuturehowahumancentricapproachtodataandnudgescanhelpfightclimatechange</t>
  </si>
  <si>
    <t>securedatamanagementlifecycleforgovernmentbigdataecosystemdesignanddevelopmentperspective</t>
  </si>
  <si>
    <t>performanceassessmentofontologymatchingsystemsforfairdata</t>
  </si>
  <si>
    <t>resourceallocationandschedulinginmoderncloudcomputing</t>
  </si>
  <si>
    <t>afourthwaytothedigitaltransformationthedatarepublicasafairdataecosystem</t>
  </si>
  <si>
    <t>thechildhoodcancerdatainitiativeusingthepowerofdatatolearnfromandimproveoutcomesforeverychildandyoungadultwithpediatriccancer</t>
  </si>
  <si>
    <t>dynamicdifferentialgamestrategyoftheenergybigdataecosystemconsideringtechnologicalinnovation</t>
  </si>
  <si>
    <t>characterizingthevectordataecosystem</t>
  </si>
  <si>
    <t>itisnotonlyahealthcrisisbrazilianjournalistsfacesignificantprofessionalandpersonalriskswhilereportingthepandemicnoessolounacrisissanitarialosperiodistasbrasileñosenfrentanimportantesriesgosprofesionalesypersonalesmientrasdenuncianlapandemia</t>
  </si>
  <si>
    <t>presentinganopendatamanagementecosystemmodelwithdevelopinginnovativeinformationflowapproachin iranianknowledgebasedcompanies</t>
  </si>
  <si>
    <t>theeconomicdevelopmentmodelandstrategyselectionoftheinternetofthingsbasedonbigdata</t>
  </si>
  <si>
    <t>responsibleknowledgemanagementinenergydataecosystems</t>
  </si>
  <si>
    <t>aguidingframeworkforcreatingacomprehensivestrategyformhealthdatasharingprivacyandgovernanceinlowandmiddleincomecountrieslmics</t>
  </si>
  <si>
    <t>smarttransformationofeflteachingandlearningapproaches</t>
  </si>
  <si>
    <t>nowisthetimetobuildanationaldataecosystemformaterialsscienceandchemistryresearchdata</t>
  </si>
  <si>
    <t>adataecosystemfororchardresearchandearlyfruittraceability</t>
  </si>
  <si>
    <t>ausgeochemanopenplatformforgeochemicaldatapreservationdisseminationandsynthesis</t>
  </si>
  <si>
    <t>measuringsustainableurbandevelopmentthecaseofindiaeuropeandgermany</t>
  </si>
  <si>
    <t>publicprivateinteractionsinprivacygovernance</t>
  </si>
  <si>
    <t>performanceevaluationofdatadrivenintelligentalgorithmsforbigdataecosystem</t>
  </si>
  <si>
    <t>personalgenomesinpracticeexploringcitizenandhealthcareprofessionalsperspectivesonpersonalizedgenomicmedicineandpersonalhealthdataspacesusingamixedmethodsdesign</t>
  </si>
  <si>
    <t>enablingsocietythroughcoviddigitaltransformationnewdataecosystemsandsustainabilitypostpandemiclegalreflections*</t>
  </si>
  <si>
    <t>bringingdigitalinnovationstrategiesandentrepreneurshipthebusinessmodelcanvasinopendataecosystemandstartups</t>
  </si>
  <si>
    <t>simulationbasediotstreamdatapricingincorporatingsellercompetitionandbuyerdemands</t>
  </si>
  <si>
    <t>everythingthedatatouchesisourkingdommarketpowerofdataecosystems</t>
  </si>
  <si>
    <t>citizencentricpersonaldatastorageinthepublicsectoranexplorationofopportunitieschallengesandpreconditions</t>
  </si>
  <si>
    <t>methodologicalstrategiesforprospectiveharmonizationofstudiesapplicationtodistinctoutcomesstudiesofpreventiveinterventionstargetingopioidmisuse</t>
  </si>
  <si>
    <t>metadatastewardshipinnanosafetyresearchlearningfromthepastpreparingforanontheflyfairfuture</t>
  </si>
  <si>
    <t>scarcityawarespamdetectiontechniqueforbigdataecosystem</t>
  </si>
  <si>
    <t>fromtheperspectiveofbigdataknowledgeecosystemtodemonstratethesrdihighqualitydevelopmentofchinesecities</t>
  </si>
  <si>
    <t>theallofusdataandresearchcentercreatingasecurescalableandsustainableecosystemforbiomedicalresearch</t>
  </si>
  <si>
    <t>colonialityandfrictionsdatadrivenhumanitarianisminnortheasternnigeriaandsouthsudan</t>
  </si>
  <si>
    <t>creatinganevidencebaseformanagingstructuralchangeintherhinelandminingareaevaluatingopenspaceapplyingacomprehensivesetofindicators</t>
  </si>
  <si>
    <t>aclinicalkidneyintelligenceplatformbasedonbigdataartificialintelligenceandblockchaintechnology</t>
  </si>
  <si>
    <t>sociotechnicalsystemanalysisofresponsibledatasharinginwatersystemsascriticalinfrastructure</t>
  </si>
  <si>
    <t>astudyonbigdatacollectingandutilizingsmartfactorybasedgridnetworkingbigdatausingapachekafka</t>
  </si>
  <si>
    <t>thedevelopmentofartificialintelligenceasafactorofeconomicgrowthinthecontextofdigitalization</t>
  </si>
  <si>
    <t>nationalguidelinesfordataqualityinsurveysanoverview</t>
  </si>
  <si>
    <t>makingcommonfunddatamorefindablecatalyzingadataecosystem</t>
  </si>
  <si>
    <t>thedarksideofdataecosystemsalongitudinalstudyofthedamdproject</t>
  </si>
  <si>
    <t>thejourneytoopenfinancelearningfromtheopenbankingmovement</t>
  </si>
  <si>
    <t>therolesofcloudbasedsystemsonthecancerrelatedstudiesasystematicliteraturereview</t>
  </si>
  <si>
    <t>exploringvaluepropositionstodriveselfsovereignidentityadoption</t>
  </si>
  <si>
    <t>opendatapoliciesamonglibraryandinformationsciencejournals</t>
  </si>
  <si>
    <t>landsatdataecosystemcasestudyactorperceptionsoftheuseandvalueoflandsat</t>
  </si>
  <si>
    <t>useofelectronichealthrecordstosupportapublichealthresponsetothecovidpandemicintheunitedstatesaperspectivefromacademicmedicalcenters</t>
  </si>
  <si>
    <t>theconsequencesofnullmodelselectionforpredictingmortalityfrommultiplestressors</t>
  </si>
  <si>
    <t>theunexploitablesmartnessofopendata</t>
  </si>
  <si>
    <t>collaborativedatausebetweenprivateandpublicstakeholdersaregionalcasestudy</t>
  </si>
  <si>
    <t>localizingthesustainabledevelopmentgoalsacaseforinvestmentindataandimpactevaluation</t>
  </si>
  <si>
    <t>challengesinreportedcoviddatabestpracticesandrecommendationsforfutureepidemics</t>
  </si>
  <si>
    <t>howtoenablecollaborationinopengovernmentdataecosystemsapublicplatformprovidersperspective</t>
  </si>
  <si>
    <t>designdevelopmentanddeploymentofawebbasedinteroperableregistryforinheritedretinaldystrophiesinportugaltheirdpt</t>
  </si>
  <si>
    <t>datamanagementandvisualizationofwearablemedicaldevicesassistedbyartificialintelligence</t>
  </si>
  <si>
    <t>mappingcitizensciencecontributionstotheunsustainabledevelopmentgoals</t>
  </si>
  <si>
    <t>biotobitsthemillenniumecosystemassessmentmaasametaphorforbigdataecosystemassessment</t>
  </si>
  <si>
    <t>treatingmedicaldataasadurableasset</t>
  </si>
  <si>
    <t>exploringtheinfluenceofbigdatatechnologyontheinnovationoftheenterpriseeconomicmanagementmode</t>
  </si>
  <si>
    <t>precisionmedicinelandscapeofgenomictestingforpatientswithcancerinthenationalinstitutesofhealthallofusdatabaseusinginformaticsapproaches</t>
  </si>
  <si>
    <t>reengineeringthecityplatformecosystemsandthecaptureofurbanbigdata</t>
  </si>
  <si>
    <t>methodologicalframeworkforthedevelopmentofanenglishlithuaniancybersecuritytermbaseanglųlietuviųkalbųkibernetiniosaugumoterminųbazėskūrimometodikosmodelis</t>
  </si>
  <si>
    <t>towardsvaluecreatingandsustainableopendataecosystemsacomparativecasestudyandaresearchagenda</t>
  </si>
  <si>
    <t>facilitatingdatausefordecisionmakingxsapproach</t>
  </si>
  <si>
    <t>transformingthestudyoforganismsphenomicdatamodelsandknowledgebases</t>
  </si>
  <si>
    <t>automatingaccountabilityprivacypoliciesdatatransparencyandthethirdpartyproblem</t>
  </si>
  <si>
    <t>polymernanocompositedatacurationframeworksaccessandpotentialfordiscoveryanddesign</t>
  </si>
  <si>
    <t>aneffectiveandelasticblockchainbasedprovenancepreservingsolutionfortheopendata</t>
  </si>
  <si>
    <t>evolutionarygameanalysisofco‐opetitionstrategyinenergybigdataecosystemundergovernmentintervention</t>
  </si>
  <si>
    <t>feedbackloopsinopendataecosystems</t>
  </si>
  <si>
    <t>depositdecisionmodelfordatabrokersindistributedpersonaldatamarketsusingblockchain</t>
  </si>
  <si>
    <t>movingtowardsinferentialattributionmodellinginaworldwithoutthirdpartycookies</t>
  </si>
  <si>
    <t>mappingtheinteractionsamongstakeholdersintheopendataecosystemawebometricnetworkanalysisfromchina开放数据生态系统中利益相关者之间的互动关系基于网络计量学的分析</t>
  </si>
  <si>
    <t>beyondnosologymoleculartumorboardssingularizationandtheconflationofdiagnosisandtherapy</t>
  </si>
  <si>
    <t>protectionofchildrenspersonaldataandwherereformsareneeded</t>
  </si>
  <si>
    <t>understandingopendatabusinessmodelsfrominnovationandknowledgemanagementperspectives</t>
  </si>
  <si>
    <t>africanresearchersdonotthinkdifferentlyaboutopendata</t>
  </si>
  <si>
    <t>howtobuildan«identifierspolicy»thebnfusecase</t>
  </si>
  <si>
    <t>aproposalarchitecturefordatagatheringandprocessinginindustry</t>
  </si>
  <si>
    <t>integratingacrosssustainabilitypoliticalandadministrativespheresalongitudinalstudyofactorsengagementinopendataecosystemsinthreecanadiancities</t>
  </si>
  <si>
    <t>themedicinesintelligencecentreofresearchexcellencecocreatingrealworldevidencetosupporttheevidentiaryneedsofaustralianregulatorsandpayers</t>
  </si>
  <si>
    <t>towardsaeuropeanhealthdataecosystem</t>
  </si>
  <si>
    <t>fromcyborgstoquantifiedselvesaugmentingprivacyrightswithusercentrictechnologyanddesign</t>
  </si>
  <si>
    <t>securebigdataecosystemarchitecturechallengesandsolutions</t>
  </si>
  <si>
    <t>optimisingtheuseofnationalcorsdatainthecontextofthailandpolicyoutlooksfromadataecosystemperspective</t>
  </si>
  <si>
    <t>artificialintelligencetodecodecancermechanismbeyondpatientstratificationforprecisiononcology</t>
  </si>
  <si>
    <t>applicationofsecurityreferencearchitecturetobigdataecosystemsinanindustrialscenario</t>
  </si>
  <si>
    <t>anovelmodelingtechniquefortheforecastingofmultipleassettradingvolumesinnovativeinitialvalueproblemdifferentialequationalgorithmsforreinforcementmachinelearning</t>
  </si>
  <si>
    <t>dataecosystemsforscientificexperimentsmanagingcombustionexperimentsandsimulationanalysesinchemicalengineering</t>
  </si>
  <si>
    <t>analysingvaluecreationandthevaluechainofdatabusinesses</t>
  </si>
  <si>
    <t>viafandthelinkeddataecosystem</t>
  </si>
  <si>
    <t>iotbigdataprovenanceschemeusingblockchainonhadoopecosystem</t>
  </si>
  <si>
    <t>informationdiffusionbetweenusersinopendataecosystemmodellingandsimulationanalysis</t>
  </si>
  <si>
    <t>dalifadatalifecycleframeworkfordatadrivengovernments</t>
  </si>
  <si>
    <t>theconsolidatedeuropeansynthesisofchandnoemissionsfortheeuropeanunionandunitedkingdom</t>
  </si>
  <si>
    <t>towardsanopenandcollaborativeauthoritycontrol</t>
  </si>
  <si>
    <t>practicalaspectsofimplementingandapplyinghealthcarecloudcomputingservicesandinformaticstocancerclinicaltrialdata</t>
  </si>
  <si>
    <t>comparisonofcharacteristicsofdeathsfromdrugoverdosebeforevsduringthecovidpandemicinrhodeisland</t>
  </si>
  <si>
    <t>themedicinesintelligencecentreofresearchexcellencecocreatingrealworldevidencetosupporttheevidentiaryneedsofaustralianmedicinesregulatorsandpayers</t>
  </si>
  <si>
    <t>fragmentedgovernancetheurbandataecosystemandsmartcityregionsthecaseofmetropolitanboston</t>
  </si>
  <si>
    <t>innovationduringthecovidcrisiswhyitwasmorecriticalforofficialstatisticsthanever</t>
  </si>
  <si>
    <t>hasdemographywitnessedadatarevolutionpromisesandpitfallsofachangingdataecosystem</t>
  </si>
  <si>
    <t>openhealthdatamappingtheecosystem</t>
  </si>
  <si>
    <t>astudyonthecommunicationecosystemoftcmhealthbigdatabasedoncloudcomputing</t>
  </si>
  <si>
    <t>spyitbeforeyoutryitintrinsiccuesandopendataappadoption</t>
  </si>
  <si>
    <t>innovationintheeuropeanstatisticalsystemrecentachievementsandchallengesahead</t>
  </si>
  <si>
    <t>amanifestoforincreasingaccesstodatainengineering</t>
  </si>
  <si>
    <t>towardsastandardbasedopendataecosystemanalysisofdcatapuseatnationalandeuropeanlevel</t>
  </si>
  <si>
    <t>fromconceptualizationtoimplementationfairassessmentofresearchdataobjects</t>
  </si>
  <si>
    <t>artificialintelligenceforcareerguidancecurrentrequirementsandprospectsforthefuture</t>
  </si>
  <si>
    <t>spatialinformationgapsondeprivedurbanareasslumsinlowandmiddleincomecountriesausercenteredapproach</t>
  </si>
  <si>
    <t>pediatriccancerdatacommonsfederatinganddemocratizingdataforchildhoodcancerresearch</t>
  </si>
  <si>
    <t>digitalentrepreneurshipservicesevolutionanalysisofquadrupleandquintuplehelixinnovationmodelsforopendataecosystems</t>
  </si>
  <si>
    <t>thepotentialforbiasinmachinelearningandopportunitiesforhealthinsurerstoaddressit</t>
  </si>
  <si>
    <t>accesstodatainthedigitaleconomyrecommendationsinitiativesprospectsдоступкданнымвцифровойэкономикерекомендацииинициативыперспективы</t>
  </si>
  <si>
    <t>nextgenpublichealthsurveillanceandtheinternetofthingsiot</t>
  </si>
  <si>
    <t>innovatingthepersonalizationofstratifiedsurvivorshipcarepathwaysusingacancerdataecosystemtoimprovecareaccessoutcomesefficiencyandcosts</t>
  </si>
  <si>
    <t>decadesofinternetofthingstowardstwentyfirstcenturyaresearchbasedintrospective</t>
  </si>
  <si>
    <t>datadrivenartsandculturalorganizationsopportunityorchimera</t>
  </si>
  <si>
    <t>towardcommunityinclusivedataecosystemschallengesandopportunitiesofopendataforcommunitybasedorganizations</t>
  </si>
  <si>
    <t>arewethereyetthetransitionfromresponsetorecoveryforthecovidpandemic</t>
  </si>
  <si>
    <t>differenthybridmachineintelligencetechniquesforhandlingiotbasedimbalanceddata</t>
  </si>
  <si>
    <t>convergingblockchainandnextgenerationartificialintelligencetechnologiestodecentralizeandacceleratebiomedicalresearchandhealthcare</t>
  </si>
  <si>
    <t>prereleaseaccesstoofficialstatisticsthecaseoffinland</t>
  </si>
  <si>
    <t>twostepclassificationwithsvdpreprocessingofdistributedmassivedatasetsinapachespark</t>
  </si>
  <si>
    <t>bigdataanalyticsformitigatingcarbonemissionsinsmartcitiesopportunitiesandchallenges</t>
  </si>
  <si>
    <t>micropublicationincentivizingcommunitycurationandplacingunpublisheddataintothepublicdomain</t>
  </si>
  <si>
    <t>bigdataanalyticsmodelfortheeducationsector</t>
  </si>
  <si>
    <t>continuousglucosemonitoringcurrentuseindiabetesmanagementandpossiblefutureapplications</t>
  </si>
  <si>
    <t>asurveyondatastorageandplacementmethodologiesforcloudbigdataecosystem</t>
  </si>
  <si>
    <t>thematerialsdataecosystemmaterialsdatascienceanditsroleindatadrivenmaterialsdiscovery</t>
  </si>
  <si>
    <t>towardsanautomatedtestingframeworkforbigdata</t>
  </si>
  <si>
    <t>nextgenerationsmartenvironmentsfromsystemofsystemstodataecosystems</t>
  </si>
  <si>
    <t>theopendataecosystemoffederalgovernmentcompositionsandchallengesoecossistemadedadosabertosdogovernofederalumestudosobreacomposiçãoedesafioselecosistemadedatosabiertosdelgobiernofederalcomposiciónydesafíos</t>
  </si>
  <si>
    <t>howtoassessthesuccessoftheopendataecosystem</t>
  </si>
  <si>
    <t>progresstowardcancerdataecosystems</t>
  </si>
  <si>
    <t>ownershipandcontroloverpubliclyaccessibleplatformdata</t>
  </si>
  <si>
    <t>informaticsanddataanalyticstosupportexposomebaseddiscoveryforpublichealth</t>
  </si>
  <si>
    <t>empoweringcitizensthroughperceptualsensingofurbanenvironmentalandhealthdatafollowingaparticipativecitizenscienceapproach</t>
  </si>
  <si>
    <t>healthdataresearchinnewzealandupdatingtheethicalgovernanceframework</t>
  </si>
  <si>
    <t>privacytradinginthesurveillancecapitalismageviewpointsonprivacypreservingsocietalvaluecreation</t>
  </si>
  <si>
    <t>opendataecosystemsaninternationalcomparison</t>
  </si>
  <si>
    <t>improvingincidentresponseinbigdataecosystemsbyusingblockchaintechnologies</t>
  </si>
  <si>
    <t>decisionmakingenhancementinabigdataenvironmentapplicationofthekmeansalgorithmtomixeddata</t>
  </si>
  <si>
    <t>bigdataandextremescalecomputingpathwaystoconvergencetowardashapingstrategyforafuturesoftwareanddataecosystemforscientificinquiry</t>
  </si>
  <si>
    <t>anopenhealthdataengagementecosystemmodelarefacilitatorsthekeytoopendatasuccess</t>
  </si>
  <si>
    <t>examiningurbanlandcovercharacteristicsandecologicalregulationduringtheconstructionofxiongannewdistricthebeiprovincechina</t>
  </si>
  <si>
    <t>thestructurationofdigitalecosystemprivacyandbigdataintelligence</t>
  </si>
  <si>
    <t>bigdataforonlinelearningsystems</t>
  </si>
  <si>
    <t>studyingcloudasiaasforbigdataanalyticsopportunitychallenges</t>
  </si>
  <si>
    <t>collaborativemechanismofpetroleumkeymaterialmanagementdataecosystembasedonbigdata</t>
  </si>
  <si>
    <t>characterizingdataecosystemstosupportofficialstatisticswithopenmappingdataforreportingonsustainabledevelopmentgoals</t>
  </si>
  <si>
    <t>strategiesforacceleratingtheadoptionofmaterialsinformatics</t>
  </si>
  <si>
    <t>anaccessibleinterfacelayerforselfsovereignidentity</t>
  </si>
  <si>
    <t>datadriveninnovationinthesocialsectorinaustralasiadataecosystemsandinterpretivecommunities</t>
  </si>
  <si>
    <t>entrepreneurshipthroughopendataanopportunityforsustainabledevelopment</t>
  </si>
  <si>
    <t>theencyclopediaofproteomedynamicsabigdataecosystemforproteomics</t>
  </si>
  <si>
    <t>dataecosysteminselftrackinghealthandwellnessapps</t>
  </si>
  <si>
    <t>alinkeddemocracyapproachforregulatingpublichealthdata</t>
  </si>
  <si>
    <t>requirementsforaglobaldatainfrastructureinsupportofcmip</t>
  </si>
  <si>
    <t>datacollaborationandparticipationforsustainabledevelopmentgoalsacaseforengagingcommunitybasedorganizations</t>
  </si>
  <si>
    <t>adataecosystemtosupportmachinelearninginmaterialsscience</t>
  </si>
  <si>
    <t>databibliometricsmetricsbeforenorms</t>
  </si>
  <si>
    <t>readaptingproppscharacterarchetypestoexploretherelationaldimensionofcitydataadesignorientedapproachreadaptandolosarquetiposdepersonajespropuestosporproppparaexplorarladimensiónrelacionaldelosdatosdelaciudadunenfoquedediseño</t>
  </si>
  <si>
    <t>trustinofficialstatisticsandwhyitmatters</t>
  </si>
  <si>
    <t>instrumentinganagiledataecosystemforintelligentinfrastructureresearcheducationanddevelopment</t>
  </si>
  <si>
    <t>theallianceofgenomeresourcesbuildingamoderndataecosystemformodelorganismdatabases</t>
  </si>
  <si>
    <t>personalinformationmanagementsystemsausercentricprivacyutopia</t>
  </si>
  <si>
    <t>realworldevidencegatheringinoncologytheneedforabiomedicalbigdatainsightprovidingfederatednetwork</t>
  </si>
  <si>
    <t>exploringnaturalcapitalusingbibliometricsandsocialmediadata</t>
  </si>
  <si>
    <t>towardsaformalontologyforthetextencodinginitiative</t>
  </si>
  <si>
    <t>usingdecisionanalysistobalanceanglerutilityandconservationinarecreationalfishery</t>
  </si>
  <si>
    <t>adataecosystemfordatadriventhermalenergytransitionreflectiononcurrentpracticeandsuggestionsforredesign</t>
  </si>
  <si>
    <t>breachingintellectualcapitalcriticalreflectionsonbigdatasecurity</t>
  </si>
  <si>
    <t>systematicallylinkingtransmartgalaxyandegaforreusinghumantranslationalresearchdata</t>
  </si>
  <si>
    <t>dataecosystemsforprotectingeuropeancitizensdigitalrights</t>
  </si>
  <si>
    <t>howshouldwethinkaboutclinicaldataownership</t>
  </si>
  <si>
    <t>frameworkforimplementingabigdataecosysteminorganizations</t>
  </si>
  <si>
    <t>semanticmetadatainthepublishingindustrytechnologicalachievementsandeconomicimplications</t>
  </si>
  <si>
    <t>systemicchangeopendataecosystemperformanceimprovementsandempiricalinsightsfromestoniaacountrylevelactionresearchstudy</t>
  </si>
  <si>
    <t>sustainabilityindataandfood</t>
  </si>
  <si>
    <t>linkedopenvocabularieslovagatewaytoreusablesemanticvocabulariesontheweb</t>
  </si>
  <si>
    <t>irregularmigratoryflowstowardsanictsenabledintegratedframeworkforresilienturbansystems</t>
  </si>
  <si>
    <t>investigationsintodataecosystemsasystematicmappingstudy</t>
  </si>
  <si>
    <t>aholisticapproachtofinancialdatasciencedatatechnologyandanalytics</t>
  </si>
  <si>
    <t>beyondreciprocaltheroleofplatformsindiffusingdatavalueacrossmultiplestakeholders</t>
  </si>
  <si>
    <t>sitbuceasmalldatadrivengeneralizationstrategyfortechnologymaturitystatusmapping</t>
  </si>
  <si>
    <t>participatingthroughdatachartingrelationaltensionsinmultiplatformdataflows</t>
  </si>
  <si>
    <t>applicationofanecosystemmethodologybasedonlegallanguageprocessingforthetransformationofcourtdecisionsandlegalopinionsintoopendata</t>
  </si>
  <si>
    <t>modernizinglibrarymetadataforhistoricalweatherandclimatedatacollections</t>
  </si>
  <si>
    <t>scaleusfdafairdatatoolforbiomedicalapplications</t>
  </si>
  <si>
    <t>challengesofdesigningwithopendatathecaseofculturaldata</t>
  </si>
  <si>
    <t>knowledgegraphsforenhancingtransparencyinhealthdataecosystems</t>
  </si>
  <si>
    <t>estimatinglivestockbiomassacrossdiversepopulationsanddataecosystems</t>
  </si>
  <si>
    <t>evolutionarygameanalysisofcoopetitionstrategyinenergybigdataecosystemundergovernmentintervention</t>
  </si>
  <si>
    <t>retractedapplicationofinternetofthingsbasedonbigdataecosysteminfactoryenergyconsumptionanalysismodelretractedarticle</t>
  </si>
  <si>
    <t>towardsdigitalinnovationstakeholderinteractionsinagriculturaldataecosystemincroatia</t>
  </si>
  <si>
    <t>retractedapplicationofwirelesssensornetworkmodelbasedonbigdataecosysteminintelligenthealthmonitoringsystemretractedarticle</t>
  </si>
  <si>
    <t>martinatomičićfurjansheteachescoursesatundergraduateandandasaresearcherand</t>
  </si>
  <si>
    <t>opennationalcorsdataecosystemsacrossjurisdictionalcomparison</t>
  </si>
  <si>
    <t>thedataficationofhealthpolicyandhealthdataecosystemsinsenegal</t>
  </si>
  <si>
    <t>integrationofaiinhealthcarerequiresaninteroperabledigitaldataecosystem</t>
  </si>
  <si>
    <t>personallearningenvironmentsassociotechnicalsystemsdoesdecentraliseddatafinallygiveustherightbalance</t>
  </si>
  <si>
    <t>thereisnoaiwithoutdata</t>
  </si>
  <si>
    <t>ssbdanecosystemforenhancedsharingandreuseofbioimagingdata</t>
  </si>
  <si>
    <t>developmentoffaultdetectionsystemsbasedonbigdataecosysteminsemiconductormanufacturingthehadoopecosystemimplementation</t>
  </si>
  <si>
    <t>retractedresearchonintelligentmedicalbigdatasystembasedonhadoopandblockchainretractedarticleseevol</t>
  </si>
  <si>
    <t>isaireallybetterthanconventionalmethodstoidentifythekeydriversoffirmsperformanceanexploratorystudyinthehospitalityindustry</t>
  </si>
  <si>
    <t>investigatingthecarbonemissionpatentdatausingthebiharmonicsplineinterpolation</t>
  </si>
  <si>
    <t>detectingstuxnetlikedataintegrityattacks</t>
  </si>
  <si>
    <t>accesstodatainthedigitaleconomyrecommendationsinitiativesprospects</t>
  </si>
  <si>
    <t>microworkplatformsasenablerstonewecosystemsandbusinessmodelsthechallengeofmanagingdifficulttasks</t>
  </si>
  <si>
    <t>fromproofofconcepttoembeddinginthensdidbagautomaticallygenerateddmodelsofmillionbuildings</t>
  </si>
  <si>
    <t>anagendaforaddressingbiasinconflictdata</t>
  </si>
  <si>
    <t>sportsurveillanceandthedataeconomyanexpandinghorizonforresearchandgovernance</t>
  </si>
  <si>
    <t>datajournalismtransferofresultsfortheconstructionofstoriesinthelocalecosystem</t>
  </si>
  <si>
    <t>challengesfacilitatorsandbarrierstotheadoptionanduseofawebbasednationalirdregistrylessonslearnedfromtheirdptregistry</t>
  </si>
  <si>
    <t>whatisdatastewardshiptowardsacomprehensiveunderstanding</t>
  </si>
  <si>
    <t>provisioningbigdataapplicationsasservicesoncontainerisedcloudamicroservicesbasedapproach</t>
  </si>
  <si>
    <t>retractedexploringtheinfluenceofbigdatatechnologyontheinnovationoftheenterpriseeconomicmanagementmoderetractedarticle</t>
  </si>
  <si>
    <t>freshperspectivesonanoldmethodsecondaryanalysisinabigdataera</t>
  </si>
  <si>
    <t>retractedthebigdatavisualizationtechnologybasedecosystemcycleonhighspeednetworkretractedarticleseesep</t>
  </si>
  <si>
    <t>presentinganopendatamanagementecosystemmodelwithdevelopinginnovativeinformationflowapproachiniranianknowledgebasedcompanies</t>
  </si>
  <si>
    <t>dataprivacyfromtransparencytofairness*</t>
  </si>
  <si>
    <t>fhirupadvancingknowledgefromclinicaldatathroughapplicationofstandardizednursingterminologieswithinhlfhir</t>
  </si>
  <si>
    <t>methodsforanalyzingeconomicandsocialdevelopmentofsmartcities</t>
  </si>
  <si>
    <t>acomputationallyintelligentneuralnetworkbasednonlinearautoregressiveexogenousbalancingapproachforrealtimeprocessinginindustrialapplicationsusingbigdata</t>
  </si>
  <si>
    <t>digitalpatienttwinsforpersonalizedtherapeuticsandpharmaceuticalmanufacturing</t>
  </si>
  <si>
    <t>perspectivesontheevolutionofreefercontainersfortransportingfreshproduce</t>
  </si>
  <si>
    <t>remotelysensedvariablespredictgrasslanddiversitybetteratscalesbelowkmasopposedtoabioticvariablesthatpredictitbetteratlargerscales</t>
  </si>
  <si>
    <t>datagovernanceinthedairyindustry</t>
  </si>
  <si>
    <t>sealevelriseimpactassessmenttoolawebbasedapplicationforcommunityresilienceincoralgablesflorida</t>
  </si>
  <si>
    <t>aguidetomeasuringheartandrespiratoryratesbasedonofftheshelfphotoplethysmographichardwareandopensourcesoftware</t>
  </si>
  <si>
    <t>fundamentalchallengesinassessingtheimpactofresearchinfrastructure</t>
  </si>
  <si>
    <t>perceptionsofdatasetexpertsonimportantcharacteristicsofhealthdatasetsreadyformachinelearning</t>
  </si>
  <si>
    <t>Title Key</t>
  </si>
  <si>
    <t>COUNT</t>
  </si>
  <si>
    <t>OUTLET</t>
  </si>
  <si>
    <t>total (expected)</t>
  </si>
  <si>
    <t>total (observed)</t>
  </si>
  <si>
    <t>items without doi</t>
  </si>
  <si>
    <t>items with doi</t>
  </si>
  <si>
    <t>items with doi (deduplicated)</t>
  </si>
  <si>
    <t>total (after doi deduplication)</t>
  </si>
  <si>
    <t>items removed based on doi</t>
  </si>
  <si>
    <t>items removed based on title</t>
  </si>
  <si>
    <t>1. DOI DEDUPLICATION</t>
  </si>
  <si>
    <t>2. TITLE DEDUPLICATION</t>
  </si>
  <si>
    <t>total (after doi &amp; title deduplication)</t>
  </si>
  <si>
    <t>Select</t>
  </si>
  <si>
    <t>Yes</t>
  </si>
  <si>
    <t>No</t>
  </si>
  <si>
    <t xml:space="preserve">3. FILTER </t>
  </si>
  <si>
    <t>About data ecosystem</t>
  </si>
  <si>
    <t>items removed</t>
  </si>
  <si>
    <t>selected</t>
  </si>
  <si>
    <t>No definition</t>
  </si>
  <si>
    <t>TODO</t>
  </si>
  <si>
    <t>The Case for Establishing a Collective Perspective to Address the Harms of Platform Personalization</t>
  </si>
  <si>
    <t>City data ecosystems between theory and practice: A qualitative exploratory study in seven European cities (vol 5, e17, 2023)</t>
  </si>
  <si>
    <t>Revealing the role of values in developing a garden data ecosystem through a reflective participatory design approach</t>
  </si>
  <si>
    <t>Assessing Information and System Quality of Open Government Data Portals in Croatia</t>
  </si>
  <si>
    <t>Multiple Sclerosis Data Alliance - A global multi-stakeholder collaboration to scale-up real world data research</t>
  </si>
  <si>
    <t>On the Design of Medical Data Ecosystem for Improving Healthcare Research and Commercial Incentive</t>
  </si>
  <si>
    <t>Exploring the components of open data ecosystems: a systematic mapping study</t>
  </si>
  <si>
    <t>An Investigation of Factors Influencing Private Technology Organizations' Intention to Adopt Open Government Data in Saudi Arabia</t>
  </si>
  <si>
    <t>Personas and Tasks for International Data Space-based Ecosystems</t>
  </si>
  <si>
    <t>Conceptualizing Data Ecosystems for Industrial Food Production</t>
  </si>
  <si>
    <t>How do Non-profit Open data Intermediaries enhance Open data Usability? A Systematic Literature Review</t>
  </si>
  <si>
    <t>Sustaining Open Data as a Digital Common - Design principles for Common Pool Resources applied to Open Data Ecosystems</t>
  </si>
  <si>
    <t>Managing Knowledge in Energy Data Spaces</t>
  </si>
  <si>
    <t>Collaboration in Open Government Data Ecosystems: Open Cross-sector Sharing and Co-development of Data and Software</t>
  </si>
  <si>
    <t>Marine Data Sharing: Challenges, Technology Drivers and Quality Attributes</t>
  </si>
  <si>
    <t>Readiness for Public Health Emergency Response: The Foundational Role of a Data Ecosystem</t>
  </si>
  <si>
    <t>The Limits of a Voluntary Framework in an Unethical Data Ecosystem</t>
  </si>
  <si>
    <t>Recommendations for Services in a FAIR Data Ecosystem (vol 1, 100058, 2020)</t>
  </si>
  <si>
    <t>View and Comments on the Data Ecosystem: Ocean of Data</t>
  </si>
  <si>
    <t>Towards a Taxonomy for Big Data Technological Ecosystem</t>
  </si>
  <si>
    <t>Performance of Parallel K-Means Based on Theatre</t>
  </si>
  <si>
    <t>'Treat me as your friend, not a number in your database': Co-designing with Children to Cope with Datafication Online</t>
  </si>
  <si>
    <t>Performance Evaluation of Data-driven Intelligent Algorithms for Big data Ecosystem (vol 126, pg 2403, 2022)</t>
  </si>
  <si>
    <t>Application of Internet of Things Based on Big Data Ecosystem in Factory Energy Consumption Analysis Model</t>
  </si>
  <si>
    <t>New Trends in Big Data Profiling</t>
  </si>
  <si>
    <t>An Analysis of Links in Wikidata</t>
  </si>
  <si>
    <t>Agent-Based Document Expansion for Information Retrieval Based on Topic Modeling of Local Information</t>
  </si>
  <si>
    <t>Trends in Design, Optimization, Languages, and Analytical Processing of Big Data (DOLAP 2020)</t>
  </si>
  <si>
    <t>A tipping point for open citation data</t>
  </si>
  <si>
    <t>On a Small File Merger for Fast Access and Modifiability of Small Files in HDFS</t>
  </si>
  <si>
    <t>The Champollion Project: Automatic Structuration of Clinical Features from Medical Records</t>
  </si>
  <si>
    <t>Trajectory-based Modeling for Fraud Detection and Analytics: Foundation and Design</t>
  </si>
  <si>
    <t>Permissioned Blockchain for Data Provenance in Scientific Data Management</t>
  </si>
  <si>
    <t>Pathfinder: Building the Enterprise Data Map</t>
  </si>
  <si>
    <t>ThunQ: A Distributed and Deep Authorization Middleware for Early and Lazy Policy Enforcement in Microservice Applications</t>
  </si>
  <si>
    <t>Integrating Cybersecurity Into a Big Data Ecosystem</t>
  </si>
  <si>
    <t>Software-driven big data analytics Guest editors' introduction</t>
  </si>
  <si>
    <t>A 7-dimensional framework for technical data in high-intensity vital environments and its application to aircraft maintenance</t>
  </si>
  <si>
    <t>A Natural Language and Interactive End-to-End Querying and Reporting System</t>
  </si>
  <si>
    <t>Constructing Knowledge Graphs from Data Catalogues</t>
  </si>
  <si>
    <t>Collaborative Cloud Computing Framework for Health Data with Open Source Technologies</t>
  </si>
  <si>
    <t>The Driving Fingers of Open Data Bank for Sustainable Data Revolution and Development in Africa</t>
  </si>
  <si>
    <t>From the Editors of the Special Issue on Current Applications and Innovations of Artificial Intelligence and Machine Learning in Aerospace</t>
  </si>
  <si>
    <t>A federated AI-empowered platform for disease management across a Pan-European data driven hub</t>
  </si>
  <si>
    <t>Open Data Platform Tools for Energy Service Ecosystem in Urban Superblocks</t>
  </si>
  <si>
    <t>Toward Architecture-Driven Interdisciplinary Research Learnings from a Case Study of COVID-19 Contact Tracing Apps</t>
  </si>
  <si>
    <t>Introduction to the special issue on social mining and big data ecosystem for open, responsible data science</t>
  </si>
  <si>
    <t>Pricing Models for Data Products in the Industrial Food Production</t>
  </si>
  <si>
    <t>RETRACTION: Application of Internet of Things Based on Big Data Ecosystem in Factory Energy Consumption Analysis Model (Retraction of Vol 2022, art no 7631323, 2022)</t>
  </si>
  <si>
    <t>RETRACTION: Application of Wireless Sensor Network Model Based on Big Data Ecosystem in Intelligent Health Monitoring System (Retraction of Vol 2022, art no 3179915, 2022)</t>
  </si>
  <si>
    <t>Technology Selection for Development of Intellectual Road Maintenance Platform</t>
  </si>
  <si>
    <t>Narratives and Counternarratives on Data Sharing in Africa</t>
  </si>
  <si>
    <t>Managing Database-Application Co-Evolution in a Scientific Data Ecosystem</t>
  </si>
  <si>
    <t>Automated metadata extraction: challenges and opportunities</t>
  </si>
  <si>
    <t>The survey of the factors influencing the use of open government data in Taiwan: The preliminary findings</t>
  </si>
  <si>
    <t>PROV4ITDaTa: Transparent and direct transfer of personal data to personal stores</t>
  </si>
  <si>
    <t>Towards Data Ecosystem Based Winter Road Maintenance ERP System</t>
  </si>
  <si>
    <t>Internet of Everything in Healthcare: Reconciling the Risks and Benefits of Data Sharing in IoT-Enabled Telehealth Environments</t>
  </si>
  <si>
    <t>Towards Automated Data Sharing in Personal Data Stores</t>
  </si>
  <si>
    <t>ADVANCING OPEN SCIENCE THROUGH INNOVATIVE DATA SYSTEM SOLUTIONS: THE JOINT ESA-NASA MULTI-MISSION ALGORITHM AND ANALYSIS PLATFORM (MAAP)'S DATA ECOSYSTEM</t>
  </si>
  <si>
    <t>CARAMEL: Ecosystem for Big Social Data</t>
  </si>
  <si>
    <t>http://dx.doi.org/10.1145/3511265.3550450</t>
  </si>
  <si>
    <t>http://dx.doi.org/10.1177/00333549231166450</t>
  </si>
  <si>
    <t>http://dx.doi.org/10.1145/3593743.3593777</t>
  </si>
  <si>
    <t>http://dx.doi.org/10.1017/dap.2023.21</t>
  </si>
  <si>
    <t>http://dx.doi.org/10.1145/3560107.3560304</t>
  </si>
  <si>
    <t>http://dx.doi.org/10.1007/978-3-031-21388-5_9</t>
  </si>
  <si>
    <t>http://dx.doi.org/10.1145/3555051.3555066</t>
  </si>
  <si>
    <t>http://dx.doi.org/10.1145/3555051.3555061</t>
  </si>
  <si>
    <t>http://dx.doi.org/10.1145/3442442.3453541</t>
  </si>
  <si>
    <t>http://dx.doi.org/10.1016/j.msard.2020.102634</t>
  </si>
  <si>
    <t>http://dx.doi.org/10.1109/CBI52690.2021.00031</t>
  </si>
  <si>
    <t>http://dx.doi.org/10.1109/CogMI52975.2021.00024</t>
  </si>
  <si>
    <t>http://dx.doi.org/10.1145/3401895.3401928</t>
  </si>
  <si>
    <t>http://dx.doi.org/10.1109/ccwc47524.2020.9031156</t>
  </si>
  <si>
    <t>http://dx.doi.org/10.1007/978-3-030-57599-1_22</t>
  </si>
  <si>
    <t>http://dx.doi.org/10.5220/0010146902020209</t>
  </si>
  <si>
    <t>http://dx.doi.org/10.1080/15265161.2023.2256293</t>
  </si>
  <si>
    <t>http://dx.doi.org/10.1016/j.patter.2020.100104</t>
  </si>
  <si>
    <t>http://dx.doi.org/10.1016/j.eng.2020.04.009</t>
  </si>
  <si>
    <t>http://dx.doi.org/10.1021/acsomega.2c00905</t>
  </si>
  <si>
    <t>http://dx.doi.org/10.5220/0009416302940305</t>
  </si>
  <si>
    <t>http://dx.doi.org/10.1007/978-981-19-2397-5_24</t>
  </si>
  <si>
    <t>http://dx.doi.org/10.1145/3544548.3580933</t>
  </si>
  <si>
    <t>http://dx.doi.org/10.1007/s11277-022-10112-6</t>
  </si>
  <si>
    <t>http://dx.doi.org/10.1007/978-3-031-10461-9_55</t>
  </si>
  <si>
    <t>http://dx.doi.org/10.1007/978-3-031-06981-9_2</t>
  </si>
  <si>
    <t>http://dx.doi.org/10.1016/j.matpr.2022.01.200</t>
  </si>
  <si>
    <t>http://dx.doi.org/10.1109/ISCMI56532.2022.10068457</t>
  </si>
  <si>
    <t>http://dx.doi.org/10.1016/j.is.2021.101929</t>
  </si>
  <si>
    <t>http://dx.doi.org/10.1162/qss_c_00138</t>
  </si>
  <si>
    <t>http://dx.doi.org/10.1109/AICCSA53542.2021.9686873</t>
  </si>
  <si>
    <t>http://dx.doi.org/10.1007/978-3-030-77211-6_54</t>
  </si>
  <si>
    <t>http://dx.doi.org/10.1109/AICCSA53542.2021.9686920</t>
  </si>
  <si>
    <t>http://dx.doi.org/10.1007/978-3-030-86800-0_2</t>
  </si>
  <si>
    <t>http://dx.doi.org/10.1109/BigData52589.2021.9671608</t>
  </si>
  <si>
    <t>http://dx.doi.org/10.1007/978-3-030-91431-8_13</t>
  </si>
  <si>
    <t>http://dx.doi.org/10.1109/MILCOM52596.2021.9652997</t>
  </si>
  <si>
    <t>http://dx.doi.org/10.1007/s00607-020-00822-9</t>
  </si>
  <si>
    <t>http://dx.doi.org/10.1109/cogsima49017.2020.9216152</t>
  </si>
  <si>
    <t>http://dx.doi.org/10.1145/3371158.3371198</t>
  </si>
  <si>
    <t>http://dx.doi.org/10.1007/978-3-030-36987-3_6</t>
  </si>
  <si>
    <t>http://dx.doi.org/10.1145/3388440.3412460</t>
  </si>
  <si>
    <t>http://dx.doi.org/10.1007/978-3-030-13697-0_32</t>
  </si>
  <si>
    <t>http://dx.doi.org/10.1109/MAES.2022.3170740</t>
  </si>
  <si>
    <t>http://dx.doi.org/10.1109/BHI56158.2022.9926957</t>
  </si>
  <si>
    <t>http://dx.doi.org/10.1109/INDIN51400.2023.10217855</t>
  </si>
  <si>
    <t>http://dx.doi.org/10.1145/3511265.3550451</t>
  </si>
  <si>
    <t>http://dx.doi.org/10.1007/s41060-021-00253-5</t>
  </si>
  <si>
    <t>http://dx.doi.org/10.1007/978-3-030-85914-5_59</t>
  </si>
  <si>
    <t>http://dx.doi.org/10.1155/2023/9805725</t>
  </si>
  <si>
    <t>http://dx.doi.org/10.1155/2023/9810980</t>
  </si>
  <si>
    <t>http://dx.doi.org/10.1109/ITMS52826.2021.9615263</t>
  </si>
  <si>
    <t>http://dx.doi.org/10.1145/3442188.3445897</t>
  </si>
  <si>
    <t>http://dx.doi.org/10.1109/eScience55777.2022.00035</t>
  </si>
  <si>
    <t>http://dx.doi.org/10.1109/eScience55777.2022.00088</t>
  </si>
  <si>
    <t>http://dx.doi.org/10.1145/3543434.3543643</t>
  </si>
  <si>
    <t>http://dx.doi.org/10.1145/3442442.3458608</t>
  </si>
  <si>
    <t>http://dx.doi.org/10.1007/978-3-030-87205-2_5</t>
  </si>
  <si>
    <t>http://dx.doi.org/10.1109/ICEDEG52154.2021.9530853</t>
  </si>
  <si>
    <t>http://dx.doi.org/10.1109/PERCOMWORKSHOPS51409.2021.9431001</t>
  </si>
  <si>
    <t>http://dx.doi.org/10.1109/IGARSS39084.2020.9323731</t>
  </si>
  <si>
    <t>http://dx.doi.org/10.1145/3592813.3592898</t>
  </si>
  <si>
    <t>10.1007/978-3-030-13697-0_32</t>
  </si>
  <si>
    <t>10.1007/978-3-030-36987-3_6</t>
  </si>
  <si>
    <t>10.1007/978-3-030-57599-1_22</t>
  </si>
  <si>
    <t>10.1007/978-3-030-77211-6_54</t>
  </si>
  <si>
    <t>10.1007/978-3-030-85914-5_59</t>
  </si>
  <si>
    <t>10.1007/978-3-030-86800-0_2</t>
  </si>
  <si>
    <t>10.1007/978-3-030-87205-2_5</t>
  </si>
  <si>
    <t>10.1007/978-3-030-91431-8_13</t>
  </si>
  <si>
    <t>10.1007/978-3-031-06981-9_2</t>
  </si>
  <si>
    <t>10.1007/978-3-031-10461-9_55</t>
  </si>
  <si>
    <t>10.1007/978-3-031-21388-5_9</t>
  </si>
  <si>
    <t>10.1007/978-981-19-2397-5_24</t>
  </si>
  <si>
    <t>10.1007/s00607-020-00822-9</t>
  </si>
  <si>
    <t>10.1007/s11277-022-10112-6</t>
  </si>
  <si>
    <t>10.1007/s41060-021-00253-5</t>
  </si>
  <si>
    <t>10.1016/j.eng.2020.04.009</t>
  </si>
  <si>
    <t>10.1016/j.is.2021.101929</t>
  </si>
  <si>
    <t>10.1016/j.msard.2020.102634</t>
  </si>
  <si>
    <t>10.1016/j.patter.2020.100104</t>
  </si>
  <si>
    <t>10.1017/dap.2023.21</t>
  </si>
  <si>
    <t>10.1080/15265161.2023.2256293</t>
  </si>
  <si>
    <t>10.1109/AICCSA53542.2021.9686873</t>
  </si>
  <si>
    <t>10.1109/AICCSA53542.2021.9686920</t>
  </si>
  <si>
    <t>10.1109/BHI56158.2022.9926957</t>
  </si>
  <si>
    <t>10.1109/BigData52589.2021.9671608</t>
  </si>
  <si>
    <t>10.1109/CBI52690.2021.00031</t>
  </si>
  <si>
    <t>10.1109/CogMI52975.2021.00024</t>
  </si>
  <si>
    <t>10.1109/ICEDEG52154.2021.9530853</t>
  </si>
  <si>
    <t>10.1109/IGARSS39084.2020.9323731</t>
  </si>
  <si>
    <t>10.1109/INDIN51400.2023.10217855</t>
  </si>
  <si>
    <t>10.1109/ISCMI56532.2022.10068457</t>
  </si>
  <si>
    <t>10.1109/ITMS52826.2021.9615263</t>
  </si>
  <si>
    <t>10.1109/MAES.2022.3170740</t>
  </si>
  <si>
    <t>10.1109/MILCOM52596.2021.9652997</t>
  </si>
  <si>
    <t>10.1109/PERCOMWORKSHOPS51409.2021.9431001</t>
  </si>
  <si>
    <t>10.1109/ccwc47524.2020.9031156</t>
  </si>
  <si>
    <t>10.1109/cogsima49017.2020.9216152</t>
  </si>
  <si>
    <t>10.1109/eScience55777.2022.00035</t>
  </si>
  <si>
    <t>10.1109/eScience55777.2022.00088</t>
  </si>
  <si>
    <t>10.1145/3371158.3371198</t>
  </si>
  <si>
    <t>10.1145/3388440.3412460</t>
  </si>
  <si>
    <t>10.1145/3401895.3401928</t>
  </si>
  <si>
    <t>10.1145/3442188.3445897</t>
  </si>
  <si>
    <t>10.1145/3442442.3453541</t>
  </si>
  <si>
    <t>10.1145/3442442.3458608</t>
  </si>
  <si>
    <t>10.1145/3511265.3550450</t>
  </si>
  <si>
    <t>10.1145/3511265.3550451</t>
  </si>
  <si>
    <t>10.1145/3543434.3543643</t>
  </si>
  <si>
    <t>10.1145/3544548.3580933</t>
  </si>
  <si>
    <t>10.1145/3555051.3555061</t>
  </si>
  <si>
    <t>10.1145/3555051.3555066</t>
  </si>
  <si>
    <t>10.1145/3560107.3560304</t>
  </si>
  <si>
    <t>10.1145/3592813.3592898</t>
  </si>
  <si>
    <t>10.1145/3593743.3593777</t>
  </si>
  <si>
    <t>10.1155/2023/9805725</t>
  </si>
  <si>
    <t>10.1155/2023/9810980</t>
  </si>
  <si>
    <t>10.1162/qss_c_00138</t>
  </si>
  <si>
    <t>10.1177/00333549231166450</t>
  </si>
  <si>
    <t>10.5220/0009416302940305</t>
  </si>
  <si>
    <t>10.5220/0010146902020209</t>
  </si>
  <si>
    <t>7</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</si>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</sst>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name val="Arial"/>
    </font>
    <font>
      <sz val="8"/>
      <name val="Calibri"/>
      <family val="2"/>
      <scheme val="minor"/>
    </font>
    <font>
      <b/>
      <sz val="11"/>
      <color theme="1"/>
      <name val="Calibri"/>
      <family val="2"/>
      <scheme val="minor"/>
    </font>
    <font>
      <sz val="9"/>
      <color indexed="81"/>
      <name val="Tahoma"/>
      <family val="2"/>
    </font>
    <font>
      <b/>
      <sz val="9"/>
      <color indexed="81"/>
      <name val="Tahoma"/>
      <family val="2"/>
    </font>
    <font>
      <u/>
      <sz val="11"/>
      <color theme="10"/>
      <name val="Calibri"/>
      <family val="2"/>
      <scheme val="minor"/>
    </font>
  </fonts>
  <fills count="2">
    <fill>
      <patternFill patternType="none"/>
    </fill>
    <fill>
      <patternFill patternType="gray125"/>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1" fillId="0" borderId="0"/>
    <xf numFmtId="0" fontId="6" fillId="0" borderId="0" applyNumberFormat="0" applyFill="0" applyBorder="0" applyAlignment="0" applyProtection="0"/>
  </cellStyleXfs>
  <cellXfs count="16">
    <xf numFmtId="0" fontId="0" fillId="0" borderId="0" xfId="0"/>
    <xf numFmtId="15" fontId="0" fillId="0" borderId="0" xfId="0" applyNumberFormat="1"/>
    <xf numFmtId="16" fontId="0" fillId="0" borderId="0" xfId="0" applyNumberFormat="1"/>
    <xf numFmtId="17" fontId="0" fillId="0" borderId="0" xfId="0" applyNumberFormat="1"/>
    <xf numFmtId="0" fontId="0" fillId="0" borderId="0" xfId="0" quotePrefix="1"/>
    <xf numFmtId="0" fontId="1" fillId="0" borderId="0" xfId="1"/>
    <xf numFmtId="0" fontId="3" fillId="0" borderId="1" xfId="0" applyFont="1" applyBorder="1"/>
    <xf numFmtId="0" fontId="3" fillId="0" borderId="2" xfId="0" applyFont="1" applyBorder="1"/>
    <xf numFmtId="0" fontId="0" fillId="0" borderId="3" xfId="0" applyBorder="1"/>
    <xf numFmtId="0" fontId="0" fillId="0" borderId="4" xfId="0"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0" fillId="0" borderId="0" xfId="0" applyAlignment="1">
      <alignment wrapText="1"/>
    </xf>
    <xf numFmtId="0" fontId="6" fillId="0" borderId="0" xfId="2" applyNumberFormat="1"/>
  </cellXfs>
  <cellStyles count="3">
    <cellStyle name="Hyperlink" xfId="2" builtinId="8"/>
    <cellStyle name="Normal" xfId="0" builtinId="0"/>
    <cellStyle name="Normal 2" xfId="1" xr:uid="{491EBEC8-3AB1-4046-B2DC-C8188FEDBF1B}"/>
  </cellStyles>
  <dxfs count="10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0" formatCode="dd\-mmm\-yy"/>
    </dxf>
    <dxf>
      <numFmt numFmtId="20" formatCode="dd\-m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4B036285-3F25-4D4D-9070-8BBB40602A7C}" autoFormatId="16" applyNumberFormats="0" applyBorderFormats="0" applyFontFormats="0" applyPatternFormats="0" applyAlignmentFormats="0" applyWidthHeightFormats="0">
  <queryTableRefresh nextId="12">
    <queryTableFields count="11">
      <queryTableField id="1" name="Source" tableColumnId="1"/>
      <queryTableField id="2" name="Type" tableColumnId="2"/>
      <queryTableField id="3" name="Authors" tableColumnId="3"/>
      <queryTableField id="4" name="Title" tableColumnId="4"/>
      <queryTableField id="5" name="Journal" tableColumnId="5"/>
      <queryTableField id="6" name="Year" tableColumnId="6"/>
      <queryTableField id="7" name="URLs" tableColumnId="7"/>
      <queryTableField id="8" name="DOI" tableColumnId="8"/>
      <queryTableField id="9" name="Abstract" tableColumnId="9"/>
      <queryTableField id="10" name="Keywords" tableColumnId="10"/>
      <queryTableField id="11" name="Title Key"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3B063BE1-39BB-4244-AD9B-D91E310982D5}" autoFormatId="16" applyNumberFormats="0" applyBorderFormats="0" applyFontFormats="0" applyPatternFormats="0" applyAlignmentFormats="0" applyWidthHeightFormats="0">
  <queryTableRefresh nextId="12">
    <queryTableFields count="11">
      <queryTableField id="1" name="Source" tableColumnId="1"/>
      <queryTableField id="2" name="Type" tableColumnId="2"/>
      <queryTableField id="3" name="Authors" tableColumnId="3"/>
      <queryTableField id="4" name="Title" tableColumnId="4"/>
      <queryTableField id="5" name="Journal" tableColumnId="5"/>
      <queryTableField id="6" name="Year" tableColumnId="6"/>
      <queryTableField id="7" name="URLs" tableColumnId="7"/>
      <queryTableField id="8" name="DOI" tableColumnId="8"/>
      <queryTableField id="9" name="Abstract" tableColumnId="9"/>
      <queryTableField id="10" name="Keywords" tableColumnId="10"/>
      <queryTableField id="11" name="Title Key"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8" xr16:uid="{B99AC61C-9B40-49D5-9986-61A0FE672CA8}" autoFormatId="16" applyNumberFormats="0" applyBorderFormats="0" applyFontFormats="0" applyPatternFormats="0" applyAlignmentFormats="0" applyWidthHeightFormats="0">
  <queryTableRefresh nextId="12">
    <queryTableFields count="11">
      <queryTableField id="1" name="Source" tableColumnId="1"/>
      <queryTableField id="2" name="Type" tableColumnId="2"/>
      <queryTableField id="3" name="Authors" tableColumnId="3"/>
      <queryTableField id="4" name="Title" tableColumnId="4"/>
      <queryTableField id="5" name="Journal" tableColumnId="5"/>
      <queryTableField id="6" name="Year" tableColumnId="6"/>
      <queryTableField id="7" name="URLs" tableColumnId="7"/>
      <queryTableField id="8" name="DOI" tableColumnId="8"/>
      <queryTableField id="9" name="Abstract" tableColumnId="9"/>
      <queryTableField id="10" name="Keywords" tableColumnId="10"/>
      <queryTableField id="11" name="Title Key"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9" xr16:uid="{3919EF69-FE9B-4520-BCE9-97F8720BE110}" autoFormatId="16" applyNumberFormats="0" applyBorderFormats="0" applyFontFormats="0" applyPatternFormats="0" applyAlignmentFormats="0" applyWidthHeightFormats="0">
  <queryTableRefresh nextId="12">
    <queryTableFields count="11">
      <queryTableField id="1" name="Source" tableColumnId="1"/>
      <queryTableField id="2" name="Type" tableColumnId="2"/>
      <queryTableField id="3" name="Authors" tableColumnId="3"/>
      <queryTableField id="4" name="Title" tableColumnId="4"/>
      <queryTableField id="5" name="Journal" tableColumnId="5"/>
      <queryTableField id="6" name="Year" tableColumnId="6"/>
      <queryTableField id="7" name="URLs" tableColumnId="7"/>
      <queryTableField id="8" name="DOI" tableColumnId="8"/>
      <queryTableField id="9" name="Abstract" tableColumnId="9"/>
      <queryTableField id="10" name="Keywords" tableColumnId="10"/>
      <queryTableField id="11" name="Title Key"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F08E28AE-4E6C-406D-886D-C29C00093067}" autoFormatId="16" applyNumberFormats="0" applyBorderFormats="0" applyFontFormats="0" applyPatternFormats="0" applyAlignmentFormats="0" applyWidthHeightFormats="0">
  <queryTableRefresh nextId="13">
    <queryTableFields count="11">
      <queryTableField id="1" name="Source" tableColumnId="1"/>
      <queryTableField id="2" name="Type" tableColumnId="2"/>
      <queryTableField id="3" name="Authors" tableColumnId="3"/>
      <queryTableField id="4" name="Title" tableColumnId="4"/>
      <queryTableField id="5" name="Journal" tableColumnId="5"/>
      <queryTableField id="6" name="Year" tableColumnId="6"/>
      <queryTableField id="7" name="URLs" tableColumnId="7"/>
      <queryTableField id="8" name="DOI" tableColumnId="8"/>
      <queryTableField id="9" name="Abstract" tableColumnId="9"/>
      <queryTableField id="10" name="Keywords" tableColumnId="10"/>
      <queryTableField id="12" name="Title Key"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5" xr16:uid="{9D76A0EC-3BC5-4639-BD2F-54B5EDAFC64F}" autoFormatId="16" applyNumberFormats="0" applyBorderFormats="0" applyFontFormats="0" applyPatternFormats="0" applyAlignmentFormats="0" applyWidthHeightFormats="0">
  <queryTableRefresh nextId="5">
    <queryTableFields count="3">
      <queryTableField id="1" name="Article Title" tableColumnId="1"/>
      <queryTableField id="2" name="DOI Link" tableColumnId="2"/>
      <queryTableField id="4" name="DOI"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1ECFE149-9D19-486A-8FA8-738D2E603449}" autoFormatId="16" applyNumberFormats="0" applyBorderFormats="0" applyFontFormats="0" applyPatternFormats="0" applyAlignmentFormats="0" applyWidthHeightFormats="0">
  <queryTableRefresh nextId="23">
    <queryTableFields count="10">
      <queryTableField id="1" name="Source" tableColumnId="1"/>
      <queryTableField id="19" name="Type" tableColumnId="19"/>
      <queryTableField id="3" name="Authors" tableColumnId="3"/>
      <queryTableField id="4" name="Title" tableColumnId="4"/>
      <queryTableField id="5" name="Journal" tableColumnId="5"/>
      <queryTableField id="21" name="Year" tableColumnId="20"/>
      <queryTableField id="14" name="URLs" tableColumnId="14"/>
      <queryTableField id="15" name="DOI" tableColumnId="15"/>
      <queryTableField id="16" name="Abstract" tableColumnId="16"/>
      <queryTableField id="17" name="Keywords" tableColumnId="1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7" xr16:uid="{D24DB9DB-DDF8-4778-9D2C-16D9B9B63DA4}" autoFormatId="16" applyNumberFormats="0" applyBorderFormats="0" applyFontFormats="0" applyPatternFormats="0" applyAlignmentFormats="0" applyWidthHeightFormats="0">
  <queryTableRefresh nextId="36">
    <queryTableFields count="8">
      <queryTableField id="1" name="Source" tableColumnId="1"/>
      <queryTableField id="30" name="Title" tableColumnId="30"/>
      <queryTableField id="3" name="Authors" tableColumnId="3"/>
      <queryTableField id="31" name="Year" tableColumnId="31"/>
      <queryTableField id="12" name="Abstract" tableColumnId="12"/>
      <queryTableField id="15" name="DOI" tableColumnId="15"/>
      <queryTableField id="32" name="URLs" tableColumnId="32"/>
      <queryTableField id="33" name="Keywords" tableColumnId="3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0" xr16:uid="{57D63ED1-2E5C-4C5A-8335-878233F491A4}" autoFormatId="16" applyNumberFormats="0" applyBorderFormats="0" applyFontFormats="0" applyPatternFormats="0" applyAlignmentFormats="0" applyWidthHeightFormats="0">
  <queryTableRefresh nextId="40">
    <queryTableFields count="9">
      <queryTableField id="1" name="Source" tableColumnId="1"/>
      <queryTableField id="33" name="Type" tableColumnId="33"/>
      <queryTableField id="34" name="Authors" tableColumnId="34"/>
      <queryTableField id="6" name="Title" tableColumnId="6"/>
      <queryTableField id="7" name="Journal" tableColumnId="7"/>
      <queryTableField id="12" name="Year" tableColumnId="12"/>
      <queryTableField id="35" name="URLs" tableColumnId="35"/>
      <queryTableField id="36" name="Abstract" tableColumnId="36"/>
      <queryTableField id="37" name="Keywords" tableColumnId="3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1" xr16:uid="{B7E2A6A9-B8E0-451D-BD48-A68448660B9D}" autoFormatId="16" applyNumberFormats="0" applyBorderFormats="0" applyFontFormats="0" applyPatternFormats="0" applyAlignmentFormats="0" applyWidthHeightFormats="0">
  <queryTableRefresh nextId="26">
    <queryTableFields count="8">
      <queryTableField id="1" name="Source" tableColumnId="1"/>
      <queryTableField id="2" name="Authors" tableColumnId="2"/>
      <queryTableField id="5" name="Title" tableColumnId="5"/>
      <queryTableField id="6" name="Year" tableColumnId="6"/>
      <queryTableField id="15" name="DOI" tableColumnId="15"/>
      <queryTableField id="23" name="URLs" tableColumnId="23"/>
      <queryTableField id="17" name="Abstract" tableColumnId="17"/>
      <queryTableField id="24" name="Type" tableColumnId="2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2" xr16:uid="{0F31F110-743C-4D0D-AE80-EC267284E4CE}" autoFormatId="16" applyNumberFormats="0" applyBorderFormats="0" applyFontFormats="0" applyPatternFormats="0" applyAlignmentFormats="0" applyWidthHeightFormats="0">
  <queryTableRefresh nextId="83">
    <queryTableFields count="9">
      <queryTableField id="1" name="Source" tableColumnId="1"/>
      <queryTableField id="74" name="Type" tableColumnId="74"/>
      <queryTableField id="3" name="Authors" tableColumnId="3"/>
      <queryTableField id="75" name="Title" tableColumnId="75"/>
      <queryTableField id="76" name="Keywords" tableColumnId="76"/>
      <queryTableField id="23" name="Abstract" tableColumnId="23"/>
      <queryTableField id="77" name="Year" tableColumnId="77"/>
      <queryTableField id="58" name="DOI" tableColumnId="58"/>
      <queryTableField id="78" name="URLs" tableColumnId="7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B50E047-3DF9-48F9-86DC-95DF3C229503}" name="all_final_really_final_definitely" displayName="all_final_really_final_definitely" ref="A1:K951" tableType="queryTable" totalsRowShown="0">
  <autoFilter ref="A1:K951" xr:uid="{6B50E047-3DF9-48F9-86DC-95DF3C229503}"/>
  <tableColumns count="11">
    <tableColumn id="1" xr3:uid="{7955A704-C75E-403C-8184-6C631D5FF88C}" uniqueName="1" name="Source" queryTableFieldId="1" dataDxfId="105"/>
    <tableColumn id="2" xr3:uid="{7F9AC267-8B53-411D-85CE-3B72F7645F2C}" uniqueName="2" name="Type" queryTableFieldId="2"/>
    <tableColumn id="3" xr3:uid="{D4878FD0-34CB-44E4-8B19-5492D61D9972}" uniqueName="3" name="Authors" queryTableFieldId="3" dataDxfId="104"/>
    <tableColumn id="4" xr3:uid="{53A60F0F-1E60-4401-A1AB-F6D015F3C830}" uniqueName="4" name="Title" queryTableFieldId="4" dataDxfId="103"/>
    <tableColumn id="5" xr3:uid="{8591327C-80A6-4B8C-A5CE-75E6F611F0D3}" uniqueName="5" name="Journal" queryTableFieldId="5" dataDxfId="102"/>
    <tableColumn id="6" xr3:uid="{BC54317A-F5D1-4E39-9ADD-0F99D40E5674}" uniqueName="6" name="Year" queryTableFieldId="6"/>
    <tableColumn id="7" xr3:uid="{06E9EA86-10F1-4E37-8BCD-63748C30B0D7}" uniqueName="7" name="URLs" queryTableFieldId="7" dataDxfId="101"/>
    <tableColumn id="8" xr3:uid="{61288989-9EC4-40E3-96B1-FDE824806DFA}" uniqueName="8" name="DOI" queryTableFieldId="8" dataDxfId="100"/>
    <tableColumn id="9" xr3:uid="{4EEC1F0B-E0A7-48AC-A715-AD034E4BE967}" uniqueName="9" name="Abstract" queryTableFieldId="9" dataDxfId="99"/>
    <tableColumn id="10" xr3:uid="{E7618436-B05F-4089-AC9D-8E5AD2DB474A}" uniqueName="10" name="Keywords" queryTableFieldId="10" dataDxfId="98"/>
    <tableColumn id="11" xr3:uid="{F5FA3A22-1492-41D6-B731-916F9A5FB259}" uniqueName="11" name="Title Key" queryTableFieldId="11" dataDxfId="9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BE22C24-F1F5-4A5B-B2EE-CCDCA6DDF09C}" name="all_final" displayName="all_final" ref="A1:L1023" totalsRowShown="0">
  <autoFilter ref="A1:L1023" xr:uid="{0BE22C24-F1F5-4A5B-B2EE-CCDCA6DDF09C}"/>
  <tableColumns count="12">
    <tableColumn id="1" xr3:uid="{ABAF1B2D-1756-42F0-BF86-7D0FA053A79D}" name="Select" dataDxfId="96"/>
    <tableColumn id="2" xr3:uid="{23986522-458E-4B88-8639-0574C9829927}" name="Source" dataDxfId="95"/>
    <tableColumn id="3" xr3:uid="{1CAC93E6-653F-43F3-976B-20B15A56349B}" name="Type" dataDxfId="94"/>
    <tableColumn id="4" xr3:uid="{AB099288-1762-409C-A9B3-59632EB2EA08}" name="Authors" dataDxfId="93"/>
    <tableColumn id="5" xr3:uid="{DACDF2CA-F294-44A2-A793-3FB9F2AC4F0E}" name="Title" dataDxfId="92"/>
    <tableColumn id="6" xr3:uid="{A352820B-8E30-4811-BCEF-C9D77F111A1B}" name="Journal" dataDxfId="91"/>
    <tableColumn id="7" xr3:uid="{35F7EF3D-6101-42C7-B740-9267DCBC5B30}" name="Year"/>
    <tableColumn id="8" xr3:uid="{2EA9A4D3-9508-4526-92BE-9F3F0369F7CC}" name="URLs" dataDxfId="90"/>
    <tableColumn id="9" xr3:uid="{04BECB39-03BB-47BE-9E8F-C8510BD3FC6A}" name="DOI" dataDxfId="89"/>
    <tableColumn id="10" xr3:uid="{746417CE-9D7E-475B-AF3A-41E6262CB095}" name="Abstract" dataDxfId="88"/>
    <tableColumn id="11" xr3:uid="{4B8670CC-3721-42F0-BCE2-A72BD035296F}" name="Keywords" dataDxfId="87"/>
    <tableColumn id="12" xr3:uid="{3D4EF288-56D1-4A6D-8BD7-85EEFCA08268}" name="Title Key" dataDxfId="8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8E2B5C-7318-4C9C-8FAE-EB2E655E0F39}" name="all_deduplicated_on_doi_title_oldbiblio" displayName="all_deduplicated_on_doi_title_oldbiblio" ref="A1:L1243" totalsRowShown="0">
  <autoFilter ref="A1:L1243" xr:uid="{2FF7AA0B-FA2B-486B-90F8-516AE3C025E2}"/>
  <tableColumns count="12">
    <tableColumn id="12" xr3:uid="{345A985A-30CB-473B-B5C1-1FC0041344CC}" name="Select" dataDxfId="85"/>
    <tableColumn id="1" xr3:uid="{B95FEB12-C16A-45E5-88E2-F445391158CF}" name="Source" dataDxfId="84"/>
    <tableColumn id="2" xr3:uid="{3B2ACEB9-8538-470A-9D90-1688FDCD7E8A}" name="Type"/>
    <tableColumn id="3" xr3:uid="{28FCE100-0A80-4A37-AF5A-A362A0BC8058}" name="Authors" dataDxfId="83"/>
    <tableColumn id="4" xr3:uid="{D2931960-3531-447C-A458-F899E573D779}" name="Title" dataDxfId="82"/>
    <tableColumn id="5" xr3:uid="{0DC21E71-FB5A-4A06-93B6-D7285F9A928C}" name="Journal" dataDxfId="81"/>
    <tableColumn id="6" xr3:uid="{877A4D82-7E6D-4354-8D6E-83F6FE67D4C4}" name="Year"/>
    <tableColumn id="7" xr3:uid="{5B5F5E85-6169-405E-84F3-084F6CDDA209}" name="URLs" dataDxfId="80"/>
    <tableColumn id="8" xr3:uid="{00E7C188-356F-4541-80A0-D2E2D8768E8F}" name="DOI" dataDxfId="79"/>
    <tableColumn id="9" xr3:uid="{8C1BDC41-D55F-43D0-BE53-CBC2EA04260E}" name="Abstract" dataDxfId="78"/>
    <tableColumn id="10" xr3:uid="{AD897A5D-0CA9-4991-A862-EF31903BA6FE}" name="Keywords" dataDxfId="77"/>
    <tableColumn id="11" xr3:uid="{838F6797-92DF-4E5E-911A-DF9ED45560D4}" name="Title Key" dataDxfId="7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FF7AA0B-FA2B-486B-90F8-516AE3C025E2}" name="all_deduplicated_on_doi_title" displayName="all_deduplicated_on_doi_title" ref="A1:K1168" tableType="queryTable" totalsRowShown="0">
  <autoFilter ref="A1:K1168" xr:uid="{2FF7AA0B-FA2B-486B-90F8-516AE3C025E2}"/>
  <tableColumns count="11">
    <tableColumn id="1" xr3:uid="{84C6DA8D-BCF0-46C4-B014-0E49B3F22D84}" uniqueName="1" name="Source" queryTableFieldId="1" dataDxfId="75"/>
    <tableColumn id="2" xr3:uid="{9F0E655F-798D-4825-8B84-0178A3CFB705}" uniqueName="2" name="Type" queryTableFieldId="2"/>
    <tableColumn id="3" xr3:uid="{DB2BBAB6-F5A5-4F0F-B093-C465FA35F1FE}" uniqueName="3" name="Authors" queryTableFieldId="3" dataDxfId="74"/>
    <tableColumn id="4" xr3:uid="{0D5E49B9-4F08-4CE4-BD6E-6322E7A7912F}" uniqueName="4" name="Title" queryTableFieldId="4" dataDxfId="73"/>
    <tableColumn id="5" xr3:uid="{4A9A382C-AC6D-4C49-9054-534526F5577D}" uniqueName="5" name="Journal" queryTableFieldId="5" dataDxfId="72"/>
    <tableColumn id="6" xr3:uid="{077BDB64-A0C6-4F75-A419-6889CDE676D9}" uniqueName="6" name="Year" queryTableFieldId="6"/>
    <tableColumn id="7" xr3:uid="{652C0A35-4DEB-400A-A471-E4E863C96856}" uniqueName="7" name="URLs" queryTableFieldId="7" dataDxfId="71"/>
    <tableColumn id="8" xr3:uid="{5CA0C449-7675-44D1-9E54-9192176B8987}" uniqueName="8" name="DOI" queryTableFieldId="8" dataDxfId="70"/>
    <tableColumn id="9" xr3:uid="{612C51D6-D0AA-4DAF-AE3C-8AF8F173309F}" uniqueName="9" name="Abstract" queryTableFieldId="9" dataDxfId="69"/>
    <tableColumn id="10" xr3:uid="{79962894-6889-4FAB-99CA-1F45935830D6}" uniqueName="10" name="Keywords" queryTableFieldId="10" dataDxfId="68"/>
    <tableColumn id="11" xr3:uid="{966561FE-A864-4271-A48E-2AEABA4C59F5}" uniqueName="11" name="Title Key" queryTableFieldId="11" dataDxfId="6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DBB22E3-48C0-4E10-95BE-4466E5C155E5}" name="items_with_doi_deduplicated" displayName="items_with_doi_deduplicated" ref="A1:K464" tableType="queryTable" totalsRowShown="0">
  <autoFilter ref="A1:K464" xr:uid="{CDBB22E3-48C0-4E10-95BE-4466E5C155E5}"/>
  <tableColumns count="11">
    <tableColumn id="1" xr3:uid="{205CBCED-4793-413F-B4A8-54969C6AC5F1}" uniqueName="1" name="Source" queryTableFieldId="1" dataDxfId="66"/>
    <tableColumn id="2" xr3:uid="{EBFA29E6-9756-488C-B5BA-D1AE6FB9920E}" uniqueName="2" name="Type" queryTableFieldId="2"/>
    <tableColumn id="3" xr3:uid="{F7AE1A47-C51D-42F9-A548-20628D107F54}" uniqueName="3" name="Authors" queryTableFieldId="3" dataDxfId="65"/>
    <tableColumn id="4" xr3:uid="{56877DC6-18F7-4935-8B17-AB792CE50C3E}" uniqueName="4" name="Title" queryTableFieldId="4" dataDxfId="64"/>
    <tableColumn id="5" xr3:uid="{DCF708A9-26FB-44F4-99AF-A1877B0536D5}" uniqueName="5" name="Journal" queryTableFieldId="5" dataDxfId="63"/>
    <tableColumn id="6" xr3:uid="{0C62D00D-DF64-4DBE-B1C7-206E8CC3B67A}" uniqueName="6" name="Year" queryTableFieldId="6"/>
    <tableColumn id="7" xr3:uid="{6ADAE4AA-2EA9-466C-928B-B8889712377C}" uniqueName="7" name="URLs" queryTableFieldId="7" dataDxfId="62"/>
    <tableColumn id="8" xr3:uid="{87AD1991-5C4A-48E2-97CC-3821733CA91C}" uniqueName="8" name="DOI" queryTableFieldId="8" dataDxfId="61"/>
    <tableColumn id="9" xr3:uid="{A218CD66-935A-4DB1-95B3-CCB1F250787A}" uniqueName="9" name="Abstract" queryTableFieldId="9" dataDxfId="60"/>
    <tableColumn id="10" xr3:uid="{5FCF50BF-1903-46E5-88B4-DA35DD004987}" uniqueName="10" name="Keywords" queryTableFieldId="10" dataDxfId="59"/>
    <tableColumn id="11" xr3:uid="{4A8AD3BE-4C96-4A2E-A834-CDF9CAB7A72C}" uniqueName="11" name="Title Key" queryTableFieldId="11" dataDxfId="5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AAD77E1-3B0B-4C1D-87EA-796F009070DB}" name="items_without_doi" displayName="items_without_doi" ref="A1:K780" tableType="queryTable" totalsRowShown="0">
  <autoFilter ref="A1:K780" xr:uid="{0AAD77E1-3B0B-4C1D-87EA-796F009070DB}"/>
  <tableColumns count="11">
    <tableColumn id="1" xr3:uid="{0FA46925-5860-4BDA-A9E1-B4C8081319DE}" uniqueName="1" name="Source" queryTableFieldId="1" dataDxfId="57"/>
    <tableColumn id="2" xr3:uid="{72C8E8A1-8B19-4BCD-B063-5AB8F667C99D}" uniqueName="2" name="Type" queryTableFieldId="2"/>
    <tableColumn id="3" xr3:uid="{153283E9-BDFA-48CB-AD45-3C359682C184}" uniqueName="3" name="Authors" queryTableFieldId="3" dataDxfId="56"/>
    <tableColumn id="4" xr3:uid="{5734E8AB-BD0D-46DD-A9E6-FE63D8E0B19E}" uniqueName="4" name="Title" queryTableFieldId="4" dataDxfId="55"/>
    <tableColumn id="5" xr3:uid="{0FA8DE92-1E98-4CD5-8FAB-B8B04F3C69B5}" uniqueName="5" name="Journal" queryTableFieldId="5" dataDxfId="54"/>
    <tableColumn id="6" xr3:uid="{439F84CE-07F8-4FA3-8D6E-13EE96F394AB}" uniqueName="6" name="Year" queryTableFieldId="6"/>
    <tableColumn id="7" xr3:uid="{0EF5158A-6BBE-449C-8D27-10F4674F2954}" uniqueName="7" name="URLs" queryTableFieldId="7" dataDxfId="53"/>
    <tableColumn id="8" xr3:uid="{6F92D633-0BE0-4BE9-859D-FD17C2249D77}" uniqueName="8" name="DOI" queryTableFieldId="8" dataDxfId="52"/>
    <tableColumn id="9" xr3:uid="{2B3170BD-DDAC-450C-9A04-714444429E11}" uniqueName="9" name="Abstract" queryTableFieldId="9" dataDxfId="51"/>
    <tableColumn id="10" xr3:uid="{269A0E6D-77C9-46B6-BB5A-D2272AB7D6F5}" uniqueName="10" name="Keywords" queryTableFieldId="10" dataDxfId="50"/>
    <tableColumn id="11" xr3:uid="{C90B3F1C-CD2E-49BC-B839-27EC220178E4}" uniqueName="11" name="Title Key" queryTableFieldId="11" dataDxfId="4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68CA88B-4C39-4F49-9744-5B5A0381BE43}" name="all" displayName="all" ref="A1:K1545" tableType="queryTable" totalsRowShown="0">
  <autoFilter ref="A1:K1545" xr:uid="{F68CA88B-4C39-4F49-9744-5B5A0381BE43}"/>
  <sortState xmlns:xlrd2="http://schemas.microsoft.com/office/spreadsheetml/2017/richdata2" ref="A2:K1545">
    <sortCondition ref="K1:K1545"/>
  </sortState>
  <tableColumns count="11">
    <tableColumn id="1" xr3:uid="{86CAFB8E-5CE5-41D6-978C-882BFD69B28E}" uniqueName="1" name="Source" queryTableFieldId="1" dataDxfId="48"/>
    <tableColumn id="2" xr3:uid="{FACEB948-694B-4ED7-BDD5-3C8CABAE57BD}" uniqueName="2" name="Type" queryTableFieldId="2"/>
    <tableColumn id="3" xr3:uid="{6019CC76-E03C-4BB9-8809-C64D81D5817C}" uniqueName="3" name="Authors" queryTableFieldId="3" dataDxfId="47"/>
    <tableColumn id="4" xr3:uid="{F4923F56-A04E-494E-AAE5-73C727B4537F}" uniqueName="4" name="Title" queryTableFieldId="4" dataDxfId="46"/>
    <tableColumn id="5" xr3:uid="{130B0136-BB7E-48FF-9658-FF86E1DF2E4F}" uniqueName="5" name="Journal" queryTableFieldId="5" dataDxfId="45"/>
    <tableColumn id="6" xr3:uid="{77273100-F202-4D6B-8001-359AC79CBE26}" uniqueName="6" name="Year" queryTableFieldId="6"/>
    <tableColumn id="7" xr3:uid="{DAA0BD69-91E5-496B-88A2-A49C60B2C7B4}" uniqueName="7" name="URLs" queryTableFieldId="7" dataDxfId="44"/>
    <tableColumn id="8" xr3:uid="{5B7D9866-46F1-444E-951C-7E2949073B21}" uniqueName="8" name="DOI" queryTableFieldId="8" dataDxfId="43"/>
    <tableColumn id="9" xr3:uid="{71306BB6-CD32-4BE0-9087-BB2ED380951D}" uniqueName="9" name="Abstract" queryTableFieldId="9" dataDxfId="42"/>
    <tableColumn id="10" xr3:uid="{5B937C3E-B1A1-41F6-8552-51BBE5296DC2}" uniqueName="10" name="Keywords" queryTableFieldId="10"/>
    <tableColumn id="12" xr3:uid="{85C390D6-7ECC-4555-99F0-EA2C8A00ACCC}" uniqueName="12" name="Title Key" queryTableFieldId="1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61E6D5-2343-41BF-A3D7-34A9389C8053}" name="all_evaluated_v0" displayName="all_evaluated_v0" ref="A1:C281" tableType="queryTable" totalsRowShown="0">
  <autoFilter ref="A1:C281" xr:uid="{3A61E6D5-2343-41BF-A3D7-34A9389C8053}"/>
  <tableColumns count="3">
    <tableColumn id="1" xr3:uid="{DB5B5F58-6419-4575-950F-8274DAC3AD8B}" uniqueName="1" name="Article Title" queryTableFieldId="1" dataDxfId="41"/>
    <tableColumn id="2" xr3:uid="{9E6860CD-AE7B-4D85-9028-982BA1D56248}" uniqueName="2" name="DOI Link" queryTableFieldId="2" dataDxfId="40"/>
    <tableColumn id="4" xr3:uid="{D2B0D465-0ED8-452C-BA57-577AF2183060}" uniqueName="4" name="DOI" queryTableFieldId="4" dataDxfId="39"/>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867AC37-95A1-4B9B-80D0-4D7001EDDAC4}" name="Table7" displayName="Table7" ref="A1:B1048576" totalsRowShown="0">
  <autoFilter ref="A1:B1048576" xr:uid="{9867AC37-95A1-4B9B-80D0-4D7001EDDAC4}"/>
  <tableColumns count="2">
    <tableColumn id="1" xr3:uid="{7ADDDD79-6B91-4E01-852C-9F260465A4C4}" name="Article Title"/>
    <tableColumn id="2" xr3:uid="{6373EEF6-BE5A-4652-A260-FDE31B287EF1}" name="DOI Link"/>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73DADA-03A0-4A02-B6C7-E64CC1801A00}" name="Table2" displayName="Table2" ref="A1:R51" totalsRowShown="0">
  <autoFilter ref="A1:R51" xr:uid="{1473DADA-03A0-4A02-B6C7-E64CC1801A00}"/>
  <tableColumns count="18">
    <tableColumn id="1" xr3:uid="{C53C9028-8437-43BB-90F1-495F82227E65}" name="Source"/>
    <tableColumn id="2" xr3:uid="{5CA0C3D3-56DF-4A98-A6DD-5E7859DB1DBD}" name="Item type"/>
    <tableColumn id="3" xr3:uid="{7F2729BA-8837-4ADB-8216-5EDD43A1F74F}" name="Authors"/>
    <tableColumn id="4" xr3:uid="{6F2EC64C-4660-4901-89BB-88BC72A190E5}" name="Title"/>
    <tableColumn id="5" xr3:uid="{15516883-DB9E-4C40-AC92-4819F87E3CCC}" name="Journal"/>
    <tableColumn id="6" xr3:uid="{EB1A3CCE-079D-4605-A7FC-73F421E8C333}" name="Publication year"/>
    <tableColumn id="7" xr3:uid="{23C659A5-7166-4A90-8F50-81252718879B}" name="Volume"/>
    <tableColumn id="8" xr3:uid="{569F458E-F426-4E6C-96BB-12CE83FEA099}" name="Issue"/>
    <tableColumn id="9" xr3:uid="{744DE353-457E-4E80-8574-2513B8E74CAC}" name="Pages"/>
    <tableColumn id="10" xr3:uid="{2B6AC7CA-890F-4F97-AB81-BC883B5042DB}" name="Publisher"/>
    <tableColumn id="11" xr3:uid="{1A00C241-4574-458E-9B5F-04AFD1903FB5}" name="Address"/>
    <tableColumn id="12" xr3:uid="{FF7A50B4-42A1-471F-B653-E5C9E4EBCE89}" name="Date published"/>
    <tableColumn id="13" xr3:uid="{492020A0-ABA4-4C79-BABA-8403A11A3591}" name="ISSN"/>
    <tableColumn id="14" xr3:uid="{C5A1C788-B8D0-4370-ABEA-6D3CF9C58075}" name="URLs"/>
    <tableColumn id="15" xr3:uid="{A163323C-36B5-431C-825C-C0F781AB4C0B}" name="DOI"/>
    <tableColumn id="16" xr3:uid="{E7EF2FA1-6D71-4D95-A17D-FA50E834945E}" name="Abstract"/>
    <tableColumn id="17" xr3:uid="{396B7164-BF7D-4CA9-8A6A-5471179162FD}" name="Keywords"/>
    <tableColumn id="18" xr3:uid="{0F9038AA-0D5B-48E6-9541-9420C23763A8}" name="Not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622818E-6330-4F28-973A-5B80D38EA71D}" name="ACM" displayName="ACM" ref="A1:J51" tableType="queryTable" totalsRowShown="0">
  <autoFilter ref="A1:J51" xr:uid="{3622818E-6330-4F28-973A-5B80D38EA71D}"/>
  <tableColumns count="10">
    <tableColumn id="1" xr3:uid="{EC70F58B-DBEA-46C0-B20F-48A212AD20BB}" uniqueName="1" name="Source" queryTableFieldId="1" dataDxfId="38"/>
    <tableColumn id="19" xr3:uid="{695FF3DC-6235-4494-AF9F-FA5847B93ED0}" uniqueName="19" name="Type" queryTableFieldId="19" dataDxfId="37"/>
    <tableColumn id="3" xr3:uid="{EE5FDD16-5378-4075-A06E-1EADDD33AEBC}" uniqueName="3" name="Authors" queryTableFieldId="3" dataDxfId="36"/>
    <tableColumn id="4" xr3:uid="{A92B08CE-4896-45AE-9B65-A9DD3EEC6E1A}" uniqueName="4" name="Title" queryTableFieldId="4" dataDxfId="35"/>
    <tableColumn id="5" xr3:uid="{8E93040D-9D7D-450F-BA0F-B1D11FDD330B}" uniqueName="5" name="Journal" queryTableFieldId="5" dataDxfId="34"/>
    <tableColumn id="20" xr3:uid="{26B16FE5-BE1C-467A-9049-DE366BCA3E49}" uniqueName="20" name="Year" queryTableFieldId="21"/>
    <tableColumn id="14" xr3:uid="{9F00EA9B-3BCF-4864-8805-1D1173DAD651}" uniqueName="14" name="URLs" queryTableFieldId="14" dataDxfId="33"/>
    <tableColumn id="15" xr3:uid="{E15D600B-7952-4338-9CBC-151D70935D70}" uniqueName="15" name="DOI" queryTableFieldId="15" dataDxfId="32"/>
    <tableColumn id="16" xr3:uid="{E376FE08-BCCC-4CE1-A668-145128E27EF5}" uniqueName="16" name="Abstract" queryTableFieldId="16" dataDxfId="31"/>
    <tableColumn id="17" xr3:uid="{809B304F-6BFA-4FFD-9CCF-2D36F09BE8D4}" uniqueName="17" name="Keywords" queryTableFieldId="17" dataDxfId="30"/>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D74BFD-F8A1-4A43-836A-4101E2C8E1CB}" name="Table3" displayName="Table3" ref="A1:AC20" totalsRowShown="0">
  <autoFilter ref="A1:AC20" xr:uid="{43D74BFD-F8A1-4A43-836A-4101E2C8E1CB}"/>
  <tableColumns count="29">
    <tableColumn id="1" xr3:uid="{80FCBF7B-C630-422C-AD18-65B129E6CD4D}" name="Source"/>
    <tableColumn id="2" xr3:uid="{C515900A-B8F3-49DB-B2C3-CA74584F7116}" name="Document Title"/>
    <tableColumn id="3" xr3:uid="{87A9048D-B8EF-4A0D-BB2C-FB56A1B403E7}" name="Authors"/>
    <tableColumn id="4" xr3:uid="{76544846-C7ED-4541-828C-7DE313E50DBC}" name="Author Affiliations"/>
    <tableColumn id="5" xr3:uid="{63212C29-E350-4600-9746-97FD745CB766}" name="Publication Title"/>
    <tableColumn id="6" xr3:uid="{2ACE6FEA-67B0-4339-9787-96B81666710F}" name="Date Added To Xplore" dataDxfId="29"/>
    <tableColumn id="7" xr3:uid="{76FCFF94-9DD0-4FA7-8F0C-1912C962F373}" name="Publication Year"/>
    <tableColumn id="8" xr3:uid="{680DB7B2-AF01-41AE-99F4-89FC016B1427}" name="Volume"/>
    <tableColumn id="9" xr3:uid="{E37B92EB-78DB-4AFE-B588-2556832C71F6}" name="Issue"/>
    <tableColumn id="10" xr3:uid="{6536457C-163F-4A2D-B668-4E524673B00D}" name="Start Page"/>
    <tableColumn id="11" xr3:uid="{2F0067BB-60E2-4E96-B798-F61C57C8A028}" name="End Page"/>
    <tableColumn id="12" xr3:uid="{5DF5F966-6132-40ED-B41A-06A519DB00BE}" name="Abstract"/>
    <tableColumn id="13" xr3:uid="{1959880C-4889-44DC-A357-79C0F56D1426}" name="ISSN"/>
    <tableColumn id="14" xr3:uid="{D393AB1C-245E-4C76-8905-98CFD9F3EA7D}" name="ISBNs"/>
    <tableColumn id="15" xr3:uid="{F1B79D51-236D-47CA-BF62-1E6C411FC8D3}" name="DOI"/>
    <tableColumn id="16" xr3:uid="{1A27D9C9-1CAE-4581-9E7A-65EC0203CCDC}" name="Funding Information"/>
    <tableColumn id="17" xr3:uid="{64A90B30-25A9-48EA-8C40-5E6C366E77C4}" name="PDF Link"/>
    <tableColumn id="18" xr3:uid="{7ACA41C3-AB9D-4C14-BDA2-FC804BF56432}" name="Author Keywords"/>
    <tableColumn id="19" xr3:uid="{2EB02BC8-B078-4B32-87D2-F2201E28612B}" name="IEEE Terms"/>
    <tableColumn id="20" xr3:uid="{96690A28-4335-4CF9-9D29-838187A666D9}" name="Mesh_Terms"/>
    <tableColumn id="21" xr3:uid="{166CC1A6-69C7-4CA7-8C95-A1737719B68A}" name="Article Citation Count"/>
    <tableColumn id="22" xr3:uid="{D5186E64-ABE0-44BA-9C65-76369CA2BBE2}" name="Patent Citation Count"/>
    <tableColumn id="23" xr3:uid="{F51A2AC0-519B-470F-9672-6EE5D8CD42DA}" name="Reference Count"/>
    <tableColumn id="24" xr3:uid="{3BF9804E-E388-4C68-A981-FD281310FA04}" name="License"/>
    <tableColumn id="25" xr3:uid="{66ACA626-0BF8-475B-B537-E79AC6B8EC16}" name="Online Date" dataDxfId="28"/>
    <tableColumn id="26" xr3:uid="{158D8A6D-8E52-4553-9093-7876163DA017}" name="Issue Date"/>
    <tableColumn id="27" xr3:uid="{50485853-693C-4545-9D46-FEC889A7A70F}" name="Meeting Date"/>
    <tableColumn id="28" xr3:uid="{DEF6E577-56D5-4E13-813E-9AD82329F550}" name="Publisher"/>
    <tableColumn id="29" xr3:uid="{550B8E61-94EF-49FC-AECB-3F1A5725EBE1}" name="Document Identifier"/>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F08BD8D-1FD7-4014-AB7F-61A037892580}" name="IEEE" displayName="IEEE" ref="A1:H20" tableType="queryTable" totalsRowShown="0">
  <autoFilter ref="A1:H20" xr:uid="{1F08BD8D-1FD7-4014-AB7F-61A037892580}"/>
  <tableColumns count="8">
    <tableColumn id="1" xr3:uid="{CDCE1C75-07A6-4692-BF7B-40B7BD18FEB0}" uniqueName="1" name="Source" queryTableFieldId="1" dataDxfId="27"/>
    <tableColumn id="30" xr3:uid="{FA39640D-5FA5-4CF6-B34F-051449246F35}" uniqueName="30" name="Title" queryTableFieldId="30" dataDxfId="26"/>
    <tableColumn id="3" xr3:uid="{C3F56641-C1EB-4D8B-BFF6-83F9CBF8B1B1}" uniqueName="3" name="Authors" queryTableFieldId="3" dataDxfId="25"/>
    <tableColumn id="31" xr3:uid="{DBDEE20B-77E7-471A-BC7D-F09FAA129669}" uniqueName="31" name="Year" queryTableFieldId="31"/>
    <tableColumn id="12" xr3:uid="{BB13374B-E02D-41BE-984B-F264C75B6050}" uniqueName="12" name="Abstract" queryTableFieldId="12" dataDxfId="24"/>
    <tableColumn id="15" xr3:uid="{DC4ACCE3-7850-4847-A5C7-CDA28384570D}" uniqueName="15" name="DOI" queryTableFieldId="15" dataDxfId="23"/>
    <tableColumn id="32" xr3:uid="{60A9B6F6-8351-445D-874B-53EEB51C849F}" uniqueName="32" name="URLs" queryTableFieldId="32" dataDxfId="22"/>
    <tableColumn id="33" xr3:uid="{FDCCC807-5D33-4004-BAAC-84D80AA5BECB}" uniqueName="33" name="Keywords" queryTableFieldId="33" dataDxfId="21"/>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07CFFF-BDF3-450A-B36C-AE5E7D8AB8FD}" name="Table4" displayName="Table4" ref="A1:AF763" totalsRowShown="0">
  <autoFilter ref="A1:AF763" xr:uid="{6707CFFF-BDF3-450A-B36C-AE5E7D8AB8FD}"/>
  <tableColumns count="32">
    <tableColumn id="1" xr3:uid="{08B8E122-000F-4DD4-90B0-8032A6C080B9}" name="Source"/>
    <tableColumn id="2" xr3:uid="{AE3337A8-90BD-4979-A5A3-5860A45BFFE6}" name="BibliographyType"/>
    <tableColumn id="3" xr3:uid="{AB70D5F9-8BF4-45DD-83CE-B158E1F64D48}" name="ISBN"/>
    <tableColumn id="4" xr3:uid="{DEB99431-0BE7-44ED-A5B6-C642D7940163}" name="Identifier"/>
    <tableColumn id="5" xr3:uid="{66E9E9E8-34EE-4EB8-9189-1A43B9245E56}" name="Author"/>
    <tableColumn id="6" xr3:uid="{58F00B28-0B8C-4E5D-90FE-B2783B6001FE}" name="Title"/>
    <tableColumn id="7" xr3:uid="{C500B822-634C-42FE-990A-B3AF8E5F1427}" name="Journal"/>
    <tableColumn id="8" xr3:uid="{A6F4217C-5930-4828-853C-8BBFD4E129D1}" name="Volume"/>
    <tableColumn id="9" xr3:uid="{928C01FA-06D7-4503-A951-A21E543BF3B3}" name="Number"/>
    <tableColumn id="10" xr3:uid="{986B6A1C-C32C-4B98-8E6A-DC46ACCE6F22}" name="Month"/>
    <tableColumn id="11" xr3:uid="{172044A3-B536-44F5-9630-FBEA8E81337E}" name="Pages"/>
    <tableColumn id="12" xr3:uid="{23F6F164-3689-4323-BD6D-9DC3263C69AD}" name="Year"/>
    <tableColumn id="13" xr3:uid="{46C8004A-9DED-4C43-8584-8E388CAF6AF4}" name="Address"/>
    <tableColumn id="14" xr3:uid="{CC0F7CD4-05EE-4D7C-BAA0-B3D3E697B93F}" name="Note"/>
    <tableColumn id="15" xr3:uid="{636FC684-095A-4CC3-B754-0F496096807F}" name="URL"/>
    <tableColumn id="16" xr3:uid="{7466807F-2B65-403F-8C68-0E1D530090D3}" name="Booktitle"/>
    <tableColumn id="17" xr3:uid="{683F239F-9C15-47CF-85ED-9F72B3FA02CE}" name="Chapter"/>
    <tableColumn id="18" xr3:uid="{3A3000AD-50D8-428E-ADA1-627458F1C509}" name="Edition"/>
    <tableColumn id="19" xr3:uid="{25A1C563-5F95-4031-900F-A7A0DC46757A}" name="Series"/>
    <tableColumn id="20" xr3:uid="{C416E46F-F1C4-40D0-8342-DD6CE98657F6}" name="Editor"/>
    <tableColumn id="21" xr3:uid="{E571075C-649D-420F-A492-E02E0563173A}" name="Publisher"/>
    <tableColumn id="22" xr3:uid="{A159F6F9-E80F-453B-BB81-959154F2FA3E}" name="ReportType"/>
    <tableColumn id="23" xr3:uid="{69DD865A-54BC-4160-8C53-D48ECC0FA5F9}" name="Howpublished"/>
    <tableColumn id="24" xr3:uid="{4F630D43-BDDD-498B-BE2D-F79841C3DFB5}" name="Institution"/>
    <tableColumn id="25" xr3:uid="{22A1ED87-C1E0-4990-A883-6C63B22E11E9}" name="Organizations"/>
    <tableColumn id="26" xr3:uid="{B9959ADE-AC7C-416A-AF49-DB9C06B4423B}" name="School"/>
    <tableColumn id="27" xr3:uid="{7EE93905-E958-42F5-BA18-E3B4AB8D11DE}" name="Annote"/>
    <tableColumn id="28" xr3:uid="{ABE3C5F9-5D56-450A-976E-C6F61362CFD1}" name="Custom1"/>
    <tableColumn id="29" xr3:uid="{CDE978E6-9F22-4B55-9555-1DAF97B01BFB}" name="Custom2"/>
    <tableColumn id="30" xr3:uid="{B5DD1A82-7BBC-4207-A085-227E836173D9}" name="Custom3"/>
    <tableColumn id="31" xr3:uid="{398F089E-3722-4EBE-804A-2935BAFA9EAD}" name="Custom4"/>
    <tableColumn id="32" xr3:uid="{72628D07-2CB1-4886-949B-C914908EB80A}" name="Custom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1C19234-2743-4A2F-ACC2-733CB5DE0E12}" name="ScienceDirect" displayName="ScienceDirect" ref="A1:I763" tableType="queryTable" totalsRowShown="0">
  <autoFilter ref="A1:I763" xr:uid="{B1C19234-2743-4A2F-ACC2-733CB5DE0E12}"/>
  <tableColumns count="9">
    <tableColumn id="1" xr3:uid="{8788F216-41A5-4B27-A9E1-8D2432685A1E}" uniqueName="1" name="Source" queryTableFieldId="1" dataDxfId="20"/>
    <tableColumn id="33" xr3:uid="{83178115-DCCD-4EE3-85F9-15CBC7C2232A}" uniqueName="33" name="Type" queryTableFieldId="33"/>
    <tableColumn id="34" xr3:uid="{42D1F022-435B-4568-9513-F8AA1BB014A8}" uniqueName="34" name="Authors" queryTableFieldId="34" dataDxfId="19"/>
    <tableColumn id="6" xr3:uid="{2ACC2E78-5A85-46AD-8694-8725D0B9B66F}" uniqueName="6" name="Title" queryTableFieldId="6" dataDxfId="18"/>
    <tableColumn id="7" xr3:uid="{648E7946-CBA5-472D-9958-CE938284E76A}" uniqueName="7" name="Journal" queryTableFieldId="7" dataDxfId="17"/>
    <tableColumn id="12" xr3:uid="{9A95661B-712F-4F0C-8D17-EF09FE2C2C36}" uniqueName="12" name="Year" queryTableFieldId="12"/>
    <tableColumn id="35" xr3:uid="{14C1ECFA-EBFE-4D66-BEE0-40E65523EA40}" uniqueName="35" name="URLs" queryTableFieldId="35" dataDxfId="16"/>
    <tableColumn id="36" xr3:uid="{4DAAD690-1256-4C4F-A303-7F397FB72F3C}" uniqueName="36" name="Abstract" queryTableFieldId="36" dataDxfId="15"/>
    <tableColumn id="37" xr3:uid="{999673E7-1E1B-4A25-9000-A3B9527C024D}" uniqueName="37" name="Keywords" queryTableFieldId="37" dataDxfId="14"/>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F31F97-04C7-464B-94D1-03AD6C462033}" name="Table5" displayName="Table5" ref="A1:V388" totalsRowShown="0">
  <autoFilter ref="A1:V388" xr:uid="{F8F31F97-04C7-464B-94D1-03AD6C462033}"/>
  <tableColumns count="22">
    <tableColumn id="1" xr3:uid="{56E137B8-5186-4F12-8816-9AA46F5DAE8F}" name="Source"/>
    <tableColumn id="2" xr3:uid="{F2C0303F-3E32-425E-BB7A-0429D5EACA21}" name="Authors"/>
    <tableColumn id="3" xr3:uid="{9843B782-571C-40E1-90F5-6A6BC09C7B42}" name="Author full names"/>
    <tableColumn id="4" xr3:uid="{42B85322-1B8F-4A25-A401-F051DD1F3EE1}" name="Author(s) ID"/>
    <tableColumn id="5" xr3:uid="{48443CF6-00F1-40AE-B81B-1F35F4CA6ACB}" name="Title"/>
    <tableColumn id="6" xr3:uid="{9A1B98CE-82C0-4DA3-867F-A41B45CCF282}" name="Year"/>
    <tableColumn id="7" xr3:uid="{EF04C9F6-2B7F-4424-A658-9755A9705D45}" name="Source title"/>
    <tableColumn id="8" xr3:uid="{44FCAA69-4A95-49EE-AF81-C96D5F79822A}" name="Volume"/>
    <tableColumn id="9" xr3:uid="{DEEBFB42-8194-4FBC-B5AF-111D58099472}" name="Issue"/>
    <tableColumn id="10" xr3:uid="{399650A1-55FD-4D62-A9A9-5272E1514B5C}" name="Art. No."/>
    <tableColumn id="11" xr3:uid="{32C1878E-E5BA-44F0-AFF8-1DF1BD559C0C}" name="Page start"/>
    <tableColumn id="12" xr3:uid="{39F350F1-3530-4D57-859D-AAA885DB8132}" name="Page end"/>
    <tableColumn id="13" xr3:uid="{F2CA8512-802D-4E20-BFB9-D456641D98EE}" name="Page count"/>
    <tableColumn id="14" xr3:uid="{507E9F48-CC94-45AD-A141-85018B249B94}" name="Cited by"/>
    <tableColumn id="15" xr3:uid="{E939C2D4-CF54-409D-916A-F27BF0FC155D}" name="DOI"/>
    <tableColumn id="16" xr3:uid="{9ED29CBF-791A-4CD9-9634-BD53DF4A0C31}" name="Link"/>
    <tableColumn id="17" xr3:uid="{8C3D8D0B-E0DA-4F2D-9752-492294BF5E6D}" name="Abstract"/>
    <tableColumn id="18" xr3:uid="{89535D84-6056-455A-B109-FE8A1648815D}" name="Document Type"/>
    <tableColumn id="19" xr3:uid="{8D7315C3-932C-4A9E-B7FE-F0D0F84B7CF5}" name="Publication Stage"/>
    <tableColumn id="20" xr3:uid="{56625CDF-173E-4738-84E8-D75C61F4FA52}" name="Open Access"/>
    <tableColumn id="21" xr3:uid="{71900111-4FAB-4366-9A4D-7AA93560EB0B}" name="Source2"/>
    <tableColumn id="22" xr3:uid="{708C48F6-8FD0-4C93-B7AB-686C55AE5646}" name="EID"/>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16672E4-93BD-4203-A077-60FDBEFD647D}" name="SCOPUS" displayName="SCOPUS" ref="A1:H388" tableType="queryTable" totalsRowShown="0">
  <autoFilter ref="A1:H388" xr:uid="{316672E4-93BD-4203-A077-60FDBEFD647D}"/>
  <tableColumns count="8">
    <tableColumn id="1" xr3:uid="{B27B9207-6F31-459F-A136-804DE58952DE}" uniqueName="1" name="Source" queryTableFieldId="1" dataDxfId="13"/>
    <tableColumn id="2" xr3:uid="{70229DEC-913C-4D59-9870-6B5A5862F4D6}" uniqueName="2" name="Authors" queryTableFieldId="2" dataDxfId="12"/>
    <tableColumn id="5" xr3:uid="{5E77FCB6-4F36-4019-BA0B-14BE398DF3BB}" uniqueName="5" name="Title" queryTableFieldId="5" dataDxfId="11"/>
    <tableColumn id="6" xr3:uid="{45603138-CDFA-4A64-9BFE-8739F5493E1A}" uniqueName="6" name="Year" queryTableFieldId="6"/>
    <tableColumn id="15" xr3:uid="{06DABEA0-B396-4AD4-9B81-05070C824A90}" uniqueName="15" name="DOI" queryTableFieldId="15" dataDxfId="10"/>
    <tableColumn id="23" xr3:uid="{F495E41F-5135-49FC-A322-58C35CFCA89A}" uniqueName="23" name="URLs" queryTableFieldId="23" dataDxfId="9"/>
    <tableColumn id="17" xr3:uid="{C72D1256-1E0D-4129-9CA8-592465719614}" uniqueName="17" name="Abstract" queryTableFieldId="17" dataDxfId="8"/>
    <tableColumn id="24" xr3:uid="{F3591284-0C05-44D1-AD45-8E4B964BAD76}" uniqueName="24" name="Type" queryTableFieldId="24" dataDxfId="7"/>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57409C8-5A9A-470E-ACA8-F7F04664A8DC}" name="Table6" displayName="Table6" ref="A1:BU327" totalsRowShown="0" headerRowCellStyle="Normal 2" dataCellStyle="Normal 2">
  <autoFilter ref="A1:BU327" xr:uid="{D57409C8-5A9A-470E-ACA8-F7F04664A8DC}"/>
  <tableColumns count="73">
    <tableColumn id="1" xr3:uid="{255F3FF8-3C26-48CF-90FD-CE8F05B33190}" name="Source" dataCellStyle="Normal 2"/>
    <tableColumn id="2" xr3:uid="{F184C1A6-FFBE-4FAB-881A-BBE8B747E864}" name="Publication Type" dataCellStyle="Normal 2"/>
    <tableColumn id="3" xr3:uid="{7A962E92-1750-4527-9ED2-C2DBEC67C2AF}" name="Authors" dataCellStyle="Normal 2"/>
    <tableColumn id="4" xr3:uid="{E1202AA0-8857-479A-941E-714EDC6D3ABF}" name="Book Authors" dataCellStyle="Normal 2"/>
    <tableColumn id="5" xr3:uid="{E7DAD912-BAFE-44E3-9ACB-814F4463B827}" name="Book Editors" dataCellStyle="Normal 2"/>
    <tableColumn id="6" xr3:uid="{945061CC-05AE-4375-AAED-A42CA09BC5B9}" name="Book Group Authors" dataCellStyle="Normal 2"/>
    <tableColumn id="7" xr3:uid="{B3F6BA34-6CDC-4DFE-9A8F-4A03EB92BC96}" name="Author Full Names" dataCellStyle="Normal 2"/>
    <tableColumn id="8" xr3:uid="{49D9819C-D72B-497B-9E66-99BEB3ABEBD0}" name="Book Author Full Names" dataCellStyle="Normal 2"/>
    <tableColumn id="9" xr3:uid="{256BF6A6-4D66-4405-93EF-26BB5F7C9106}" name="Group Authors" dataCellStyle="Normal 2"/>
    <tableColumn id="10" xr3:uid="{672DAE32-A44C-45C5-A174-60AC466532B4}" name="Article Title" dataCellStyle="Normal 2"/>
    <tableColumn id="11" xr3:uid="{C1C84693-F682-46C9-8F7B-D9203C53D9AB}" name="Source Title" dataCellStyle="Normal 2"/>
    <tableColumn id="12" xr3:uid="{246EFAE1-E89D-4AB0-A9B4-46A7BF05F506}" name="Book Series Title" dataCellStyle="Normal 2"/>
    <tableColumn id="13" xr3:uid="{B3DFAC77-E955-48C1-9370-EB6C6115EC8F}" name="Book Series Subtitle" dataCellStyle="Normal 2"/>
    <tableColumn id="14" xr3:uid="{74D7714C-D1EC-4828-8D67-A7CF31B9C44B}" name="Language" dataCellStyle="Normal 2"/>
    <tableColumn id="15" xr3:uid="{09371DC6-53AA-4E84-86DF-29A0DBA09923}" name="Document Type" dataCellStyle="Normal 2"/>
    <tableColumn id="16" xr3:uid="{79F43415-2782-42BF-9924-C5345AC0E6ED}" name="Conference Title" dataCellStyle="Normal 2"/>
    <tableColumn id="17" xr3:uid="{B36373DE-6BE2-4B23-B1BC-95F5A53F5A2A}" name="Conference Date" dataCellStyle="Normal 2"/>
    <tableColumn id="18" xr3:uid="{554786AF-A0B5-4298-AB94-D6CA2CE123F7}" name="Conference Location" dataCellStyle="Normal 2"/>
    <tableColumn id="19" xr3:uid="{AE4BDA3D-E804-4593-ADC0-106B7C45FA29}" name="Conference Sponsor" dataCellStyle="Normal 2"/>
    <tableColumn id="20" xr3:uid="{F8FF32AE-4A04-462E-925B-08FCF594FE20}" name="Conference Host" dataCellStyle="Normal 2"/>
    <tableColumn id="21" xr3:uid="{E092149C-94BF-439B-B176-3374A0FE9AC9}" name="Author Keywords" dataCellStyle="Normal 2"/>
    <tableColumn id="22" xr3:uid="{F362D3F5-9ADB-4C19-A002-EF16ADAB4D89}" name="Keywords Plus" dataCellStyle="Normal 2"/>
    <tableColumn id="23" xr3:uid="{A80D202C-B26E-4F1B-9B7F-9B3904AB04D6}" name="Abstract" dataCellStyle="Normal 2"/>
    <tableColumn id="24" xr3:uid="{78445134-826D-4F8A-B1C7-9178625C7130}" name="Addresses" dataCellStyle="Normal 2"/>
    <tableColumn id="25" xr3:uid="{950728F3-A2AB-49F0-990A-3B8E543B8EA8}" name="Affiliations" dataCellStyle="Normal 2"/>
    <tableColumn id="26" xr3:uid="{8BCD05C0-1375-454A-8A61-26A31FF019A4}" name="Reprint Addresses" dataCellStyle="Normal 2"/>
    <tableColumn id="27" xr3:uid="{4D46B869-766B-45E8-BD58-E2BF47A6E7B4}" name="Email Addresses" dataCellStyle="Normal 2"/>
    <tableColumn id="28" xr3:uid="{AA7AE8A4-57D4-4A36-8F5C-90D4CB2F89D4}" name="Researcher Ids" dataCellStyle="Normal 2"/>
    <tableColumn id="29" xr3:uid="{BF95505F-E428-4070-B4A5-8EA7804B5344}" name="ORCIDs" dataCellStyle="Normal 2"/>
    <tableColumn id="30" xr3:uid="{7B42710E-F02C-4CF8-84C3-3BAF4DC227B7}" name="Funding Orgs" dataCellStyle="Normal 2"/>
    <tableColumn id="31" xr3:uid="{191F9572-FBFA-4607-8458-5E7163AAB439}" name="Funding Name Preferred" dataCellStyle="Normal 2"/>
    <tableColumn id="32" xr3:uid="{923769CB-954B-4F55-BD4C-F5517BD68824}" name="Funding Text" dataCellStyle="Normal 2"/>
    <tableColumn id="33" xr3:uid="{45B2F12F-7E4C-4E6E-8604-A00E0040FF40}" name="Cited References" dataCellStyle="Normal 2"/>
    <tableColumn id="34" xr3:uid="{FF8ACBCE-C1FE-41A1-8306-B729DCA02957}" name="Cited Reference Count" dataCellStyle="Normal 2"/>
    <tableColumn id="35" xr3:uid="{A51EAC49-29B8-4F18-8E85-0C61D1E5A797}" name="Times Cited, WoS Core" dataCellStyle="Normal 2"/>
    <tableColumn id="36" xr3:uid="{F836D1A9-A628-4E00-97B4-75A0547BE69F}" name="Times Cited, All Databases" dataCellStyle="Normal 2"/>
    <tableColumn id="37" xr3:uid="{A38E3C2B-B330-46A2-95DC-B0ABCF697F9E}" name="180 Day Usage Count" dataCellStyle="Normal 2"/>
    <tableColumn id="38" xr3:uid="{63CD8899-BE6C-4B40-B6C8-0426431030CB}" name="Since 2013 Usage Count" dataCellStyle="Normal 2"/>
    <tableColumn id="39" xr3:uid="{23FC9B13-D909-429C-89CC-5C20C88F2DFE}" name="Publisher" dataCellStyle="Normal 2"/>
    <tableColumn id="40" xr3:uid="{E9E1ABF0-5EB5-40B6-B84C-10BC8E70318F}" name="Publisher City" dataCellStyle="Normal 2"/>
    <tableColumn id="41" xr3:uid="{0E95931E-1E3F-47D8-8776-9CAEDCF9E465}" name="Publisher Address" dataCellStyle="Normal 2"/>
    <tableColumn id="42" xr3:uid="{7E27C33E-CEE4-43D7-8288-D1B80EDC366E}" name="ISSN" dataCellStyle="Normal 2"/>
    <tableColumn id="43" xr3:uid="{548AEEBF-2B63-4C2B-B34E-98DD251C71F2}" name="eISSN" dataCellStyle="Normal 2"/>
    <tableColumn id="44" xr3:uid="{E631BF21-3619-4BBF-B8DF-C284ACBC7CD9}" name="ISBN" dataCellStyle="Normal 2"/>
    <tableColumn id="45" xr3:uid="{7915AE9F-363B-47E0-BBFF-E69526F16858}" name="Journal Abbreviation" dataCellStyle="Normal 2"/>
    <tableColumn id="46" xr3:uid="{0AE498EE-0281-4B5B-874C-2B7C8AD2DE2A}" name="Journal ISO Abbreviation" dataCellStyle="Normal 2"/>
    <tableColumn id="47" xr3:uid="{CF8DF76C-0A50-47B1-BBC5-D93C070DA1BF}" name="Publication Date" dataCellStyle="Normal 2"/>
    <tableColumn id="48" xr3:uid="{28D93565-1FD3-4F2C-AD0F-B8FE436108F2}" name="Publication Year" dataCellStyle="Normal 2"/>
    <tableColumn id="49" xr3:uid="{B6B4871D-C2AF-4271-8D17-EFFEBB1C42A6}" name="Volume" dataCellStyle="Normal 2"/>
    <tableColumn id="50" xr3:uid="{5D1B4927-0C01-421C-A1C2-77F39B65220D}" name="Issue" dataCellStyle="Normal 2"/>
    <tableColumn id="51" xr3:uid="{B1738FE3-767E-4FE3-BEAB-3EC31CDAB4D5}" name="Part Number" dataCellStyle="Normal 2"/>
    <tableColumn id="52" xr3:uid="{AF639FD9-C26B-4D59-A717-E1613FD1E86E}" name="Supplement" dataCellStyle="Normal 2"/>
    <tableColumn id="53" xr3:uid="{F698F082-7814-4466-B7F4-9B4557B756A0}" name="Special Issue" dataCellStyle="Normal 2"/>
    <tableColumn id="54" xr3:uid="{D6CB10FB-21AC-4778-8177-6E4D6C274A22}" name="Meeting Abstract" dataCellStyle="Normal 2"/>
    <tableColumn id="55" xr3:uid="{F027BD61-36CF-4578-BFB4-DEC45A2041CD}" name="Start Page" dataCellStyle="Normal 2"/>
    <tableColumn id="56" xr3:uid="{5C16F3CE-C3DB-49DD-8998-1C69BCC04D78}" name="End Page" dataCellStyle="Normal 2"/>
    <tableColumn id="57" xr3:uid="{65BDDD93-60BB-48FB-AA44-A74E9DB2F1AC}" name="Article Number" dataCellStyle="Normal 2"/>
    <tableColumn id="58" xr3:uid="{F0C883E7-4C07-4C80-8B07-79620895FA38}" name="DOI" dataCellStyle="Normal 2"/>
    <tableColumn id="59" xr3:uid="{5F045EC0-0730-4E63-BE5A-BF9D385F313A}" name="DOI Link" dataCellStyle="Normal 2"/>
    <tableColumn id="60" xr3:uid="{58F20F87-751E-4707-B8D0-AAA7A1D22767}" name="Book DOI" dataCellStyle="Normal 2"/>
    <tableColumn id="61" xr3:uid="{E013A42A-AD29-430F-A670-FC38C794F880}" name="Early Access Date" dataCellStyle="Normal 2"/>
    <tableColumn id="62" xr3:uid="{A70612F0-62C5-415D-8C08-B5B2A2C08E43}" name="Number of Pages" dataCellStyle="Normal 2"/>
    <tableColumn id="63" xr3:uid="{4649DC75-630C-4E14-8337-92897D1D8CCB}" name="WoS Categories" dataCellStyle="Normal 2"/>
    <tableColumn id="64" xr3:uid="{7F60CE6B-3A4B-4D93-B585-015E47FD342C}" name="Web of Science Index" dataCellStyle="Normal 2"/>
    <tableColumn id="65" xr3:uid="{E2229D23-E1EF-43DD-A5CA-B450B4FD5855}" name="Research Areas" dataCellStyle="Normal 2"/>
    <tableColumn id="66" xr3:uid="{2D19D42B-6111-4000-95B4-BD436BC88C15}" name="IDS Number" dataCellStyle="Normal 2"/>
    <tableColumn id="67" xr3:uid="{8CC15EC6-DF9E-4B6D-AAD8-721EF74116EE}" name="Pubmed Id" dataCellStyle="Normal 2"/>
    <tableColumn id="68" xr3:uid="{EB50F848-595E-49D6-8450-AFAAF961FEDE}" name="Open Access Designations" dataCellStyle="Normal 2"/>
    <tableColumn id="69" xr3:uid="{07DD47F8-8D24-4731-BD89-F1EF1D0C8169}" name="Highly Cited Status" dataCellStyle="Normal 2"/>
    <tableColumn id="70" xr3:uid="{256DC135-813B-4DCC-9A18-FDA2B7287535}" name="Hot Paper Status" dataCellStyle="Normal 2"/>
    <tableColumn id="71" xr3:uid="{A2707E9D-6522-4283-B567-DCDF03693477}" name="Date of Export" dataCellStyle="Normal 2"/>
    <tableColumn id="72" xr3:uid="{0DE55E2E-F80A-4ED0-9A7A-751D3F8206EC}" name="UT (Unique WOS ID)" dataCellStyle="Normal 2"/>
    <tableColumn id="73" xr3:uid="{5EC12598-341A-4407-A676-3A16A247AC73}" name="Web of Science Record" dataCellStyle="Normal 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70F6CC6-3323-4F30-87D0-6EAB004AC391}" name="WOS" displayName="WOS" ref="A1:I327" tableType="queryTable" totalsRowShown="0">
  <autoFilter ref="A1:I327" xr:uid="{470F6CC6-3323-4F30-87D0-6EAB004AC391}"/>
  <tableColumns count="9">
    <tableColumn id="1" xr3:uid="{C1CF936F-C461-4A64-90ED-4D7E9E6B4DC7}" uniqueName="1" name="Source" queryTableFieldId="1" dataDxfId="6"/>
    <tableColumn id="74" xr3:uid="{7E054B6A-7D54-49C1-AB5B-BBC37D3F1432}" uniqueName="74" name="Type" queryTableFieldId="74" dataDxfId="5"/>
    <tableColumn id="3" xr3:uid="{D6D98EC8-18CD-4269-B5AB-638C4C0A67B4}" uniqueName="3" name="Authors" queryTableFieldId="3" dataDxfId="4"/>
    <tableColumn id="75" xr3:uid="{94CA6F95-1D72-4FF9-8A04-44375F907A94}" uniqueName="75" name="Title" queryTableFieldId="75" dataDxfId="3"/>
    <tableColumn id="76" xr3:uid="{49327C40-66B2-462A-83E5-0A16A3538A29}" uniqueName="76" name="Keywords" queryTableFieldId="76"/>
    <tableColumn id="23" xr3:uid="{947B1926-0EBF-4CF0-AE0B-61EA9D8EB06B}" uniqueName="23" name="Abstract" queryTableFieldId="23" dataDxfId="2"/>
    <tableColumn id="77" xr3:uid="{B594FCE4-8411-454C-AD06-F05DB040FC41}" uniqueName="77" name="Year" queryTableFieldId="77"/>
    <tableColumn id="58" xr3:uid="{06DFE0C7-7012-447E-B93B-8D0554C5550A}" uniqueName="58" name="DOI" queryTableFieldId="58" dataDxfId="1"/>
    <tableColumn id="78" xr3:uid="{56C18F90-BBD2-44E9-9FC1-562CDB5E902D}" uniqueName="78" name="URLs" queryTableFieldId="7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sciencedirect.com/science/article/pii/S2210670722002281"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7BBBE-B249-4AA2-B57A-05DC243C1469}">
  <dimension ref="B1:E31"/>
  <sheetViews>
    <sheetView tabSelected="1" workbookViewId="0">
      <selection activeCell="C33" sqref="C33"/>
    </sheetView>
  </sheetViews>
  <sheetFormatPr defaultRowHeight="14.25" x14ac:dyDescent="0.45"/>
  <cols>
    <col min="1" max="1" width="3.86328125" customWidth="1"/>
    <col min="2" max="2" width="35.86328125" bestFit="1" customWidth="1"/>
    <col min="3" max="3" width="16.33203125" bestFit="1" customWidth="1"/>
    <col min="5" max="5" width="137.6640625" customWidth="1"/>
    <col min="6" max="6" width="149.19921875" customWidth="1"/>
  </cols>
  <sheetData>
    <row r="1" spans="2:3" ht="12" customHeight="1" thickBot="1" x14ac:dyDescent="0.5"/>
    <row r="2" spans="2:3" x14ac:dyDescent="0.45">
      <c r="B2" s="6" t="s">
        <v>13266</v>
      </c>
      <c r="C2" s="7" t="s">
        <v>13265</v>
      </c>
    </row>
    <row r="3" spans="2:3" x14ac:dyDescent="0.45">
      <c r="B3" s="8" t="s">
        <v>386</v>
      </c>
      <c r="C3" s="9">
        <f>ROWS(ACM[])</f>
        <v>50</v>
      </c>
    </row>
    <row r="4" spans="2:3" x14ac:dyDescent="0.45">
      <c r="B4" s="8" t="s">
        <v>388</v>
      </c>
      <c r="C4" s="9">
        <f>ROWS(IEEE[])</f>
        <v>19</v>
      </c>
    </row>
    <row r="5" spans="2:3" x14ac:dyDescent="0.45">
      <c r="B5" s="8" t="s">
        <v>11759</v>
      </c>
      <c r="C5" s="9">
        <f>ROWS(ScienceDirect[])</f>
        <v>762</v>
      </c>
    </row>
    <row r="6" spans="2:3" x14ac:dyDescent="0.45">
      <c r="B6" s="8" t="s">
        <v>11760</v>
      </c>
      <c r="C6" s="9">
        <f>ROWS(SCOPUS[])</f>
        <v>387</v>
      </c>
    </row>
    <row r="7" spans="2:3" x14ac:dyDescent="0.45">
      <c r="B7" s="8" t="s">
        <v>11761</v>
      </c>
      <c r="C7" s="9">
        <f>ROWS(WOS[])</f>
        <v>326</v>
      </c>
    </row>
    <row r="8" spans="2:3" x14ac:dyDescent="0.45">
      <c r="B8" s="10" t="s">
        <v>13267</v>
      </c>
      <c r="C8" s="11">
        <f>SUM(C3:C7)</f>
        <v>1544</v>
      </c>
    </row>
    <row r="9" spans="2:3" ht="14.65" thickBot="1" x14ac:dyDescent="0.5">
      <c r="B9" s="12" t="s">
        <v>13268</v>
      </c>
      <c r="C9" s="13">
        <f>ROWS(all[])</f>
        <v>1544</v>
      </c>
    </row>
    <row r="10" spans="2:3" ht="14.65" thickBot="1" x14ac:dyDescent="0.5"/>
    <row r="11" spans="2:3" x14ac:dyDescent="0.45">
      <c r="B11" s="6" t="s">
        <v>13275</v>
      </c>
      <c r="C11" s="7" t="s">
        <v>13265</v>
      </c>
    </row>
    <row r="12" spans="2:3" x14ac:dyDescent="0.45">
      <c r="B12" s="8" t="s">
        <v>13268</v>
      </c>
      <c r="C12" s="9">
        <f>ROWS(all[])</f>
        <v>1544</v>
      </c>
    </row>
    <row r="13" spans="2:3" x14ac:dyDescent="0.45">
      <c r="B13" s="8" t="s">
        <v>13269</v>
      </c>
      <c r="C13" s="9">
        <f>ROWS(items_without_doi[])</f>
        <v>779</v>
      </c>
    </row>
    <row r="14" spans="2:3" x14ac:dyDescent="0.45">
      <c r="B14" s="8" t="s">
        <v>13270</v>
      </c>
      <c r="C14" s="9">
        <f>C12-C13</f>
        <v>765</v>
      </c>
    </row>
    <row r="15" spans="2:3" x14ac:dyDescent="0.45">
      <c r="B15" s="8" t="s">
        <v>13271</v>
      </c>
      <c r="C15" s="9">
        <f>ROWS(items_with_doi_deduplicated[])</f>
        <v>463</v>
      </c>
    </row>
    <row r="16" spans="2:3" x14ac:dyDescent="0.45">
      <c r="B16" s="8"/>
      <c r="C16" s="9"/>
    </row>
    <row r="17" spans="2:5" x14ac:dyDescent="0.45">
      <c r="B17" s="10" t="s">
        <v>13273</v>
      </c>
      <c r="C17" s="11">
        <f>C14-C15</f>
        <v>302</v>
      </c>
    </row>
    <row r="18" spans="2:5" ht="14.65" thickBot="1" x14ac:dyDescent="0.5">
      <c r="B18" s="12" t="s">
        <v>13272</v>
      </c>
      <c r="C18" s="13">
        <f>C15+C13</f>
        <v>1242</v>
      </c>
    </row>
    <row r="19" spans="2:5" ht="14.65" thickBot="1" x14ac:dyDescent="0.5"/>
    <row r="20" spans="2:5" x14ac:dyDescent="0.45">
      <c r="B20" s="6" t="s">
        <v>13276</v>
      </c>
      <c r="C20" s="7" t="s">
        <v>13265</v>
      </c>
    </row>
    <row r="21" spans="2:5" x14ac:dyDescent="0.45">
      <c r="B21" s="8" t="s">
        <v>13272</v>
      </c>
      <c r="C21" s="9">
        <f>C18</f>
        <v>1242</v>
      </c>
    </row>
    <row r="22" spans="2:5" x14ac:dyDescent="0.45">
      <c r="B22" s="8"/>
      <c r="C22" s="9"/>
    </row>
    <row r="23" spans="2:5" x14ac:dyDescent="0.45">
      <c r="B23" s="10" t="s">
        <v>13274</v>
      </c>
      <c r="C23" s="11">
        <f>C21-C24</f>
        <v>75</v>
      </c>
    </row>
    <row r="24" spans="2:5" ht="14.65" thickBot="1" x14ac:dyDescent="0.5">
      <c r="B24" s="12" t="s">
        <v>13277</v>
      </c>
      <c r="C24" s="13">
        <f>ROWS(all_deduplicated_on_doi_title[])</f>
        <v>1167</v>
      </c>
    </row>
    <row r="26" spans="2:5" ht="14.65" thickBot="1" x14ac:dyDescent="0.5"/>
    <row r="27" spans="2:5" x14ac:dyDescent="0.45">
      <c r="B27" s="6" t="s">
        <v>13281</v>
      </c>
      <c r="C27" s="7" t="s">
        <v>13265</v>
      </c>
      <c r="E27" s="14"/>
    </row>
    <row r="28" spans="2:5" x14ac:dyDescent="0.45">
      <c r="B28" s="8" t="s">
        <v>13282</v>
      </c>
      <c r="C28" s="9">
        <f>COUNTIF(all_deduplicated_selection!A:A,"Yes")</f>
        <v>370</v>
      </c>
    </row>
    <row r="29" spans="2:5" x14ac:dyDescent="0.45">
      <c r="B29" s="8" t="s">
        <v>13285</v>
      </c>
      <c r="C29" s="9" t="s">
        <v>13286</v>
      </c>
    </row>
    <row r="30" spans="2:5" x14ac:dyDescent="0.45">
      <c r="B30" s="10" t="s">
        <v>13283</v>
      </c>
      <c r="C30" s="11">
        <f>C24-C28</f>
        <v>797</v>
      </c>
    </row>
    <row r="31" spans="2:5" ht="14.65" thickBot="1" x14ac:dyDescent="0.5">
      <c r="B31" s="12" t="s">
        <v>13284</v>
      </c>
      <c r="C31" s="13">
        <f>C28</f>
        <v>370</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DDFB-6F6F-4505-B180-FD4B904C8C70}">
  <dimension ref="A1:K951"/>
  <sheetViews>
    <sheetView topLeftCell="J913" workbookViewId="0">
      <selection sqref="A1:K951"/>
    </sheetView>
  </sheetViews>
  <sheetFormatPr defaultRowHeight="14.25" x14ac:dyDescent="0.45"/>
  <cols>
    <col min="1" max="1" width="11.265625" bestFit="1" customWidth="1"/>
    <col min="2" max="2" width="12" bestFit="1" customWidth="1"/>
    <col min="3" max="4" width="80.53125" bestFit="1" customWidth="1"/>
    <col min="5" max="5" width="57.33203125" bestFit="1" customWidth="1"/>
    <col min="6" max="6" width="6.53125" bestFit="1" customWidth="1"/>
    <col min="7" max="7" width="80.53125" bestFit="1" customWidth="1"/>
    <col min="8" max="8" width="37" bestFit="1" customWidth="1"/>
    <col min="9" max="11" width="80.53125" bestFit="1" customWidth="1"/>
  </cols>
  <sheetData>
    <row r="1" spans="1:11" x14ac:dyDescent="0.45">
      <c r="A1" t="s">
        <v>385</v>
      </c>
      <c r="B1" t="s">
        <v>11763</v>
      </c>
      <c r="C1" t="s">
        <v>1</v>
      </c>
      <c r="D1" t="s">
        <v>2</v>
      </c>
      <c r="E1" t="s">
        <v>3</v>
      </c>
      <c r="F1" t="s">
        <v>5846</v>
      </c>
      <c r="G1" t="s">
        <v>12</v>
      </c>
      <c r="H1" t="s">
        <v>13</v>
      </c>
      <c r="I1" t="s">
        <v>14</v>
      </c>
      <c r="J1" t="s">
        <v>15</v>
      </c>
      <c r="K1" t="s">
        <v>13264</v>
      </c>
    </row>
    <row r="2" spans="1:11" x14ac:dyDescent="0.45">
      <c r="A2" t="s">
        <v>11759</v>
      </c>
      <c r="B2">
        <v>7</v>
      </c>
      <c r="C2" t="s">
        <v>2161</v>
      </c>
      <c r="D2" t="s">
        <v>2160</v>
      </c>
      <c r="E2" t="s">
        <v>902</v>
      </c>
      <c r="F2">
        <v>2017</v>
      </c>
      <c r="G2" t="s">
        <v>2157</v>
      </c>
      <c r="I2" t="s">
        <v>2156</v>
      </c>
      <c r="J2" t="s">
        <v>2155</v>
      </c>
      <c r="K2" t="s">
        <v>12700</v>
      </c>
    </row>
    <row r="3" spans="1:11" x14ac:dyDescent="0.45">
      <c r="A3" t="s">
        <v>11759</v>
      </c>
      <c r="B3">
        <v>7</v>
      </c>
      <c r="C3" t="s">
        <v>3427</v>
      </c>
      <c r="D3" t="s">
        <v>3426</v>
      </c>
      <c r="E3" t="s">
        <v>3425</v>
      </c>
      <c r="F3">
        <v>2022</v>
      </c>
      <c r="G3" t="s">
        <v>3424</v>
      </c>
      <c r="I3" t="s">
        <v>3423</v>
      </c>
      <c r="J3" t="s">
        <v>3422</v>
      </c>
      <c r="K3" t="s">
        <v>12515</v>
      </c>
    </row>
    <row r="4" spans="1:11" x14ac:dyDescent="0.45">
      <c r="A4" t="s">
        <v>11759</v>
      </c>
      <c r="B4">
        <v>7</v>
      </c>
      <c r="C4" t="s">
        <v>895</v>
      </c>
      <c r="D4" t="s">
        <v>894</v>
      </c>
      <c r="E4" t="s">
        <v>893</v>
      </c>
      <c r="F4">
        <v>2021</v>
      </c>
      <c r="G4" t="s">
        <v>891</v>
      </c>
      <c r="I4" t="s">
        <v>890</v>
      </c>
      <c r="J4" t="s">
        <v>889</v>
      </c>
      <c r="K4" t="s">
        <v>12875</v>
      </c>
    </row>
    <row r="5" spans="1:11" x14ac:dyDescent="0.45">
      <c r="A5" t="s">
        <v>11759</v>
      </c>
      <c r="B5">
        <v>7</v>
      </c>
      <c r="C5" t="s">
        <v>2208</v>
      </c>
      <c r="D5" t="s">
        <v>2207</v>
      </c>
      <c r="E5" t="s">
        <v>2206</v>
      </c>
      <c r="F5">
        <v>2018</v>
      </c>
      <c r="G5" t="s">
        <v>2204</v>
      </c>
      <c r="I5" t="s">
        <v>2203</v>
      </c>
      <c r="J5" t="s">
        <v>2202</v>
      </c>
      <c r="K5" t="s">
        <v>12694</v>
      </c>
    </row>
    <row r="6" spans="1:11" x14ac:dyDescent="0.45">
      <c r="A6" t="s">
        <v>11759</v>
      </c>
      <c r="B6">
        <v>7</v>
      </c>
      <c r="C6" t="s">
        <v>1936</v>
      </c>
      <c r="D6" t="s">
        <v>1935</v>
      </c>
      <c r="E6" t="s">
        <v>1171</v>
      </c>
      <c r="F6">
        <v>2019</v>
      </c>
      <c r="G6" t="s">
        <v>1933</v>
      </c>
      <c r="I6" t="s">
        <v>1932</v>
      </c>
      <c r="J6" t="s">
        <v>1931</v>
      </c>
      <c r="K6" t="s">
        <v>12730</v>
      </c>
    </row>
    <row r="7" spans="1:11" x14ac:dyDescent="0.45">
      <c r="A7" t="s">
        <v>11759</v>
      </c>
      <c r="B7">
        <v>7</v>
      </c>
      <c r="C7" t="s">
        <v>3553</v>
      </c>
      <c r="D7" t="s">
        <v>3552</v>
      </c>
      <c r="E7" t="s">
        <v>3551</v>
      </c>
      <c r="F7">
        <v>2022</v>
      </c>
      <c r="G7" t="s">
        <v>3549</v>
      </c>
      <c r="I7" t="s">
        <v>3548</v>
      </c>
      <c r="J7" t="s">
        <v>3547</v>
      </c>
      <c r="K7" t="s">
        <v>12497</v>
      </c>
    </row>
    <row r="8" spans="1:11" x14ac:dyDescent="0.45">
      <c r="A8" t="s">
        <v>11759</v>
      </c>
      <c r="B8">
        <v>7</v>
      </c>
      <c r="C8" t="s">
        <v>4968</v>
      </c>
      <c r="D8" t="s">
        <v>4967</v>
      </c>
      <c r="E8" t="s">
        <v>3169</v>
      </c>
      <c r="F8">
        <v>2024</v>
      </c>
      <c r="G8" t="s">
        <v>4966</v>
      </c>
      <c r="I8" t="s">
        <v>4965</v>
      </c>
      <c r="J8" t="s">
        <v>4964</v>
      </c>
      <c r="K8" t="s">
        <v>12286</v>
      </c>
    </row>
    <row r="9" spans="1:11" x14ac:dyDescent="0.45">
      <c r="A9" t="s">
        <v>386</v>
      </c>
      <c r="B9" t="s">
        <v>17</v>
      </c>
      <c r="C9" t="s">
        <v>63</v>
      </c>
      <c r="D9" t="s">
        <v>64</v>
      </c>
      <c r="E9" t="s">
        <v>65</v>
      </c>
      <c r="F9">
        <v>2023</v>
      </c>
      <c r="G9" t="s">
        <v>68</v>
      </c>
      <c r="H9" t="s">
        <v>69</v>
      </c>
      <c r="I9" t="s">
        <v>70</v>
      </c>
      <c r="J9" t="s">
        <v>71</v>
      </c>
      <c r="K9" t="s">
        <v>12090</v>
      </c>
    </row>
    <row r="10" spans="1:11" x14ac:dyDescent="0.45">
      <c r="A10" t="s">
        <v>11759</v>
      </c>
      <c r="B10">
        <v>7</v>
      </c>
      <c r="C10" t="s">
        <v>2823</v>
      </c>
      <c r="D10" t="s">
        <v>2822</v>
      </c>
      <c r="E10" t="s">
        <v>2821</v>
      </c>
      <c r="F10">
        <v>2023</v>
      </c>
      <c r="G10" t="s">
        <v>2820</v>
      </c>
      <c r="I10" t="s">
        <v>2819</v>
      </c>
      <c r="J10" t="s">
        <v>2818</v>
      </c>
      <c r="K10" t="s">
        <v>12605</v>
      </c>
    </row>
    <row r="11" spans="1:11" x14ac:dyDescent="0.45">
      <c r="A11" t="s">
        <v>11759</v>
      </c>
      <c r="B11">
        <v>7</v>
      </c>
      <c r="C11" t="s">
        <v>1419</v>
      </c>
      <c r="D11" t="s">
        <v>1418</v>
      </c>
      <c r="E11" t="s">
        <v>1417</v>
      </c>
      <c r="F11">
        <v>2019</v>
      </c>
      <c r="G11" t="s">
        <v>1415</v>
      </c>
      <c r="I11" t="s">
        <v>1414</v>
      </c>
      <c r="J11" t="s">
        <v>1413</v>
      </c>
      <c r="K11" t="s">
        <v>12801</v>
      </c>
    </row>
    <row r="12" spans="1:11" x14ac:dyDescent="0.45">
      <c r="A12" t="s">
        <v>386</v>
      </c>
      <c r="B12" t="s">
        <v>17</v>
      </c>
      <c r="C12" t="s">
        <v>198</v>
      </c>
      <c r="D12" t="s">
        <v>199</v>
      </c>
      <c r="E12" t="s">
        <v>31</v>
      </c>
      <c r="F12">
        <v>2024</v>
      </c>
      <c r="G12" t="s">
        <v>200</v>
      </c>
      <c r="H12" t="s">
        <v>201</v>
      </c>
      <c r="I12" t="s">
        <v>202</v>
      </c>
      <c r="J12" t="s">
        <v>203</v>
      </c>
      <c r="K12" t="s">
        <v>12110</v>
      </c>
    </row>
    <row r="13" spans="1:11" x14ac:dyDescent="0.45">
      <c r="A13" t="s">
        <v>11760</v>
      </c>
      <c r="B13" t="s">
        <v>5857</v>
      </c>
      <c r="C13" t="s">
        <v>6811</v>
      </c>
      <c r="D13" t="s">
        <v>8740</v>
      </c>
      <c r="F13">
        <v>2024</v>
      </c>
      <c r="G13" t="s">
        <v>8738</v>
      </c>
      <c r="H13" t="s">
        <v>8739</v>
      </c>
      <c r="I13" t="s">
        <v>8737</v>
      </c>
      <c r="K13" t="s">
        <v>12238</v>
      </c>
    </row>
    <row r="14" spans="1:11" x14ac:dyDescent="0.45">
      <c r="A14" t="s">
        <v>11759</v>
      </c>
      <c r="B14">
        <v>7</v>
      </c>
      <c r="C14" t="s">
        <v>5645</v>
      </c>
      <c r="D14" t="s">
        <v>5644</v>
      </c>
      <c r="E14" t="s">
        <v>5643</v>
      </c>
      <c r="F14">
        <v>2024</v>
      </c>
      <c r="G14" t="s">
        <v>5642</v>
      </c>
      <c r="I14" t="s">
        <v>5641</v>
      </c>
      <c r="J14" t="s">
        <v>5640</v>
      </c>
      <c r="K14" t="s">
        <v>12183</v>
      </c>
    </row>
    <row r="15" spans="1:11" x14ac:dyDescent="0.45">
      <c r="A15" t="s">
        <v>386</v>
      </c>
      <c r="B15" t="s">
        <v>17</v>
      </c>
      <c r="C15" t="s">
        <v>345</v>
      </c>
      <c r="D15" t="s">
        <v>346</v>
      </c>
      <c r="E15" t="s">
        <v>347</v>
      </c>
      <c r="F15">
        <v>2020</v>
      </c>
      <c r="G15" t="s">
        <v>350</v>
      </c>
      <c r="H15" t="s">
        <v>351</v>
      </c>
      <c r="I15" t="s">
        <v>352</v>
      </c>
      <c r="J15" t="s">
        <v>353</v>
      </c>
      <c r="K15" t="s">
        <v>12130</v>
      </c>
    </row>
    <row r="16" spans="1:11" x14ac:dyDescent="0.45">
      <c r="A16" t="s">
        <v>11759</v>
      </c>
      <c r="B16">
        <v>7</v>
      </c>
      <c r="C16" t="s">
        <v>3326</v>
      </c>
      <c r="D16" t="s">
        <v>3325</v>
      </c>
      <c r="E16" t="s">
        <v>766</v>
      </c>
      <c r="F16">
        <v>2022</v>
      </c>
      <c r="G16" t="s">
        <v>3324</v>
      </c>
      <c r="I16" t="s">
        <v>3323</v>
      </c>
      <c r="J16" t="s">
        <v>3322</v>
      </c>
      <c r="K16" t="s">
        <v>12530</v>
      </c>
    </row>
    <row r="17" spans="1:11" x14ac:dyDescent="0.45">
      <c r="A17" t="s">
        <v>11760</v>
      </c>
      <c r="B17" t="s">
        <v>5857</v>
      </c>
      <c r="C17" t="s">
        <v>6186</v>
      </c>
      <c r="D17" t="s">
        <v>6183</v>
      </c>
      <c r="F17">
        <v>2019</v>
      </c>
      <c r="G17" t="s">
        <v>6180</v>
      </c>
      <c r="H17" t="s">
        <v>6181</v>
      </c>
      <c r="I17" t="s">
        <v>6179</v>
      </c>
      <c r="K17" t="s">
        <v>13190</v>
      </c>
    </row>
    <row r="18" spans="1:11" x14ac:dyDescent="0.45">
      <c r="A18" t="s">
        <v>11759</v>
      </c>
      <c r="B18">
        <v>7</v>
      </c>
      <c r="C18" t="s">
        <v>3561</v>
      </c>
      <c r="D18" t="s">
        <v>3560</v>
      </c>
      <c r="E18" t="s">
        <v>3559</v>
      </c>
      <c r="F18">
        <v>2022</v>
      </c>
      <c r="G18" t="s">
        <v>3557</v>
      </c>
      <c r="I18" t="s">
        <v>3556</v>
      </c>
      <c r="J18" t="s">
        <v>3555</v>
      </c>
      <c r="K18" t="s">
        <v>12496</v>
      </c>
    </row>
    <row r="19" spans="1:11" x14ac:dyDescent="0.45">
      <c r="A19" t="s">
        <v>11759</v>
      </c>
      <c r="B19">
        <v>7</v>
      </c>
      <c r="C19" t="s">
        <v>4736</v>
      </c>
      <c r="D19" t="s">
        <v>4735</v>
      </c>
      <c r="E19" t="s">
        <v>720</v>
      </c>
      <c r="F19">
        <v>2024</v>
      </c>
      <c r="G19" t="s">
        <v>4732</v>
      </c>
      <c r="I19" t="s">
        <v>4731</v>
      </c>
      <c r="J19" t="s">
        <v>4730</v>
      </c>
      <c r="K19" t="s">
        <v>12321</v>
      </c>
    </row>
    <row r="20" spans="1:11" x14ac:dyDescent="0.45">
      <c r="A20" t="s">
        <v>11759</v>
      </c>
      <c r="B20">
        <v>7</v>
      </c>
      <c r="C20" t="s">
        <v>2509</v>
      </c>
      <c r="D20" t="s">
        <v>2508</v>
      </c>
      <c r="E20" t="s">
        <v>1157</v>
      </c>
      <c r="F20">
        <v>2023</v>
      </c>
      <c r="G20" t="s">
        <v>2507</v>
      </c>
      <c r="I20" t="s">
        <v>2506</v>
      </c>
      <c r="J20" t="s">
        <v>2505</v>
      </c>
      <c r="K20" t="s">
        <v>12652</v>
      </c>
    </row>
    <row r="21" spans="1:11" x14ac:dyDescent="0.45">
      <c r="A21" t="s">
        <v>11760</v>
      </c>
      <c r="B21" t="s">
        <v>5857</v>
      </c>
      <c r="C21" t="s">
        <v>8365</v>
      </c>
      <c r="D21" t="s">
        <v>5219</v>
      </c>
      <c r="F21">
        <v>2024</v>
      </c>
      <c r="G21" t="s">
        <v>8361</v>
      </c>
      <c r="H21" t="s">
        <v>8362</v>
      </c>
      <c r="I21" t="s">
        <v>8360</v>
      </c>
      <c r="K21" t="s">
        <v>12247</v>
      </c>
    </row>
    <row r="22" spans="1:11" x14ac:dyDescent="0.45">
      <c r="A22" t="s">
        <v>11759</v>
      </c>
      <c r="B22">
        <v>7</v>
      </c>
      <c r="C22" t="s">
        <v>968</v>
      </c>
      <c r="D22" t="s">
        <v>967</v>
      </c>
      <c r="E22" t="s">
        <v>711</v>
      </c>
      <c r="F22">
        <v>2021</v>
      </c>
      <c r="G22" t="s">
        <v>966</v>
      </c>
      <c r="I22" t="s">
        <v>965</v>
      </c>
      <c r="J22" t="s">
        <v>964</v>
      </c>
      <c r="K22" t="s">
        <v>12865</v>
      </c>
    </row>
    <row r="23" spans="1:11" x14ac:dyDescent="0.45">
      <c r="A23" t="s">
        <v>11759</v>
      </c>
      <c r="B23">
        <v>7</v>
      </c>
      <c r="C23" t="s">
        <v>3010</v>
      </c>
      <c r="D23" t="s">
        <v>3009</v>
      </c>
      <c r="E23" t="s">
        <v>3008</v>
      </c>
      <c r="F23">
        <v>2024</v>
      </c>
      <c r="G23" t="s">
        <v>3005</v>
      </c>
      <c r="I23" t="s">
        <v>3004</v>
      </c>
      <c r="J23" t="s">
        <v>3003</v>
      </c>
      <c r="K23" t="s">
        <v>12577</v>
      </c>
    </row>
    <row r="24" spans="1:11" x14ac:dyDescent="0.45">
      <c r="A24" t="s">
        <v>11759</v>
      </c>
      <c r="B24">
        <v>7</v>
      </c>
      <c r="C24" t="s">
        <v>4118</v>
      </c>
      <c r="D24" t="s">
        <v>4117</v>
      </c>
      <c r="E24" t="s">
        <v>759</v>
      </c>
      <c r="F24">
        <v>2022</v>
      </c>
      <c r="G24" t="s">
        <v>4115</v>
      </c>
      <c r="I24" t="s">
        <v>4114</v>
      </c>
      <c r="J24" t="s">
        <v>4113</v>
      </c>
      <c r="K24" t="s">
        <v>12415</v>
      </c>
    </row>
    <row r="25" spans="1:11" x14ac:dyDescent="0.45">
      <c r="A25" t="s">
        <v>11759</v>
      </c>
      <c r="B25">
        <v>7</v>
      </c>
      <c r="C25" t="s">
        <v>4357</v>
      </c>
      <c r="D25" t="s">
        <v>4356</v>
      </c>
      <c r="E25" t="s">
        <v>902</v>
      </c>
      <c r="F25">
        <v>2022</v>
      </c>
      <c r="G25" t="s">
        <v>4353</v>
      </c>
      <c r="I25" t="s">
        <v>4352</v>
      </c>
      <c r="J25" t="s">
        <v>4351</v>
      </c>
      <c r="K25" t="s">
        <v>12378</v>
      </c>
    </row>
    <row r="26" spans="1:11" x14ac:dyDescent="0.45">
      <c r="A26" t="s">
        <v>11759</v>
      </c>
      <c r="B26">
        <v>7</v>
      </c>
      <c r="C26" t="s">
        <v>5739</v>
      </c>
      <c r="D26" t="s">
        <v>5738</v>
      </c>
      <c r="E26" t="s">
        <v>1581</v>
      </c>
      <c r="F26">
        <v>2024</v>
      </c>
      <c r="G26" t="s">
        <v>5737</v>
      </c>
      <c r="I26" t="s">
        <v>5736</v>
      </c>
      <c r="J26" t="s">
        <v>5735</v>
      </c>
      <c r="K26" t="s">
        <v>12168</v>
      </c>
    </row>
    <row r="27" spans="1:11" x14ac:dyDescent="0.45">
      <c r="A27" t="s">
        <v>11759</v>
      </c>
      <c r="B27">
        <v>7</v>
      </c>
      <c r="C27" t="s">
        <v>1483</v>
      </c>
      <c r="D27" t="s">
        <v>1482</v>
      </c>
      <c r="E27" t="s">
        <v>1481</v>
      </c>
      <c r="F27">
        <v>2020</v>
      </c>
      <c r="G27" t="s">
        <v>1478</v>
      </c>
      <c r="I27" t="s">
        <v>1477</v>
      </c>
      <c r="J27" t="s">
        <v>1476</v>
      </c>
      <c r="K27" t="s">
        <v>12793</v>
      </c>
    </row>
    <row r="28" spans="1:11" x14ac:dyDescent="0.45">
      <c r="A28" t="s">
        <v>11759</v>
      </c>
      <c r="B28">
        <v>7</v>
      </c>
      <c r="C28" t="s">
        <v>3320</v>
      </c>
      <c r="D28" t="s">
        <v>3319</v>
      </c>
      <c r="E28" t="s">
        <v>655</v>
      </c>
      <c r="F28">
        <v>2023</v>
      </c>
      <c r="G28" t="s">
        <v>3318</v>
      </c>
      <c r="I28" t="s">
        <v>3317</v>
      </c>
      <c r="J28" t="s">
        <v>3316</v>
      </c>
      <c r="K28" t="s">
        <v>12531</v>
      </c>
    </row>
    <row r="29" spans="1:11" x14ac:dyDescent="0.45">
      <c r="A29" t="s">
        <v>11759</v>
      </c>
      <c r="B29">
        <v>7</v>
      </c>
      <c r="C29" t="s">
        <v>2295</v>
      </c>
      <c r="D29" t="s">
        <v>2294</v>
      </c>
      <c r="E29" t="s">
        <v>1823</v>
      </c>
      <c r="F29">
        <v>2018</v>
      </c>
      <c r="G29" t="s">
        <v>2292</v>
      </c>
      <c r="I29" t="s">
        <v>2291</v>
      </c>
      <c r="J29" t="s">
        <v>2290</v>
      </c>
      <c r="K29" t="s">
        <v>12682</v>
      </c>
    </row>
    <row r="30" spans="1:11" x14ac:dyDescent="0.45">
      <c r="A30" t="s">
        <v>11759</v>
      </c>
      <c r="B30">
        <v>7</v>
      </c>
      <c r="C30" t="s">
        <v>4742</v>
      </c>
      <c r="D30" t="s">
        <v>4741</v>
      </c>
      <c r="E30" t="s">
        <v>1267</v>
      </c>
      <c r="F30">
        <v>2024</v>
      </c>
      <c r="G30" t="s">
        <v>4740</v>
      </c>
      <c r="I30" t="s">
        <v>4739</v>
      </c>
      <c r="J30" t="s">
        <v>4738</v>
      </c>
      <c r="K30" t="s">
        <v>12320</v>
      </c>
    </row>
    <row r="31" spans="1:11" x14ac:dyDescent="0.45">
      <c r="A31" t="s">
        <v>11759</v>
      </c>
      <c r="B31">
        <v>7</v>
      </c>
      <c r="C31" t="s">
        <v>3063</v>
      </c>
      <c r="D31" t="s">
        <v>3062</v>
      </c>
      <c r="E31" t="s">
        <v>3061</v>
      </c>
      <c r="F31">
        <v>2023</v>
      </c>
      <c r="G31" t="s">
        <v>3060</v>
      </c>
      <c r="I31" t="s">
        <v>3059</v>
      </c>
      <c r="J31" t="s">
        <v>3058</v>
      </c>
      <c r="K31" t="s">
        <v>12569</v>
      </c>
    </row>
    <row r="32" spans="1:11" x14ac:dyDescent="0.45">
      <c r="A32" t="s">
        <v>11759</v>
      </c>
      <c r="B32">
        <v>7</v>
      </c>
      <c r="C32" t="s">
        <v>1619</v>
      </c>
      <c r="D32" t="s">
        <v>1618</v>
      </c>
      <c r="E32" t="s">
        <v>795</v>
      </c>
      <c r="F32">
        <v>2019</v>
      </c>
      <c r="G32" t="s">
        <v>1616</v>
      </c>
      <c r="I32" t="s">
        <v>1615</v>
      </c>
      <c r="J32" t="s">
        <v>1614</v>
      </c>
      <c r="K32" t="s">
        <v>12774</v>
      </c>
    </row>
    <row r="33" spans="1:11" x14ac:dyDescent="0.45">
      <c r="A33" t="s">
        <v>11759</v>
      </c>
      <c r="B33">
        <v>7</v>
      </c>
      <c r="C33" t="s">
        <v>4149</v>
      </c>
      <c r="D33" t="s">
        <v>4148</v>
      </c>
      <c r="E33" t="s">
        <v>4147</v>
      </c>
      <c r="F33">
        <v>2022</v>
      </c>
      <c r="G33" t="s">
        <v>4146</v>
      </c>
      <c r="I33" t="s">
        <v>4145</v>
      </c>
      <c r="K33" t="s">
        <v>12410</v>
      </c>
    </row>
    <row r="34" spans="1:11" x14ac:dyDescent="0.45">
      <c r="A34" t="s">
        <v>11759</v>
      </c>
      <c r="B34">
        <v>7</v>
      </c>
      <c r="C34" t="s">
        <v>1041</v>
      </c>
      <c r="D34" t="s">
        <v>1040</v>
      </c>
      <c r="E34" t="s">
        <v>773</v>
      </c>
      <c r="F34">
        <v>2021</v>
      </c>
      <c r="G34" t="s">
        <v>1039</v>
      </c>
      <c r="I34" t="s">
        <v>1038</v>
      </c>
      <c r="J34" t="s">
        <v>1037</v>
      </c>
      <c r="K34" t="s">
        <v>12854</v>
      </c>
    </row>
    <row r="35" spans="1:11" x14ac:dyDescent="0.45">
      <c r="A35" t="s">
        <v>11760</v>
      </c>
      <c r="B35" t="s">
        <v>5857</v>
      </c>
      <c r="C35" t="s">
        <v>7072</v>
      </c>
      <c r="D35" t="s">
        <v>7069</v>
      </c>
      <c r="F35">
        <v>2022</v>
      </c>
      <c r="G35" t="s">
        <v>7066</v>
      </c>
      <c r="H35" t="s">
        <v>7067</v>
      </c>
      <c r="I35" t="s">
        <v>7065</v>
      </c>
      <c r="K35" t="s">
        <v>13105</v>
      </c>
    </row>
    <row r="36" spans="1:11" x14ac:dyDescent="0.45">
      <c r="A36" t="s">
        <v>11760</v>
      </c>
      <c r="B36" t="s">
        <v>5857</v>
      </c>
      <c r="C36" t="s">
        <v>6192</v>
      </c>
      <c r="D36" t="s">
        <v>1465</v>
      </c>
      <c r="F36">
        <v>2019</v>
      </c>
      <c r="G36" t="s">
        <v>6189</v>
      </c>
      <c r="H36" t="s">
        <v>6190</v>
      </c>
      <c r="I36" t="s">
        <v>6188</v>
      </c>
      <c r="K36" t="s">
        <v>12795</v>
      </c>
    </row>
    <row r="37" spans="1:11" x14ac:dyDescent="0.45">
      <c r="A37" t="s">
        <v>11759</v>
      </c>
      <c r="B37">
        <v>7</v>
      </c>
      <c r="C37" t="s">
        <v>3951</v>
      </c>
      <c r="D37" t="s">
        <v>3950</v>
      </c>
      <c r="E37" t="s">
        <v>1318</v>
      </c>
      <c r="F37">
        <v>2022</v>
      </c>
      <c r="G37" t="s">
        <v>3949</v>
      </c>
      <c r="I37" t="s">
        <v>3948</v>
      </c>
      <c r="J37" t="s">
        <v>3947</v>
      </c>
      <c r="K37" t="s">
        <v>12439</v>
      </c>
    </row>
    <row r="38" spans="1:11" x14ac:dyDescent="0.45">
      <c r="A38" t="s">
        <v>11761</v>
      </c>
      <c r="B38" t="s">
        <v>9095</v>
      </c>
      <c r="C38" t="s">
        <v>9310</v>
      </c>
      <c r="D38" t="s">
        <v>9308</v>
      </c>
      <c r="F38">
        <v>2024</v>
      </c>
      <c r="G38" t="s">
        <v>12060</v>
      </c>
      <c r="H38" t="s">
        <v>8585</v>
      </c>
      <c r="I38" t="s">
        <v>9306</v>
      </c>
      <c r="J38" t="s">
        <v>9084</v>
      </c>
      <c r="K38" t="s">
        <v>13261</v>
      </c>
    </row>
    <row r="39" spans="1:11" x14ac:dyDescent="0.45">
      <c r="A39" t="s">
        <v>11760</v>
      </c>
      <c r="B39" t="s">
        <v>5857</v>
      </c>
      <c r="C39" t="s">
        <v>5951</v>
      </c>
      <c r="D39" t="s">
        <v>5949</v>
      </c>
      <c r="F39">
        <v>2020</v>
      </c>
      <c r="G39" t="s">
        <v>5946</v>
      </c>
      <c r="H39" t="s">
        <v>5947</v>
      </c>
      <c r="I39" t="s">
        <v>5945</v>
      </c>
      <c r="K39" t="s">
        <v>13213</v>
      </c>
    </row>
    <row r="40" spans="1:11" x14ac:dyDescent="0.45">
      <c r="A40" t="s">
        <v>11759</v>
      </c>
      <c r="B40">
        <v>7</v>
      </c>
      <c r="C40" t="s">
        <v>4703</v>
      </c>
      <c r="D40" t="s">
        <v>4702</v>
      </c>
      <c r="E40" t="s">
        <v>704</v>
      </c>
      <c r="F40">
        <v>2024</v>
      </c>
      <c r="G40" t="s">
        <v>4701</v>
      </c>
      <c r="I40" t="s">
        <v>4700</v>
      </c>
      <c r="J40" t="s">
        <v>4699</v>
      </c>
      <c r="K40" t="s">
        <v>12326</v>
      </c>
    </row>
    <row r="41" spans="1:11" x14ac:dyDescent="0.45">
      <c r="A41" t="s">
        <v>11759</v>
      </c>
      <c r="B41">
        <v>7</v>
      </c>
      <c r="C41" t="s">
        <v>1359</v>
      </c>
      <c r="D41" t="s">
        <v>1358</v>
      </c>
      <c r="E41" t="s">
        <v>720</v>
      </c>
      <c r="F41">
        <v>2019</v>
      </c>
      <c r="G41" t="s">
        <v>1355</v>
      </c>
      <c r="I41" t="s">
        <v>1354</v>
      </c>
      <c r="J41" t="s">
        <v>1353</v>
      </c>
      <c r="K41" t="s">
        <v>12809</v>
      </c>
    </row>
    <row r="42" spans="1:11" x14ac:dyDescent="0.45">
      <c r="A42" t="s">
        <v>11759</v>
      </c>
      <c r="B42">
        <v>7</v>
      </c>
      <c r="C42" t="s">
        <v>2425</v>
      </c>
      <c r="D42" t="s">
        <v>2424</v>
      </c>
      <c r="E42" t="s">
        <v>2423</v>
      </c>
      <c r="F42">
        <v>2017</v>
      </c>
      <c r="G42" t="s">
        <v>2421</v>
      </c>
      <c r="I42" t="s">
        <v>2420</v>
      </c>
      <c r="J42" t="s">
        <v>2419</v>
      </c>
      <c r="K42" t="s">
        <v>12664</v>
      </c>
    </row>
    <row r="43" spans="1:11" x14ac:dyDescent="0.45">
      <c r="A43" t="s">
        <v>11760</v>
      </c>
      <c r="B43" t="s">
        <v>5857</v>
      </c>
      <c r="C43" t="s">
        <v>6233</v>
      </c>
      <c r="D43" t="s">
        <v>6230</v>
      </c>
      <c r="F43">
        <v>2017</v>
      </c>
      <c r="G43" t="s">
        <v>6227</v>
      </c>
      <c r="H43" t="s">
        <v>6228</v>
      </c>
      <c r="I43" t="s">
        <v>6226</v>
      </c>
      <c r="K43" t="s">
        <v>13187</v>
      </c>
    </row>
    <row r="44" spans="1:11" x14ac:dyDescent="0.45">
      <c r="A44" t="s">
        <v>11759</v>
      </c>
      <c r="B44">
        <v>7</v>
      </c>
      <c r="C44" t="s">
        <v>864</v>
      </c>
      <c r="D44" t="s">
        <v>863</v>
      </c>
      <c r="E44" t="s">
        <v>655</v>
      </c>
      <c r="F44">
        <v>2020</v>
      </c>
      <c r="G44" t="s">
        <v>862</v>
      </c>
      <c r="I44" t="s">
        <v>861</v>
      </c>
      <c r="J44" t="s">
        <v>860</v>
      </c>
      <c r="K44" t="s">
        <v>12879</v>
      </c>
    </row>
    <row r="45" spans="1:11" x14ac:dyDescent="0.45">
      <c r="A45" t="s">
        <v>11759</v>
      </c>
      <c r="B45">
        <v>7</v>
      </c>
      <c r="C45" t="s">
        <v>1619</v>
      </c>
      <c r="D45" t="s">
        <v>2229</v>
      </c>
      <c r="E45" t="s">
        <v>795</v>
      </c>
      <c r="F45">
        <v>2017</v>
      </c>
      <c r="G45" t="s">
        <v>2227</v>
      </c>
      <c r="I45" t="s">
        <v>2226</v>
      </c>
      <c r="J45" t="s">
        <v>2225</v>
      </c>
      <c r="K45" t="s">
        <v>12691</v>
      </c>
    </row>
    <row r="46" spans="1:11" x14ac:dyDescent="0.45">
      <c r="A46" t="s">
        <v>11759</v>
      </c>
      <c r="B46">
        <v>7</v>
      </c>
      <c r="C46" t="s">
        <v>4324</v>
      </c>
      <c r="D46" t="s">
        <v>4323</v>
      </c>
      <c r="E46" t="s">
        <v>4322</v>
      </c>
      <c r="F46">
        <v>2022</v>
      </c>
      <c r="G46" t="s">
        <v>4321</v>
      </c>
      <c r="I46" t="s">
        <v>4320</v>
      </c>
      <c r="J46" t="s">
        <v>4319</v>
      </c>
      <c r="K46" t="s">
        <v>12383</v>
      </c>
    </row>
    <row r="47" spans="1:11" x14ac:dyDescent="0.45">
      <c r="A47" t="s">
        <v>11759</v>
      </c>
      <c r="B47">
        <v>7</v>
      </c>
      <c r="C47" t="s">
        <v>5029</v>
      </c>
      <c r="D47" t="s">
        <v>5028</v>
      </c>
      <c r="E47" t="s">
        <v>5027</v>
      </c>
      <c r="F47">
        <v>2024</v>
      </c>
      <c r="G47" t="s">
        <v>5026</v>
      </c>
      <c r="I47" t="s">
        <v>5025</v>
      </c>
      <c r="J47" t="s">
        <v>5024</v>
      </c>
      <c r="K47" t="s">
        <v>12277</v>
      </c>
    </row>
    <row r="48" spans="1:11" x14ac:dyDescent="0.45">
      <c r="A48" t="s">
        <v>11760</v>
      </c>
      <c r="B48" t="s">
        <v>5857</v>
      </c>
      <c r="C48" t="s">
        <v>8488</v>
      </c>
      <c r="D48" t="s">
        <v>8485</v>
      </c>
      <c r="F48">
        <v>2024</v>
      </c>
      <c r="G48" t="s">
        <v>8482</v>
      </c>
      <c r="H48" t="s">
        <v>8483</v>
      </c>
      <c r="I48" t="s">
        <v>8481</v>
      </c>
      <c r="K48" t="s">
        <v>12973</v>
      </c>
    </row>
    <row r="49" spans="1:11" x14ac:dyDescent="0.45">
      <c r="A49" t="s">
        <v>11759</v>
      </c>
      <c r="B49">
        <v>7</v>
      </c>
      <c r="C49" t="s">
        <v>5387</v>
      </c>
      <c r="D49" t="s">
        <v>5386</v>
      </c>
      <c r="E49" t="s">
        <v>795</v>
      </c>
      <c r="F49">
        <v>2024</v>
      </c>
      <c r="G49" t="s">
        <v>5385</v>
      </c>
      <c r="I49" t="s">
        <v>5384</v>
      </c>
      <c r="J49" t="s">
        <v>5383</v>
      </c>
      <c r="K49" t="s">
        <v>12222</v>
      </c>
    </row>
    <row r="50" spans="1:11" x14ac:dyDescent="0.45">
      <c r="A50" t="s">
        <v>11759</v>
      </c>
      <c r="B50">
        <v>7</v>
      </c>
      <c r="C50" t="s">
        <v>2184</v>
      </c>
      <c r="D50" t="s">
        <v>2183</v>
      </c>
      <c r="E50" t="s">
        <v>2182</v>
      </c>
      <c r="F50">
        <v>2017</v>
      </c>
      <c r="G50" t="s">
        <v>2180</v>
      </c>
      <c r="I50" t="s">
        <v>2179</v>
      </c>
      <c r="J50" t="s">
        <v>2178</v>
      </c>
      <c r="K50" t="s">
        <v>12697</v>
      </c>
    </row>
    <row r="51" spans="1:11" x14ac:dyDescent="0.45">
      <c r="A51" t="s">
        <v>11759</v>
      </c>
      <c r="B51">
        <v>7</v>
      </c>
      <c r="C51" t="s">
        <v>1749</v>
      </c>
      <c r="D51" t="s">
        <v>1748</v>
      </c>
      <c r="E51" t="s">
        <v>720</v>
      </c>
      <c r="F51">
        <v>2020</v>
      </c>
      <c r="G51" t="s">
        <v>1745</v>
      </c>
      <c r="I51" t="s">
        <v>1744</v>
      </c>
      <c r="J51" t="s">
        <v>1743</v>
      </c>
      <c r="K51" t="s">
        <v>12756</v>
      </c>
    </row>
    <row r="52" spans="1:11" x14ac:dyDescent="0.45">
      <c r="A52" t="s">
        <v>11759</v>
      </c>
      <c r="B52">
        <v>7</v>
      </c>
      <c r="C52" t="s">
        <v>4595</v>
      </c>
      <c r="D52" t="s">
        <v>4594</v>
      </c>
      <c r="E52" t="s">
        <v>4593</v>
      </c>
      <c r="F52">
        <v>2024</v>
      </c>
      <c r="G52" t="s">
        <v>4592</v>
      </c>
      <c r="I52" t="s">
        <v>4591</v>
      </c>
      <c r="J52" t="s">
        <v>4590</v>
      </c>
      <c r="K52" t="s">
        <v>12342</v>
      </c>
    </row>
    <row r="53" spans="1:11" x14ac:dyDescent="0.45">
      <c r="A53" t="s">
        <v>11760</v>
      </c>
      <c r="B53" t="s">
        <v>5857</v>
      </c>
      <c r="C53" t="s">
        <v>6938</v>
      </c>
      <c r="D53" t="s">
        <v>6935</v>
      </c>
      <c r="F53">
        <v>2021</v>
      </c>
      <c r="G53" t="s">
        <v>6932</v>
      </c>
      <c r="H53" t="s">
        <v>6933</v>
      </c>
      <c r="I53" t="s">
        <v>6931</v>
      </c>
      <c r="K53" t="s">
        <v>13118</v>
      </c>
    </row>
    <row r="54" spans="1:11" x14ac:dyDescent="0.45">
      <c r="A54" t="s">
        <v>11759</v>
      </c>
      <c r="B54">
        <v>7</v>
      </c>
      <c r="C54" t="s">
        <v>1704</v>
      </c>
      <c r="D54" t="s">
        <v>1703</v>
      </c>
      <c r="E54" t="s">
        <v>1702</v>
      </c>
      <c r="F54">
        <v>2019</v>
      </c>
      <c r="G54" t="s">
        <v>1700</v>
      </c>
      <c r="I54" t="s">
        <v>1699</v>
      </c>
      <c r="J54" t="s">
        <v>1698</v>
      </c>
      <c r="K54" t="s">
        <v>12762</v>
      </c>
    </row>
    <row r="55" spans="1:11" x14ac:dyDescent="0.45">
      <c r="A55" t="s">
        <v>11760</v>
      </c>
      <c r="B55" t="s">
        <v>5857</v>
      </c>
      <c r="C55" t="s">
        <v>9050</v>
      </c>
      <c r="D55" t="s">
        <v>4573</v>
      </c>
      <c r="F55">
        <v>2024</v>
      </c>
      <c r="G55" t="s">
        <v>9046</v>
      </c>
      <c r="H55" t="s">
        <v>9047</v>
      </c>
      <c r="I55" t="s">
        <v>9045</v>
      </c>
      <c r="K55" t="s">
        <v>12345</v>
      </c>
    </row>
    <row r="56" spans="1:11" x14ac:dyDescent="0.45">
      <c r="A56" t="s">
        <v>11759</v>
      </c>
      <c r="B56">
        <v>7</v>
      </c>
      <c r="C56" t="s">
        <v>5155</v>
      </c>
      <c r="D56" t="s">
        <v>5154</v>
      </c>
      <c r="E56" t="s">
        <v>902</v>
      </c>
      <c r="F56">
        <v>2024</v>
      </c>
      <c r="G56" t="s">
        <v>5152</v>
      </c>
      <c r="I56" t="s">
        <v>5151</v>
      </c>
      <c r="J56" t="s">
        <v>5150</v>
      </c>
      <c r="K56" t="s">
        <v>12257</v>
      </c>
    </row>
    <row r="57" spans="1:11" x14ac:dyDescent="0.45">
      <c r="A57" t="s">
        <v>11759</v>
      </c>
      <c r="B57">
        <v>7</v>
      </c>
      <c r="C57" t="s">
        <v>1328</v>
      </c>
      <c r="D57" t="s">
        <v>1327</v>
      </c>
      <c r="E57" t="s">
        <v>720</v>
      </c>
      <c r="F57">
        <v>2019</v>
      </c>
      <c r="G57" t="s">
        <v>1324</v>
      </c>
      <c r="I57" t="s">
        <v>1323</v>
      </c>
      <c r="J57" t="s">
        <v>1322</v>
      </c>
      <c r="K57" t="s">
        <v>12813</v>
      </c>
    </row>
    <row r="58" spans="1:11" x14ac:dyDescent="0.45">
      <c r="A58" t="s">
        <v>11760</v>
      </c>
      <c r="B58" t="s">
        <v>5857</v>
      </c>
      <c r="C58" t="s">
        <v>8925</v>
      </c>
      <c r="D58" t="s">
        <v>8922</v>
      </c>
      <c r="F58">
        <v>2024</v>
      </c>
      <c r="G58" t="s">
        <v>8920</v>
      </c>
      <c r="H58" t="s">
        <v>8921</v>
      </c>
      <c r="I58" t="s">
        <v>8919</v>
      </c>
      <c r="K58" t="s">
        <v>12932</v>
      </c>
    </row>
    <row r="59" spans="1:11" x14ac:dyDescent="0.45">
      <c r="A59" t="s">
        <v>386</v>
      </c>
      <c r="B59" t="s">
        <v>17</v>
      </c>
      <c r="C59" t="s">
        <v>109</v>
      </c>
      <c r="D59" t="s">
        <v>110</v>
      </c>
      <c r="E59" t="s">
        <v>40</v>
      </c>
      <c r="F59">
        <v>2023</v>
      </c>
      <c r="G59" t="s">
        <v>112</v>
      </c>
      <c r="H59" t="s">
        <v>113</v>
      </c>
      <c r="I59" t="s">
        <v>114</v>
      </c>
      <c r="K59" t="s">
        <v>12096</v>
      </c>
    </row>
    <row r="60" spans="1:11" x14ac:dyDescent="0.45">
      <c r="A60" t="s">
        <v>11759</v>
      </c>
      <c r="B60">
        <v>7</v>
      </c>
      <c r="C60" t="s">
        <v>3261</v>
      </c>
      <c r="D60" t="s">
        <v>3260</v>
      </c>
      <c r="E60" t="s">
        <v>3189</v>
      </c>
      <c r="F60">
        <v>2022</v>
      </c>
      <c r="G60" t="s">
        <v>3259</v>
      </c>
      <c r="I60" t="s">
        <v>3258</v>
      </c>
      <c r="J60" t="s">
        <v>3257</v>
      </c>
      <c r="K60" t="s">
        <v>12540</v>
      </c>
    </row>
    <row r="61" spans="1:11" x14ac:dyDescent="0.45">
      <c r="A61" t="s">
        <v>11760</v>
      </c>
      <c r="B61" t="s">
        <v>5857</v>
      </c>
      <c r="C61" t="s">
        <v>9043</v>
      </c>
      <c r="D61" t="s">
        <v>9040</v>
      </c>
      <c r="F61">
        <v>2024</v>
      </c>
      <c r="G61" t="s">
        <v>9037</v>
      </c>
      <c r="H61" t="s">
        <v>9038</v>
      </c>
      <c r="I61" t="s">
        <v>9036</v>
      </c>
      <c r="K61" t="s">
        <v>12918</v>
      </c>
    </row>
    <row r="62" spans="1:11" x14ac:dyDescent="0.45">
      <c r="A62" t="s">
        <v>11760</v>
      </c>
      <c r="B62" t="s">
        <v>5857</v>
      </c>
      <c r="C62" t="s">
        <v>5890</v>
      </c>
      <c r="D62" t="s">
        <v>2175</v>
      </c>
      <c r="F62">
        <v>2018</v>
      </c>
      <c r="G62" t="s">
        <v>5886</v>
      </c>
      <c r="H62" t="s">
        <v>5887</v>
      </c>
      <c r="I62" t="s">
        <v>5885</v>
      </c>
      <c r="K62" t="s">
        <v>12698</v>
      </c>
    </row>
    <row r="63" spans="1:11" x14ac:dyDescent="0.45">
      <c r="A63" t="s">
        <v>11759</v>
      </c>
      <c r="B63">
        <v>7</v>
      </c>
      <c r="C63" t="s">
        <v>1771</v>
      </c>
      <c r="D63" t="s">
        <v>1770</v>
      </c>
      <c r="E63" t="s">
        <v>1769</v>
      </c>
      <c r="F63">
        <v>2019</v>
      </c>
      <c r="G63" t="s">
        <v>1767</v>
      </c>
      <c r="I63" t="s">
        <v>1766</v>
      </c>
      <c r="J63" t="s">
        <v>1765</v>
      </c>
      <c r="K63" t="s">
        <v>12753</v>
      </c>
    </row>
    <row r="64" spans="1:11" x14ac:dyDescent="0.45">
      <c r="A64" t="s">
        <v>11760</v>
      </c>
      <c r="B64" t="s">
        <v>5857</v>
      </c>
      <c r="C64" t="s">
        <v>8158</v>
      </c>
      <c r="D64" t="s">
        <v>8155</v>
      </c>
      <c r="F64">
        <v>2022</v>
      </c>
      <c r="G64" t="s">
        <v>8152</v>
      </c>
      <c r="H64" t="s">
        <v>8153</v>
      </c>
      <c r="I64" t="s">
        <v>8151</v>
      </c>
      <c r="K64" t="s">
        <v>12998</v>
      </c>
    </row>
    <row r="65" spans="1:11" x14ac:dyDescent="0.45">
      <c r="A65" t="s">
        <v>11759</v>
      </c>
      <c r="B65">
        <v>7</v>
      </c>
      <c r="C65" t="s">
        <v>1647</v>
      </c>
      <c r="D65" t="s">
        <v>1646</v>
      </c>
      <c r="E65" t="s">
        <v>893</v>
      </c>
      <c r="F65">
        <v>2019</v>
      </c>
      <c r="G65" t="s">
        <v>1644</v>
      </c>
      <c r="I65" t="s">
        <v>1643</v>
      </c>
      <c r="J65" t="s">
        <v>1642</v>
      </c>
      <c r="K65" t="s">
        <v>12770</v>
      </c>
    </row>
    <row r="66" spans="1:11" x14ac:dyDescent="0.45">
      <c r="A66" t="s">
        <v>11760</v>
      </c>
      <c r="B66" t="s">
        <v>5857</v>
      </c>
      <c r="C66" t="s">
        <v>6305</v>
      </c>
      <c r="D66" t="s">
        <v>2353</v>
      </c>
      <c r="F66">
        <v>2019</v>
      </c>
      <c r="G66" t="s">
        <v>6301</v>
      </c>
      <c r="H66" t="s">
        <v>6302</v>
      </c>
      <c r="I66" t="s">
        <v>6300</v>
      </c>
      <c r="K66" t="s">
        <v>12674</v>
      </c>
    </row>
    <row r="67" spans="1:11" x14ac:dyDescent="0.45">
      <c r="A67" t="s">
        <v>11759</v>
      </c>
      <c r="B67">
        <v>7</v>
      </c>
      <c r="C67" t="s">
        <v>2258</v>
      </c>
      <c r="D67" t="s">
        <v>2257</v>
      </c>
      <c r="E67" t="s">
        <v>720</v>
      </c>
      <c r="F67">
        <v>2017</v>
      </c>
      <c r="G67" t="s">
        <v>2254</v>
      </c>
      <c r="I67" t="s">
        <v>2253</v>
      </c>
      <c r="J67" t="s">
        <v>2252</v>
      </c>
      <c r="K67" t="s">
        <v>12687</v>
      </c>
    </row>
    <row r="68" spans="1:11" x14ac:dyDescent="0.45">
      <c r="A68" t="s">
        <v>11759</v>
      </c>
      <c r="B68">
        <v>7</v>
      </c>
      <c r="C68" t="s">
        <v>3048</v>
      </c>
      <c r="D68" t="s">
        <v>3047</v>
      </c>
      <c r="E68" t="s">
        <v>1349</v>
      </c>
      <c r="F68">
        <v>2023</v>
      </c>
      <c r="G68" t="s">
        <v>3046</v>
      </c>
      <c r="I68" t="s">
        <v>3045</v>
      </c>
      <c r="J68" t="s">
        <v>3044</v>
      </c>
      <c r="K68" t="s">
        <v>12571</v>
      </c>
    </row>
    <row r="69" spans="1:11" x14ac:dyDescent="0.45">
      <c r="A69" t="s">
        <v>11759</v>
      </c>
      <c r="B69">
        <v>7</v>
      </c>
      <c r="C69" t="s">
        <v>3616</v>
      </c>
      <c r="D69" t="s">
        <v>3615</v>
      </c>
      <c r="E69" t="s">
        <v>902</v>
      </c>
      <c r="F69">
        <v>2023</v>
      </c>
      <c r="G69" t="s">
        <v>3613</v>
      </c>
      <c r="I69" t="s">
        <v>3612</v>
      </c>
      <c r="J69" t="s">
        <v>3611</v>
      </c>
      <c r="K69" t="s">
        <v>12488</v>
      </c>
    </row>
    <row r="70" spans="1:11" x14ac:dyDescent="0.45">
      <c r="A70" t="s">
        <v>11760</v>
      </c>
      <c r="B70" t="s">
        <v>5857</v>
      </c>
      <c r="C70" t="s">
        <v>6371</v>
      </c>
      <c r="D70" t="s">
        <v>6368</v>
      </c>
      <c r="F70">
        <v>2017</v>
      </c>
      <c r="G70" t="s">
        <v>6366</v>
      </c>
      <c r="H70" t="s">
        <v>6367</v>
      </c>
      <c r="I70" t="s">
        <v>6365</v>
      </c>
      <c r="K70" t="s">
        <v>13174</v>
      </c>
    </row>
    <row r="71" spans="1:11" x14ac:dyDescent="0.45">
      <c r="A71" t="s">
        <v>11759</v>
      </c>
      <c r="B71">
        <v>7</v>
      </c>
      <c r="C71" t="s">
        <v>1510</v>
      </c>
      <c r="D71" t="s">
        <v>1509</v>
      </c>
      <c r="E71" t="s">
        <v>830</v>
      </c>
      <c r="F71">
        <v>2019</v>
      </c>
      <c r="G71" t="s">
        <v>1508</v>
      </c>
      <c r="I71" t="s">
        <v>1507</v>
      </c>
      <c r="J71" t="s">
        <v>1506</v>
      </c>
      <c r="K71" t="s">
        <v>12789</v>
      </c>
    </row>
    <row r="72" spans="1:11" x14ac:dyDescent="0.45">
      <c r="A72" t="s">
        <v>11760</v>
      </c>
      <c r="B72" t="s">
        <v>5857</v>
      </c>
      <c r="C72" t="s">
        <v>8512</v>
      </c>
      <c r="D72" t="s">
        <v>8509</v>
      </c>
      <c r="F72">
        <v>2024</v>
      </c>
      <c r="G72" t="s">
        <v>8506</v>
      </c>
      <c r="H72" t="s">
        <v>8507</v>
      </c>
      <c r="I72" t="s">
        <v>8505</v>
      </c>
      <c r="K72" t="s">
        <v>12971</v>
      </c>
    </row>
    <row r="73" spans="1:11" x14ac:dyDescent="0.45">
      <c r="A73" t="s">
        <v>11760</v>
      </c>
      <c r="B73" t="s">
        <v>5857</v>
      </c>
      <c r="C73" t="s">
        <v>8429</v>
      </c>
      <c r="D73" t="s">
        <v>8426</v>
      </c>
      <c r="F73">
        <v>2024</v>
      </c>
      <c r="G73" t="s">
        <v>8424</v>
      </c>
      <c r="H73" t="s">
        <v>8425</v>
      </c>
      <c r="I73" t="s">
        <v>8423</v>
      </c>
      <c r="K73" t="s">
        <v>12980</v>
      </c>
    </row>
    <row r="74" spans="1:11" x14ac:dyDescent="0.45">
      <c r="A74" t="s">
        <v>386</v>
      </c>
      <c r="B74" t="s">
        <v>17</v>
      </c>
      <c r="C74" t="s">
        <v>205</v>
      </c>
      <c r="D74" t="s">
        <v>206</v>
      </c>
      <c r="E74" t="s">
        <v>40</v>
      </c>
      <c r="F74">
        <v>2020</v>
      </c>
      <c r="G74" t="s">
        <v>208</v>
      </c>
      <c r="H74" t="s">
        <v>209</v>
      </c>
      <c r="I74" t="s">
        <v>210</v>
      </c>
      <c r="K74" t="s">
        <v>12111</v>
      </c>
    </row>
    <row r="75" spans="1:11" x14ac:dyDescent="0.45">
      <c r="A75" t="s">
        <v>386</v>
      </c>
      <c r="B75" t="s">
        <v>17</v>
      </c>
      <c r="C75" t="s">
        <v>148</v>
      </c>
      <c r="D75" t="s">
        <v>149</v>
      </c>
      <c r="E75" t="s">
        <v>40</v>
      </c>
      <c r="F75">
        <v>2024</v>
      </c>
      <c r="G75" t="s">
        <v>151</v>
      </c>
      <c r="H75" t="s">
        <v>152</v>
      </c>
      <c r="I75" t="s">
        <v>153</v>
      </c>
      <c r="K75" t="s">
        <v>12102</v>
      </c>
    </row>
    <row r="76" spans="1:11" x14ac:dyDescent="0.45">
      <c r="A76" t="s">
        <v>11760</v>
      </c>
      <c r="B76" t="s">
        <v>5857</v>
      </c>
      <c r="C76" t="s">
        <v>8462</v>
      </c>
      <c r="D76" t="s">
        <v>8460</v>
      </c>
      <c r="F76">
        <v>2024</v>
      </c>
      <c r="G76" t="s">
        <v>8457</v>
      </c>
      <c r="H76" t="s">
        <v>8458</v>
      </c>
      <c r="I76" t="s">
        <v>8456</v>
      </c>
      <c r="K76" t="s">
        <v>12976</v>
      </c>
    </row>
    <row r="77" spans="1:11" x14ac:dyDescent="0.45">
      <c r="A77" t="s">
        <v>11759</v>
      </c>
      <c r="B77">
        <v>7</v>
      </c>
      <c r="C77" t="s">
        <v>5498</v>
      </c>
      <c r="D77" t="s">
        <v>5497</v>
      </c>
      <c r="E77" t="s">
        <v>5496</v>
      </c>
      <c r="F77">
        <v>2024</v>
      </c>
      <c r="G77" t="s">
        <v>5495</v>
      </c>
      <c r="I77" t="s">
        <v>5494</v>
      </c>
      <c r="J77" t="s">
        <v>5493</v>
      </c>
      <c r="K77" t="s">
        <v>12205</v>
      </c>
    </row>
    <row r="78" spans="1:11" x14ac:dyDescent="0.45">
      <c r="A78" t="s">
        <v>11759</v>
      </c>
      <c r="B78">
        <v>7</v>
      </c>
      <c r="C78" t="s">
        <v>4895</v>
      </c>
      <c r="D78" t="s">
        <v>4894</v>
      </c>
      <c r="E78" t="s">
        <v>4893</v>
      </c>
      <c r="F78">
        <v>2024</v>
      </c>
      <c r="G78" t="s">
        <v>4892</v>
      </c>
      <c r="I78" t="s">
        <v>4891</v>
      </c>
      <c r="J78" t="s">
        <v>4890</v>
      </c>
      <c r="K78" t="s">
        <v>12297</v>
      </c>
    </row>
    <row r="79" spans="1:11" x14ac:dyDescent="0.45">
      <c r="A79" t="s">
        <v>11759</v>
      </c>
      <c r="B79">
        <v>7</v>
      </c>
      <c r="C79" t="s">
        <v>4111</v>
      </c>
      <c r="D79" t="s">
        <v>4110</v>
      </c>
      <c r="E79" t="s">
        <v>720</v>
      </c>
      <c r="F79">
        <v>2022</v>
      </c>
      <c r="G79" t="s">
        <v>4108</v>
      </c>
      <c r="I79" t="s">
        <v>4107</v>
      </c>
      <c r="J79" t="s">
        <v>4106</v>
      </c>
      <c r="K79" t="s">
        <v>12416</v>
      </c>
    </row>
    <row r="80" spans="1:11" x14ac:dyDescent="0.45">
      <c r="A80" t="s">
        <v>11759</v>
      </c>
      <c r="B80">
        <v>7</v>
      </c>
      <c r="C80" t="s">
        <v>1140</v>
      </c>
      <c r="D80" t="s">
        <v>1139</v>
      </c>
      <c r="E80" t="s">
        <v>640</v>
      </c>
      <c r="F80">
        <v>2021</v>
      </c>
      <c r="G80" t="s">
        <v>1138</v>
      </c>
      <c r="I80" t="s">
        <v>1137</v>
      </c>
      <c r="J80" t="s">
        <v>1136</v>
      </c>
      <c r="K80" t="s">
        <v>12840</v>
      </c>
    </row>
    <row r="81" spans="1:11" x14ac:dyDescent="0.45">
      <c r="A81" t="s">
        <v>11759</v>
      </c>
      <c r="B81">
        <v>7</v>
      </c>
      <c r="C81" t="s">
        <v>3894</v>
      </c>
      <c r="D81" t="s">
        <v>3893</v>
      </c>
      <c r="E81" t="s">
        <v>3425</v>
      </c>
      <c r="F81">
        <v>2021</v>
      </c>
      <c r="G81" t="s">
        <v>3892</v>
      </c>
      <c r="I81" t="s">
        <v>3891</v>
      </c>
      <c r="J81" t="s">
        <v>3890</v>
      </c>
      <c r="K81" t="s">
        <v>12447</v>
      </c>
    </row>
    <row r="82" spans="1:11" x14ac:dyDescent="0.45">
      <c r="A82" t="s">
        <v>11759</v>
      </c>
      <c r="B82">
        <v>7</v>
      </c>
      <c r="C82" t="s">
        <v>4651</v>
      </c>
      <c r="D82" t="s">
        <v>4650</v>
      </c>
      <c r="E82" t="s">
        <v>3096</v>
      </c>
      <c r="F82">
        <v>2024</v>
      </c>
      <c r="G82" t="s">
        <v>4649</v>
      </c>
      <c r="I82" t="s">
        <v>4648</v>
      </c>
      <c r="J82" t="s">
        <v>4647</v>
      </c>
      <c r="K82" t="s">
        <v>12334</v>
      </c>
    </row>
    <row r="83" spans="1:11" x14ac:dyDescent="0.45">
      <c r="A83" t="s">
        <v>11759</v>
      </c>
      <c r="B83">
        <v>7</v>
      </c>
      <c r="C83" t="s">
        <v>1435</v>
      </c>
      <c r="D83" t="s">
        <v>1434</v>
      </c>
      <c r="E83" t="s">
        <v>902</v>
      </c>
      <c r="F83">
        <v>2020</v>
      </c>
      <c r="G83" t="s">
        <v>1431</v>
      </c>
      <c r="I83" t="s">
        <v>1430</v>
      </c>
      <c r="J83" t="s">
        <v>1429</v>
      </c>
      <c r="K83" t="s">
        <v>12799</v>
      </c>
    </row>
    <row r="84" spans="1:11" x14ac:dyDescent="0.45">
      <c r="A84" t="s">
        <v>11759</v>
      </c>
      <c r="B84">
        <v>7</v>
      </c>
      <c r="C84" t="s">
        <v>3184</v>
      </c>
      <c r="D84" t="s">
        <v>3183</v>
      </c>
      <c r="E84" t="s">
        <v>877</v>
      </c>
      <c r="F84">
        <v>2023</v>
      </c>
      <c r="G84" t="s">
        <v>3181</v>
      </c>
      <c r="I84" t="s">
        <v>3180</v>
      </c>
      <c r="J84" t="s">
        <v>3179</v>
      </c>
      <c r="K84" t="s">
        <v>12551</v>
      </c>
    </row>
    <row r="85" spans="1:11" x14ac:dyDescent="0.45">
      <c r="A85" t="s">
        <v>11759</v>
      </c>
      <c r="B85">
        <v>7</v>
      </c>
      <c r="C85" t="s">
        <v>2654</v>
      </c>
      <c r="D85" t="s">
        <v>2653</v>
      </c>
      <c r="E85" t="s">
        <v>2652</v>
      </c>
      <c r="F85">
        <v>2023</v>
      </c>
      <c r="G85" t="s">
        <v>2651</v>
      </c>
      <c r="I85" t="s">
        <v>2650</v>
      </c>
      <c r="J85" t="s">
        <v>2649</v>
      </c>
      <c r="K85" t="s">
        <v>12630</v>
      </c>
    </row>
    <row r="86" spans="1:11" x14ac:dyDescent="0.45">
      <c r="A86" t="s">
        <v>11760</v>
      </c>
      <c r="B86" t="s">
        <v>5857</v>
      </c>
      <c r="C86" t="s">
        <v>7042</v>
      </c>
      <c r="D86" t="s">
        <v>7039</v>
      </c>
      <c r="F86">
        <v>2021</v>
      </c>
      <c r="G86" t="s">
        <v>7037</v>
      </c>
      <c r="I86" t="s">
        <v>7036</v>
      </c>
      <c r="K86" t="s">
        <v>13107</v>
      </c>
    </row>
    <row r="87" spans="1:11" x14ac:dyDescent="0.45">
      <c r="A87" t="s">
        <v>11760</v>
      </c>
      <c r="B87" t="s">
        <v>5857</v>
      </c>
      <c r="C87" t="s">
        <v>8629</v>
      </c>
      <c r="D87" t="s">
        <v>8626</v>
      </c>
      <c r="F87">
        <v>2024</v>
      </c>
      <c r="G87" t="s">
        <v>8624</v>
      </c>
      <c r="H87" t="s">
        <v>8625</v>
      </c>
      <c r="I87" t="s">
        <v>8623</v>
      </c>
      <c r="K87" t="s">
        <v>12961</v>
      </c>
    </row>
    <row r="88" spans="1:11" x14ac:dyDescent="0.45">
      <c r="A88" t="s">
        <v>11759</v>
      </c>
      <c r="B88">
        <v>7</v>
      </c>
      <c r="C88" t="s">
        <v>5299</v>
      </c>
      <c r="D88" t="s">
        <v>5298</v>
      </c>
      <c r="E88" t="s">
        <v>5297</v>
      </c>
      <c r="F88">
        <v>2024</v>
      </c>
      <c r="G88" t="s">
        <v>5296</v>
      </c>
      <c r="I88" t="s">
        <v>5295</v>
      </c>
      <c r="J88" t="s">
        <v>5294</v>
      </c>
      <c r="K88" t="s">
        <v>12235</v>
      </c>
    </row>
    <row r="89" spans="1:11" x14ac:dyDescent="0.45">
      <c r="A89" t="s">
        <v>11759</v>
      </c>
      <c r="B89">
        <v>7</v>
      </c>
      <c r="C89" t="s">
        <v>1995</v>
      </c>
      <c r="D89" t="s">
        <v>1994</v>
      </c>
      <c r="E89" t="s">
        <v>893</v>
      </c>
      <c r="F89">
        <v>2019</v>
      </c>
      <c r="G89" t="s">
        <v>1992</v>
      </c>
      <c r="I89" t="s">
        <v>1991</v>
      </c>
      <c r="J89" t="s">
        <v>1990</v>
      </c>
      <c r="K89" t="s">
        <v>12722</v>
      </c>
    </row>
    <row r="90" spans="1:11" x14ac:dyDescent="0.45">
      <c r="A90" t="s">
        <v>11759</v>
      </c>
      <c r="B90">
        <v>7</v>
      </c>
      <c r="C90" t="s">
        <v>1880</v>
      </c>
      <c r="D90" t="s">
        <v>1879</v>
      </c>
      <c r="E90" t="s">
        <v>893</v>
      </c>
      <c r="F90">
        <v>2019</v>
      </c>
      <c r="G90" t="s">
        <v>1877</v>
      </c>
      <c r="I90" t="s">
        <v>1876</v>
      </c>
      <c r="J90" t="s">
        <v>1875</v>
      </c>
      <c r="K90" t="s">
        <v>12738</v>
      </c>
    </row>
    <row r="91" spans="1:11" x14ac:dyDescent="0.45">
      <c r="A91" t="s">
        <v>11759</v>
      </c>
      <c r="B91">
        <v>7</v>
      </c>
      <c r="C91" t="s">
        <v>2446</v>
      </c>
      <c r="D91" t="s">
        <v>2445</v>
      </c>
      <c r="E91" t="s">
        <v>1581</v>
      </c>
      <c r="F91">
        <v>2018</v>
      </c>
      <c r="G91" t="s">
        <v>2443</v>
      </c>
      <c r="I91" t="s">
        <v>2442</v>
      </c>
      <c r="J91" t="s">
        <v>2441</v>
      </c>
      <c r="K91" t="s">
        <v>12661</v>
      </c>
    </row>
    <row r="92" spans="1:11" x14ac:dyDescent="0.45">
      <c r="A92" t="s">
        <v>11759</v>
      </c>
      <c r="B92">
        <v>7</v>
      </c>
      <c r="C92" t="s">
        <v>5419</v>
      </c>
      <c r="D92" t="s">
        <v>5418</v>
      </c>
      <c r="E92" t="s">
        <v>1830</v>
      </c>
      <c r="F92">
        <v>2024</v>
      </c>
      <c r="G92" t="s">
        <v>5417</v>
      </c>
      <c r="I92" t="s">
        <v>5416</v>
      </c>
      <c r="J92" t="s">
        <v>5415</v>
      </c>
      <c r="K92" t="s">
        <v>12217</v>
      </c>
    </row>
    <row r="93" spans="1:11" x14ac:dyDescent="0.45">
      <c r="A93" t="s">
        <v>11759</v>
      </c>
      <c r="B93">
        <v>7</v>
      </c>
      <c r="C93" t="s">
        <v>2375</v>
      </c>
      <c r="D93" t="s">
        <v>2374</v>
      </c>
      <c r="E93" t="s">
        <v>1318</v>
      </c>
      <c r="F93">
        <v>2017</v>
      </c>
      <c r="G93" t="s">
        <v>2372</v>
      </c>
      <c r="I93" t="s">
        <v>2371</v>
      </c>
      <c r="J93" t="s">
        <v>2370</v>
      </c>
      <c r="K93" t="s">
        <v>12671</v>
      </c>
    </row>
    <row r="94" spans="1:11" x14ac:dyDescent="0.45">
      <c r="A94" t="s">
        <v>11759</v>
      </c>
      <c r="B94">
        <v>7</v>
      </c>
      <c r="C94" t="s">
        <v>2489</v>
      </c>
      <c r="D94" t="s">
        <v>2488</v>
      </c>
      <c r="E94" t="s">
        <v>2278</v>
      </c>
      <c r="F94">
        <v>2018</v>
      </c>
      <c r="G94" t="s">
        <v>2486</v>
      </c>
      <c r="I94" t="s">
        <v>2485</v>
      </c>
      <c r="J94" t="s">
        <v>2484</v>
      </c>
      <c r="K94" t="s">
        <v>12655</v>
      </c>
    </row>
    <row r="95" spans="1:11" x14ac:dyDescent="0.45">
      <c r="A95" t="s">
        <v>11759</v>
      </c>
      <c r="B95">
        <v>7</v>
      </c>
      <c r="C95" t="s">
        <v>3269</v>
      </c>
      <c r="D95" t="s">
        <v>3268</v>
      </c>
      <c r="E95" t="s">
        <v>3267</v>
      </c>
      <c r="F95">
        <v>2023</v>
      </c>
      <c r="G95" t="s">
        <v>3265</v>
      </c>
      <c r="I95" t="s">
        <v>3264</v>
      </c>
      <c r="J95" t="s">
        <v>3263</v>
      </c>
      <c r="K95" t="s">
        <v>12539</v>
      </c>
    </row>
    <row r="96" spans="1:11" x14ac:dyDescent="0.45">
      <c r="A96" t="s">
        <v>11759</v>
      </c>
      <c r="B96">
        <v>7</v>
      </c>
      <c r="C96" t="s">
        <v>4000</v>
      </c>
      <c r="D96" t="s">
        <v>3999</v>
      </c>
      <c r="E96" t="s">
        <v>3998</v>
      </c>
      <c r="F96">
        <v>2022</v>
      </c>
      <c r="G96" t="s">
        <v>3997</v>
      </c>
      <c r="I96" t="s">
        <v>3996</v>
      </c>
      <c r="J96" t="s">
        <v>3995</v>
      </c>
      <c r="K96" t="s">
        <v>12432</v>
      </c>
    </row>
    <row r="97" spans="1:11" x14ac:dyDescent="0.45">
      <c r="A97" t="s">
        <v>11759</v>
      </c>
      <c r="B97">
        <v>7</v>
      </c>
      <c r="C97" t="s">
        <v>5228</v>
      </c>
      <c r="D97" t="s">
        <v>5227</v>
      </c>
      <c r="E97" t="s">
        <v>5226</v>
      </c>
      <c r="F97">
        <v>2024</v>
      </c>
      <c r="G97" t="s">
        <v>5224</v>
      </c>
      <c r="I97" t="s">
        <v>5223</v>
      </c>
      <c r="J97" t="s">
        <v>5222</v>
      </c>
      <c r="K97" t="s">
        <v>12246</v>
      </c>
    </row>
    <row r="98" spans="1:11" x14ac:dyDescent="0.45">
      <c r="A98" t="s">
        <v>11759</v>
      </c>
      <c r="B98">
        <v>7</v>
      </c>
      <c r="C98" t="s">
        <v>5557</v>
      </c>
      <c r="D98" t="s">
        <v>5556</v>
      </c>
      <c r="E98" t="s">
        <v>5554</v>
      </c>
      <c r="F98">
        <v>2024</v>
      </c>
      <c r="G98" t="s">
        <v>5553</v>
      </c>
      <c r="J98" t="s">
        <v>5552</v>
      </c>
      <c r="K98" t="s">
        <v>12196</v>
      </c>
    </row>
    <row r="99" spans="1:11" x14ac:dyDescent="0.45">
      <c r="A99" t="s">
        <v>11760</v>
      </c>
      <c r="B99" t="s">
        <v>5857</v>
      </c>
      <c r="C99" t="s">
        <v>6715</v>
      </c>
      <c r="D99" t="s">
        <v>6712</v>
      </c>
      <c r="F99">
        <v>2021</v>
      </c>
      <c r="G99" t="s">
        <v>6709</v>
      </c>
      <c r="H99" t="s">
        <v>6710</v>
      </c>
      <c r="I99" t="s">
        <v>6708</v>
      </c>
      <c r="K99" t="s">
        <v>13138</v>
      </c>
    </row>
    <row r="100" spans="1:11" x14ac:dyDescent="0.45">
      <c r="A100" t="s">
        <v>11759</v>
      </c>
      <c r="B100">
        <v>7</v>
      </c>
      <c r="C100" t="s">
        <v>3758</v>
      </c>
      <c r="D100" t="s">
        <v>3757</v>
      </c>
      <c r="E100" t="s">
        <v>3756</v>
      </c>
      <c r="F100">
        <v>2022</v>
      </c>
      <c r="G100" t="s">
        <v>3753</v>
      </c>
      <c r="I100" t="s">
        <v>3752</v>
      </c>
      <c r="K100" t="s">
        <v>12467</v>
      </c>
    </row>
    <row r="101" spans="1:11" x14ac:dyDescent="0.45">
      <c r="A101" t="s">
        <v>11759</v>
      </c>
      <c r="B101">
        <v>7</v>
      </c>
      <c r="C101" t="s">
        <v>2942</v>
      </c>
      <c r="D101" t="s">
        <v>2941</v>
      </c>
      <c r="E101" t="s">
        <v>2612</v>
      </c>
      <c r="F101">
        <v>2023</v>
      </c>
      <c r="G101" t="s">
        <v>2940</v>
      </c>
      <c r="I101" t="s">
        <v>2939</v>
      </c>
      <c r="J101" t="s">
        <v>2938</v>
      </c>
      <c r="K101" t="s">
        <v>12587</v>
      </c>
    </row>
    <row r="102" spans="1:11" x14ac:dyDescent="0.45">
      <c r="A102" t="s">
        <v>11759</v>
      </c>
      <c r="B102">
        <v>7</v>
      </c>
      <c r="C102" t="s">
        <v>4458</v>
      </c>
      <c r="D102" t="s">
        <v>4457</v>
      </c>
      <c r="E102" t="s">
        <v>4456</v>
      </c>
      <c r="F102">
        <v>2021</v>
      </c>
      <c r="G102" t="s">
        <v>4453</v>
      </c>
      <c r="J102" t="s">
        <v>4452</v>
      </c>
      <c r="K102" t="s">
        <v>12363</v>
      </c>
    </row>
    <row r="103" spans="1:11" x14ac:dyDescent="0.45">
      <c r="A103" t="s">
        <v>11759</v>
      </c>
      <c r="B103">
        <v>7</v>
      </c>
      <c r="C103" t="s">
        <v>3914</v>
      </c>
      <c r="D103" t="s">
        <v>3913</v>
      </c>
      <c r="E103" t="s">
        <v>3912</v>
      </c>
      <c r="F103">
        <v>2021</v>
      </c>
      <c r="G103" t="s">
        <v>3911</v>
      </c>
      <c r="I103" t="s">
        <v>3910</v>
      </c>
      <c r="J103" t="s">
        <v>3909</v>
      </c>
      <c r="K103" t="s">
        <v>12444</v>
      </c>
    </row>
    <row r="104" spans="1:11" x14ac:dyDescent="0.45">
      <c r="A104" t="s">
        <v>11760</v>
      </c>
      <c r="B104" t="s">
        <v>5857</v>
      </c>
      <c r="C104" t="s">
        <v>8984</v>
      </c>
      <c r="D104" t="s">
        <v>8981</v>
      </c>
      <c r="F104">
        <v>2024</v>
      </c>
      <c r="G104" t="s">
        <v>8979</v>
      </c>
      <c r="H104" t="s">
        <v>8980</v>
      </c>
      <c r="I104" t="s">
        <v>8978</v>
      </c>
      <c r="K104" t="s">
        <v>12925</v>
      </c>
    </row>
    <row r="105" spans="1:11" x14ac:dyDescent="0.45">
      <c r="A105" t="s">
        <v>11759</v>
      </c>
      <c r="B105">
        <v>7</v>
      </c>
      <c r="C105" t="s">
        <v>3882</v>
      </c>
      <c r="D105" t="s">
        <v>3881</v>
      </c>
      <c r="E105" t="s">
        <v>720</v>
      </c>
      <c r="F105">
        <v>2022</v>
      </c>
      <c r="G105" t="s">
        <v>3878</v>
      </c>
      <c r="I105" t="s">
        <v>3877</v>
      </c>
      <c r="J105" t="s">
        <v>3876</v>
      </c>
      <c r="K105" t="s">
        <v>12449</v>
      </c>
    </row>
    <row r="106" spans="1:11" x14ac:dyDescent="0.45">
      <c r="A106" t="s">
        <v>11759</v>
      </c>
      <c r="B106">
        <v>7</v>
      </c>
      <c r="C106" t="s">
        <v>650</v>
      </c>
      <c r="D106" t="s">
        <v>649</v>
      </c>
      <c r="E106" t="s">
        <v>648</v>
      </c>
      <c r="F106">
        <v>2021</v>
      </c>
      <c r="G106" t="s">
        <v>646</v>
      </c>
      <c r="I106" t="s">
        <v>645</v>
      </c>
      <c r="J106" t="s">
        <v>644</v>
      </c>
      <c r="K106" t="s">
        <v>12909</v>
      </c>
    </row>
    <row r="107" spans="1:11" x14ac:dyDescent="0.45">
      <c r="A107" t="s">
        <v>11760</v>
      </c>
      <c r="B107" t="s">
        <v>5857</v>
      </c>
      <c r="C107" t="s">
        <v>7492</v>
      </c>
      <c r="D107" t="s">
        <v>3665</v>
      </c>
      <c r="F107">
        <v>2022</v>
      </c>
      <c r="G107" t="s">
        <v>7488</v>
      </c>
      <c r="H107" t="s">
        <v>7489</v>
      </c>
      <c r="I107" t="s">
        <v>7487</v>
      </c>
      <c r="K107" t="s">
        <v>12481</v>
      </c>
    </row>
    <row r="108" spans="1:11" x14ac:dyDescent="0.45">
      <c r="A108" t="s">
        <v>11759</v>
      </c>
      <c r="B108">
        <v>7</v>
      </c>
      <c r="C108" t="s">
        <v>3385</v>
      </c>
      <c r="D108" t="s">
        <v>3384</v>
      </c>
      <c r="E108" t="s">
        <v>3383</v>
      </c>
      <c r="F108">
        <v>2022</v>
      </c>
      <c r="G108" t="s">
        <v>3382</v>
      </c>
      <c r="I108" t="s">
        <v>3381</v>
      </c>
      <c r="J108" t="s">
        <v>3380</v>
      </c>
      <c r="K108" t="s">
        <v>12521</v>
      </c>
    </row>
    <row r="109" spans="1:11" x14ac:dyDescent="0.45">
      <c r="A109" t="s">
        <v>11759</v>
      </c>
      <c r="B109">
        <v>7</v>
      </c>
      <c r="C109" t="s">
        <v>3353</v>
      </c>
      <c r="D109" t="s">
        <v>3352</v>
      </c>
      <c r="E109" t="s">
        <v>3351</v>
      </c>
      <c r="F109">
        <v>2022</v>
      </c>
      <c r="G109" t="s">
        <v>3350</v>
      </c>
      <c r="I109" t="s">
        <v>3349</v>
      </c>
      <c r="J109" t="s">
        <v>3348</v>
      </c>
      <c r="K109" t="s">
        <v>12526</v>
      </c>
    </row>
    <row r="110" spans="1:11" x14ac:dyDescent="0.45">
      <c r="A110" t="s">
        <v>11759</v>
      </c>
      <c r="B110">
        <v>7</v>
      </c>
      <c r="C110" t="s">
        <v>2467</v>
      </c>
      <c r="D110" t="s">
        <v>2466</v>
      </c>
      <c r="E110" t="s">
        <v>893</v>
      </c>
      <c r="F110">
        <v>2019</v>
      </c>
      <c r="G110" t="s">
        <v>2464</v>
      </c>
      <c r="I110" t="s">
        <v>2463</v>
      </c>
      <c r="J110" t="s">
        <v>2462</v>
      </c>
      <c r="K110" t="s">
        <v>12658</v>
      </c>
    </row>
    <row r="111" spans="1:11" x14ac:dyDescent="0.45">
      <c r="A111" t="s">
        <v>11759</v>
      </c>
      <c r="B111">
        <v>7</v>
      </c>
      <c r="C111" t="s">
        <v>2404</v>
      </c>
      <c r="D111" t="s">
        <v>2403</v>
      </c>
      <c r="E111" t="s">
        <v>999</v>
      </c>
      <c r="F111">
        <v>2017</v>
      </c>
      <c r="G111" t="s">
        <v>2401</v>
      </c>
      <c r="I111" t="s">
        <v>2400</v>
      </c>
      <c r="J111" t="s">
        <v>2399</v>
      </c>
      <c r="K111" t="s">
        <v>12667</v>
      </c>
    </row>
    <row r="112" spans="1:11" x14ac:dyDescent="0.45">
      <c r="A112" t="s">
        <v>11760</v>
      </c>
      <c r="B112" t="s">
        <v>5857</v>
      </c>
      <c r="C112" t="s">
        <v>8352</v>
      </c>
      <c r="D112" t="s">
        <v>8349</v>
      </c>
      <c r="F112">
        <v>2024</v>
      </c>
      <c r="G112" t="s">
        <v>8347</v>
      </c>
      <c r="H112" t="s">
        <v>8348</v>
      </c>
      <c r="I112" t="s">
        <v>8346</v>
      </c>
      <c r="K112" t="s">
        <v>12985</v>
      </c>
    </row>
    <row r="113" spans="1:11" x14ac:dyDescent="0.45">
      <c r="A113" t="s">
        <v>11759</v>
      </c>
      <c r="B113">
        <v>7</v>
      </c>
      <c r="C113" t="s">
        <v>2548</v>
      </c>
      <c r="D113" t="s">
        <v>2547</v>
      </c>
      <c r="E113" t="s">
        <v>2546</v>
      </c>
      <c r="F113">
        <v>2024</v>
      </c>
      <c r="G113" t="s">
        <v>2544</v>
      </c>
      <c r="I113" t="s">
        <v>2543</v>
      </c>
      <c r="J113" t="s">
        <v>2542</v>
      </c>
      <c r="K113" t="s">
        <v>12646</v>
      </c>
    </row>
    <row r="114" spans="1:11" x14ac:dyDescent="0.45">
      <c r="A114" t="s">
        <v>11759</v>
      </c>
      <c r="B114">
        <v>7</v>
      </c>
      <c r="C114" t="s">
        <v>4124</v>
      </c>
      <c r="D114" t="s">
        <v>4123</v>
      </c>
      <c r="E114" t="s">
        <v>930</v>
      </c>
      <c r="F114">
        <v>2022</v>
      </c>
      <c r="G114" t="s">
        <v>4122</v>
      </c>
      <c r="I114" t="s">
        <v>4121</v>
      </c>
      <c r="J114" t="s">
        <v>4120</v>
      </c>
      <c r="K114" t="s">
        <v>12414</v>
      </c>
    </row>
    <row r="115" spans="1:11" x14ac:dyDescent="0.45">
      <c r="A115" t="s">
        <v>11759</v>
      </c>
      <c r="B115">
        <v>7</v>
      </c>
      <c r="C115" t="s">
        <v>4854</v>
      </c>
      <c r="D115" t="s">
        <v>4853</v>
      </c>
      <c r="E115" t="s">
        <v>655</v>
      </c>
      <c r="F115">
        <v>2024</v>
      </c>
      <c r="G115" t="s">
        <v>4852</v>
      </c>
      <c r="I115" t="s">
        <v>4851</v>
      </c>
      <c r="J115" t="s">
        <v>4850</v>
      </c>
      <c r="K115" t="s">
        <v>12303</v>
      </c>
    </row>
    <row r="116" spans="1:11" x14ac:dyDescent="0.45">
      <c r="A116" t="s">
        <v>11759</v>
      </c>
      <c r="B116">
        <v>7</v>
      </c>
      <c r="C116" t="s">
        <v>4174</v>
      </c>
      <c r="D116" t="s">
        <v>4173</v>
      </c>
      <c r="E116" t="s">
        <v>662</v>
      </c>
      <c r="F116">
        <v>2022</v>
      </c>
      <c r="G116" t="s">
        <v>4172</v>
      </c>
      <c r="I116" t="s">
        <v>4171</v>
      </c>
      <c r="J116" t="s">
        <v>4170</v>
      </c>
      <c r="K116" t="s">
        <v>12406</v>
      </c>
    </row>
    <row r="117" spans="1:11" x14ac:dyDescent="0.45">
      <c r="A117" t="s">
        <v>11759</v>
      </c>
      <c r="B117">
        <v>7</v>
      </c>
      <c r="C117" t="s">
        <v>4548</v>
      </c>
      <c r="D117" t="s">
        <v>4547</v>
      </c>
      <c r="E117" t="s">
        <v>1581</v>
      </c>
      <c r="F117">
        <v>2024</v>
      </c>
      <c r="G117" t="s">
        <v>4546</v>
      </c>
      <c r="I117" t="s">
        <v>4545</v>
      </c>
      <c r="J117" t="s">
        <v>4544</v>
      </c>
      <c r="K117" t="s">
        <v>12349</v>
      </c>
    </row>
    <row r="118" spans="1:11" x14ac:dyDescent="0.45">
      <c r="A118" t="s">
        <v>11759</v>
      </c>
      <c r="B118">
        <v>7</v>
      </c>
      <c r="C118" t="s">
        <v>2741</v>
      </c>
      <c r="D118" t="s">
        <v>2740</v>
      </c>
      <c r="E118" t="s">
        <v>1281</v>
      </c>
      <c r="F118">
        <v>2023</v>
      </c>
      <c r="G118" t="s">
        <v>2739</v>
      </c>
      <c r="I118" t="s">
        <v>2738</v>
      </c>
      <c r="J118" t="s">
        <v>2737</v>
      </c>
      <c r="K118" t="s">
        <v>12617</v>
      </c>
    </row>
    <row r="119" spans="1:11" x14ac:dyDescent="0.45">
      <c r="A119" t="s">
        <v>11759</v>
      </c>
      <c r="B119">
        <v>7</v>
      </c>
      <c r="C119" t="s">
        <v>2153</v>
      </c>
      <c r="D119" t="s">
        <v>2152</v>
      </c>
      <c r="E119" t="s">
        <v>2151</v>
      </c>
      <c r="F119">
        <v>2018</v>
      </c>
      <c r="G119" t="s">
        <v>2150</v>
      </c>
      <c r="I119" t="s">
        <v>2149</v>
      </c>
      <c r="J119" t="s">
        <v>2148</v>
      </c>
      <c r="K119" t="s">
        <v>12701</v>
      </c>
    </row>
    <row r="120" spans="1:11" x14ac:dyDescent="0.45">
      <c r="A120" t="s">
        <v>11760</v>
      </c>
      <c r="B120" t="s">
        <v>5857</v>
      </c>
      <c r="C120" t="s">
        <v>8833</v>
      </c>
      <c r="D120" t="s">
        <v>8830</v>
      </c>
      <c r="F120">
        <v>2024</v>
      </c>
      <c r="G120" t="s">
        <v>8827</v>
      </c>
      <c r="H120" t="s">
        <v>8828</v>
      </c>
      <c r="I120" t="s">
        <v>8826</v>
      </c>
      <c r="K120" t="s">
        <v>12942</v>
      </c>
    </row>
    <row r="121" spans="1:11" x14ac:dyDescent="0.45">
      <c r="A121" t="s">
        <v>11759</v>
      </c>
      <c r="B121">
        <v>7</v>
      </c>
      <c r="C121" t="s">
        <v>1097</v>
      </c>
      <c r="D121" t="s">
        <v>1096</v>
      </c>
      <c r="E121" t="s">
        <v>720</v>
      </c>
      <c r="F121">
        <v>2021</v>
      </c>
      <c r="G121" t="s">
        <v>1094</v>
      </c>
      <c r="I121" t="s">
        <v>1093</v>
      </c>
      <c r="J121" t="s">
        <v>1092</v>
      </c>
      <c r="K121" t="s">
        <v>12846</v>
      </c>
    </row>
    <row r="122" spans="1:11" x14ac:dyDescent="0.45">
      <c r="A122" t="s">
        <v>11759</v>
      </c>
      <c r="B122">
        <v>7</v>
      </c>
      <c r="C122" t="s">
        <v>3171</v>
      </c>
      <c r="D122" t="s">
        <v>3170</v>
      </c>
      <c r="E122" t="s">
        <v>3169</v>
      </c>
      <c r="F122">
        <v>2023</v>
      </c>
      <c r="G122" t="s">
        <v>3168</v>
      </c>
      <c r="I122" t="s">
        <v>3167</v>
      </c>
      <c r="J122" t="s">
        <v>3166</v>
      </c>
      <c r="K122" t="s">
        <v>12553</v>
      </c>
    </row>
    <row r="123" spans="1:11" x14ac:dyDescent="0.45">
      <c r="A123" t="s">
        <v>11759</v>
      </c>
      <c r="B123">
        <v>7</v>
      </c>
      <c r="C123" t="s">
        <v>4775</v>
      </c>
      <c r="D123" t="s">
        <v>4774</v>
      </c>
      <c r="E123" t="s">
        <v>902</v>
      </c>
      <c r="F123">
        <v>2024</v>
      </c>
      <c r="G123" t="s">
        <v>4771</v>
      </c>
      <c r="I123" t="s">
        <v>4770</v>
      </c>
      <c r="J123" t="s">
        <v>4769</v>
      </c>
      <c r="K123" t="s">
        <v>12315</v>
      </c>
    </row>
    <row r="124" spans="1:11" x14ac:dyDescent="0.45">
      <c r="A124" t="s">
        <v>11759</v>
      </c>
      <c r="B124">
        <v>7</v>
      </c>
      <c r="C124" t="s">
        <v>1063</v>
      </c>
      <c r="D124" t="s">
        <v>1062</v>
      </c>
      <c r="E124" t="s">
        <v>1020</v>
      </c>
      <c r="F124">
        <v>2020</v>
      </c>
      <c r="G124" t="s">
        <v>1061</v>
      </c>
      <c r="I124" t="s">
        <v>1060</v>
      </c>
      <c r="J124" t="s">
        <v>1059</v>
      </c>
      <c r="K124" t="s">
        <v>12851</v>
      </c>
    </row>
    <row r="125" spans="1:11" x14ac:dyDescent="0.45">
      <c r="A125" t="s">
        <v>386</v>
      </c>
      <c r="B125" t="s">
        <v>17</v>
      </c>
      <c r="C125" t="s">
        <v>266</v>
      </c>
      <c r="D125" t="s">
        <v>267</v>
      </c>
      <c r="E125" t="s">
        <v>74</v>
      </c>
      <c r="F125">
        <v>2023</v>
      </c>
      <c r="G125" t="s">
        <v>268</v>
      </c>
      <c r="H125" t="s">
        <v>269</v>
      </c>
      <c r="I125" t="s">
        <v>270</v>
      </c>
      <c r="J125" t="s">
        <v>271</v>
      </c>
      <c r="K125" t="s">
        <v>12120</v>
      </c>
    </row>
    <row r="126" spans="1:11" x14ac:dyDescent="0.45">
      <c r="A126" t="s">
        <v>11760</v>
      </c>
      <c r="B126" t="s">
        <v>5857</v>
      </c>
      <c r="C126" t="s">
        <v>6519</v>
      </c>
      <c r="D126" t="s">
        <v>6516</v>
      </c>
      <c r="F126">
        <v>2019</v>
      </c>
      <c r="G126" t="s">
        <v>6513</v>
      </c>
      <c r="H126" t="s">
        <v>6514</v>
      </c>
      <c r="I126" t="s">
        <v>6512</v>
      </c>
      <c r="K126" t="s">
        <v>13158</v>
      </c>
    </row>
    <row r="127" spans="1:11" x14ac:dyDescent="0.45">
      <c r="A127" t="s">
        <v>11759</v>
      </c>
      <c r="B127">
        <v>7</v>
      </c>
      <c r="C127" t="s">
        <v>2955</v>
      </c>
      <c r="D127" t="s">
        <v>2954</v>
      </c>
      <c r="E127" t="s">
        <v>979</v>
      </c>
      <c r="F127">
        <v>2023</v>
      </c>
      <c r="G127" t="s">
        <v>2953</v>
      </c>
      <c r="I127" t="s">
        <v>2952</v>
      </c>
      <c r="J127" t="s">
        <v>2951</v>
      </c>
      <c r="K127" t="s">
        <v>12585</v>
      </c>
    </row>
    <row r="128" spans="1:11" x14ac:dyDescent="0.45">
      <c r="A128" t="s">
        <v>11759</v>
      </c>
      <c r="B128">
        <v>7</v>
      </c>
      <c r="C128" t="s">
        <v>4502</v>
      </c>
      <c r="D128" t="s">
        <v>4501</v>
      </c>
      <c r="E128" t="s">
        <v>4500</v>
      </c>
      <c r="F128">
        <v>2021</v>
      </c>
      <c r="G128" t="s">
        <v>4499</v>
      </c>
      <c r="I128" t="s">
        <v>4498</v>
      </c>
      <c r="J128" t="s">
        <v>4497</v>
      </c>
      <c r="K128" t="s">
        <v>12356</v>
      </c>
    </row>
    <row r="129" spans="1:11" x14ac:dyDescent="0.45">
      <c r="A129" t="s">
        <v>386</v>
      </c>
      <c r="B129" t="s">
        <v>17</v>
      </c>
      <c r="C129" t="s">
        <v>127</v>
      </c>
      <c r="D129" t="s">
        <v>128</v>
      </c>
      <c r="E129" t="s">
        <v>65</v>
      </c>
      <c r="F129">
        <v>2023</v>
      </c>
      <c r="G129" t="s">
        <v>130</v>
      </c>
      <c r="H129" t="s">
        <v>131</v>
      </c>
      <c r="I129" t="s">
        <v>132</v>
      </c>
      <c r="J129" t="s">
        <v>133</v>
      </c>
      <c r="K129" t="s">
        <v>12099</v>
      </c>
    </row>
    <row r="130" spans="1:11" x14ac:dyDescent="0.45">
      <c r="A130" t="s">
        <v>11759</v>
      </c>
      <c r="B130">
        <v>7</v>
      </c>
      <c r="C130" t="s">
        <v>879</v>
      </c>
      <c r="D130" t="s">
        <v>878</v>
      </c>
      <c r="E130" t="s">
        <v>877</v>
      </c>
      <c r="F130">
        <v>2022</v>
      </c>
      <c r="K130" t="s">
        <v>12877</v>
      </c>
    </row>
    <row r="131" spans="1:11" x14ac:dyDescent="0.45">
      <c r="A131" t="s">
        <v>11759</v>
      </c>
      <c r="B131">
        <v>7</v>
      </c>
      <c r="C131" t="s">
        <v>5022</v>
      </c>
      <c r="D131" t="s">
        <v>5021</v>
      </c>
      <c r="E131" t="s">
        <v>902</v>
      </c>
      <c r="F131">
        <v>2024</v>
      </c>
      <c r="G131" t="s">
        <v>5019</v>
      </c>
      <c r="I131" t="s">
        <v>5018</v>
      </c>
      <c r="J131" t="s">
        <v>5017</v>
      </c>
      <c r="K131" t="s">
        <v>12278</v>
      </c>
    </row>
    <row r="132" spans="1:11" x14ac:dyDescent="0.45">
      <c r="A132" t="s">
        <v>11759</v>
      </c>
      <c r="B132">
        <v>7</v>
      </c>
      <c r="C132" t="s">
        <v>4728</v>
      </c>
      <c r="D132" t="s">
        <v>4727</v>
      </c>
      <c r="E132" t="s">
        <v>4726</v>
      </c>
      <c r="F132">
        <v>2024</v>
      </c>
      <c r="G132" t="s">
        <v>4725</v>
      </c>
      <c r="I132" t="s">
        <v>4724</v>
      </c>
      <c r="J132" t="s">
        <v>4723</v>
      </c>
      <c r="K132" t="s">
        <v>12322</v>
      </c>
    </row>
    <row r="133" spans="1:11" x14ac:dyDescent="0.45">
      <c r="A133" t="s">
        <v>11759</v>
      </c>
      <c r="B133">
        <v>7</v>
      </c>
      <c r="C133" t="s">
        <v>4709</v>
      </c>
      <c r="D133" t="s">
        <v>4708</v>
      </c>
      <c r="E133" t="s">
        <v>1318</v>
      </c>
      <c r="F133">
        <v>2024</v>
      </c>
      <c r="G133" t="s">
        <v>4707</v>
      </c>
      <c r="I133" t="s">
        <v>4706</v>
      </c>
      <c r="J133" t="s">
        <v>4705</v>
      </c>
      <c r="K133" t="s">
        <v>12325</v>
      </c>
    </row>
    <row r="134" spans="1:11" x14ac:dyDescent="0.45">
      <c r="A134" t="s">
        <v>11759</v>
      </c>
      <c r="B134">
        <v>7</v>
      </c>
      <c r="C134" t="s">
        <v>4983</v>
      </c>
      <c r="D134" t="s">
        <v>4982</v>
      </c>
      <c r="E134" t="s">
        <v>720</v>
      </c>
      <c r="F134">
        <v>2024</v>
      </c>
      <c r="G134" t="s">
        <v>4980</v>
      </c>
      <c r="I134" t="s">
        <v>4979</v>
      </c>
      <c r="J134" t="s">
        <v>4978</v>
      </c>
      <c r="K134" t="s">
        <v>12284</v>
      </c>
    </row>
    <row r="135" spans="1:11" x14ac:dyDescent="0.45">
      <c r="A135" t="s">
        <v>11759</v>
      </c>
      <c r="B135">
        <v>7</v>
      </c>
      <c r="C135" t="s">
        <v>4658</v>
      </c>
      <c r="D135" t="s">
        <v>4657</v>
      </c>
      <c r="E135" t="s">
        <v>902</v>
      </c>
      <c r="F135">
        <v>2024</v>
      </c>
      <c r="G135" t="s">
        <v>4655</v>
      </c>
      <c r="I135" t="s">
        <v>4654</v>
      </c>
      <c r="J135" t="s">
        <v>4653</v>
      </c>
      <c r="K135" t="s">
        <v>12333</v>
      </c>
    </row>
    <row r="136" spans="1:11" x14ac:dyDescent="0.45">
      <c r="A136" t="s">
        <v>11759</v>
      </c>
      <c r="B136">
        <v>7</v>
      </c>
      <c r="C136" t="s">
        <v>5130</v>
      </c>
      <c r="D136" t="s">
        <v>5129</v>
      </c>
      <c r="E136" t="s">
        <v>655</v>
      </c>
      <c r="F136">
        <v>2024</v>
      </c>
      <c r="G136" t="s">
        <v>5128</v>
      </c>
      <c r="I136" t="s">
        <v>5127</v>
      </c>
      <c r="J136" t="s">
        <v>5126</v>
      </c>
      <c r="K136" t="s">
        <v>12261</v>
      </c>
    </row>
    <row r="137" spans="1:11" x14ac:dyDescent="0.45">
      <c r="A137" t="s">
        <v>11759</v>
      </c>
      <c r="B137">
        <v>7</v>
      </c>
      <c r="C137" t="s">
        <v>2727</v>
      </c>
      <c r="D137" t="s">
        <v>2726</v>
      </c>
      <c r="E137" t="s">
        <v>605</v>
      </c>
      <c r="F137">
        <v>2023</v>
      </c>
      <c r="G137" t="s">
        <v>2725</v>
      </c>
      <c r="I137" t="s">
        <v>2724</v>
      </c>
      <c r="J137" t="s">
        <v>2723</v>
      </c>
      <c r="K137" t="s">
        <v>12619</v>
      </c>
    </row>
    <row r="138" spans="1:11" x14ac:dyDescent="0.45">
      <c r="A138" t="s">
        <v>11759</v>
      </c>
      <c r="B138">
        <v>7</v>
      </c>
      <c r="C138" t="s">
        <v>5375</v>
      </c>
      <c r="D138" t="s">
        <v>5374</v>
      </c>
      <c r="E138" t="s">
        <v>930</v>
      </c>
      <c r="F138">
        <v>2024</v>
      </c>
      <c r="G138" t="s">
        <v>5373</v>
      </c>
      <c r="I138" t="s">
        <v>5372</v>
      </c>
      <c r="J138" t="s">
        <v>5371</v>
      </c>
      <c r="K138" t="s">
        <v>12224</v>
      </c>
    </row>
    <row r="139" spans="1:11" x14ac:dyDescent="0.45">
      <c r="A139" t="s">
        <v>11759</v>
      </c>
      <c r="B139">
        <v>7</v>
      </c>
      <c r="C139" t="s">
        <v>4041</v>
      </c>
      <c r="D139" t="s">
        <v>4040</v>
      </c>
      <c r="E139" t="s">
        <v>720</v>
      </c>
      <c r="F139">
        <v>2022</v>
      </c>
      <c r="G139" t="s">
        <v>4037</v>
      </c>
      <c r="I139" t="s">
        <v>4036</v>
      </c>
      <c r="J139" t="s">
        <v>4035</v>
      </c>
      <c r="K139" t="s">
        <v>12426</v>
      </c>
    </row>
    <row r="140" spans="1:11" x14ac:dyDescent="0.45">
      <c r="A140" t="s">
        <v>386</v>
      </c>
      <c r="B140" t="s">
        <v>17</v>
      </c>
      <c r="C140" t="s">
        <v>166</v>
      </c>
      <c r="D140" t="s">
        <v>167</v>
      </c>
      <c r="E140" t="s">
        <v>31</v>
      </c>
      <c r="F140">
        <v>2021</v>
      </c>
      <c r="G140" t="s">
        <v>168</v>
      </c>
      <c r="H140" t="s">
        <v>169</v>
      </c>
      <c r="I140" t="s">
        <v>170</v>
      </c>
      <c r="J140" t="s">
        <v>171</v>
      </c>
      <c r="K140" t="s">
        <v>12105</v>
      </c>
    </row>
    <row r="141" spans="1:11" x14ac:dyDescent="0.45">
      <c r="A141" t="s">
        <v>11759</v>
      </c>
      <c r="B141">
        <v>7</v>
      </c>
      <c r="C141" t="s">
        <v>3191</v>
      </c>
      <c r="D141" t="s">
        <v>3190</v>
      </c>
      <c r="E141" t="s">
        <v>3189</v>
      </c>
      <c r="F141">
        <v>2023</v>
      </c>
      <c r="G141" t="s">
        <v>3188</v>
      </c>
      <c r="I141" t="s">
        <v>3187</v>
      </c>
      <c r="J141" t="s">
        <v>3186</v>
      </c>
      <c r="K141" t="s">
        <v>12550</v>
      </c>
    </row>
    <row r="142" spans="1:11" x14ac:dyDescent="0.45">
      <c r="A142" t="s">
        <v>11759</v>
      </c>
      <c r="B142">
        <v>7</v>
      </c>
      <c r="C142" t="s">
        <v>4684</v>
      </c>
      <c r="D142" t="s">
        <v>4683</v>
      </c>
      <c r="E142" t="s">
        <v>1185</v>
      </c>
      <c r="F142">
        <v>2024</v>
      </c>
      <c r="G142" t="s">
        <v>4682</v>
      </c>
      <c r="I142" t="s">
        <v>4681</v>
      </c>
      <c r="J142" t="s">
        <v>4680</v>
      </c>
      <c r="K142" t="s">
        <v>12329</v>
      </c>
    </row>
    <row r="143" spans="1:11" x14ac:dyDescent="0.45">
      <c r="A143" t="s">
        <v>11760</v>
      </c>
      <c r="B143" t="s">
        <v>5857</v>
      </c>
      <c r="C143" t="s">
        <v>8581</v>
      </c>
      <c r="D143" t="s">
        <v>8578</v>
      </c>
      <c r="F143">
        <v>2024</v>
      </c>
      <c r="G143" t="s">
        <v>8575</v>
      </c>
      <c r="H143" t="s">
        <v>8576</v>
      </c>
      <c r="I143" t="s">
        <v>8574</v>
      </c>
      <c r="K143" t="s">
        <v>12965</v>
      </c>
    </row>
    <row r="144" spans="1:11" x14ac:dyDescent="0.45">
      <c r="A144" t="s">
        <v>11759</v>
      </c>
      <c r="B144">
        <v>7</v>
      </c>
      <c r="C144" t="s">
        <v>4815</v>
      </c>
      <c r="D144" t="s">
        <v>4814</v>
      </c>
      <c r="E144" t="s">
        <v>902</v>
      </c>
      <c r="F144">
        <v>2024</v>
      </c>
      <c r="G144" t="s">
        <v>4812</v>
      </c>
      <c r="I144" t="s">
        <v>4811</v>
      </c>
      <c r="J144" t="s">
        <v>4810</v>
      </c>
      <c r="K144" t="s">
        <v>12309</v>
      </c>
    </row>
    <row r="145" spans="1:11" x14ac:dyDescent="0.45">
      <c r="A145" t="s">
        <v>11760</v>
      </c>
      <c r="B145" t="s">
        <v>5857</v>
      </c>
      <c r="C145" t="s">
        <v>7181</v>
      </c>
      <c r="D145" t="s">
        <v>7178</v>
      </c>
      <c r="F145">
        <v>2021</v>
      </c>
      <c r="G145" t="s">
        <v>7175</v>
      </c>
      <c r="H145" t="s">
        <v>7176</v>
      </c>
      <c r="I145" t="s">
        <v>7174</v>
      </c>
      <c r="K145" t="s">
        <v>13094</v>
      </c>
    </row>
    <row r="146" spans="1:11" x14ac:dyDescent="0.45">
      <c r="A146" t="s">
        <v>386</v>
      </c>
      <c r="B146" t="s">
        <v>17</v>
      </c>
      <c r="C146" t="s">
        <v>211</v>
      </c>
      <c r="D146" t="s">
        <v>212</v>
      </c>
      <c r="E146" t="s">
        <v>213</v>
      </c>
      <c r="F146">
        <v>2021</v>
      </c>
      <c r="G146" t="s">
        <v>215</v>
      </c>
      <c r="H146" t="s">
        <v>216</v>
      </c>
      <c r="I146" t="s">
        <v>217</v>
      </c>
      <c r="J146" t="s">
        <v>218</v>
      </c>
      <c r="K146" t="s">
        <v>12112</v>
      </c>
    </row>
    <row r="147" spans="1:11" x14ac:dyDescent="0.45">
      <c r="A147" t="s">
        <v>11759</v>
      </c>
      <c r="B147">
        <v>7</v>
      </c>
      <c r="C147" t="s">
        <v>839</v>
      </c>
      <c r="D147" t="s">
        <v>838</v>
      </c>
      <c r="E147" t="s">
        <v>837</v>
      </c>
      <c r="F147">
        <v>2020</v>
      </c>
      <c r="G147" t="s">
        <v>835</v>
      </c>
      <c r="I147" t="s">
        <v>834</v>
      </c>
      <c r="K147" t="s">
        <v>12883</v>
      </c>
    </row>
    <row r="148" spans="1:11" x14ac:dyDescent="0.45">
      <c r="A148" t="s">
        <v>11759</v>
      </c>
      <c r="B148">
        <v>7</v>
      </c>
      <c r="C148" t="s">
        <v>3152</v>
      </c>
      <c r="D148" t="s">
        <v>3151</v>
      </c>
      <c r="E148" t="s">
        <v>3150</v>
      </c>
      <c r="F148">
        <v>2023</v>
      </c>
      <c r="G148" t="s">
        <v>3149</v>
      </c>
      <c r="I148" t="s">
        <v>3148</v>
      </c>
      <c r="J148" t="s">
        <v>3147</v>
      </c>
      <c r="K148" t="s">
        <v>12556</v>
      </c>
    </row>
    <row r="149" spans="1:11" x14ac:dyDescent="0.45">
      <c r="A149" t="s">
        <v>11759</v>
      </c>
      <c r="B149">
        <v>7</v>
      </c>
      <c r="C149" t="s">
        <v>1451</v>
      </c>
      <c r="D149" t="s">
        <v>1450</v>
      </c>
      <c r="E149" t="s">
        <v>1449</v>
      </c>
      <c r="F149">
        <v>2020</v>
      </c>
      <c r="G149" t="s">
        <v>1446</v>
      </c>
      <c r="I149" t="s">
        <v>1445</v>
      </c>
      <c r="J149" t="s">
        <v>1444</v>
      </c>
      <c r="K149" t="s">
        <v>12797</v>
      </c>
    </row>
    <row r="150" spans="1:11" x14ac:dyDescent="0.45">
      <c r="A150" t="s">
        <v>11759</v>
      </c>
      <c r="B150">
        <v>7</v>
      </c>
      <c r="C150" t="s">
        <v>2200</v>
      </c>
      <c r="D150" t="s">
        <v>2199</v>
      </c>
      <c r="E150" t="s">
        <v>2198</v>
      </c>
      <c r="F150">
        <v>2017</v>
      </c>
      <c r="G150" t="s">
        <v>2196</v>
      </c>
      <c r="I150" t="s">
        <v>2195</v>
      </c>
      <c r="J150" t="s">
        <v>2194</v>
      </c>
      <c r="K150" t="s">
        <v>12695</v>
      </c>
    </row>
    <row r="151" spans="1:11" x14ac:dyDescent="0.45">
      <c r="A151" t="s">
        <v>11759</v>
      </c>
      <c r="B151">
        <v>7</v>
      </c>
      <c r="C151" t="s">
        <v>5081</v>
      </c>
      <c r="D151" t="s">
        <v>5080</v>
      </c>
      <c r="E151" t="s">
        <v>5079</v>
      </c>
      <c r="F151">
        <v>2024</v>
      </c>
      <c r="G151" t="s">
        <v>5078</v>
      </c>
      <c r="I151" t="s">
        <v>5077</v>
      </c>
      <c r="J151" t="s">
        <v>5076</v>
      </c>
      <c r="K151" t="s">
        <v>12269</v>
      </c>
    </row>
    <row r="152" spans="1:11" x14ac:dyDescent="0.45">
      <c r="A152" t="s">
        <v>11759</v>
      </c>
      <c r="B152">
        <v>7</v>
      </c>
      <c r="C152" t="s">
        <v>5060</v>
      </c>
      <c r="D152" t="s">
        <v>5059</v>
      </c>
      <c r="E152" t="s">
        <v>662</v>
      </c>
      <c r="F152">
        <v>2024</v>
      </c>
      <c r="G152" t="s">
        <v>5058</v>
      </c>
      <c r="I152" t="s">
        <v>5057</v>
      </c>
      <c r="J152" t="s">
        <v>5056</v>
      </c>
      <c r="K152" t="s">
        <v>12272</v>
      </c>
    </row>
    <row r="153" spans="1:11" x14ac:dyDescent="0.45">
      <c r="A153" t="s">
        <v>11760</v>
      </c>
      <c r="B153" t="s">
        <v>5857</v>
      </c>
      <c r="C153" t="s">
        <v>5943</v>
      </c>
      <c r="D153" t="s">
        <v>5940</v>
      </c>
      <c r="F153">
        <v>2019</v>
      </c>
      <c r="G153" t="s">
        <v>5937</v>
      </c>
      <c r="H153" t="s">
        <v>5938</v>
      </c>
      <c r="I153" t="s">
        <v>5936</v>
      </c>
      <c r="K153" t="s">
        <v>13214</v>
      </c>
    </row>
    <row r="154" spans="1:11" x14ac:dyDescent="0.45">
      <c r="A154" t="s">
        <v>11759</v>
      </c>
      <c r="B154">
        <v>7</v>
      </c>
      <c r="C154" t="s">
        <v>2749</v>
      </c>
      <c r="D154" t="s">
        <v>2748</v>
      </c>
      <c r="E154" t="s">
        <v>2747</v>
      </c>
      <c r="F154">
        <v>2023</v>
      </c>
      <c r="G154" t="s">
        <v>2744</v>
      </c>
      <c r="J154" t="s">
        <v>2743</v>
      </c>
      <c r="K154" t="s">
        <v>12616</v>
      </c>
    </row>
    <row r="155" spans="1:11" x14ac:dyDescent="0.45">
      <c r="A155" t="s">
        <v>11759</v>
      </c>
      <c r="B155">
        <v>7</v>
      </c>
      <c r="C155" t="s">
        <v>607</v>
      </c>
      <c r="D155" t="s">
        <v>606</v>
      </c>
      <c r="E155" t="s">
        <v>605</v>
      </c>
      <c r="F155">
        <v>2021</v>
      </c>
      <c r="G155" t="s">
        <v>604</v>
      </c>
      <c r="I155" t="s">
        <v>603</v>
      </c>
      <c r="J155" t="s">
        <v>602</v>
      </c>
      <c r="K155" t="s">
        <v>12915</v>
      </c>
    </row>
    <row r="156" spans="1:11" x14ac:dyDescent="0.45">
      <c r="A156" t="s">
        <v>11759</v>
      </c>
      <c r="B156">
        <v>7</v>
      </c>
      <c r="C156" t="s">
        <v>1852</v>
      </c>
      <c r="D156" t="s">
        <v>1873</v>
      </c>
      <c r="E156" t="s">
        <v>795</v>
      </c>
      <c r="F156">
        <v>2019</v>
      </c>
      <c r="G156" t="s">
        <v>1871</v>
      </c>
      <c r="I156" t="s">
        <v>1870</v>
      </c>
      <c r="J156" t="s">
        <v>1869</v>
      </c>
      <c r="K156" t="s">
        <v>12739</v>
      </c>
    </row>
    <row r="157" spans="1:11" x14ac:dyDescent="0.45">
      <c r="A157" t="s">
        <v>11759</v>
      </c>
      <c r="B157">
        <v>7</v>
      </c>
      <c r="C157" t="s">
        <v>2311</v>
      </c>
      <c r="D157" t="s">
        <v>2310</v>
      </c>
      <c r="E157" t="s">
        <v>2309</v>
      </c>
      <c r="F157">
        <v>2017</v>
      </c>
      <c r="G157" t="s">
        <v>2306</v>
      </c>
      <c r="I157" t="s">
        <v>2305</v>
      </c>
      <c r="J157" t="s">
        <v>2304</v>
      </c>
      <c r="K157" t="s">
        <v>12680</v>
      </c>
    </row>
    <row r="158" spans="1:11" x14ac:dyDescent="0.45">
      <c r="A158" t="s">
        <v>11759</v>
      </c>
      <c r="B158">
        <v>7</v>
      </c>
      <c r="C158" t="s">
        <v>4069</v>
      </c>
      <c r="D158" t="s">
        <v>4068</v>
      </c>
      <c r="E158" t="s">
        <v>4067</v>
      </c>
      <c r="F158">
        <v>2022</v>
      </c>
      <c r="G158" t="s">
        <v>4066</v>
      </c>
      <c r="I158" t="s">
        <v>4065</v>
      </c>
      <c r="J158" t="s">
        <v>4064</v>
      </c>
      <c r="K158" t="s">
        <v>12422</v>
      </c>
    </row>
    <row r="159" spans="1:11" x14ac:dyDescent="0.45">
      <c r="A159" t="s">
        <v>11760</v>
      </c>
      <c r="B159" t="s">
        <v>5857</v>
      </c>
      <c r="C159" t="s">
        <v>6561</v>
      </c>
      <c r="D159" t="s">
        <v>6559</v>
      </c>
      <c r="F159">
        <v>2017</v>
      </c>
      <c r="G159" t="s">
        <v>6556</v>
      </c>
      <c r="H159" t="s">
        <v>6557</v>
      </c>
      <c r="I159" t="s">
        <v>6555</v>
      </c>
      <c r="K159" t="s">
        <v>13154</v>
      </c>
    </row>
    <row r="160" spans="1:11" x14ac:dyDescent="0.45">
      <c r="A160" t="s">
        <v>11759</v>
      </c>
      <c r="B160">
        <v>7</v>
      </c>
      <c r="C160" t="s">
        <v>1817</v>
      </c>
      <c r="D160" t="s">
        <v>1816</v>
      </c>
      <c r="E160" t="s">
        <v>1815</v>
      </c>
      <c r="F160">
        <v>2019</v>
      </c>
      <c r="G160" t="s">
        <v>1812</v>
      </c>
      <c r="I160" t="s">
        <v>1811</v>
      </c>
      <c r="K160" t="s">
        <v>12747</v>
      </c>
    </row>
    <row r="161" spans="1:11" x14ac:dyDescent="0.45">
      <c r="A161" t="s">
        <v>11759</v>
      </c>
      <c r="B161">
        <v>7</v>
      </c>
      <c r="C161" t="s">
        <v>1001</v>
      </c>
      <c r="D161" t="s">
        <v>1000</v>
      </c>
      <c r="E161" t="s">
        <v>999</v>
      </c>
      <c r="F161">
        <v>2021</v>
      </c>
      <c r="G161" t="s">
        <v>998</v>
      </c>
      <c r="I161" t="s">
        <v>997</v>
      </c>
      <c r="J161" t="s">
        <v>996</v>
      </c>
      <c r="K161" t="s">
        <v>12860</v>
      </c>
    </row>
    <row r="162" spans="1:11" x14ac:dyDescent="0.45">
      <c r="A162" t="s">
        <v>11759</v>
      </c>
      <c r="B162">
        <v>7</v>
      </c>
      <c r="C162" t="s">
        <v>1289</v>
      </c>
      <c r="D162" t="s">
        <v>1288</v>
      </c>
      <c r="E162" t="s">
        <v>766</v>
      </c>
      <c r="F162">
        <v>2021</v>
      </c>
      <c r="G162" t="s">
        <v>1287</v>
      </c>
      <c r="I162" t="s">
        <v>1286</v>
      </c>
      <c r="J162" t="s">
        <v>1285</v>
      </c>
      <c r="K162" t="s">
        <v>12818</v>
      </c>
    </row>
    <row r="163" spans="1:11" x14ac:dyDescent="0.45">
      <c r="A163" t="s">
        <v>11760</v>
      </c>
      <c r="B163" t="s">
        <v>5857</v>
      </c>
      <c r="C163" t="s">
        <v>6544</v>
      </c>
      <c r="D163" t="s">
        <v>6541</v>
      </c>
      <c r="F163">
        <v>2019</v>
      </c>
      <c r="G163" t="s">
        <v>6538</v>
      </c>
      <c r="H163" t="s">
        <v>6539</v>
      </c>
      <c r="I163" t="s">
        <v>6537</v>
      </c>
      <c r="K163" t="s">
        <v>13156</v>
      </c>
    </row>
    <row r="164" spans="1:11" x14ac:dyDescent="0.45">
      <c r="A164" t="s">
        <v>11759</v>
      </c>
      <c r="B164">
        <v>7</v>
      </c>
      <c r="C164" t="s">
        <v>2169</v>
      </c>
      <c r="D164" t="s">
        <v>2168</v>
      </c>
      <c r="E164" t="s">
        <v>2167</v>
      </c>
      <c r="F164">
        <v>2017</v>
      </c>
      <c r="G164" t="s">
        <v>2165</v>
      </c>
      <c r="I164" t="s">
        <v>2164</v>
      </c>
      <c r="J164" t="s">
        <v>2163</v>
      </c>
      <c r="K164" t="s">
        <v>12699</v>
      </c>
    </row>
    <row r="165" spans="1:11" x14ac:dyDescent="0.45">
      <c r="A165" t="s">
        <v>11760</v>
      </c>
      <c r="B165" t="s">
        <v>5901</v>
      </c>
      <c r="C165" t="s">
        <v>6380</v>
      </c>
      <c r="D165" t="s">
        <v>6377</v>
      </c>
      <c r="F165">
        <v>2018</v>
      </c>
      <c r="G165" t="s">
        <v>6374</v>
      </c>
      <c r="H165" t="s">
        <v>6375</v>
      </c>
      <c r="I165" t="s">
        <v>6373</v>
      </c>
      <c r="K165" t="s">
        <v>13173</v>
      </c>
    </row>
    <row r="166" spans="1:11" x14ac:dyDescent="0.45">
      <c r="A166" t="s">
        <v>11759</v>
      </c>
      <c r="B166">
        <v>7</v>
      </c>
      <c r="C166" t="s">
        <v>2250</v>
      </c>
      <c r="D166" t="s">
        <v>2249</v>
      </c>
      <c r="E166" t="s">
        <v>720</v>
      </c>
      <c r="F166">
        <v>2018</v>
      </c>
      <c r="G166" t="s">
        <v>2247</v>
      </c>
      <c r="I166" t="s">
        <v>2246</v>
      </c>
      <c r="J166" t="s">
        <v>2245</v>
      </c>
      <c r="K166" t="s">
        <v>12688</v>
      </c>
    </row>
    <row r="167" spans="1:11" x14ac:dyDescent="0.45">
      <c r="A167" t="s">
        <v>11759</v>
      </c>
      <c r="B167">
        <v>7</v>
      </c>
      <c r="C167" t="s">
        <v>4989</v>
      </c>
      <c r="D167" t="s">
        <v>4988</v>
      </c>
      <c r="E167" t="s">
        <v>830</v>
      </c>
      <c r="F167">
        <v>2024</v>
      </c>
      <c r="G167" t="s">
        <v>4987</v>
      </c>
      <c r="I167" t="s">
        <v>4986</v>
      </c>
      <c r="J167" t="s">
        <v>4985</v>
      </c>
      <c r="K167" t="s">
        <v>12283</v>
      </c>
    </row>
    <row r="168" spans="1:11" x14ac:dyDescent="0.45">
      <c r="A168" t="s">
        <v>11760</v>
      </c>
      <c r="B168" t="s">
        <v>5857</v>
      </c>
      <c r="C168" t="s">
        <v>9018</v>
      </c>
      <c r="D168" t="s">
        <v>9015</v>
      </c>
      <c r="F168">
        <v>2024</v>
      </c>
      <c r="G168" t="s">
        <v>9013</v>
      </c>
      <c r="I168" t="s">
        <v>9012</v>
      </c>
      <c r="K168" t="s">
        <v>12921</v>
      </c>
    </row>
    <row r="169" spans="1:11" x14ac:dyDescent="0.45">
      <c r="A169" t="s">
        <v>11759</v>
      </c>
      <c r="B169">
        <v>7</v>
      </c>
      <c r="C169" t="s">
        <v>5009</v>
      </c>
      <c r="D169" t="s">
        <v>5008</v>
      </c>
      <c r="E169" t="s">
        <v>5007</v>
      </c>
      <c r="F169">
        <v>2024</v>
      </c>
      <c r="G169" t="s">
        <v>5005</v>
      </c>
      <c r="I169" t="s">
        <v>5004</v>
      </c>
      <c r="J169" t="s">
        <v>5003</v>
      </c>
      <c r="K169" t="s">
        <v>12280</v>
      </c>
    </row>
    <row r="170" spans="1:11" x14ac:dyDescent="0.45">
      <c r="A170" t="s">
        <v>11759</v>
      </c>
      <c r="B170">
        <v>7</v>
      </c>
      <c r="C170" t="s">
        <v>2216</v>
      </c>
      <c r="D170" t="s">
        <v>2215</v>
      </c>
      <c r="E170" t="s">
        <v>2214</v>
      </c>
      <c r="F170">
        <v>2017</v>
      </c>
      <c r="G170" t="s">
        <v>2212</v>
      </c>
      <c r="I170" t="s">
        <v>2211</v>
      </c>
      <c r="J170" t="s">
        <v>2210</v>
      </c>
      <c r="K170" t="s">
        <v>12693</v>
      </c>
    </row>
    <row r="171" spans="1:11" x14ac:dyDescent="0.45">
      <c r="A171" t="s">
        <v>11759</v>
      </c>
      <c r="B171">
        <v>7</v>
      </c>
      <c r="C171" t="s">
        <v>1518</v>
      </c>
      <c r="D171" t="s">
        <v>1517</v>
      </c>
      <c r="E171" t="s">
        <v>902</v>
      </c>
      <c r="F171">
        <v>2019</v>
      </c>
      <c r="G171" t="s">
        <v>1514</v>
      </c>
      <c r="I171" t="s">
        <v>1513</v>
      </c>
      <c r="J171" t="s">
        <v>1512</v>
      </c>
      <c r="K171" t="s">
        <v>12788</v>
      </c>
    </row>
    <row r="172" spans="1:11" x14ac:dyDescent="0.45">
      <c r="A172" t="s">
        <v>11760</v>
      </c>
      <c r="B172" t="s">
        <v>5857</v>
      </c>
      <c r="C172" t="s">
        <v>6338</v>
      </c>
      <c r="D172" t="s">
        <v>6335</v>
      </c>
      <c r="F172">
        <v>2018</v>
      </c>
      <c r="G172" t="s">
        <v>6332</v>
      </c>
      <c r="H172" t="s">
        <v>6333</v>
      </c>
      <c r="I172" t="s">
        <v>6331</v>
      </c>
      <c r="K172" t="s">
        <v>13177</v>
      </c>
    </row>
    <row r="173" spans="1:11" x14ac:dyDescent="0.45">
      <c r="A173" t="s">
        <v>11759</v>
      </c>
      <c r="B173">
        <v>7</v>
      </c>
      <c r="C173" t="s">
        <v>2843</v>
      </c>
      <c r="D173" t="s">
        <v>2842</v>
      </c>
      <c r="E173" t="s">
        <v>2747</v>
      </c>
      <c r="F173">
        <v>2023</v>
      </c>
      <c r="G173" t="s">
        <v>2840</v>
      </c>
      <c r="J173" t="s">
        <v>2839</v>
      </c>
      <c r="K173" t="s">
        <v>12602</v>
      </c>
    </row>
    <row r="174" spans="1:11" x14ac:dyDescent="0.45">
      <c r="A174" t="s">
        <v>11759</v>
      </c>
      <c r="B174">
        <v>7</v>
      </c>
      <c r="C174" t="s">
        <v>2382</v>
      </c>
      <c r="D174" t="s">
        <v>2381</v>
      </c>
      <c r="E174" t="s">
        <v>2380</v>
      </c>
      <c r="F174">
        <v>2017</v>
      </c>
      <c r="G174" t="s">
        <v>2378</v>
      </c>
      <c r="I174" t="s">
        <v>2377</v>
      </c>
      <c r="K174" t="s">
        <v>12670</v>
      </c>
    </row>
    <row r="175" spans="1:11" x14ac:dyDescent="0.45">
      <c r="A175" t="s">
        <v>388</v>
      </c>
      <c r="C175" t="s">
        <v>430</v>
      </c>
      <c r="D175" t="s">
        <v>431</v>
      </c>
      <c r="F175">
        <v>2019</v>
      </c>
      <c r="G175" t="s">
        <v>424</v>
      </c>
      <c r="H175" t="s">
        <v>425</v>
      </c>
      <c r="I175" t="s">
        <v>427</v>
      </c>
      <c r="J175" t="s">
        <v>423</v>
      </c>
      <c r="K175" t="s">
        <v>12150</v>
      </c>
    </row>
    <row r="176" spans="1:11" x14ac:dyDescent="0.45">
      <c r="A176" t="s">
        <v>11759</v>
      </c>
      <c r="B176">
        <v>7</v>
      </c>
      <c r="C176" t="s">
        <v>1605</v>
      </c>
      <c r="D176" t="s">
        <v>1604</v>
      </c>
      <c r="E176" t="s">
        <v>979</v>
      </c>
      <c r="F176">
        <v>2019</v>
      </c>
      <c r="G176" t="s">
        <v>1602</v>
      </c>
      <c r="I176" t="s">
        <v>1601</v>
      </c>
      <c r="J176" t="s">
        <v>1600</v>
      </c>
      <c r="K176" t="s">
        <v>12776</v>
      </c>
    </row>
    <row r="177" spans="1:11" x14ac:dyDescent="0.45">
      <c r="A177" t="s">
        <v>11759</v>
      </c>
      <c r="B177">
        <v>7</v>
      </c>
      <c r="C177" t="s">
        <v>3042</v>
      </c>
      <c r="D177" t="s">
        <v>3041</v>
      </c>
      <c r="E177" t="s">
        <v>3040</v>
      </c>
      <c r="F177">
        <v>2023</v>
      </c>
      <c r="G177" t="s">
        <v>3039</v>
      </c>
      <c r="I177" t="s">
        <v>3038</v>
      </c>
      <c r="J177" t="s">
        <v>3037</v>
      </c>
      <c r="K177" t="s">
        <v>12572</v>
      </c>
    </row>
    <row r="178" spans="1:11" x14ac:dyDescent="0.45">
      <c r="A178" t="s">
        <v>11759</v>
      </c>
      <c r="B178">
        <v>7</v>
      </c>
      <c r="C178" t="s">
        <v>5401</v>
      </c>
      <c r="D178" t="s">
        <v>5400</v>
      </c>
      <c r="E178" t="s">
        <v>4614</v>
      </c>
      <c r="F178">
        <v>2024</v>
      </c>
      <c r="G178" t="s">
        <v>5398</v>
      </c>
      <c r="I178" t="s">
        <v>5397</v>
      </c>
      <c r="J178" t="s">
        <v>5396</v>
      </c>
      <c r="K178" t="s">
        <v>12220</v>
      </c>
    </row>
    <row r="179" spans="1:11" x14ac:dyDescent="0.45">
      <c r="A179" t="s">
        <v>11759</v>
      </c>
      <c r="B179">
        <v>7</v>
      </c>
      <c r="C179" t="s">
        <v>5353</v>
      </c>
      <c r="D179" t="s">
        <v>5352</v>
      </c>
      <c r="E179" t="s">
        <v>5351</v>
      </c>
      <c r="F179">
        <v>2024</v>
      </c>
      <c r="G179" t="s">
        <v>5350</v>
      </c>
      <c r="I179" t="s">
        <v>5349</v>
      </c>
      <c r="J179" t="s">
        <v>5348</v>
      </c>
      <c r="K179" t="s">
        <v>12227</v>
      </c>
    </row>
    <row r="180" spans="1:11" x14ac:dyDescent="0.45">
      <c r="A180" t="s">
        <v>11759</v>
      </c>
      <c r="B180">
        <v>7</v>
      </c>
      <c r="C180" t="s">
        <v>3288</v>
      </c>
      <c r="D180" t="s">
        <v>3287</v>
      </c>
      <c r="E180" t="s">
        <v>893</v>
      </c>
      <c r="F180">
        <v>2022</v>
      </c>
      <c r="G180" t="s">
        <v>3285</v>
      </c>
      <c r="I180" t="s">
        <v>3284</v>
      </c>
      <c r="J180" t="s">
        <v>3283</v>
      </c>
      <c r="K180" t="s">
        <v>12536</v>
      </c>
    </row>
    <row r="181" spans="1:11" x14ac:dyDescent="0.45">
      <c r="A181" t="s">
        <v>386</v>
      </c>
      <c r="B181" t="s">
        <v>17</v>
      </c>
      <c r="C181" t="s">
        <v>141</v>
      </c>
      <c r="D181" t="s">
        <v>142</v>
      </c>
      <c r="E181" t="s">
        <v>74</v>
      </c>
      <c r="F181">
        <v>2023</v>
      </c>
      <c r="G181" t="s">
        <v>144</v>
      </c>
      <c r="H181" t="s">
        <v>145</v>
      </c>
      <c r="I181" t="s">
        <v>146</v>
      </c>
      <c r="J181" t="s">
        <v>147</v>
      </c>
      <c r="K181" t="s">
        <v>12101</v>
      </c>
    </row>
    <row r="182" spans="1:11" x14ac:dyDescent="0.45">
      <c r="A182" t="s">
        <v>11759</v>
      </c>
      <c r="B182">
        <v>7</v>
      </c>
      <c r="C182" t="s">
        <v>2755</v>
      </c>
      <c r="D182" t="s">
        <v>2754</v>
      </c>
      <c r="E182" t="s">
        <v>2494</v>
      </c>
      <c r="F182">
        <v>2023</v>
      </c>
      <c r="G182" t="s">
        <v>2753</v>
      </c>
      <c r="I182" t="s">
        <v>2752</v>
      </c>
      <c r="J182" t="s">
        <v>2751</v>
      </c>
      <c r="K182" t="s">
        <v>12615</v>
      </c>
    </row>
    <row r="183" spans="1:11" x14ac:dyDescent="0.45">
      <c r="A183" t="s">
        <v>11759</v>
      </c>
      <c r="B183">
        <v>7</v>
      </c>
      <c r="C183" t="s">
        <v>4226</v>
      </c>
      <c r="D183" t="s">
        <v>4225</v>
      </c>
      <c r="E183" t="s">
        <v>626</v>
      </c>
      <c r="F183">
        <v>2021</v>
      </c>
      <c r="G183" t="s">
        <v>4224</v>
      </c>
      <c r="I183" t="s">
        <v>4223</v>
      </c>
      <c r="J183" t="s">
        <v>4222</v>
      </c>
      <c r="K183" t="s">
        <v>12398</v>
      </c>
    </row>
    <row r="184" spans="1:11" x14ac:dyDescent="0.45">
      <c r="A184" t="s">
        <v>11759</v>
      </c>
      <c r="B184">
        <v>7</v>
      </c>
      <c r="C184" t="s">
        <v>4257</v>
      </c>
      <c r="D184" t="s">
        <v>4256</v>
      </c>
      <c r="E184" t="s">
        <v>3425</v>
      </c>
      <c r="F184">
        <v>2022</v>
      </c>
      <c r="G184" t="s">
        <v>4255</v>
      </c>
      <c r="I184" t="s">
        <v>4254</v>
      </c>
      <c r="J184" t="s">
        <v>4253</v>
      </c>
      <c r="K184" t="s">
        <v>12393</v>
      </c>
    </row>
    <row r="185" spans="1:11" x14ac:dyDescent="0.45">
      <c r="A185" t="s">
        <v>11759</v>
      </c>
      <c r="B185">
        <v>7</v>
      </c>
      <c r="C185" t="s">
        <v>4995</v>
      </c>
      <c r="D185" t="s">
        <v>4994</v>
      </c>
      <c r="E185" t="s">
        <v>979</v>
      </c>
      <c r="F185">
        <v>2024</v>
      </c>
      <c r="G185" t="s">
        <v>4993</v>
      </c>
      <c r="I185" t="s">
        <v>4992</v>
      </c>
      <c r="J185" t="s">
        <v>4991</v>
      </c>
      <c r="K185" t="s">
        <v>12282</v>
      </c>
    </row>
    <row r="186" spans="1:11" x14ac:dyDescent="0.45">
      <c r="A186" t="s">
        <v>11760</v>
      </c>
      <c r="B186" t="s">
        <v>5857</v>
      </c>
      <c r="C186" t="s">
        <v>6070</v>
      </c>
      <c r="D186" t="s">
        <v>6067</v>
      </c>
      <c r="F186">
        <v>2018</v>
      </c>
      <c r="G186" t="s">
        <v>6064</v>
      </c>
      <c r="H186" t="s">
        <v>6065</v>
      </c>
      <c r="I186" t="s">
        <v>6063</v>
      </c>
      <c r="K186" t="s">
        <v>13202</v>
      </c>
    </row>
    <row r="187" spans="1:11" x14ac:dyDescent="0.45">
      <c r="A187" t="s">
        <v>11760</v>
      </c>
      <c r="B187" t="s">
        <v>5857</v>
      </c>
      <c r="C187" t="s">
        <v>8520</v>
      </c>
      <c r="D187" t="s">
        <v>8517</v>
      </c>
      <c r="F187">
        <v>2024</v>
      </c>
      <c r="G187" t="s">
        <v>8515</v>
      </c>
      <c r="H187" t="s">
        <v>8516</v>
      </c>
      <c r="I187" t="s">
        <v>8514</v>
      </c>
      <c r="K187" t="s">
        <v>12970</v>
      </c>
    </row>
    <row r="188" spans="1:11" x14ac:dyDescent="0.45">
      <c r="A188" t="s">
        <v>11759</v>
      </c>
      <c r="B188">
        <v>7</v>
      </c>
      <c r="C188" t="s">
        <v>2361</v>
      </c>
      <c r="D188" t="s">
        <v>2360</v>
      </c>
      <c r="E188" t="s">
        <v>1349</v>
      </c>
      <c r="F188">
        <v>2018</v>
      </c>
      <c r="G188" t="s">
        <v>2358</v>
      </c>
      <c r="I188" t="s">
        <v>2357</v>
      </c>
      <c r="J188" t="s">
        <v>2356</v>
      </c>
      <c r="K188" t="s">
        <v>12673</v>
      </c>
    </row>
    <row r="189" spans="1:11" x14ac:dyDescent="0.45">
      <c r="A189" t="s">
        <v>11760</v>
      </c>
      <c r="B189" t="s">
        <v>5857</v>
      </c>
      <c r="C189" t="s">
        <v>8384</v>
      </c>
      <c r="D189" t="s">
        <v>8381</v>
      </c>
      <c r="F189">
        <v>2024</v>
      </c>
      <c r="G189" t="s">
        <v>8378</v>
      </c>
      <c r="H189" t="s">
        <v>8379</v>
      </c>
      <c r="I189" t="s">
        <v>8377</v>
      </c>
      <c r="K189" t="s">
        <v>12983</v>
      </c>
    </row>
    <row r="190" spans="1:11" x14ac:dyDescent="0.45">
      <c r="A190" t="s">
        <v>11760</v>
      </c>
      <c r="B190" t="s">
        <v>5857</v>
      </c>
      <c r="C190" t="s">
        <v>6997</v>
      </c>
      <c r="D190" t="s">
        <v>7834</v>
      </c>
      <c r="F190">
        <v>2023</v>
      </c>
      <c r="G190" t="s">
        <v>7831</v>
      </c>
      <c r="H190" t="s">
        <v>7832</v>
      </c>
      <c r="I190" t="s">
        <v>7830</v>
      </c>
      <c r="K190" t="s">
        <v>13030</v>
      </c>
    </row>
    <row r="191" spans="1:11" x14ac:dyDescent="0.45">
      <c r="A191" t="s">
        <v>11759</v>
      </c>
      <c r="B191">
        <v>7</v>
      </c>
      <c r="C191" t="s">
        <v>4062</v>
      </c>
      <c r="D191" t="s">
        <v>4061</v>
      </c>
      <c r="E191" t="s">
        <v>720</v>
      </c>
      <c r="F191">
        <v>2022</v>
      </c>
      <c r="G191" t="s">
        <v>4058</v>
      </c>
      <c r="I191" t="s">
        <v>4057</v>
      </c>
      <c r="J191" t="s">
        <v>4056</v>
      </c>
      <c r="K191" t="s">
        <v>12423</v>
      </c>
    </row>
    <row r="192" spans="1:11" x14ac:dyDescent="0.45">
      <c r="A192" t="s">
        <v>11759</v>
      </c>
      <c r="B192">
        <v>7</v>
      </c>
      <c r="C192" t="s">
        <v>2069</v>
      </c>
      <c r="D192" t="s">
        <v>2068</v>
      </c>
      <c r="E192" t="s">
        <v>893</v>
      </c>
      <c r="F192">
        <v>2018</v>
      </c>
      <c r="G192" t="s">
        <v>2066</v>
      </c>
      <c r="I192" t="s">
        <v>2065</v>
      </c>
      <c r="K192" t="s">
        <v>12712</v>
      </c>
    </row>
    <row r="193" spans="1:11" x14ac:dyDescent="0.45">
      <c r="A193" t="s">
        <v>11759</v>
      </c>
      <c r="B193">
        <v>7</v>
      </c>
      <c r="C193" t="s">
        <v>3866</v>
      </c>
      <c r="D193" t="s">
        <v>3865</v>
      </c>
      <c r="E193" t="s">
        <v>960</v>
      </c>
      <c r="F193">
        <v>2022</v>
      </c>
      <c r="G193" t="s">
        <v>3862</v>
      </c>
      <c r="I193" t="s">
        <v>3861</v>
      </c>
      <c r="J193" t="s">
        <v>3860</v>
      </c>
      <c r="K193" t="s">
        <v>12451</v>
      </c>
    </row>
    <row r="194" spans="1:11" x14ac:dyDescent="0.45">
      <c r="A194" t="s">
        <v>11759</v>
      </c>
      <c r="B194">
        <v>7</v>
      </c>
      <c r="C194" t="s">
        <v>1359</v>
      </c>
      <c r="D194" t="s">
        <v>1373</v>
      </c>
      <c r="E194" t="s">
        <v>720</v>
      </c>
      <c r="F194">
        <v>2020</v>
      </c>
      <c r="G194" t="s">
        <v>1370</v>
      </c>
      <c r="I194" t="s">
        <v>1369</v>
      </c>
      <c r="J194" t="s">
        <v>1368</v>
      </c>
      <c r="K194" t="s">
        <v>12807</v>
      </c>
    </row>
    <row r="195" spans="1:11" x14ac:dyDescent="0.45">
      <c r="A195" t="s">
        <v>11759</v>
      </c>
      <c r="B195">
        <v>7</v>
      </c>
      <c r="C195" t="s">
        <v>5273</v>
      </c>
      <c r="D195" t="s">
        <v>5272</v>
      </c>
      <c r="E195" t="s">
        <v>2182</v>
      </c>
      <c r="F195">
        <v>2024</v>
      </c>
      <c r="G195" t="s">
        <v>5271</v>
      </c>
      <c r="I195" t="s">
        <v>5270</v>
      </c>
      <c r="J195" t="s">
        <v>5269</v>
      </c>
      <c r="K195" t="s">
        <v>12239</v>
      </c>
    </row>
    <row r="196" spans="1:11" x14ac:dyDescent="0.45">
      <c r="A196" t="s">
        <v>11759</v>
      </c>
      <c r="B196">
        <v>7</v>
      </c>
      <c r="C196" t="s">
        <v>1568</v>
      </c>
      <c r="D196" t="s">
        <v>1567</v>
      </c>
      <c r="E196" t="s">
        <v>830</v>
      </c>
      <c r="F196">
        <v>2019</v>
      </c>
      <c r="G196" t="s">
        <v>1565</v>
      </c>
      <c r="I196" t="s">
        <v>1564</v>
      </c>
      <c r="J196" t="s">
        <v>1563</v>
      </c>
      <c r="K196" t="s">
        <v>12781</v>
      </c>
    </row>
    <row r="197" spans="1:11" x14ac:dyDescent="0.45">
      <c r="A197" t="s">
        <v>11759</v>
      </c>
      <c r="B197">
        <v>7</v>
      </c>
      <c r="C197" t="s">
        <v>3588</v>
      </c>
      <c r="D197" t="s">
        <v>3587</v>
      </c>
      <c r="E197" t="s">
        <v>1241</v>
      </c>
      <c r="F197">
        <v>2023</v>
      </c>
      <c r="G197" t="s">
        <v>3585</v>
      </c>
      <c r="I197" t="s">
        <v>3584</v>
      </c>
      <c r="J197" t="s">
        <v>3583</v>
      </c>
      <c r="K197" t="s">
        <v>12492</v>
      </c>
    </row>
    <row r="198" spans="1:11" x14ac:dyDescent="0.45">
      <c r="A198" t="s">
        <v>11759</v>
      </c>
      <c r="B198">
        <v>7</v>
      </c>
      <c r="C198" t="s">
        <v>3483</v>
      </c>
      <c r="D198" t="s">
        <v>3482</v>
      </c>
      <c r="E198" t="s">
        <v>662</v>
      </c>
      <c r="F198">
        <v>2022</v>
      </c>
      <c r="G198" t="s">
        <v>3481</v>
      </c>
      <c r="I198" t="s">
        <v>3480</v>
      </c>
      <c r="J198" t="s">
        <v>3479</v>
      </c>
      <c r="K198" t="s">
        <v>12507</v>
      </c>
    </row>
    <row r="199" spans="1:11" x14ac:dyDescent="0.45">
      <c r="A199" t="s">
        <v>11759</v>
      </c>
      <c r="B199">
        <v>7</v>
      </c>
      <c r="C199" t="s">
        <v>4180</v>
      </c>
      <c r="D199" t="s">
        <v>4179</v>
      </c>
      <c r="E199" t="s">
        <v>850</v>
      </c>
      <c r="F199">
        <v>2022</v>
      </c>
      <c r="G199" t="s">
        <v>4177</v>
      </c>
      <c r="I199" t="s">
        <v>4176</v>
      </c>
      <c r="K199" t="s">
        <v>12405</v>
      </c>
    </row>
    <row r="200" spans="1:11" x14ac:dyDescent="0.45">
      <c r="A200" t="s">
        <v>11759</v>
      </c>
      <c r="B200">
        <v>7</v>
      </c>
      <c r="C200" t="s">
        <v>1696</v>
      </c>
      <c r="D200" t="s">
        <v>1695</v>
      </c>
      <c r="E200" t="s">
        <v>1694</v>
      </c>
      <c r="F200">
        <v>2019</v>
      </c>
      <c r="G200" t="s">
        <v>1692</v>
      </c>
      <c r="I200" t="s">
        <v>1691</v>
      </c>
      <c r="J200" t="s">
        <v>1690</v>
      </c>
      <c r="K200" t="s">
        <v>12763</v>
      </c>
    </row>
    <row r="201" spans="1:11" x14ac:dyDescent="0.45">
      <c r="A201" t="s">
        <v>11759</v>
      </c>
      <c r="B201">
        <v>7</v>
      </c>
      <c r="C201" t="s">
        <v>5543</v>
      </c>
      <c r="D201" t="s">
        <v>5542</v>
      </c>
      <c r="E201" t="s">
        <v>2981</v>
      </c>
      <c r="F201">
        <v>2024</v>
      </c>
      <c r="G201" t="s">
        <v>5541</v>
      </c>
      <c r="I201" t="s">
        <v>5540</v>
      </c>
      <c r="J201" t="s">
        <v>5539</v>
      </c>
      <c r="K201" t="s">
        <v>12198</v>
      </c>
    </row>
    <row r="202" spans="1:11" x14ac:dyDescent="0.45">
      <c r="A202" t="s">
        <v>11759</v>
      </c>
      <c r="B202">
        <v>7</v>
      </c>
      <c r="C202" t="s">
        <v>5196</v>
      </c>
      <c r="D202" t="s">
        <v>5195</v>
      </c>
      <c r="E202" t="s">
        <v>5194</v>
      </c>
      <c r="F202">
        <v>2024</v>
      </c>
      <c r="G202" t="s">
        <v>5193</v>
      </c>
      <c r="I202" t="s">
        <v>5192</v>
      </c>
      <c r="J202" t="s">
        <v>5191</v>
      </c>
      <c r="K202" t="s">
        <v>12251</v>
      </c>
    </row>
    <row r="203" spans="1:11" x14ac:dyDescent="0.45">
      <c r="A203" t="s">
        <v>11759</v>
      </c>
      <c r="B203">
        <v>7</v>
      </c>
      <c r="C203" t="s">
        <v>5312</v>
      </c>
      <c r="D203" t="s">
        <v>5311</v>
      </c>
      <c r="E203" t="s">
        <v>4614</v>
      </c>
      <c r="F203">
        <v>2024</v>
      </c>
      <c r="G203" t="s">
        <v>5309</v>
      </c>
      <c r="I203" t="s">
        <v>5308</v>
      </c>
      <c r="J203" t="s">
        <v>5307</v>
      </c>
      <c r="K203" t="s">
        <v>12233</v>
      </c>
    </row>
    <row r="204" spans="1:11" x14ac:dyDescent="0.45">
      <c r="A204" t="s">
        <v>11759</v>
      </c>
      <c r="B204">
        <v>7</v>
      </c>
      <c r="C204" t="s">
        <v>3346</v>
      </c>
      <c r="D204" t="s">
        <v>3345</v>
      </c>
      <c r="E204" t="s">
        <v>633</v>
      </c>
      <c r="F204">
        <v>2022</v>
      </c>
      <c r="G204" t="s">
        <v>3344</v>
      </c>
      <c r="I204" t="s">
        <v>3343</v>
      </c>
      <c r="J204" t="s">
        <v>3342</v>
      </c>
      <c r="K204" t="s">
        <v>12527</v>
      </c>
    </row>
    <row r="205" spans="1:11" x14ac:dyDescent="0.45">
      <c r="A205" t="s">
        <v>11759</v>
      </c>
      <c r="B205">
        <v>7</v>
      </c>
      <c r="C205" t="s">
        <v>1504</v>
      </c>
      <c r="D205" t="s">
        <v>1503</v>
      </c>
      <c r="E205" t="s">
        <v>720</v>
      </c>
      <c r="F205">
        <v>2019</v>
      </c>
      <c r="G205" t="s">
        <v>1501</v>
      </c>
      <c r="I205" t="s">
        <v>1500</v>
      </c>
      <c r="J205" t="s">
        <v>1499</v>
      </c>
      <c r="K205" t="s">
        <v>12790</v>
      </c>
    </row>
    <row r="206" spans="1:11" x14ac:dyDescent="0.45">
      <c r="A206" t="s">
        <v>388</v>
      </c>
      <c r="C206" t="s">
        <v>459</v>
      </c>
      <c r="D206" t="s">
        <v>460</v>
      </c>
      <c r="F206">
        <v>2018</v>
      </c>
      <c r="G206" t="s">
        <v>455</v>
      </c>
      <c r="H206" t="s">
        <v>456</v>
      </c>
      <c r="I206" t="s">
        <v>457</v>
      </c>
      <c r="J206" t="s">
        <v>454</v>
      </c>
      <c r="K206" t="s">
        <v>12147</v>
      </c>
    </row>
    <row r="207" spans="1:11" x14ac:dyDescent="0.45">
      <c r="A207" t="s">
        <v>11759</v>
      </c>
      <c r="B207">
        <v>7</v>
      </c>
      <c r="C207" t="s">
        <v>699</v>
      </c>
      <c r="D207" t="s">
        <v>698</v>
      </c>
      <c r="E207" t="s">
        <v>697</v>
      </c>
      <c r="F207">
        <v>2021</v>
      </c>
      <c r="G207" t="s">
        <v>696</v>
      </c>
      <c r="I207" t="s">
        <v>695</v>
      </c>
      <c r="J207" t="s">
        <v>694</v>
      </c>
      <c r="K207" t="s">
        <v>12902</v>
      </c>
    </row>
    <row r="208" spans="1:11" x14ac:dyDescent="0.45">
      <c r="A208" t="s">
        <v>11759</v>
      </c>
      <c r="B208">
        <v>7</v>
      </c>
      <c r="C208" t="s">
        <v>2587</v>
      </c>
      <c r="D208" t="s">
        <v>2586</v>
      </c>
      <c r="E208" t="s">
        <v>2585</v>
      </c>
      <c r="F208">
        <v>2023</v>
      </c>
      <c r="G208" t="s">
        <v>2583</v>
      </c>
      <c r="I208" t="s">
        <v>2582</v>
      </c>
      <c r="K208" t="s">
        <v>12640</v>
      </c>
    </row>
    <row r="209" spans="1:11" x14ac:dyDescent="0.45">
      <c r="A209" t="s">
        <v>11759</v>
      </c>
      <c r="B209">
        <v>7</v>
      </c>
      <c r="C209" t="s">
        <v>3651</v>
      </c>
      <c r="D209" t="s">
        <v>3650</v>
      </c>
      <c r="E209" t="s">
        <v>3649</v>
      </c>
      <c r="F209">
        <v>2022</v>
      </c>
      <c r="G209" t="s">
        <v>3647</v>
      </c>
      <c r="I209" t="s">
        <v>3646</v>
      </c>
      <c r="J209" t="s">
        <v>3645</v>
      </c>
      <c r="K209" t="s">
        <v>12483</v>
      </c>
    </row>
    <row r="210" spans="1:11" x14ac:dyDescent="0.45">
      <c r="A210" t="s">
        <v>386</v>
      </c>
      <c r="B210" t="s">
        <v>17</v>
      </c>
      <c r="C210" t="s">
        <v>336</v>
      </c>
      <c r="D210" t="s">
        <v>337</v>
      </c>
      <c r="E210" t="s">
        <v>338</v>
      </c>
      <c r="F210">
        <v>2019</v>
      </c>
      <c r="G210" t="s">
        <v>341</v>
      </c>
      <c r="H210" t="s">
        <v>342</v>
      </c>
      <c r="I210" t="s">
        <v>343</v>
      </c>
      <c r="J210" t="s">
        <v>344</v>
      </c>
      <c r="K210" t="s">
        <v>12129</v>
      </c>
    </row>
    <row r="211" spans="1:11" x14ac:dyDescent="0.45">
      <c r="A211" t="s">
        <v>11759</v>
      </c>
      <c r="B211">
        <v>7</v>
      </c>
      <c r="C211" t="s">
        <v>2872</v>
      </c>
      <c r="D211" t="s">
        <v>2871</v>
      </c>
      <c r="E211" t="s">
        <v>2870</v>
      </c>
      <c r="F211">
        <v>2023</v>
      </c>
      <c r="G211" t="s">
        <v>2868</v>
      </c>
      <c r="I211" t="s">
        <v>2867</v>
      </c>
      <c r="J211" t="s">
        <v>2866</v>
      </c>
      <c r="K211" t="s">
        <v>12598</v>
      </c>
    </row>
    <row r="212" spans="1:11" x14ac:dyDescent="0.45">
      <c r="A212" t="s">
        <v>386</v>
      </c>
      <c r="B212" t="s">
        <v>17</v>
      </c>
      <c r="C212" t="s">
        <v>154</v>
      </c>
      <c r="D212" t="s">
        <v>155</v>
      </c>
      <c r="E212" t="s">
        <v>31</v>
      </c>
      <c r="F212">
        <v>2018</v>
      </c>
      <c r="G212" t="s">
        <v>157</v>
      </c>
      <c r="H212" t="s">
        <v>158</v>
      </c>
      <c r="J212" t="s">
        <v>159</v>
      </c>
      <c r="K212" t="s">
        <v>12103</v>
      </c>
    </row>
    <row r="213" spans="1:11" x14ac:dyDescent="0.45">
      <c r="A213" t="s">
        <v>11760</v>
      </c>
      <c r="B213" t="s">
        <v>5857</v>
      </c>
      <c r="C213" t="s">
        <v>5864</v>
      </c>
      <c r="D213" t="s">
        <v>5862</v>
      </c>
      <c r="F213">
        <v>2019</v>
      </c>
      <c r="G213" t="s">
        <v>5859</v>
      </c>
      <c r="H213" t="s">
        <v>5860</v>
      </c>
      <c r="I213" t="s">
        <v>5858</v>
      </c>
      <c r="K213" t="s">
        <v>13220</v>
      </c>
    </row>
    <row r="214" spans="1:11" x14ac:dyDescent="0.45">
      <c r="A214" t="s">
        <v>11759</v>
      </c>
      <c r="B214">
        <v>7</v>
      </c>
      <c r="C214" t="s">
        <v>5208</v>
      </c>
      <c r="D214" t="s">
        <v>5207</v>
      </c>
      <c r="E214" t="s">
        <v>1776</v>
      </c>
      <c r="F214">
        <v>2024</v>
      </c>
      <c r="G214" t="s">
        <v>5206</v>
      </c>
      <c r="I214" t="s">
        <v>5205</v>
      </c>
      <c r="J214" t="s">
        <v>5204</v>
      </c>
      <c r="K214" t="s">
        <v>12249</v>
      </c>
    </row>
    <row r="215" spans="1:11" x14ac:dyDescent="0.45">
      <c r="A215" t="s">
        <v>11759</v>
      </c>
      <c r="B215">
        <v>7</v>
      </c>
      <c r="C215" t="s">
        <v>3372</v>
      </c>
      <c r="D215" t="s">
        <v>3371</v>
      </c>
      <c r="E215" t="s">
        <v>3370</v>
      </c>
      <c r="F215">
        <v>2022</v>
      </c>
      <c r="G215" t="s">
        <v>3369</v>
      </c>
      <c r="I215" t="s">
        <v>3368</v>
      </c>
      <c r="K215" t="s">
        <v>12523</v>
      </c>
    </row>
    <row r="216" spans="1:11" x14ac:dyDescent="0.45">
      <c r="A216" t="s">
        <v>11759</v>
      </c>
      <c r="B216">
        <v>5</v>
      </c>
      <c r="C216" t="s">
        <v>1688</v>
      </c>
      <c r="D216" t="s">
        <v>1687</v>
      </c>
      <c r="F216">
        <v>2019</v>
      </c>
      <c r="G216" t="s">
        <v>1685</v>
      </c>
      <c r="I216" t="s">
        <v>1680</v>
      </c>
      <c r="J216" t="s">
        <v>1679</v>
      </c>
      <c r="K216" t="s">
        <v>12764</v>
      </c>
    </row>
    <row r="217" spans="1:11" x14ac:dyDescent="0.45">
      <c r="A217" t="s">
        <v>11760</v>
      </c>
      <c r="B217" t="s">
        <v>5857</v>
      </c>
      <c r="C217" t="s">
        <v>6298</v>
      </c>
      <c r="D217" t="s">
        <v>6295</v>
      </c>
      <c r="F217">
        <v>2018</v>
      </c>
      <c r="G217" t="s">
        <v>6292</v>
      </c>
      <c r="H217" t="s">
        <v>6293</v>
      </c>
      <c r="I217" t="s">
        <v>6291</v>
      </c>
      <c r="K217" t="s">
        <v>13180</v>
      </c>
    </row>
    <row r="218" spans="1:11" x14ac:dyDescent="0.45">
      <c r="A218" t="s">
        <v>11759</v>
      </c>
      <c r="B218">
        <v>7</v>
      </c>
      <c r="C218" t="s">
        <v>1411</v>
      </c>
      <c r="D218" t="s">
        <v>1410</v>
      </c>
      <c r="E218" t="s">
        <v>690</v>
      </c>
      <c r="F218">
        <v>2019</v>
      </c>
      <c r="G218" t="s">
        <v>1408</v>
      </c>
      <c r="I218" t="s">
        <v>1407</v>
      </c>
      <c r="J218" t="s">
        <v>1406</v>
      </c>
      <c r="K218" t="s">
        <v>12802</v>
      </c>
    </row>
    <row r="219" spans="1:11" x14ac:dyDescent="0.45">
      <c r="A219" t="s">
        <v>11759</v>
      </c>
      <c r="B219">
        <v>7</v>
      </c>
      <c r="C219" t="s">
        <v>4517</v>
      </c>
      <c r="D219" t="s">
        <v>4516</v>
      </c>
      <c r="E219" t="s">
        <v>3412</v>
      </c>
      <c r="F219">
        <v>2022</v>
      </c>
      <c r="G219" t="s">
        <v>4514</v>
      </c>
      <c r="I219" t="s">
        <v>4513</v>
      </c>
      <c r="J219" t="s">
        <v>4512</v>
      </c>
      <c r="K219" t="s">
        <v>12354</v>
      </c>
    </row>
    <row r="220" spans="1:11" x14ac:dyDescent="0.45">
      <c r="A220" t="s">
        <v>11760</v>
      </c>
      <c r="B220" t="s">
        <v>5857</v>
      </c>
      <c r="C220" t="s">
        <v>6312</v>
      </c>
      <c r="D220" t="s">
        <v>2301</v>
      </c>
      <c r="F220">
        <v>2017</v>
      </c>
      <c r="G220" t="s">
        <v>6308</v>
      </c>
      <c r="H220" t="s">
        <v>6309</v>
      </c>
      <c r="I220" t="s">
        <v>6307</v>
      </c>
      <c r="K220" t="s">
        <v>12681</v>
      </c>
    </row>
    <row r="221" spans="1:11" x14ac:dyDescent="0.45">
      <c r="A221" t="s">
        <v>11760</v>
      </c>
      <c r="B221" t="s">
        <v>5857</v>
      </c>
      <c r="C221" t="s">
        <v>7552</v>
      </c>
      <c r="D221" t="s">
        <v>7549</v>
      </c>
      <c r="F221">
        <v>2023</v>
      </c>
      <c r="G221" t="s">
        <v>7546</v>
      </c>
      <c r="H221" t="s">
        <v>7547</v>
      </c>
      <c r="I221" t="s">
        <v>7545</v>
      </c>
      <c r="K221" t="s">
        <v>13055</v>
      </c>
    </row>
    <row r="222" spans="1:11" x14ac:dyDescent="0.45">
      <c r="A222" t="s">
        <v>11759</v>
      </c>
      <c r="B222">
        <v>7</v>
      </c>
      <c r="C222" t="s">
        <v>1228</v>
      </c>
      <c r="D222" t="s">
        <v>1227</v>
      </c>
      <c r="E222" t="s">
        <v>633</v>
      </c>
      <c r="F222">
        <v>2021</v>
      </c>
      <c r="G222" t="s">
        <v>1226</v>
      </c>
      <c r="I222" t="s">
        <v>1225</v>
      </c>
      <c r="J222" t="s">
        <v>1224</v>
      </c>
      <c r="K222" t="s">
        <v>12827</v>
      </c>
    </row>
    <row r="223" spans="1:11" x14ac:dyDescent="0.45">
      <c r="A223" t="s">
        <v>11760</v>
      </c>
      <c r="B223" t="s">
        <v>5857</v>
      </c>
      <c r="C223" t="s">
        <v>8009</v>
      </c>
      <c r="D223" t="s">
        <v>8006</v>
      </c>
      <c r="F223">
        <v>2023</v>
      </c>
      <c r="G223" t="s">
        <v>8003</v>
      </c>
      <c r="H223" t="s">
        <v>8004</v>
      </c>
      <c r="I223" t="s">
        <v>8002</v>
      </c>
      <c r="K223" t="s">
        <v>13012</v>
      </c>
    </row>
    <row r="224" spans="1:11" x14ac:dyDescent="0.45">
      <c r="A224" t="s">
        <v>11759</v>
      </c>
      <c r="B224">
        <v>7</v>
      </c>
      <c r="C224" t="s">
        <v>4349</v>
      </c>
      <c r="D224" t="s">
        <v>4348</v>
      </c>
      <c r="E224" t="s">
        <v>773</v>
      </c>
      <c r="F224">
        <v>2021</v>
      </c>
      <c r="G224" t="s">
        <v>4347</v>
      </c>
      <c r="I224" t="s">
        <v>4346</v>
      </c>
      <c r="J224" t="s">
        <v>4345</v>
      </c>
      <c r="K224" t="s">
        <v>12379</v>
      </c>
    </row>
    <row r="225" spans="1:11" x14ac:dyDescent="0.45">
      <c r="A225" t="s">
        <v>11759</v>
      </c>
      <c r="B225">
        <v>7</v>
      </c>
      <c r="C225" t="s">
        <v>4962</v>
      </c>
      <c r="D225" t="s">
        <v>4961</v>
      </c>
      <c r="E225" t="s">
        <v>4614</v>
      </c>
      <c r="F225">
        <v>2024</v>
      </c>
      <c r="G225" t="s">
        <v>4959</v>
      </c>
      <c r="I225" t="s">
        <v>4958</v>
      </c>
      <c r="J225" t="s">
        <v>4957</v>
      </c>
      <c r="K225" t="s">
        <v>12287</v>
      </c>
    </row>
    <row r="226" spans="1:11" x14ac:dyDescent="0.45">
      <c r="A226" t="s">
        <v>11759</v>
      </c>
      <c r="B226">
        <v>7</v>
      </c>
      <c r="C226" t="s">
        <v>2453</v>
      </c>
      <c r="D226" t="s">
        <v>2452</v>
      </c>
      <c r="E226" t="s">
        <v>1793</v>
      </c>
      <c r="F226">
        <v>2017</v>
      </c>
      <c r="G226" t="s">
        <v>2450</v>
      </c>
      <c r="I226" t="s">
        <v>2449</v>
      </c>
      <c r="J226" t="s">
        <v>2448</v>
      </c>
      <c r="K226" t="s">
        <v>12660</v>
      </c>
    </row>
    <row r="227" spans="1:11" x14ac:dyDescent="0.45">
      <c r="A227" t="s">
        <v>11759</v>
      </c>
      <c r="B227">
        <v>7</v>
      </c>
      <c r="C227" t="s">
        <v>4271</v>
      </c>
      <c r="D227" t="s">
        <v>4270</v>
      </c>
      <c r="E227" t="s">
        <v>766</v>
      </c>
      <c r="F227">
        <v>2022</v>
      </c>
      <c r="G227" t="s">
        <v>4269</v>
      </c>
      <c r="I227" t="s">
        <v>4268</v>
      </c>
      <c r="J227" t="s">
        <v>4267</v>
      </c>
      <c r="K227" t="s">
        <v>12391</v>
      </c>
    </row>
    <row r="228" spans="1:11" x14ac:dyDescent="0.45">
      <c r="A228" t="s">
        <v>11760</v>
      </c>
      <c r="B228" t="s">
        <v>5857</v>
      </c>
      <c r="C228" t="s">
        <v>8621</v>
      </c>
      <c r="D228" t="s">
        <v>5318</v>
      </c>
      <c r="F228">
        <v>2024</v>
      </c>
      <c r="G228" t="s">
        <v>8617</v>
      </c>
      <c r="H228" t="s">
        <v>8618</v>
      </c>
      <c r="I228" t="s">
        <v>8616</v>
      </c>
      <c r="K228" t="s">
        <v>12232</v>
      </c>
    </row>
    <row r="229" spans="1:11" x14ac:dyDescent="0.45">
      <c r="A229" t="s">
        <v>11760</v>
      </c>
      <c r="B229" t="s">
        <v>5857</v>
      </c>
      <c r="C229" t="s">
        <v>8344</v>
      </c>
      <c r="D229" t="s">
        <v>5123</v>
      </c>
      <c r="F229">
        <v>2024</v>
      </c>
      <c r="G229" t="s">
        <v>8339</v>
      </c>
      <c r="H229" t="s">
        <v>8340</v>
      </c>
      <c r="I229" t="s">
        <v>8338</v>
      </c>
      <c r="K229" t="s">
        <v>12262</v>
      </c>
    </row>
    <row r="230" spans="1:11" x14ac:dyDescent="0.45">
      <c r="A230" t="s">
        <v>11759</v>
      </c>
      <c r="B230">
        <v>7</v>
      </c>
      <c r="C230" t="s">
        <v>2789</v>
      </c>
      <c r="D230" t="s">
        <v>2788</v>
      </c>
      <c r="E230" t="s">
        <v>2787</v>
      </c>
      <c r="F230">
        <v>2023</v>
      </c>
      <c r="G230" t="s">
        <v>2786</v>
      </c>
      <c r="I230" t="s">
        <v>2785</v>
      </c>
      <c r="J230" t="s">
        <v>2784</v>
      </c>
      <c r="K230" t="s">
        <v>12610</v>
      </c>
    </row>
    <row r="231" spans="1:11" x14ac:dyDescent="0.45">
      <c r="A231" t="s">
        <v>11759</v>
      </c>
      <c r="B231">
        <v>7</v>
      </c>
      <c r="C231" t="s">
        <v>2681</v>
      </c>
      <c r="D231" t="s">
        <v>2680</v>
      </c>
      <c r="E231" t="s">
        <v>2679</v>
      </c>
      <c r="F231">
        <v>2023</v>
      </c>
      <c r="G231" t="s">
        <v>2678</v>
      </c>
      <c r="I231" t="s">
        <v>2677</v>
      </c>
      <c r="J231" t="s">
        <v>2676</v>
      </c>
      <c r="K231" t="s">
        <v>12626</v>
      </c>
    </row>
    <row r="232" spans="1:11" x14ac:dyDescent="0.45">
      <c r="A232" t="s">
        <v>11759</v>
      </c>
      <c r="B232">
        <v>7</v>
      </c>
      <c r="C232" t="s">
        <v>1118</v>
      </c>
      <c r="D232" t="s">
        <v>1117</v>
      </c>
      <c r="E232" t="s">
        <v>662</v>
      </c>
      <c r="F232">
        <v>2020</v>
      </c>
      <c r="G232" t="s">
        <v>1116</v>
      </c>
      <c r="I232" t="s">
        <v>1115</v>
      </c>
      <c r="J232" t="s">
        <v>1114</v>
      </c>
      <c r="K232" t="s">
        <v>12843</v>
      </c>
    </row>
    <row r="233" spans="1:11" x14ac:dyDescent="0.45">
      <c r="A233" t="s">
        <v>386</v>
      </c>
      <c r="B233" t="s">
        <v>17</v>
      </c>
      <c r="C233" t="s">
        <v>327</v>
      </c>
      <c r="D233" t="s">
        <v>328</v>
      </c>
      <c r="E233" t="s">
        <v>329</v>
      </c>
      <c r="F233">
        <v>2017</v>
      </c>
      <c r="G233" t="s">
        <v>332</v>
      </c>
      <c r="H233" t="s">
        <v>333</v>
      </c>
      <c r="I233" t="s">
        <v>334</v>
      </c>
      <c r="J233" t="s">
        <v>335</v>
      </c>
      <c r="K233" t="s">
        <v>12128</v>
      </c>
    </row>
    <row r="234" spans="1:11" x14ac:dyDescent="0.45">
      <c r="A234" t="s">
        <v>11759</v>
      </c>
      <c r="B234">
        <v>7</v>
      </c>
      <c r="C234" t="s">
        <v>5619</v>
      </c>
      <c r="D234" t="s">
        <v>5618</v>
      </c>
      <c r="E234" t="s">
        <v>4411</v>
      </c>
      <c r="F234">
        <v>2024</v>
      </c>
      <c r="G234" t="s">
        <v>5617</v>
      </c>
      <c r="I234" t="s">
        <v>5616</v>
      </c>
      <c r="J234" t="s">
        <v>5615</v>
      </c>
      <c r="K234" t="s">
        <v>12187</v>
      </c>
    </row>
    <row r="235" spans="1:11" x14ac:dyDescent="0.45">
      <c r="A235" t="s">
        <v>11760</v>
      </c>
      <c r="B235" t="s">
        <v>5857</v>
      </c>
      <c r="C235" t="s">
        <v>8857</v>
      </c>
      <c r="D235" t="s">
        <v>8854</v>
      </c>
      <c r="F235">
        <v>2024</v>
      </c>
      <c r="G235" t="s">
        <v>8852</v>
      </c>
      <c r="H235" t="s">
        <v>8853</v>
      </c>
      <c r="I235" t="s">
        <v>8851</v>
      </c>
      <c r="K235" t="s">
        <v>12939</v>
      </c>
    </row>
    <row r="236" spans="1:11" x14ac:dyDescent="0.45">
      <c r="A236" t="s">
        <v>11760</v>
      </c>
      <c r="B236" t="s">
        <v>5857</v>
      </c>
      <c r="C236" t="s">
        <v>6321</v>
      </c>
      <c r="D236" t="s">
        <v>6318</v>
      </c>
      <c r="F236">
        <v>2018</v>
      </c>
      <c r="G236" t="s">
        <v>6315</v>
      </c>
      <c r="H236" t="s">
        <v>6316</v>
      </c>
      <c r="I236" t="s">
        <v>6314</v>
      </c>
      <c r="K236" t="s">
        <v>13179</v>
      </c>
    </row>
    <row r="237" spans="1:11" x14ac:dyDescent="0.45">
      <c r="A237" t="s">
        <v>386</v>
      </c>
      <c r="B237" t="s">
        <v>17</v>
      </c>
      <c r="C237" t="s">
        <v>378</v>
      </c>
      <c r="D237" t="s">
        <v>379</v>
      </c>
      <c r="E237" t="s">
        <v>74</v>
      </c>
      <c r="F237">
        <v>2018</v>
      </c>
      <c r="G237" t="s">
        <v>381</v>
      </c>
      <c r="H237" t="s">
        <v>382</v>
      </c>
      <c r="I237" t="s">
        <v>383</v>
      </c>
      <c r="J237" t="s">
        <v>384</v>
      </c>
      <c r="K237" t="s">
        <v>12134</v>
      </c>
    </row>
    <row r="238" spans="1:11" x14ac:dyDescent="0.45">
      <c r="A238" t="s">
        <v>11759</v>
      </c>
      <c r="B238">
        <v>7</v>
      </c>
      <c r="C238" t="s">
        <v>692</v>
      </c>
      <c r="D238" t="s">
        <v>691</v>
      </c>
      <c r="E238" t="s">
        <v>690</v>
      </c>
      <c r="F238">
        <v>2020</v>
      </c>
      <c r="G238" t="s">
        <v>689</v>
      </c>
      <c r="I238" t="s">
        <v>688</v>
      </c>
      <c r="J238" t="s">
        <v>687</v>
      </c>
      <c r="K238" t="s">
        <v>12903</v>
      </c>
    </row>
    <row r="239" spans="1:11" x14ac:dyDescent="0.45">
      <c r="A239" t="s">
        <v>11759</v>
      </c>
      <c r="B239">
        <v>7</v>
      </c>
      <c r="C239" t="s">
        <v>917</v>
      </c>
      <c r="D239" t="s">
        <v>916</v>
      </c>
      <c r="E239" t="s">
        <v>662</v>
      </c>
      <c r="F239">
        <v>2021</v>
      </c>
      <c r="G239" t="s">
        <v>915</v>
      </c>
      <c r="I239" t="s">
        <v>914</v>
      </c>
      <c r="J239" t="s">
        <v>913</v>
      </c>
      <c r="K239" t="s">
        <v>12872</v>
      </c>
    </row>
    <row r="240" spans="1:11" x14ac:dyDescent="0.45">
      <c r="A240" t="s">
        <v>11759</v>
      </c>
      <c r="B240">
        <v>7</v>
      </c>
      <c r="C240" t="s">
        <v>1427</v>
      </c>
      <c r="D240" t="s">
        <v>1426</v>
      </c>
      <c r="E240" t="s">
        <v>1425</v>
      </c>
      <c r="F240">
        <v>2020</v>
      </c>
      <c r="G240" t="s">
        <v>1423</v>
      </c>
      <c r="I240" t="s">
        <v>1422</v>
      </c>
      <c r="J240" t="s">
        <v>1421</v>
      </c>
      <c r="K240" t="s">
        <v>12800</v>
      </c>
    </row>
    <row r="241" spans="1:11" x14ac:dyDescent="0.45">
      <c r="A241" t="s">
        <v>11759</v>
      </c>
      <c r="B241">
        <v>7</v>
      </c>
      <c r="C241" t="s">
        <v>4794</v>
      </c>
      <c r="D241" t="s">
        <v>4793</v>
      </c>
      <c r="E241" t="s">
        <v>612</v>
      </c>
      <c r="F241">
        <v>2024</v>
      </c>
      <c r="G241" t="s">
        <v>4792</v>
      </c>
      <c r="I241" t="s">
        <v>4791</v>
      </c>
      <c r="J241" t="s">
        <v>4790</v>
      </c>
      <c r="K241" t="s">
        <v>12312</v>
      </c>
    </row>
    <row r="242" spans="1:11" x14ac:dyDescent="0.45">
      <c r="A242" t="s">
        <v>11759</v>
      </c>
      <c r="B242">
        <v>7</v>
      </c>
      <c r="C242" t="s">
        <v>1134</v>
      </c>
      <c r="D242" t="s">
        <v>1133</v>
      </c>
      <c r="E242" t="s">
        <v>1132</v>
      </c>
      <c r="F242">
        <v>2021</v>
      </c>
      <c r="G242" t="s">
        <v>1131</v>
      </c>
      <c r="I242" t="s">
        <v>1130</v>
      </c>
      <c r="J242" t="s">
        <v>1129</v>
      </c>
      <c r="K242" t="s">
        <v>12841</v>
      </c>
    </row>
    <row r="243" spans="1:11" x14ac:dyDescent="0.45">
      <c r="A243" t="s">
        <v>11759</v>
      </c>
      <c r="B243">
        <v>7</v>
      </c>
      <c r="C243" t="s">
        <v>4939</v>
      </c>
      <c r="D243" t="s">
        <v>4938</v>
      </c>
      <c r="E243" t="s">
        <v>1964</v>
      </c>
      <c r="F243">
        <v>2024</v>
      </c>
      <c r="G243" t="s">
        <v>4937</v>
      </c>
      <c r="I243" t="s">
        <v>4936</v>
      </c>
      <c r="J243" t="s">
        <v>4935</v>
      </c>
      <c r="K243" t="s">
        <v>12290</v>
      </c>
    </row>
    <row r="244" spans="1:11" x14ac:dyDescent="0.45">
      <c r="A244" t="s">
        <v>11759</v>
      </c>
      <c r="B244">
        <v>7</v>
      </c>
      <c r="C244" t="s">
        <v>3643</v>
      </c>
      <c r="D244" t="s">
        <v>3642</v>
      </c>
      <c r="E244" t="s">
        <v>3641</v>
      </c>
      <c r="F244">
        <v>2022</v>
      </c>
      <c r="G244" t="s">
        <v>3640</v>
      </c>
      <c r="I244" t="s">
        <v>3639</v>
      </c>
      <c r="J244" t="s">
        <v>3638</v>
      </c>
      <c r="K244" t="s">
        <v>12484</v>
      </c>
    </row>
    <row r="245" spans="1:11" x14ac:dyDescent="0.45">
      <c r="A245" t="s">
        <v>11759</v>
      </c>
      <c r="B245">
        <v>7</v>
      </c>
      <c r="C245" t="s">
        <v>924</v>
      </c>
      <c r="D245" t="s">
        <v>923</v>
      </c>
      <c r="E245" t="s">
        <v>902</v>
      </c>
      <c r="F245">
        <v>2021</v>
      </c>
      <c r="G245" t="s">
        <v>921</v>
      </c>
      <c r="I245" t="s">
        <v>920</v>
      </c>
      <c r="J245" t="s">
        <v>919</v>
      </c>
      <c r="K245" t="s">
        <v>12871</v>
      </c>
    </row>
    <row r="246" spans="1:11" x14ac:dyDescent="0.45">
      <c r="A246" t="s">
        <v>11759</v>
      </c>
      <c r="B246">
        <v>7</v>
      </c>
      <c r="C246" t="s">
        <v>2077</v>
      </c>
      <c r="D246" t="s">
        <v>2076</v>
      </c>
      <c r="E246" t="s">
        <v>2075</v>
      </c>
      <c r="F246">
        <v>2018</v>
      </c>
      <c r="G246" t="s">
        <v>2073</v>
      </c>
      <c r="I246" t="s">
        <v>2072</v>
      </c>
      <c r="J246" t="s">
        <v>2071</v>
      </c>
      <c r="K246" t="s">
        <v>12711</v>
      </c>
    </row>
    <row r="247" spans="1:11" x14ac:dyDescent="0.45">
      <c r="A247" t="s">
        <v>11759</v>
      </c>
      <c r="B247">
        <v>7</v>
      </c>
      <c r="C247" t="s">
        <v>1077</v>
      </c>
      <c r="D247" t="s">
        <v>1076</v>
      </c>
      <c r="E247" t="s">
        <v>766</v>
      </c>
      <c r="F247">
        <v>2021</v>
      </c>
      <c r="G247" t="s">
        <v>1075</v>
      </c>
      <c r="I247" t="s">
        <v>1074</v>
      </c>
      <c r="J247" t="s">
        <v>1073</v>
      </c>
      <c r="K247" t="s">
        <v>12849</v>
      </c>
    </row>
    <row r="248" spans="1:11" x14ac:dyDescent="0.45">
      <c r="A248" t="s">
        <v>11759</v>
      </c>
      <c r="B248">
        <v>7</v>
      </c>
      <c r="C248" t="s">
        <v>1547</v>
      </c>
      <c r="D248" t="s">
        <v>1546</v>
      </c>
      <c r="E248" t="s">
        <v>902</v>
      </c>
      <c r="F248">
        <v>2020</v>
      </c>
      <c r="G248" t="s">
        <v>1543</v>
      </c>
      <c r="I248" t="s">
        <v>1542</v>
      </c>
      <c r="J248" t="s">
        <v>1541</v>
      </c>
      <c r="K248" t="s">
        <v>12784</v>
      </c>
    </row>
    <row r="249" spans="1:11" x14ac:dyDescent="0.45">
      <c r="A249" t="s">
        <v>11759</v>
      </c>
      <c r="B249">
        <v>7</v>
      </c>
      <c r="C249" t="s">
        <v>5813</v>
      </c>
      <c r="D249" t="s">
        <v>5812</v>
      </c>
      <c r="E249" t="s">
        <v>3219</v>
      </c>
      <c r="F249">
        <v>2024</v>
      </c>
      <c r="G249" t="s">
        <v>5811</v>
      </c>
      <c r="I249" t="s">
        <v>5810</v>
      </c>
      <c r="K249" t="s">
        <v>12156</v>
      </c>
    </row>
    <row r="250" spans="1:11" x14ac:dyDescent="0.45">
      <c r="A250" t="s">
        <v>11760</v>
      </c>
      <c r="B250" t="s">
        <v>5857</v>
      </c>
      <c r="C250" t="s">
        <v>8695</v>
      </c>
      <c r="D250" t="s">
        <v>8692</v>
      </c>
      <c r="F250">
        <v>2024</v>
      </c>
      <c r="G250" t="s">
        <v>8689</v>
      </c>
      <c r="H250" t="s">
        <v>8690</v>
      </c>
      <c r="I250" t="s">
        <v>8688</v>
      </c>
      <c r="K250" t="s">
        <v>12955</v>
      </c>
    </row>
    <row r="251" spans="1:11" x14ac:dyDescent="0.45">
      <c r="A251" t="s">
        <v>11759</v>
      </c>
      <c r="B251">
        <v>7</v>
      </c>
      <c r="C251" t="s">
        <v>2092</v>
      </c>
      <c r="D251" t="s">
        <v>2091</v>
      </c>
      <c r="E251" t="s">
        <v>759</v>
      </c>
      <c r="F251">
        <v>2017</v>
      </c>
      <c r="G251" t="s">
        <v>2089</v>
      </c>
      <c r="I251" t="s">
        <v>2088</v>
      </c>
      <c r="J251" t="s">
        <v>2087</v>
      </c>
      <c r="K251" t="s">
        <v>12709</v>
      </c>
    </row>
    <row r="252" spans="1:11" x14ac:dyDescent="0.45">
      <c r="A252" t="s">
        <v>11759</v>
      </c>
      <c r="B252">
        <v>7</v>
      </c>
      <c r="C252" t="s">
        <v>3069</v>
      </c>
      <c r="D252" t="s">
        <v>3068</v>
      </c>
      <c r="E252" t="s">
        <v>1318</v>
      </c>
      <c r="F252">
        <v>2023</v>
      </c>
      <c r="G252" t="s">
        <v>3067</v>
      </c>
      <c r="I252" t="s">
        <v>3066</v>
      </c>
      <c r="J252" t="s">
        <v>3065</v>
      </c>
      <c r="K252" t="s">
        <v>12568</v>
      </c>
    </row>
    <row r="253" spans="1:11" x14ac:dyDescent="0.45">
      <c r="A253" t="s">
        <v>11759</v>
      </c>
      <c r="B253">
        <v>7</v>
      </c>
      <c r="C253" t="s">
        <v>2924</v>
      </c>
      <c r="D253" t="s">
        <v>2923</v>
      </c>
      <c r="E253" t="s">
        <v>808</v>
      </c>
      <c r="F253">
        <v>2023</v>
      </c>
      <c r="G253" t="s">
        <v>2922</v>
      </c>
      <c r="I253" t="s">
        <v>2921</v>
      </c>
      <c r="J253" t="s">
        <v>2920</v>
      </c>
      <c r="K253" t="s">
        <v>12590</v>
      </c>
    </row>
    <row r="254" spans="1:11" x14ac:dyDescent="0.45">
      <c r="A254" t="s">
        <v>11759</v>
      </c>
      <c r="B254">
        <v>7</v>
      </c>
      <c r="C254" t="s">
        <v>5326</v>
      </c>
      <c r="D254" t="s">
        <v>5325</v>
      </c>
      <c r="E254" t="s">
        <v>4614</v>
      </c>
      <c r="F254">
        <v>2024</v>
      </c>
      <c r="G254" t="s">
        <v>5323</v>
      </c>
      <c r="I254" t="s">
        <v>5322</v>
      </c>
      <c r="J254" t="s">
        <v>5321</v>
      </c>
      <c r="K254" t="s">
        <v>12231</v>
      </c>
    </row>
    <row r="255" spans="1:11" x14ac:dyDescent="0.45">
      <c r="A255" t="s">
        <v>11759</v>
      </c>
      <c r="B255">
        <v>7</v>
      </c>
      <c r="C255" t="s">
        <v>1916</v>
      </c>
      <c r="D255" t="s">
        <v>1915</v>
      </c>
      <c r="E255" t="s">
        <v>1914</v>
      </c>
      <c r="F255">
        <v>2020</v>
      </c>
      <c r="G255" t="s">
        <v>1913</v>
      </c>
      <c r="I255" t="s">
        <v>1912</v>
      </c>
      <c r="J255" t="s">
        <v>1911</v>
      </c>
      <c r="K255" t="s">
        <v>12733</v>
      </c>
    </row>
    <row r="256" spans="1:11" x14ac:dyDescent="0.45">
      <c r="A256" t="s">
        <v>11759</v>
      </c>
      <c r="B256">
        <v>7</v>
      </c>
      <c r="C256" t="s">
        <v>5182</v>
      </c>
      <c r="D256" t="s">
        <v>5181</v>
      </c>
      <c r="E256" t="s">
        <v>5180</v>
      </c>
      <c r="F256">
        <v>2024</v>
      </c>
      <c r="G256" t="s">
        <v>5179</v>
      </c>
      <c r="I256" t="s">
        <v>5178</v>
      </c>
      <c r="J256" t="s">
        <v>5177</v>
      </c>
      <c r="K256" t="s">
        <v>12253</v>
      </c>
    </row>
    <row r="257" spans="1:11" x14ac:dyDescent="0.45">
      <c r="A257" t="s">
        <v>11759</v>
      </c>
      <c r="B257">
        <v>7</v>
      </c>
      <c r="C257" t="s">
        <v>2280</v>
      </c>
      <c r="D257" t="s">
        <v>2279</v>
      </c>
      <c r="E257" t="s">
        <v>2278</v>
      </c>
      <c r="F257">
        <v>2017</v>
      </c>
      <c r="G257" t="s">
        <v>2275</v>
      </c>
      <c r="I257" t="s">
        <v>2274</v>
      </c>
      <c r="J257" t="s">
        <v>2273</v>
      </c>
      <c r="K257" t="s">
        <v>12684</v>
      </c>
    </row>
    <row r="258" spans="1:11" x14ac:dyDescent="0.45">
      <c r="A258" t="s">
        <v>386</v>
      </c>
      <c r="B258" t="s">
        <v>17</v>
      </c>
      <c r="C258" t="s">
        <v>232</v>
      </c>
      <c r="D258" t="s">
        <v>233</v>
      </c>
      <c r="E258" t="s">
        <v>31</v>
      </c>
      <c r="F258">
        <v>2023</v>
      </c>
      <c r="G258" t="s">
        <v>235</v>
      </c>
      <c r="H258" t="s">
        <v>236</v>
      </c>
      <c r="I258" t="s">
        <v>237</v>
      </c>
      <c r="J258" t="s">
        <v>238</v>
      </c>
      <c r="K258" t="s">
        <v>12115</v>
      </c>
    </row>
    <row r="259" spans="1:11" x14ac:dyDescent="0.45">
      <c r="A259" t="s">
        <v>11759</v>
      </c>
      <c r="B259">
        <v>7</v>
      </c>
      <c r="C259" t="s">
        <v>2674</v>
      </c>
      <c r="D259" t="s">
        <v>2673</v>
      </c>
      <c r="E259" t="s">
        <v>2672</v>
      </c>
      <c r="F259">
        <v>2023</v>
      </c>
      <c r="G259" t="s">
        <v>2671</v>
      </c>
      <c r="I259" t="s">
        <v>2670</v>
      </c>
      <c r="J259" t="s">
        <v>2669</v>
      </c>
      <c r="K259" t="s">
        <v>12627</v>
      </c>
    </row>
    <row r="260" spans="1:11" x14ac:dyDescent="0.45">
      <c r="A260" t="s">
        <v>11759</v>
      </c>
      <c r="B260">
        <v>7</v>
      </c>
      <c r="C260" t="s">
        <v>5512</v>
      </c>
      <c r="D260" t="s">
        <v>5511</v>
      </c>
      <c r="E260" t="s">
        <v>1717</v>
      </c>
      <c r="F260">
        <v>2024</v>
      </c>
      <c r="G260" t="s">
        <v>5510</v>
      </c>
      <c r="I260" t="s">
        <v>5509</v>
      </c>
      <c r="J260" t="s">
        <v>5508</v>
      </c>
      <c r="K260" t="s">
        <v>12203</v>
      </c>
    </row>
    <row r="261" spans="1:11" x14ac:dyDescent="0.45">
      <c r="A261" t="s">
        <v>11760</v>
      </c>
      <c r="B261" t="s">
        <v>5857</v>
      </c>
      <c r="C261" t="s">
        <v>6529</v>
      </c>
      <c r="D261" t="s">
        <v>6526</v>
      </c>
      <c r="F261">
        <v>2018</v>
      </c>
      <c r="G261" t="s">
        <v>6523</v>
      </c>
      <c r="H261" t="s">
        <v>6524</v>
      </c>
      <c r="I261" t="s">
        <v>6522</v>
      </c>
      <c r="K261" t="s">
        <v>13157</v>
      </c>
    </row>
    <row r="262" spans="1:11" x14ac:dyDescent="0.45">
      <c r="A262" t="s">
        <v>11760</v>
      </c>
      <c r="B262" t="s">
        <v>5857</v>
      </c>
      <c r="C262" t="s">
        <v>6587</v>
      </c>
      <c r="D262" t="s">
        <v>6584</v>
      </c>
      <c r="F262">
        <v>2018</v>
      </c>
      <c r="G262" t="s">
        <v>6581</v>
      </c>
      <c r="H262" t="s">
        <v>6582</v>
      </c>
      <c r="I262" t="s">
        <v>6580</v>
      </c>
      <c r="K262" t="s">
        <v>13151</v>
      </c>
    </row>
    <row r="263" spans="1:11" x14ac:dyDescent="0.45">
      <c r="A263" t="s">
        <v>11759</v>
      </c>
      <c r="B263">
        <v>7</v>
      </c>
      <c r="C263" t="s">
        <v>5771</v>
      </c>
      <c r="D263" t="s">
        <v>5770</v>
      </c>
      <c r="E263" t="s">
        <v>3425</v>
      </c>
      <c r="F263">
        <v>2024</v>
      </c>
      <c r="G263" t="s">
        <v>5769</v>
      </c>
      <c r="I263" t="s">
        <v>5768</v>
      </c>
      <c r="J263" t="s">
        <v>5767</v>
      </c>
      <c r="K263" t="s">
        <v>12163</v>
      </c>
    </row>
    <row r="264" spans="1:11" x14ac:dyDescent="0.45">
      <c r="A264" t="s">
        <v>11759</v>
      </c>
      <c r="B264">
        <v>7</v>
      </c>
      <c r="C264" t="s">
        <v>1710</v>
      </c>
      <c r="D264" t="s">
        <v>1709</v>
      </c>
      <c r="E264" t="s">
        <v>1185</v>
      </c>
      <c r="F264">
        <v>2020</v>
      </c>
      <c r="G264" t="s">
        <v>1708</v>
      </c>
      <c r="I264" t="s">
        <v>1707</v>
      </c>
      <c r="J264" t="s">
        <v>1706</v>
      </c>
      <c r="K264" t="s">
        <v>12761</v>
      </c>
    </row>
    <row r="265" spans="1:11" x14ac:dyDescent="0.45">
      <c r="A265" t="s">
        <v>11759</v>
      </c>
      <c r="B265">
        <v>7</v>
      </c>
      <c r="C265" t="s">
        <v>2347</v>
      </c>
      <c r="D265" t="s">
        <v>2346</v>
      </c>
      <c r="E265" t="s">
        <v>612</v>
      </c>
      <c r="F265">
        <v>2017</v>
      </c>
      <c r="G265" t="s">
        <v>2344</v>
      </c>
      <c r="I265" t="s">
        <v>2343</v>
      </c>
      <c r="J265" t="s">
        <v>2342</v>
      </c>
      <c r="K265" t="s">
        <v>12675</v>
      </c>
    </row>
    <row r="266" spans="1:11" x14ac:dyDescent="0.45">
      <c r="A266" t="s">
        <v>386</v>
      </c>
      <c r="B266" t="s">
        <v>17</v>
      </c>
      <c r="C266" t="s">
        <v>72</v>
      </c>
      <c r="D266" t="s">
        <v>73</v>
      </c>
      <c r="E266" t="s">
        <v>74</v>
      </c>
      <c r="F266">
        <v>2024</v>
      </c>
      <c r="G266" t="s">
        <v>77</v>
      </c>
      <c r="H266" t="s">
        <v>78</v>
      </c>
      <c r="I266" t="s">
        <v>79</v>
      </c>
      <c r="J266" t="s">
        <v>80</v>
      </c>
      <c r="K266" t="s">
        <v>12091</v>
      </c>
    </row>
    <row r="267" spans="1:11" x14ac:dyDescent="0.45">
      <c r="A267" t="s">
        <v>11759</v>
      </c>
      <c r="B267">
        <v>7</v>
      </c>
      <c r="C267" t="s">
        <v>2032</v>
      </c>
      <c r="D267" t="s">
        <v>2031</v>
      </c>
      <c r="E267" t="s">
        <v>2030</v>
      </c>
      <c r="F267">
        <v>2020</v>
      </c>
      <c r="G267" t="s">
        <v>2029</v>
      </c>
      <c r="I267" t="s">
        <v>2028</v>
      </c>
      <c r="J267" t="s">
        <v>2027</v>
      </c>
      <c r="K267" t="s">
        <v>12717</v>
      </c>
    </row>
    <row r="268" spans="1:11" x14ac:dyDescent="0.45">
      <c r="A268" t="s">
        <v>11759</v>
      </c>
      <c r="B268">
        <v>7</v>
      </c>
      <c r="C268" t="s">
        <v>981</v>
      </c>
      <c r="D268" t="s">
        <v>980</v>
      </c>
      <c r="E268" t="s">
        <v>979</v>
      </c>
      <c r="F268">
        <v>2021</v>
      </c>
      <c r="G268" t="s">
        <v>978</v>
      </c>
      <c r="I268" t="s">
        <v>977</v>
      </c>
      <c r="J268" t="s">
        <v>976</v>
      </c>
      <c r="K268" t="s">
        <v>12863</v>
      </c>
    </row>
    <row r="269" spans="1:11" x14ac:dyDescent="0.45">
      <c r="A269" t="s">
        <v>386</v>
      </c>
      <c r="B269" t="s">
        <v>17</v>
      </c>
      <c r="C269" t="s">
        <v>294</v>
      </c>
      <c r="D269" t="s">
        <v>295</v>
      </c>
      <c r="E269" t="s">
        <v>40</v>
      </c>
      <c r="F269">
        <v>2021</v>
      </c>
      <c r="G269" t="s">
        <v>298</v>
      </c>
      <c r="H269" t="s">
        <v>299</v>
      </c>
      <c r="I269" t="s">
        <v>300</v>
      </c>
      <c r="K269" t="s">
        <v>12124</v>
      </c>
    </row>
    <row r="270" spans="1:11" x14ac:dyDescent="0.45">
      <c r="A270" t="s">
        <v>11759</v>
      </c>
      <c r="B270">
        <v>7</v>
      </c>
      <c r="C270" t="s">
        <v>3281</v>
      </c>
      <c r="D270" t="s">
        <v>3280</v>
      </c>
      <c r="E270" t="s">
        <v>1318</v>
      </c>
      <c r="F270">
        <v>2022</v>
      </c>
      <c r="G270" t="s">
        <v>3279</v>
      </c>
      <c r="I270" t="s">
        <v>3278</v>
      </c>
      <c r="J270" t="s">
        <v>3277</v>
      </c>
      <c r="K270" t="s">
        <v>12537</v>
      </c>
    </row>
    <row r="271" spans="1:11" x14ac:dyDescent="0.45">
      <c r="A271" t="s">
        <v>11759</v>
      </c>
      <c r="B271">
        <v>7</v>
      </c>
      <c r="C271" t="s">
        <v>1249</v>
      </c>
      <c r="D271" t="s">
        <v>1248</v>
      </c>
      <c r="E271" t="s">
        <v>795</v>
      </c>
      <c r="F271">
        <v>2020</v>
      </c>
      <c r="G271" t="s">
        <v>1247</v>
      </c>
      <c r="I271" t="s">
        <v>1246</v>
      </c>
      <c r="J271" t="s">
        <v>1245</v>
      </c>
      <c r="K271" t="s">
        <v>12824</v>
      </c>
    </row>
    <row r="272" spans="1:11" x14ac:dyDescent="0.45">
      <c r="A272" t="s">
        <v>11759</v>
      </c>
      <c r="B272">
        <v>7</v>
      </c>
      <c r="C272" t="s">
        <v>1304</v>
      </c>
      <c r="D272" t="s">
        <v>1303</v>
      </c>
      <c r="E272" t="s">
        <v>1302</v>
      </c>
      <c r="F272">
        <v>2020</v>
      </c>
      <c r="G272" t="s">
        <v>1301</v>
      </c>
      <c r="I272" t="s">
        <v>1300</v>
      </c>
      <c r="J272" t="s">
        <v>1299</v>
      </c>
      <c r="K272" t="s">
        <v>12816</v>
      </c>
    </row>
    <row r="273" spans="1:11" x14ac:dyDescent="0.45">
      <c r="A273" t="s">
        <v>11759</v>
      </c>
      <c r="B273">
        <v>7</v>
      </c>
      <c r="C273" t="s">
        <v>722</v>
      </c>
      <c r="D273" t="s">
        <v>721</v>
      </c>
      <c r="E273" t="s">
        <v>720</v>
      </c>
      <c r="F273">
        <v>2021</v>
      </c>
      <c r="G273" t="s">
        <v>717</v>
      </c>
      <c r="I273" t="s">
        <v>716</v>
      </c>
      <c r="J273" t="s">
        <v>715</v>
      </c>
      <c r="K273" t="s">
        <v>12899</v>
      </c>
    </row>
    <row r="274" spans="1:11" x14ac:dyDescent="0.45">
      <c r="A274" t="s">
        <v>11759</v>
      </c>
      <c r="B274">
        <v>7</v>
      </c>
      <c r="C274" t="s">
        <v>832</v>
      </c>
      <c r="D274" t="s">
        <v>831</v>
      </c>
      <c r="E274" t="s">
        <v>830</v>
      </c>
      <c r="F274">
        <v>2020</v>
      </c>
      <c r="G274" t="s">
        <v>829</v>
      </c>
      <c r="I274" t="s">
        <v>828</v>
      </c>
      <c r="J274" t="s">
        <v>827</v>
      </c>
      <c r="K274" t="s">
        <v>12884</v>
      </c>
    </row>
    <row r="275" spans="1:11" x14ac:dyDescent="0.45">
      <c r="A275" t="s">
        <v>11759</v>
      </c>
      <c r="B275">
        <v>7</v>
      </c>
      <c r="C275" t="s">
        <v>3522</v>
      </c>
      <c r="D275" t="s">
        <v>3521</v>
      </c>
      <c r="E275" t="s">
        <v>720</v>
      </c>
      <c r="F275">
        <v>2023</v>
      </c>
      <c r="G275" t="s">
        <v>3518</v>
      </c>
      <c r="I275" t="s">
        <v>3517</v>
      </c>
      <c r="K275" t="s">
        <v>12501</v>
      </c>
    </row>
    <row r="276" spans="1:11" x14ac:dyDescent="0.45">
      <c r="A276" t="s">
        <v>11759</v>
      </c>
      <c r="B276">
        <v>7</v>
      </c>
      <c r="C276" t="s">
        <v>5175</v>
      </c>
      <c r="D276" t="s">
        <v>5174</v>
      </c>
      <c r="E276" t="s">
        <v>902</v>
      </c>
      <c r="F276">
        <v>2024</v>
      </c>
      <c r="G276" t="s">
        <v>5172</v>
      </c>
      <c r="I276" t="s">
        <v>5171</v>
      </c>
      <c r="J276" t="s">
        <v>5170</v>
      </c>
      <c r="K276" t="s">
        <v>12254</v>
      </c>
    </row>
    <row r="277" spans="1:11" x14ac:dyDescent="0.45">
      <c r="A277" t="s">
        <v>11760</v>
      </c>
      <c r="B277" t="s">
        <v>5857</v>
      </c>
      <c r="C277" t="s">
        <v>6177</v>
      </c>
      <c r="D277" t="s">
        <v>6175</v>
      </c>
      <c r="F277">
        <v>2017</v>
      </c>
      <c r="G277" t="s">
        <v>6172</v>
      </c>
      <c r="H277" t="s">
        <v>6173</v>
      </c>
      <c r="I277" t="s">
        <v>6171</v>
      </c>
      <c r="K277" t="s">
        <v>13191</v>
      </c>
    </row>
    <row r="278" spans="1:11" x14ac:dyDescent="0.45">
      <c r="A278" t="s">
        <v>386</v>
      </c>
      <c r="B278" t="s">
        <v>17</v>
      </c>
      <c r="C278" t="s">
        <v>319</v>
      </c>
      <c r="D278" t="s">
        <v>320</v>
      </c>
      <c r="E278" t="s">
        <v>20</v>
      </c>
      <c r="F278">
        <v>2018</v>
      </c>
      <c r="G278" t="s">
        <v>323</v>
      </c>
      <c r="H278" t="s">
        <v>324</v>
      </c>
      <c r="I278" t="s">
        <v>325</v>
      </c>
      <c r="J278" t="s">
        <v>326</v>
      </c>
      <c r="K278" t="s">
        <v>12127</v>
      </c>
    </row>
    <row r="279" spans="1:11" x14ac:dyDescent="0.45">
      <c r="A279" t="s">
        <v>11760</v>
      </c>
      <c r="B279" t="s">
        <v>5857</v>
      </c>
      <c r="C279" t="s">
        <v>6201</v>
      </c>
      <c r="D279" t="s">
        <v>6198</v>
      </c>
      <c r="F279">
        <v>2018</v>
      </c>
      <c r="G279" t="s">
        <v>6195</v>
      </c>
      <c r="H279" t="s">
        <v>6196</v>
      </c>
      <c r="I279" t="s">
        <v>6194</v>
      </c>
      <c r="K279" t="s">
        <v>13189</v>
      </c>
    </row>
    <row r="280" spans="1:11" x14ac:dyDescent="0.45">
      <c r="A280" t="s">
        <v>11760</v>
      </c>
      <c r="B280" t="s">
        <v>5857</v>
      </c>
      <c r="C280" t="s">
        <v>8400</v>
      </c>
      <c r="D280" t="s">
        <v>8398</v>
      </c>
      <c r="F280">
        <v>2024</v>
      </c>
      <c r="G280" t="s">
        <v>8396</v>
      </c>
      <c r="H280" t="s">
        <v>8397</v>
      </c>
      <c r="I280" t="s">
        <v>8395</v>
      </c>
      <c r="K280" t="s">
        <v>12981</v>
      </c>
    </row>
    <row r="281" spans="1:11" x14ac:dyDescent="0.45">
      <c r="A281" t="s">
        <v>11759</v>
      </c>
      <c r="B281">
        <v>7</v>
      </c>
      <c r="C281" t="s">
        <v>713</v>
      </c>
      <c r="D281" t="s">
        <v>712</v>
      </c>
      <c r="E281" t="s">
        <v>711</v>
      </c>
      <c r="F281">
        <v>2021</v>
      </c>
      <c r="G281" t="s">
        <v>710</v>
      </c>
      <c r="I281" t="s">
        <v>709</v>
      </c>
      <c r="J281" t="s">
        <v>708</v>
      </c>
      <c r="K281" t="s">
        <v>12900</v>
      </c>
    </row>
    <row r="282" spans="1:11" x14ac:dyDescent="0.45">
      <c r="A282" t="s">
        <v>11759</v>
      </c>
      <c r="B282">
        <v>7</v>
      </c>
      <c r="C282" t="s">
        <v>3658</v>
      </c>
      <c r="D282" t="s">
        <v>3657</v>
      </c>
      <c r="E282" t="s">
        <v>2214</v>
      </c>
      <c r="F282">
        <v>2023</v>
      </c>
      <c r="G282" t="s">
        <v>3655</v>
      </c>
      <c r="I282" t="s">
        <v>3654</v>
      </c>
      <c r="J282" t="s">
        <v>3653</v>
      </c>
      <c r="K282" t="s">
        <v>12482</v>
      </c>
    </row>
    <row r="283" spans="1:11" x14ac:dyDescent="0.45">
      <c r="A283" t="s">
        <v>11760</v>
      </c>
      <c r="B283" t="s">
        <v>5857</v>
      </c>
      <c r="C283" t="s">
        <v>6272</v>
      </c>
      <c r="D283" t="s">
        <v>6269</v>
      </c>
      <c r="F283">
        <v>2019</v>
      </c>
      <c r="G283" t="s">
        <v>6266</v>
      </c>
      <c r="H283" t="s">
        <v>6267</v>
      </c>
      <c r="I283" t="s">
        <v>6265</v>
      </c>
      <c r="K283" t="s">
        <v>13183</v>
      </c>
    </row>
    <row r="284" spans="1:11" x14ac:dyDescent="0.45">
      <c r="A284" t="s">
        <v>11759</v>
      </c>
      <c r="B284">
        <v>7</v>
      </c>
      <c r="C284" t="s">
        <v>3981</v>
      </c>
      <c r="D284" t="s">
        <v>3980</v>
      </c>
      <c r="E284" t="s">
        <v>2652</v>
      </c>
      <c r="F284">
        <v>2021</v>
      </c>
      <c r="G284" t="s">
        <v>3978</v>
      </c>
      <c r="I284" t="s">
        <v>3977</v>
      </c>
      <c r="J284" t="s">
        <v>3976</v>
      </c>
      <c r="K284" t="s">
        <v>12435</v>
      </c>
    </row>
    <row r="285" spans="1:11" x14ac:dyDescent="0.45">
      <c r="A285" t="s">
        <v>11760</v>
      </c>
      <c r="B285" t="s">
        <v>5857</v>
      </c>
      <c r="C285" t="s">
        <v>8817</v>
      </c>
      <c r="D285" t="s">
        <v>5455</v>
      </c>
      <c r="F285">
        <v>2024</v>
      </c>
      <c r="G285" t="s">
        <v>8813</v>
      </c>
      <c r="H285" t="s">
        <v>8814</v>
      </c>
      <c r="I285" t="s">
        <v>8812</v>
      </c>
      <c r="K285" t="s">
        <v>12211</v>
      </c>
    </row>
    <row r="286" spans="1:11" x14ac:dyDescent="0.45">
      <c r="A286" t="s">
        <v>11759</v>
      </c>
      <c r="B286">
        <v>7</v>
      </c>
      <c r="C286" t="s">
        <v>3393</v>
      </c>
      <c r="D286" t="s">
        <v>3392</v>
      </c>
      <c r="E286" t="s">
        <v>902</v>
      </c>
      <c r="F286">
        <v>2023</v>
      </c>
      <c r="G286" t="s">
        <v>3389</v>
      </c>
      <c r="I286" t="s">
        <v>3388</v>
      </c>
      <c r="J286" t="s">
        <v>3387</v>
      </c>
      <c r="K286" t="s">
        <v>12520</v>
      </c>
    </row>
    <row r="287" spans="1:11" x14ac:dyDescent="0.45">
      <c r="A287" t="s">
        <v>11760</v>
      </c>
      <c r="B287" t="s">
        <v>5857</v>
      </c>
      <c r="C287" t="s">
        <v>6242</v>
      </c>
      <c r="D287" t="s">
        <v>6239</v>
      </c>
      <c r="F287">
        <v>2017</v>
      </c>
      <c r="G287" t="s">
        <v>6236</v>
      </c>
      <c r="H287" t="s">
        <v>6237</v>
      </c>
      <c r="I287" t="s">
        <v>6235</v>
      </c>
      <c r="K287" t="s">
        <v>13186</v>
      </c>
    </row>
    <row r="288" spans="1:11" x14ac:dyDescent="0.45">
      <c r="A288" t="s">
        <v>11759</v>
      </c>
      <c r="B288">
        <v>7</v>
      </c>
      <c r="C288" t="s">
        <v>3805</v>
      </c>
      <c r="D288" t="s">
        <v>3804</v>
      </c>
      <c r="E288" t="s">
        <v>3803</v>
      </c>
      <c r="F288">
        <v>2023</v>
      </c>
      <c r="G288" t="s">
        <v>3802</v>
      </c>
      <c r="I288" t="s">
        <v>3801</v>
      </c>
      <c r="J288" t="s">
        <v>3800</v>
      </c>
      <c r="K288" t="s">
        <v>12460</v>
      </c>
    </row>
    <row r="289" spans="1:11" x14ac:dyDescent="0.45">
      <c r="A289" t="s">
        <v>11759</v>
      </c>
      <c r="B289">
        <v>7</v>
      </c>
      <c r="C289" t="s">
        <v>5450</v>
      </c>
      <c r="D289" t="s">
        <v>5449</v>
      </c>
      <c r="E289" t="s">
        <v>2679</v>
      </c>
      <c r="F289">
        <v>2024</v>
      </c>
      <c r="G289" t="s">
        <v>5448</v>
      </c>
      <c r="I289" t="s">
        <v>5447</v>
      </c>
      <c r="J289" t="s">
        <v>5446</v>
      </c>
      <c r="K289" t="s">
        <v>12212</v>
      </c>
    </row>
    <row r="290" spans="1:11" x14ac:dyDescent="0.45">
      <c r="A290" t="s">
        <v>11760</v>
      </c>
      <c r="B290" t="s">
        <v>5901</v>
      </c>
      <c r="C290" t="s">
        <v>8375</v>
      </c>
      <c r="D290" t="s">
        <v>8372</v>
      </c>
      <c r="F290">
        <v>2024</v>
      </c>
      <c r="G290" t="s">
        <v>8368</v>
      </c>
      <c r="H290" t="s">
        <v>8369</v>
      </c>
      <c r="I290" t="s">
        <v>8367</v>
      </c>
      <c r="K290" t="s">
        <v>12984</v>
      </c>
    </row>
    <row r="291" spans="1:11" x14ac:dyDescent="0.45">
      <c r="A291" t="s">
        <v>11761</v>
      </c>
      <c r="B291" t="s">
        <v>9095</v>
      </c>
      <c r="C291" t="s">
        <v>10312</v>
      </c>
      <c r="D291" t="s">
        <v>10310</v>
      </c>
      <c r="F291">
        <v>2024</v>
      </c>
      <c r="G291" t="s">
        <v>11941</v>
      </c>
      <c r="H291" t="s">
        <v>10306</v>
      </c>
      <c r="I291" t="s">
        <v>10308</v>
      </c>
      <c r="J291" t="s">
        <v>9084</v>
      </c>
      <c r="K291" t="s">
        <v>13244</v>
      </c>
    </row>
    <row r="292" spans="1:11" x14ac:dyDescent="0.45">
      <c r="A292" t="s">
        <v>11760</v>
      </c>
      <c r="B292" t="s">
        <v>5901</v>
      </c>
      <c r="C292" t="s">
        <v>6000</v>
      </c>
      <c r="D292" t="s">
        <v>1403</v>
      </c>
      <c r="F292">
        <v>2019</v>
      </c>
      <c r="G292" t="s">
        <v>5997</v>
      </c>
      <c r="H292" t="s">
        <v>5998</v>
      </c>
      <c r="I292" t="s">
        <v>5996</v>
      </c>
      <c r="K292" t="s">
        <v>12803</v>
      </c>
    </row>
    <row r="293" spans="1:11" x14ac:dyDescent="0.45">
      <c r="A293" t="s">
        <v>11759</v>
      </c>
      <c r="B293">
        <v>7</v>
      </c>
      <c r="C293" t="s">
        <v>3636</v>
      </c>
      <c r="D293" t="s">
        <v>3635</v>
      </c>
      <c r="E293" t="s">
        <v>720</v>
      </c>
      <c r="F293">
        <v>2023</v>
      </c>
      <c r="G293" t="s">
        <v>3633</v>
      </c>
      <c r="I293" t="s">
        <v>3632</v>
      </c>
      <c r="J293" t="s">
        <v>3631</v>
      </c>
      <c r="K293" t="s">
        <v>12485</v>
      </c>
    </row>
    <row r="294" spans="1:11" x14ac:dyDescent="0.45">
      <c r="A294" t="s">
        <v>388</v>
      </c>
      <c r="C294" t="s">
        <v>479</v>
      </c>
      <c r="D294" t="s">
        <v>480</v>
      </c>
      <c r="F294">
        <v>2022</v>
      </c>
      <c r="G294" t="s">
        <v>473</v>
      </c>
      <c r="H294" t="s">
        <v>474</v>
      </c>
      <c r="I294" t="s">
        <v>476</v>
      </c>
      <c r="J294" t="s">
        <v>472</v>
      </c>
      <c r="K294" t="s">
        <v>12145</v>
      </c>
    </row>
    <row r="295" spans="1:11" x14ac:dyDescent="0.45">
      <c r="A295" t="s">
        <v>11760</v>
      </c>
      <c r="B295" t="s">
        <v>5857</v>
      </c>
      <c r="C295" t="s">
        <v>8358</v>
      </c>
      <c r="D295" t="s">
        <v>4787</v>
      </c>
      <c r="F295">
        <v>2024</v>
      </c>
      <c r="G295" t="s">
        <v>8355</v>
      </c>
      <c r="H295" t="s">
        <v>8356</v>
      </c>
      <c r="I295" t="s">
        <v>8354</v>
      </c>
      <c r="K295" t="s">
        <v>12313</v>
      </c>
    </row>
    <row r="296" spans="1:11" x14ac:dyDescent="0.45">
      <c r="A296" t="s">
        <v>386</v>
      </c>
      <c r="B296" t="s">
        <v>17</v>
      </c>
      <c r="C296" t="s">
        <v>239</v>
      </c>
      <c r="D296" t="s">
        <v>240</v>
      </c>
      <c r="E296" t="s">
        <v>74</v>
      </c>
      <c r="F296">
        <v>2021</v>
      </c>
      <c r="G296" t="s">
        <v>242</v>
      </c>
      <c r="H296" t="s">
        <v>243</v>
      </c>
      <c r="I296" t="s">
        <v>244</v>
      </c>
      <c r="J296" t="s">
        <v>245</v>
      </c>
      <c r="K296" t="s">
        <v>12116</v>
      </c>
    </row>
    <row r="297" spans="1:11" x14ac:dyDescent="0.45">
      <c r="A297" t="s">
        <v>11759</v>
      </c>
      <c r="B297">
        <v>7</v>
      </c>
      <c r="C297" t="s">
        <v>5099</v>
      </c>
      <c r="D297" t="s">
        <v>5098</v>
      </c>
      <c r="E297" t="s">
        <v>3061</v>
      </c>
      <c r="F297">
        <v>2024</v>
      </c>
      <c r="G297" t="s">
        <v>5097</v>
      </c>
      <c r="I297" t="s">
        <v>5096</v>
      </c>
      <c r="K297" t="s">
        <v>12266</v>
      </c>
    </row>
    <row r="298" spans="1:11" x14ac:dyDescent="0.45">
      <c r="A298" t="s">
        <v>11759</v>
      </c>
      <c r="B298">
        <v>7</v>
      </c>
      <c r="C298" t="s">
        <v>2503</v>
      </c>
      <c r="D298" t="s">
        <v>2502</v>
      </c>
      <c r="E298" t="s">
        <v>2046</v>
      </c>
      <c r="F298">
        <v>2023</v>
      </c>
      <c r="G298" t="s">
        <v>2500</v>
      </c>
      <c r="I298" t="s">
        <v>2499</v>
      </c>
      <c r="J298" t="s">
        <v>2498</v>
      </c>
      <c r="K298" t="s">
        <v>12653</v>
      </c>
    </row>
    <row r="299" spans="1:11" x14ac:dyDescent="0.45">
      <c r="A299" t="s">
        <v>11759</v>
      </c>
      <c r="B299">
        <v>7</v>
      </c>
      <c r="C299" t="s">
        <v>730</v>
      </c>
      <c r="D299" t="s">
        <v>729</v>
      </c>
      <c r="E299" t="s">
        <v>728</v>
      </c>
      <c r="F299">
        <v>2021</v>
      </c>
      <c r="G299" t="s">
        <v>726</v>
      </c>
      <c r="I299" t="s">
        <v>725</v>
      </c>
      <c r="J299" t="s">
        <v>724</v>
      </c>
      <c r="K299" t="s">
        <v>12898</v>
      </c>
    </row>
    <row r="300" spans="1:11" x14ac:dyDescent="0.45">
      <c r="A300" t="s">
        <v>11759</v>
      </c>
      <c r="B300">
        <v>7</v>
      </c>
      <c r="C300" t="s">
        <v>4131</v>
      </c>
      <c r="D300" t="s">
        <v>4130</v>
      </c>
      <c r="E300" t="s">
        <v>720</v>
      </c>
      <c r="F300">
        <v>2022</v>
      </c>
      <c r="G300" t="s">
        <v>4128</v>
      </c>
      <c r="I300" t="s">
        <v>4127</v>
      </c>
      <c r="J300" t="s">
        <v>4126</v>
      </c>
      <c r="K300" t="s">
        <v>12413</v>
      </c>
    </row>
    <row r="301" spans="1:11" x14ac:dyDescent="0.45">
      <c r="A301" t="s">
        <v>11759</v>
      </c>
      <c r="B301">
        <v>7</v>
      </c>
      <c r="C301" t="s">
        <v>1809</v>
      </c>
      <c r="D301" t="s">
        <v>1808</v>
      </c>
      <c r="E301" t="s">
        <v>1807</v>
      </c>
      <c r="F301">
        <v>2019</v>
      </c>
      <c r="G301" t="s">
        <v>1804</v>
      </c>
      <c r="J301" t="s">
        <v>1803</v>
      </c>
      <c r="K301" t="s">
        <v>12748</v>
      </c>
    </row>
    <row r="302" spans="1:11" x14ac:dyDescent="0.45">
      <c r="A302" t="s">
        <v>11759</v>
      </c>
      <c r="B302">
        <v>7</v>
      </c>
      <c r="C302" t="s">
        <v>1336</v>
      </c>
      <c r="D302" t="s">
        <v>1335</v>
      </c>
      <c r="E302" t="s">
        <v>1125</v>
      </c>
      <c r="F302">
        <v>2020</v>
      </c>
      <c r="G302" t="s">
        <v>1332</v>
      </c>
      <c r="I302" t="s">
        <v>1331</v>
      </c>
      <c r="J302" t="s">
        <v>1330</v>
      </c>
      <c r="K302" t="s">
        <v>12812</v>
      </c>
    </row>
    <row r="303" spans="1:11" x14ac:dyDescent="0.45">
      <c r="A303" t="s">
        <v>11759</v>
      </c>
      <c r="B303">
        <v>7</v>
      </c>
      <c r="C303" t="s">
        <v>2475</v>
      </c>
      <c r="D303" t="s">
        <v>2474</v>
      </c>
      <c r="E303" t="s">
        <v>2473</v>
      </c>
      <c r="F303">
        <v>2017</v>
      </c>
      <c r="G303" t="s">
        <v>2471</v>
      </c>
      <c r="I303" t="s">
        <v>2470</v>
      </c>
      <c r="J303" t="s">
        <v>2469</v>
      </c>
      <c r="K303" t="s">
        <v>12657</v>
      </c>
    </row>
    <row r="304" spans="1:11" x14ac:dyDescent="0.45">
      <c r="A304" t="s">
        <v>11759</v>
      </c>
      <c r="B304">
        <v>7</v>
      </c>
      <c r="C304" t="s">
        <v>1733</v>
      </c>
      <c r="D304" t="s">
        <v>1732</v>
      </c>
      <c r="E304" t="s">
        <v>1731</v>
      </c>
      <c r="F304">
        <v>2019</v>
      </c>
      <c r="G304" t="s">
        <v>1730</v>
      </c>
      <c r="I304" t="s">
        <v>1729</v>
      </c>
      <c r="J304" t="s">
        <v>1728</v>
      </c>
      <c r="K304" t="s">
        <v>12758</v>
      </c>
    </row>
    <row r="305" spans="1:11" x14ac:dyDescent="0.45">
      <c r="A305" t="s">
        <v>11759</v>
      </c>
      <c r="B305">
        <v>7</v>
      </c>
      <c r="C305" t="s">
        <v>3158</v>
      </c>
      <c r="D305" t="s">
        <v>3157</v>
      </c>
      <c r="E305" t="s">
        <v>2706</v>
      </c>
      <c r="F305">
        <v>2023</v>
      </c>
      <c r="G305" t="s">
        <v>3156</v>
      </c>
      <c r="I305" t="s">
        <v>3155</v>
      </c>
      <c r="J305" t="s">
        <v>3154</v>
      </c>
      <c r="K305" t="s">
        <v>12555</v>
      </c>
    </row>
    <row r="306" spans="1:11" x14ac:dyDescent="0.45">
      <c r="A306" t="s">
        <v>11760</v>
      </c>
      <c r="B306" t="s">
        <v>5857</v>
      </c>
      <c r="C306" t="s">
        <v>6395</v>
      </c>
      <c r="D306" t="s">
        <v>6392</v>
      </c>
      <c r="F306">
        <v>2019</v>
      </c>
      <c r="G306" t="s">
        <v>6389</v>
      </c>
      <c r="H306" t="s">
        <v>6390</v>
      </c>
      <c r="I306" t="s">
        <v>6388</v>
      </c>
      <c r="K306" t="s">
        <v>13172</v>
      </c>
    </row>
    <row r="307" spans="1:11" x14ac:dyDescent="0.45">
      <c r="A307" t="s">
        <v>11759</v>
      </c>
      <c r="B307">
        <v>7</v>
      </c>
      <c r="C307" t="s">
        <v>818</v>
      </c>
      <c r="D307" t="s">
        <v>817</v>
      </c>
      <c r="E307" t="s">
        <v>816</v>
      </c>
      <c r="F307">
        <v>2020</v>
      </c>
      <c r="G307" t="s">
        <v>814</v>
      </c>
      <c r="I307" t="s">
        <v>813</v>
      </c>
      <c r="J307" t="s">
        <v>812</v>
      </c>
      <c r="K307" t="s">
        <v>12886</v>
      </c>
    </row>
    <row r="308" spans="1:11" x14ac:dyDescent="0.45">
      <c r="A308" t="s">
        <v>11759</v>
      </c>
      <c r="B308">
        <v>7</v>
      </c>
      <c r="C308" t="s">
        <v>5606</v>
      </c>
      <c r="D308" t="s">
        <v>5605</v>
      </c>
      <c r="E308" t="s">
        <v>5604</v>
      </c>
      <c r="F308">
        <v>2024</v>
      </c>
      <c r="G308" t="s">
        <v>5601</v>
      </c>
      <c r="I308" t="s">
        <v>5600</v>
      </c>
      <c r="J308" t="s">
        <v>5599</v>
      </c>
      <c r="K308" t="s">
        <v>12189</v>
      </c>
    </row>
    <row r="309" spans="1:11" x14ac:dyDescent="0.45">
      <c r="A309" t="s">
        <v>11759</v>
      </c>
      <c r="B309">
        <v>7</v>
      </c>
      <c r="C309" t="s">
        <v>3629</v>
      </c>
      <c r="D309" t="s">
        <v>3628</v>
      </c>
      <c r="E309" t="s">
        <v>808</v>
      </c>
      <c r="F309">
        <v>2022</v>
      </c>
      <c r="G309" t="s">
        <v>3627</v>
      </c>
      <c r="I309" t="s">
        <v>3626</v>
      </c>
      <c r="J309" t="s">
        <v>3625</v>
      </c>
      <c r="K309" t="s">
        <v>12486</v>
      </c>
    </row>
    <row r="310" spans="1:11" x14ac:dyDescent="0.45">
      <c r="A310" t="s">
        <v>11760</v>
      </c>
      <c r="B310" t="s">
        <v>5857</v>
      </c>
      <c r="C310" t="s">
        <v>8669</v>
      </c>
      <c r="D310" t="s">
        <v>8667</v>
      </c>
      <c r="F310">
        <v>2024</v>
      </c>
      <c r="G310" t="s">
        <v>8664</v>
      </c>
      <c r="H310" t="s">
        <v>8665</v>
      </c>
      <c r="I310" t="s">
        <v>8663</v>
      </c>
      <c r="K310" t="s">
        <v>12957</v>
      </c>
    </row>
    <row r="311" spans="1:11" x14ac:dyDescent="0.45">
      <c r="A311" t="s">
        <v>11759</v>
      </c>
      <c r="B311">
        <v>7</v>
      </c>
      <c r="C311" t="s">
        <v>4426</v>
      </c>
      <c r="D311" t="s">
        <v>4425</v>
      </c>
      <c r="E311" t="s">
        <v>3197</v>
      </c>
      <c r="F311">
        <v>2022</v>
      </c>
      <c r="G311" t="s">
        <v>4423</v>
      </c>
      <c r="I311" t="s">
        <v>4422</v>
      </c>
      <c r="J311" t="s">
        <v>4421</v>
      </c>
      <c r="K311" t="s">
        <v>12368</v>
      </c>
    </row>
    <row r="312" spans="1:11" x14ac:dyDescent="0.45">
      <c r="A312" t="s">
        <v>11759</v>
      </c>
      <c r="B312">
        <v>7</v>
      </c>
      <c r="C312" t="s">
        <v>4542</v>
      </c>
      <c r="D312" t="s">
        <v>4541</v>
      </c>
      <c r="E312" t="s">
        <v>4540</v>
      </c>
      <c r="F312">
        <v>2024</v>
      </c>
      <c r="G312" t="s">
        <v>4539</v>
      </c>
      <c r="I312" t="s">
        <v>4538</v>
      </c>
      <c r="J312" t="s">
        <v>4537</v>
      </c>
      <c r="K312" t="s">
        <v>12350</v>
      </c>
    </row>
    <row r="313" spans="1:11" x14ac:dyDescent="0.45">
      <c r="A313" t="s">
        <v>386</v>
      </c>
      <c r="B313" t="s">
        <v>17</v>
      </c>
      <c r="C313" t="s">
        <v>18</v>
      </c>
      <c r="D313" t="s">
        <v>19</v>
      </c>
      <c r="E313" t="s">
        <v>20</v>
      </c>
      <c r="F313">
        <v>2024</v>
      </c>
      <c r="G313" t="s">
        <v>25</v>
      </c>
      <c r="H313" t="s">
        <v>26</v>
      </c>
      <c r="I313" t="s">
        <v>27</v>
      </c>
      <c r="J313" t="s">
        <v>28</v>
      </c>
      <c r="K313" t="s">
        <v>12085</v>
      </c>
    </row>
    <row r="314" spans="1:11" x14ac:dyDescent="0.45">
      <c r="A314" t="s">
        <v>11759</v>
      </c>
      <c r="B314">
        <v>7</v>
      </c>
      <c r="C314" t="s">
        <v>5067</v>
      </c>
      <c r="D314" t="s">
        <v>5066</v>
      </c>
      <c r="E314" t="s">
        <v>5065</v>
      </c>
      <c r="F314">
        <v>2024</v>
      </c>
      <c r="G314" t="s">
        <v>5064</v>
      </c>
      <c r="I314" t="s">
        <v>5063</v>
      </c>
      <c r="J314" t="s">
        <v>5062</v>
      </c>
      <c r="K314" t="s">
        <v>12271</v>
      </c>
    </row>
    <row r="315" spans="1:11" x14ac:dyDescent="0.45">
      <c r="A315" t="s">
        <v>11759</v>
      </c>
      <c r="B315">
        <v>7</v>
      </c>
      <c r="C315" t="s">
        <v>5563</v>
      </c>
      <c r="D315" t="s">
        <v>5562</v>
      </c>
      <c r="E315" t="s">
        <v>626</v>
      </c>
      <c r="F315">
        <v>2024</v>
      </c>
      <c r="G315" t="s">
        <v>5561</v>
      </c>
      <c r="I315" t="s">
        <v>5560</v>
      </c>
      <c r="J315" t="s">
        <v>5559</v>
      </c>
      <c r="K315" t="s">
        <v>12195</v>
      </c>
    </row>
    <row r="316" spans="1:11" x14ac:dyDescent="0.45">
      <c r="A316" t="s">
        <v>11759</v>
      </c>
      <c r="B316">
        <v>7</v>
      </c>
      <c r="C316" t="s">
        <v>1923</v>
      </c>
      <c r="D316" t="s">
        <v>1922</v>
      </c>
      <c r="E316" t="s">
        <v>1921</v>
      </c>
      <c r="F316">
        <v>2020</v>
      </c>
      <c r="G316" t="s">
        <v>1920</v>
      </c>
      <c r="I316" t="s">
        <v>1919</v>
      </c>
      <c r="J316" t="s">
        <v>1918</v>
      </c>
      <c r="K316" t="s">
        <v>12732</v>
      </c>
    </row>
    <row r="317" spans="1:11" x14ac:dyDescent="0.45">
      <c r="A317" t="s">
        <v>11759</v>
      </c>
      <c r="B317">
        <v>7</v>
      </c>
      <c r="C317" t="s">
        <v>5189</v>
      </c>
      <c r="D317" t="s">
        <v>5188</v>
      </c>
      <c r="E317" t="s">
        <v>5187</v>
      </c>
      <c r="F317">
        <v>2024</v>
      </c>
      <c r="G317" t="s">
        <v>5186</v>
      </c>
      <c r="I317" t="s">
        <v>5185</v>
      </c>
      <c r="J317" t="s">
        <v>5184</v>
      </c>
      <c r="K317" t="s">
        <v>12252</v>
      </c>
    </row>
    <row r="318" spans="1:11" x14ac:dyDescent="0.45">
      <c r="A318" t="s">
        <v>11759</v>
      </c>
      <c r="B318">
        <v>7</v>
      </c>
      <c r="C318" t="s">
        <v>1187</v>
      </c>
      <c r="D318" t="s">
        <v>1186</v>
      </c>
      <c r="E318" t="s">
        <v>1185</v>
      </c>
      <c r="F318">
        <v>2020</v>
      </c>
      <c r="G318" t="s">
        <v>1184</v>
      </c>
      <c r="I318" t="s">
        <v>1183</v>
      </c>
      <c r="J318" t="s">
        <v>1182</v>
      </c>
      <c r="K318" t="s">
        <v>12833</v>
      </c>
    </row>
    <row r="319" spans="1:11" x14ac:dyDescent="0.45">
      <c r="A319" t="s">
        <v>11759</v>
      </c>
      <c r="B319">
        <v>7</v>
      </c>
      <c r="C319" t="s">
        <v>1852</v>
      </c>
      <c r="D319" t="s">
        <v>1851</v>
      </c>
      <c r="E319" t="s">
        <v>766</v>
      </c>
      <c r="F319">
        <v>2019</v>
      </c>
      <c r="G319" t="s">
        <v>1849</v>
      </c>
      <c r="I319" t="s">
        <v>1848</v>
      </c>
      <c r="J319" t="s">
        <v>1847</v>
      </c>
      <c r="K319" t="s">
        <v>12742</v>
      </c>
    </row>
    <row r="320" spans="1:11" x14ac:dyDescent="0.45">
      <c r="A320" t="s">
        <v>11759</v>
      </c>
      <c r="B320">
        <v>7</v>
      </c>
      <c r="C320" t="s">
        <v>4808</v>
      </c>
      <c r="D320" t="s">
        <v>4807</v>
      </c>
      <c r="E320" t="s">
        <v>902</v>
      </c>
      <c r="F320">
        <v>2024</v>
      </c>
      <c r="G320" t="s">
        <v>4805</v>
      </c>
      <c r="I320" t="s">
        <v>4804</v>
      </c>
      <c r="J320" t="s">
        <v>4803</v>
      </c>
      <c r="K320" t="s">
        <v>12310</v>
      </c>
    </row>
    <row r="321" spans="1:11" x14ac:dyDescent="0.45">
      <c r="A321" t="s">
        <v>11759</v>
      </c>
      <c r="B321">
        <v>7</v>
      </c>
      <c r="C321" t="s">
        <v>5531</v>
      </c>
      <c r="D321" t="s">
        <v>5530</v>
      </c>
      <c r="E321" t="s">
        <v>1731</v>
      </c>
      <c r="F321">
        <v>2024</v>
      </c>
      <c r="G321" t="s">
        <v>5529</v>
      </c>
      <c r="I321" t="s">
        <v>5528</v>
      </c>
      <c r="J321" t="s">
        <v>5527</v>
      </c>
      <c r="K321" t="s">
        <v>12200</v>
      </c>
    </row>
    <row r="322" spans="1:11" x14ac:dyDescent="0.45">
      <c r="A322" t="s">
        <v>11759</v>
      </c>
      <c r="B322">
        <v>7</v>
      </c>
      <c r="C322" t="s">
        <v>2887</v>
      </c>
      <c r="D322" t="s">
        <v>2886</v>
      </c>
      <c r="E322" t="s">
        <v>2885</v>
      </c>
      <c r="F322">
        <v>2023</v>
      </c>
      <c r="G322" t="s">
        <v>2884</v>
      </c>
      <c r="I322" t="s">
        <v>2883</v>
      </c>
      <c r="J322" t="s">
        <v>2882</v>
      </c>
      <c r="K322" t="s">
        <v>12596</v>
      </c>
    </row>
    <row r="323" spans="1:11" x14ac:dyDescent="0.45">
      <c r="A323" t="s">
        <v>11759</v>
      </c>
      <c r="B323">
        <v>7</v>
      </c>
      <c r="C323" t="s">
        <v>1867</v>
      </c>
      <c r="D323" t="s">
        <v>1866</v>
      </c>
      <c r="E323" t="s">
        <v>766</v>
      </c>
      <c r="F323">
        <v>2018</v>
      </c>
      <c r="G323" t="s">
        <v>1864</v>
      </c>
      <c r="I323" t="s">
        <v>1863</v>
      </c>
      <c r="J323" t="s">
        <v>1862</v>
      </c>
      <c r="K323" t="s">
        <v>12740</v>
      </c>
    </row>
    <row r="324" spans="1:11" x14ac:dyDescent="0.45">
      <c r="A324" t="s">
        <v>11759</v>
      </c>
      <c r="B324">
        <v>7</v>
      </c>
      <c r="C324" t="s">
        <v>4933</v>
      </c>
      <c r="D324" t="s">
        <v>4932</v>
      </c>
      <c r="E324" t="s">
        <v>704</v>
      </c>
      <c r="F324">
        <v>2024</v>
      </c>
      <c r="G324" t="s">
        <v>4931</v>
      </c>
      <c r="I324" t="s">
        <v>4930</v>
      </c>
      <c r="J324" t="s">
        <v>4929</v>
      </c>
      <c r="K324" t="s">
        <v>12291</v>
      </c>
    </row>
    <row r="325" spans="1:11" x14ac:dyDescent="0.45">
      <c r="A325" t="s">
        <v>11759</v>
      </c>
      <c r="B325">
        <v>7</v>
      </c>
      <c r="C325" t="s">
        <v>1243</v>
      </c>
      <c r="D325" t="s">
        <v>1242</v>
      </c>
      <c r="E325" t="s">
        <v>1241</v>
      </c>
      <c r="F325">
        <v>2021</v>
      </c>
      <c r="G325" t="s">
        <v>1238</v>
      </c>
      <c r="I325" t="s">
        <v>1237</v>
      </c>
      <c r="J325" t="s">
        <v>1236</v>
      </c>
      <c r="K325" t="s">
        <v>12825</v>
      </c>
    </row>
    <row r="326" spans="1:11" x14ac:dyDescent="0.45">
      <c r="A326" t="s">
        <v>11759</v>
      </c>
      <c r="B326">
        <v>7</v>
      </c>
      <c r="C326" t="s">
        <v>3234</v>
      </c>
      <c r="D326" t="s">
        <v>3233</v>
      </c>
      <c r="E326" t="s">
        <v>655</v>
      </c>
      <c r="F326">
        <v>2023</v>
      </c>
      <c r="G326" t="s">
        <v>3232</v>
      </c>
      <c r="I326" t="s">
        <v>3231</v>
      </c>
      <c r="J326" t="s">
        <v>3230</v>
      </c>
      <c r="K326" t="s">
        <v>12544</v>
      </c>
    </row>
    <row r="327" spans="1:11" x14ac:dyDescent="0.45">
      <c r="A327" t="s">
        <v>11759</v>
      </c>
      <c r="B327">
        <v>7</v>
      </c>
      <c r="C327" t="s">
        <v>1943</v>
      </c>
      <c r="D327" t="s">
        <v>1942</v>
      </c>
      <c r="E327" t="s">
        <v>1941</v>
      </c>
      <c r="F327">
        <v>2020</v>
      </c>
      <c r="G327" t="s">
        <v>1940</v>
      </c>
      <c r="I327" t="s">
        <v>1939</v>
      </c>
      <c r="J327" t="s">
        <v>1938</v>
      </c>
      <c r="K327" t="s">
        <v>12729</v>
      </c>
    </row>
    <row r="328" spans="1:11" x14ac:dyDescent="0.45">
      <c r="A328" t="s">
        <v>11759</v>
      </c>
      <c r="B328">
        <v>7</v>
      </c>
      <c r="C328" t="s">
        <v>1497</v>
      </c>
      <c r="D328" t="s">
        <v>1496</v>
      </c>
      <c r="E328" t="s">
        <v>1495</v>
      </c>
      <c r="F328">
        <v>2019</v>
      </c>
      <c r="G328" t="s">
        <v>1493</v>
      </c>
      <c r="I328" t="s">
        <v>1492</v>
      </c>
      <c r="J328" t="s">
        <v>1491</v>
      </c>
      <c r="K328" t="s">
        <v>12791</v>
      </c>
    </row>
    <row r="329" spans="1:11" x14ac:dyDescent="0.45">
      <c r="A329" t="s">
        <v>11759</v>
      </c>
      <c r="B329">
        <v>7</v>
      </c>
      <c r="C329" t="s">
        <v>4084</v>
      </c>
      <c r="D329" t="s">
        <v>4083</v>
      </c>
      <c r="E329" t="s">
        <v>720</v>
      </c>
      <c r="F329">
        <v>2022</v>
      </c>
      <c r="G329" t="s">
        <v>4080</v>
      </c>
      <c r="I329" t="s">
        <v>4079</v>
      </c>
      <c r="J329" t="s">
        <v>4078</v>
      </c>
      <c r="K329" t="s">
        <v>12420</v>
      </c>
    </row>
    <row r="330" spans="1:11" x14ac:dyDescent="0.45">
      <c r="A330" t="s">
        <v>11759</v>
      </c>
      <c r="B330">
        <v>7</v>
      </c>
      <c r="C330" t="s">
        <v>2561</v>
      </c>
      <c r="D330" t="s">
        <v>2560</v>
      </c>
      <c r="E330" t="s">
        <v>2559</v>
      </c>
      <c r="F330">
        <v>2023</v>
      </c>
      <c r="G330" t="s">
        <v>2558</v>
      </c>
      <c r="I330" t="s">
        <v>2557</v>
      </c>
      <c r="J330" t="s">
        <v>2556</v>
      </c>
      <c r="K330" t="s">
        <v>12644</v>
      </c>
    </row>
    <row r="331" spans="1:11" x14ac:dyDescent="0.45">
      <c r="A331" t="s">
        <v>11759</v>
      </c>
      <c r="B331">
        <v>7</v>
      </c>
      <c r="C331" t="s">
        <v>3812</v>
      </c>
      <c r="D331" t="s">
        <v>3811</v>
      </c>
      <c r="E331" t="s">
        <v>3810</v>
      </c>
      <c r="F331">
        <v>2023</v>
      </c>
      <c r="G331" t="s">
        <v>3809</v>
      </c>
      <c r="I331" t="s">
        <v>3808</v>
      </c>
      <c r="J331" t="s">
        <v>3807</v>
      </c>
      <c r="K331" t="s">
        <v>12459</v>
      </c>
    </row>
    <row r="332" spans="1:11" x14ac:dyDescent="0.45">
      <c r="A332" t="s">
        <v>11759</v>
      </c>
      <c r="B332">
        <v>7</v>
      </c>
      <c r="C332" t="s">
        <v>3242</v>
      </c>
      <c r="D332" t="s">
        <v>3241</v>
      </c>
      <c r="E332" t="s">
        <v>720</v>
      </c>
      <c r="F332">
        <v>2023</v>
      </c>
      <c r="G332" t="s">
        <v>3238</v>
      </c>
      <c r="I332" t="s">
        <v>3237</v>
      </c>
      <c r="J332" t="s">
        <v>3236</v>
      </c>
      <c r="K332" t="s">
        <v>12543</v>
      </c>
    </row>
    <row r="333" spans="1:11" x14ac:dyDescent="0.45">
      <c r="A333" t="s">
        <v>11759</v>
      </c>
      <c r="B333">
        <v>7</v>
      </c>
      <c r="C333" t="s">
        <v>3001</v>
      </c>
      <c r="D333" t="s">
        <v>3000</v>
      </c>
      <c r="E333" t="s">
        <v>759</v>
      </c>
      <c r="F333">
        <v>2023</v>
      </c>
      <c r="G333" t="s">
        <v>2999</v>
      </c>
      <c r="I333" t="s">
        <v>2998</v>
      </c>
      <c r="J333" t="s">
        <v>2997</v>
      </c>
      <c r="K333" t="s">
        <v>12578</v>
      </c>
    </row>
    <row r="334" spans="1:11" x14ac:dyDescent="0.45">
      <c r="A334" t="s">
        <v>11759</v>
      </c>
      <c r="B334">
        <v>7</v>
      </c>
      <c r="C334" t="s">
        <v>1343</v>
      </c>
      <c r="D334" t="s">
        <v>1342</v>
      </c>
      <c r="E334" t="s">
        <v>1341</v>
      </c>
      <c r="F334">
        <v>2020</v>
      </c>
      <c r="G334" t="s">
        <v>1340</v>
      </c>
      <c r="I334" t="s">
        <v>1339</v>
      </c>
      <c r="J334" t="s">
        <v>1338</v>
      </c>
      <c r="K334" t="s">
        <v>12811</v>
      </c>
    </row>
    <row r="335" spans="1:11" x14ac:dyDescent="0.45">
      <c r="A335" t="s">
        <v>11759</v>
      </c>
      <c r="B335">
        <v>7</v>
      </c>
      <c r="C335" t="s">
        <v>4337</v>
      </c>
      <c r="D335" t="s">
        <v>4336</v>
      </c>
      <c r="E335" t="s">
        <v>766</v>
      </c>
      <c r="F335">
        <v>2023</v>
      </c>
      <c r="G335" t="s">
        <v>4335</v>
      </c>
      <c r="I335" t="s">
        <v>4334</v>
      </c>
      <c r="J335" t="s">
        <v>4333</v>
      </c>
      <c r="K335" t="s">
        <v>12381</v>
      </c>
    </row>
    <row r="336" spans="1:11" x14ac:dyDescent="0.45">
      <c r="A336" t="s">
        <v>11759</v>
      </c>
      <c r="B336">
        <v>7</v>
      </c>
      <c r="C336" t="s">
        <v>5652</v>
      </c>
      <c r="D336" t="s">
        <v>5651</v>
      </c>
      <c r="E336" t="s">
        <v>5650</v>
      </c>
      <c r="F336">
        <v>2024</v>
      </c>
      <c r="G336" t="s">
        <v>5649</v>
      </c>
      <c r="I336" t="s">
        <v>5648</v>
      </c>
      <c r="J336" t="s">
        <v>5647</v>
      </c>
      <c r="K336" t="s">
        <v>12182</v>
      </c>
    </row>
    <row r="337" spans="1:11" x14ac:dyDescent="0.45">
      <c r="A337" t="s">
        <v>11759</v>
      </c>
      <c r="B337">
        <v>7</v>
      </c>
      <c r="C337" t="s">
        <v>5168</v>
      </c>
      <c r="D337" t="s">
        <v>5167</v>
      </c>
      <c r="E337" t="s">
        <v>902</v>
      </c>
      <c r="F337">
        <v>2024</v>
      </c>
      <c r="G337" t="s">
        <v>5165</v>
      </c>
      <c r="I337" t="s">
        <v>5164</v>
      </c>
      <c r="J337" t="s">
        <v>5163</v>
      </c>
      <c r="K337" t="s">
        <v>12255</v>
      </c>
    </row>
    <row r="338" spans="1:11" x14ac:dyDescent="0.45">
      <c r="A338" t="s">
        <v>11759</v>
      </c>
      <c r="B338">
        <v>7</v>
      </c>
      <c r="C338" t="s">
        <v>1127</v>
      </c>
      <c r="D338" t="s">
        <v>1126</v>
      </c>
      <c r="E338" t="s">
        <v>1125</v>
      </c>
      <c r="F338">
        <v>2021</v>
      </c>
      <c r="G338" t="s">
        <v>1122</v>
      </c>
      <c r="I338" t="s">
        <v>1121</v>
      </c>
      <c r="J338" t="s">
        <v>1120</v>
      </c>
      <c r="K338" t="s">
        <v>12842</v>
      </c>
    </row>
    <row r="339" spans="1:11" x14ac:dyDescent="0.45">
      <c r="A339" t="s">
        <v>11759</v>
      </c>
      <c r="B339">
        <v>7</v>
      </c>
      <c r="C339" t="s">
        <v>5074</v>
      </c>
      <c r="D339" t="s">
        <v>5073</v>
      </c>
      <c r="E339" t="s">
        <v>720</v>
      </c>
      <c r="F339">
        <v>2024</v>
      </c>
      <c r="G339" t="s">
        <v>5071</v>
      </c>
      <c r="I339" t="s">
        <v>5070</v>
      </c>
      <c r="J339" t="s">
        <v>5069</v>
      </c>
      <c r="K339" t="s">
        <v>12270</v>
      </c>
    </row>
    <row r="340" spans="1:11" x14ac:dyDescent="0.45">
      <c r="A340" t="s">
        <v>11759</v>
      </c>
      <c r="B340">
        <v>7</v>
      </c>
      <c r="C340" t="s">
        <v>3138</v>
      </c>
      <c r="D340" t="s">
        <v>3137</v>
      </c>
      <c r="E340" t="s">
        <v>3136</v>
      </c>
      <c r="F340">
        <v>2023</v>
      </c>
      <c r="G340" t="s">
        <v>3135</v>
      </c>
      <c r="I340" t="s">
        <v>3134</v>
      </c>
      <c r="J340" t="s">
        <v>3133</v>
      </c>
      <c r="K340" t="s">
        <v>12558</v>
      </c>
    </row>
    <row r="341" spans="1:11" x14ac:dyDescent="0.45">
      <c r="A341" t="s">
        <v>11759</v>
      </c>
      <c r="B341">
        <v>7</v>
      </c>
      <c r="C341" t="s">
        <v>4630</v>
      </c>
      <c r="D341" t="s">
        <v>4629</v>
      </c>
      <c r="E341" t="s">
        <v>4628</v>
      </c>
      <c r="F341">
        <v>2024</v>
      </c>
      <c r="G341" t="s">
        <v>4626</v>
      </c>
      <c r="I341" t="s">
        <v>4625</v>
      </c>
      <c r="J341" t="s">
        <v>4624</v>
      </c>
      <c r="K341" t="s">
        <v>12337</v>
      </c>
    </row>
    <row r="342" spans="1:11" x14ac:dyDescent="0.45">
      <c r="A342" t="s">
        <v>11759</v>
      </c>
      <c r="B342">
        <v>7</v>
      </c>
      <c r="C342" t="s">
        <v>2880</v>
      </c>
      <c r="D342" t="s">
        <v>2879</v>
      </c>
      <c r="E342" t="s">
        <v>2878</v>
      </c>
      <c r="F342">
        <v>2023</v>
      </c>
      <c r="G342" t="s">
        <v>2876</v>
      </c>
      <c r="I342" t="s">
        <v>2875</v>
      </c>
      <c r="J342" t="s">
        <v>2874</v>
      </c>
      <c r="K342" t="s">
        <v>12597</v>
      </c>
    </row>
    <row r="343" spans="1:11" x14ac:dyDescent="0.45">
      <c r="A343" t="s">
        <v>11759</v>
      </c>
      <c r="B343">
        <v>7</v>
      </c>
      <c r="C343" t="s">
        <v>5381</v>
      </c>
      <c r="D343" t="s">
        <v>5380</v>
      </c>
      <c r="E343" t="s">
        <v>795</v>
      </c>
      <c r="F343">
        <v>2024</v>
      </c>
      <c r="G343" t="s">
        <v>5379</v>
      </c>
      <c r="I343" t="s">
        <v>5378</v>
      </c>
      <c r="J343" t="s">
        <v>5377</v>
      </c>
      <c r="K343" t="s">
        <v>12223</v>
      </c>
    </row>
    <row r="344" spans="1:11" x14ac:dyDescent="0.45">
      <c r="A344" t="s">
        <v>11759</v>
      </c>
      <c r="B344">
        <v>7</v>
      </c>
      <c r="C344" t="s">
        <v>5407</v>
      </c>
      <c r="D344" t="s">
        <v>5406</v>
      </c>
      <c r="E344" t="s">
        <v>5405</v>
      </c>
      <c r="F344">
        <v>2024</v>
      </c>
      <c r="G344" t="s">
        <v>5404</v>
      </c>
      <c r="I344" t="s">
        <v>5403</v>
      </c>
      <c r="K344" t="s">
        <v>12219</v>
      </c>
    </row>
    <row r="345" spans="1:11" x14ac:dyDescent="0.45">
      <c r="A345" t="s">
        <v>11759</v>
      </c>
      <c r="B345">
        <v>7</v>
      </c>
      <c r="C345" t="s">
        <v>1929</v>
      </c>
      <c r="D345" t="s">
        <v>1928</v>
      </c>
      <c r="E345" t="s">
        <v>676</v>
      </c>
      <c r="F345">
        <v>2019</v>
      </c>
      <c r="G345" t="s">
        <v>1927</v>
      </c>
      <c r="I345" t="s">
        <v>1926</v>
      </c>
      <c r="J345" t="s">
        <v>1925</v>
      </c>
      <c r="K345" t="s">
        <v>12731</v>
      </c>
    </row>
    <row r="346" spans="1:11" x14ac:dyDescent="0.45">
      <c r="A346" t="s">
        <v>11760</v>
      </c>
      <c r="B346" t="s">
        <v>5857</v>
      </c>
      <c r="C346" t="s">
        <v>8414</v>
      </c>
      <c r="D346" t="s">
        <v>5682</v>
      </c>
      <c r="F346">
        <v>2024</v>
      </c>
      <c r="G346" t="s">
        <v>8410</v>
      </c>
      <c r="H346" t="s">
        <v>8411</v>
      </c>
      <c r="I346" t="s">
        <v>8409</v>
      </c>
      <c r="K346" t="s">
        <v>12177</v>
      </c>
    </row>
    <row r="347" spans="1:11" x14ac:dyDescent="0.45">
      <c r="A347" t="s">
        <v>11759</v>
      </c>
      <c r="B347">
        <v>7</v>
      </c>
      <c r="C347" t="s">
        <v>2661</v>
      </c>
      <c r="D347" t="s">
        <v>2660</v>
      </c>
      <c r="E347" t="s">
        <v>2659</v>
      </c>
      <c r="F347">
        <v>2023</v>
      </c>
      <c r="G347" t="s">
        <v>2658</v>
      </c>
      <c r="I347" t="s">
        <v>2657</v>
      </c>
      <c r="J347" t="s">
        <v>2656</v>
      </c>
      <c r="K347" t="s">
        <v>12629</v>
      </c>
    </row>
    <row r="348" spans="1:11" x14ac:dyDescent="0.45">
      <c r="A348" t="s">
        <v>11759</v>
      </c>
      <c r="B348">
        <v>7</v>
      </c>
      <c r="C348" t="s">
        <v>2496</v>
      </c>
      <c r="D348" t="s">
        <v>2495</v>
      </c>
      <c r="E348" t="s">
        <v>2494</v>
      </c>
      <c r="F348">
        <v>2018</v>
      </c>
      <c r="G348" t="s">
        <v>2493</v>
      </c>
      <c r="I348" t="s">
        <v>2492</v>
      </c>
      <c r="J348" t="s">
        <v>2491</v>
      </c>
      <c r="K348" t="s">
        <v>12654</v>
      </c>
    </row>
    <row r="349" spans="1:11" x14ac:dyDescent="0.45">
      <c r="A349" t="s">
        <v>11759</v>
      </c>
      <c r="B349">
        <v>7</v>
      </c>
      <c r="C349" t="s">
        <v>5709</v>
      </c>
      <c r="D349" t="s">
        <v>5708</v>
      </c>
      <c r="E349" t="s">
        <v>893</v>
      </c>
      <c r="F349">
        <v>2024</v>
      </c>
      <c r="G349" t="s">
        <v>5706</v>
      </c>
      <c r="I349" t="s">
        <v>5705</v>
      </c>
      <c r="J349" t="s">
        <v>5704</v>
      </c>
      <c r="K349" t="s">
        <v>12173</v>
      </c>
    </row>
    <row r="350" spans="1:11" x14ac:dyDescent="0.45">
      <c r="A350" t="s">
        <v>11759</v>
      </c>
      <c r="B350">
        <v>7</v>
      </c>
      <c r="C350" t="s">
        <v>2849</v>
      </c>
      <c r="D350" t="s">
        <v>2848</v>
      </c>
      <c r="E350" t="s">
        <v>1581</v>
      </c>
      <c r="F350">
        <v>2023</v>
      </c>
      <c r="G350" t="s">
        <v>2847</v>
      </c>
      <c r="I350" t="s">
        <v>2846</v>
      </c>
      <c r="J350" t="s">
        <v>2845</v>
      </c>
      <c r="K350" t="s">
        <v>12601</v>
      </c>
    </row>
    <row r="351" spans="1:11" x14ac:dyDescent="0.45">
      <c r="A351" t="s">
        <v>11759</v>
      </c>
      <c r="B351">
        <v>7</v>
      </c>
      <c r="C351" t="s">
        <v>2899</v>
      </c>
      <c r="D351" t="s">
        <v>2898</v>
      </c>
      <c r="E351" t="s">
        <v>2061</v>
      </c>
      <c r="F351">
        <v>2023</v>
      </c>
      <c r="G351" t="s">
        <v>2897</v>
      </c>
      <c r="I351" t="s">
        <v>2896</v>
      </c>
      <c r="J351" t="s">
        <v>2895</v>
      </c>
      <c r="K351" t="s">
        <v>12594</v>
      </c>
    </row>
    <row r="352" spans="1:11" x14ac:dyDescent="0.45">
      <c r="A352" t="s">
        <v>386</v>
      </c>
      <c r="B352" t="s">
        <v>17</v>
      </c>
      <c r="C352" t="s">
        <v>102</v>
      </c>
      <c r="D352" t="s">
        <v>103</v>
      </c>
      <c r="E352" t="s">
        <v>20</v>
      </c>
      <c r="F352">
        <v>2022</v>
      </c>
      <c r="G352" t="s">
        <v>105</v>
      </c>
      <c r="H352" t="s">
        <v>106</v>
      </c>
      <c r="I352" t="s">
        <v>107</v>
      </c>
      <c r="J352" t="s">
        <v>108</v>
      </c>
      <c r="K352" t="s">
        <v>12095</v>
      </c>
    </row>
    <row r="353" spans="1:11" x14ac:dyDescent="0.45">
      <c r="A353" t="s">
        <v>11759</v>
      </c>
      <c r="B353">
        <v>7</v>
      </c>
      <c r="C353" t="s">
        <v>4385</v>
      </c>
      <c r="D353" t="s">
        <v>4384</v>
      </c>
      <c r="E353" t="s">
        <v>1581</v>
      </c>
      <c r="F353">
        <v>2021</v>
      </c>
      <c r="G353" t="s">
        <v>4383</v>
      </c>
      <c r="I353" t="s">
        <v>4382</v>
      </c>
      <c r="J353" t="s">
        <v>4381</v>
      </c>
      <c r="K353" t="s">
        <v>12374</v>
      </c>
    </row>
    <row r="354" spans="1:11" x14ac:dyDescent="0.45">
      <c r="A354" t="s">
        <v>11760</v>
      </c>
      <c r="B354" t="s">
        <v>5857</v>
      </c>
      <c r="C354" t="s">
        <v>8769</v>
      </c>
      <c r="D354" t="s">
        <v>8766</v>
      </c>
      <c r="F354">
        <v>2024</v>
      </c>
      <c r="G354" t="s">
        <v>8762</v>
      </c>
      <c r="H354" t="s">
        <v>8763</v>
      </c>
      <c r="I354" t="s">
        <v>8761</v>
      </c>
      <c r="K354" t="s">
        <v>12948</v>
      </c>
    </row>
    <row r="355" spans="1:11" x14ac:dyDescent="0.45">
      <c r="A355" t="s">
        <v>11759</v>
      </c>
      <c r="B355">
        <v>7</v>
      </c>
      <c r="C355" t="s">
        <v>871</v>
      </c>
      <c r="D355" t="s">
        <v>870</v>
      </c>
      <c r="E355" t="s">
        <v>869</v>
      </c>
      <c r="F355">
        <v>2020</v>
      </c>
      <c r="G355" t="s">
        <v>868</v>
      </c>
      <c r="I355" t="s">
        <v>867</v>
      </c>
      <c r="J355" t="s">
        <v>866</v>
      </c>
      <c r="K355" t="s">
        <v>12878</v>
      </c>
    </row>
    <row r="356" spans="1:11" x14ac:dyDescent="0.45">
      <c r="A356" t="s">
        <v>11759</v>
      </c>
      <c r="B356">
        <v>7</v>
      </c>
      <c r="C356" t="s">
        <v>614</v>
      </c>
      <c r="D356" t="s">
        <v>613</v>
      </c>
      <c r="E356" t="s">
        <v>612</v>
      </c>
      <c r="F356">
        <v>2020</v>
      </c>
      <c r="G356" t="s">
        <v>611</v>
      </c>
      <c r="I356" t="s">
        <v>610</v>
      </c>
      <c r="J356" t="s">
        <v>609</v>
      </c>
      <c r="K356" t="s">
        <v>12914</v>
      </c>
    </row>
    <row r="357" spans="1:11" x14ac:dyDescent="0.45">
      <c r="A357" t="s">
        <v>11759</v>
      </c>
      <c r="B357">
        <v>7</v>
      </c>
      <c r="C357" t="s">
        <v>3907</v>
      </c>
      <c r="D357" t="s">
        <v>3906</v>
      </c>
      <c r="E357" t="s">
        <v>640</v>
      </c>
      <c r="F357">
        <v>2022</v>
      </c>
      <c r="G357" t="s">
        <v>3905</v>
      </c>
      <c r="I357" t="s">
        <v>3904</v>
      </c>
      <c r="J357" t="s">
        <v>3903</v>
      </c>
      <c r="K357" t="s">
        <v>12445</v>
      </c>
    </row>
    <row r="358" spans="1:11" x14ac:dyDescent="0.45">
      <c r="A358" t="s">
        <v>11759</v>
      </c>
      <c r="B358">
        <v>7</v>
      </c>
      <c r="C358" t="s">
        <v>1763</v>
      </c>
      <c r="D358" t="s">
        <v>1762</v>
      </c>
      <c r="E358" t="s">
        <v>1761</v>
      </c>
      <c r="F358">
        <v>2018</v>
      </c>
      <c r="G358" t="s">
        <v>1760</v>
      </c>
      <c r="I358" t="s">
        <v>1759</v>
      </c>
      <c r="J358" t="s">
        <v>1758</v>
      </c>
      <c r="K358" t="s">
        <v>12754</v>
      </c>
    </row>
    <row r="359" spans="1:11" x14ac:dyDescent="0.45">
      <c r="A359" t="s">
        <v>11759</v>
      </c>
      <c r="B359">
        <v>7</v>
      </c>
      <c r="C359" t="s">
        <v>2460</v>
      </c>
      <c r="D359" t="s">
        <v>2459</v>
      </c>
      <c r="E359" t="s">
        <v>2458</v>
      </c>
      <c r="F359">
        <v>2017</v>
      </c>
      <c r="G359" t="s">
        <v>2456</v>
      </c>
      <c r="I359" t="s">
        <v>2455</v>
      </c>
      <c r="K359" t="s">
        <v>12659</v>
      </c>
    </row>
    <row r="360" spans="1:11" x14ac:dyDescent="0.45">
      <c r="A360" t="s">
        <v>11759</v>
      </c>
      <c r="B360">
        <v>7</v>
      </c>
      <c r="C360" t="s">
        <v>4827</v>
      </c>
      <c r="D360" t="s">
        <v>4826</v>
      </c>
      <c r="E360" t="s">
        <v>3607</v>
      </c>
      <c r="F360">
        <v>2024</v>
      </c>
      <c r="G360" t="s">
        <v>4825</v>
      </c>
      <c r="I360" t="s">
        <v>4824</v>
      </c>
      <c r="J360" t="s">
        <v>4823</v>
      </c>
      <c r="K360" t="s">
        <v>12307</v>
      </c>
    </row>
    <row r="361" spans="1:11" x14ac:dyDescent="0.45">
      <c r="A361" t="s">
        <v>11759</v>
      </c>
      <c r="B361">
        <v>7</v>
      </c>
      <c r="C361" t="s">
        <v>858</v>
      </c>
      <c r="D361" t="s">
        <v>857</v>
      </c>
      <c r="E361" t="s">
        <v>676</v>
      </c>
      <c r="F361">
        <v>2020</v>
      </c>
      <c r="G361" t="s">
        <v>856</v>
      </c>
      <c r="I361" t="s">
        <v>855</v>
      </c>
      <c r="J361" t="s">
        <v>854</v>
      </c>
      <c r="K361" t="s">
        <v>12880</v>
      </c>
    </row>
    <row r="362" spans="1:11" x14ac:dyDescent="0.45">
      <c r="A362" t="s">
        <v>11759</v>
      </c>
      <c r="B362">
        <v>7</v>
      </c>
      <c r="C362" t="s">
        <v>4588</v>
      </c>
      <c r="D362" t="s">
        <v>4587</v>
      </c>
      <c r="E362" t="s">
        <v>720</v>
      </c>
      <c r="F362">
        <v>2024</v>
      </c>
      <c r="G362" t="s">
        <v>4584</v>
      </c>
      <c r="I362" t="s">
        <v>4583</v>
      </c>
      <c r="J362" t="s">
        <v>4582</v>
      </c>
      <c r="K362" t="s">
        <v>12343</v>
      </c>
    </row>
    <row r="363" spans="1:11" x14ac:dyDescent="0.45">
      <c r="A363" t="s">
        <v>386</v>
      </c>
      <c r="B363" t="s">
        <v>17</v>
      </c>
      <c r="C363" t="s">
        <v>89</v>
      </c>
      <c r="D363" t="s">
        <v>90</v>
      </c>
      <c r="E363" t="s">
        <v>31</v>
      </c>
      <c r="F363">
        <v>2022</v>
      </c>
      <c r="G363" t="s">
        <v>92</v>
      </c>
      <c r="H363" t="s">
        <v>93</v>
      </c>
      <c r="J363" t="s">
        <v>94</v>
      </c>
      <c r="K363" t="s">
        <v>12093</v>
      </c>
    </row>
    <row r="364" spans="1:11" x14ac:dyDescent="0.45">
      <c r="A364" t="s">
        <v>386</v>
      </c>
      <c r="B364" t="s">
        <v>17</v>
      </c>
      <c r="C364" t="s">
        <v>122</v>
      </c>
      <c r="D364" t="s">
        <v>123</v>
      </c>
      <c r="E364" t="s">
        <v>31</v>
      </c>
      <c r="F364">
        <v>2021</v>
      </c>
      <c r="G364" t="s">
        <v>124</v>
      </c>
      <c r="H364" t="s">
        <v>125</v>
      </c>
      <c r="J364" t="s">
        <v>126</v>
      </c>
      <c r="K364" t="s">
        <v>12098</v>
      </c>
    </row>
    <row r="365" spans="1:11" x14ac:dyDescent="0.45">
      <c r="A365" t="s">
        <v>11759</v>
      </c>
      <c r="B365">
        <v>7</v>
      </c>
      <c r="C365" t="s">
        <v>2949</v>
      </c>
      <c r="D365" t="s">
        <v>2948</v>
      </c>
      <c r="E365" t="s">
        <v>2947</v>
      </c>
      <c r="F365">
        <v>2023</v>
      </c>
      <c r="G365" t="s">
        <v>2946</v>
      </c>
      <c r="I365" t="s">
        <v>2945</v>
      </c>
      <c r="J365" t="s">
        <v>2944</v>
      </c>
      <c r="K365" t="s">
        <v>12586</v>
      </c>
    </row>
    <row r="366" spans="1:11" x14ac:dyDescent="0.45">
      <c r="A366" t="s">
        <v>11759</v>
      </c>
      <c r="B366">
        <v>7</v>
      </c>
      <c r="C366" t="s">
        <v>2983</v>
      </c>
      <c r="D366" t="s">
        <v>2982</v>
      </c>
      <c r="E366" t="s">
        <v>2981</v>
      </c>
      <c r="F366">
        <v>2023</v>
      </c>
      <c r="G366" t="s">
        <v>2980</v>
      </c>
      <c r="I366" t="s">
        <v>2979</v>
      </c>
      <c r="J366" t="s">
        <v>2978</v>
      </c>
      <c r="K366" t="s">
        <v>12581</v>
      </c>
    </row>
    <row r="367" spans="1:11" x14ac:dyDescent="0.45">
      <c r="A367" t="s">
        <v>11759</v>
      </c>
      <c r="B367">
        <v>7</v>
      </c>
      <c r="C367" t="s">
        <v>5111</v>
      </c>
      <c r="D367" t="s">
        <v>5110</v>
      </c>
      <c r="E367" t="s">
        <v>655</v>
      </c>
      <c r="F367">
        <v>2024</v>
      </c>
      <c r="G367" t="s">
        <v>5109</v>
      </c>
      <c r="I367" t="s">
        <v>5108</v>
      </c>
      <c r="J367" t="s">
        <v>5107</v>
      </c>
      <c r="K367" t="s">
        <v>12264</v>
      </c>
    </row>
    <row r="368" spans="1:11" x14ac:dyDescent="0.45">
      <c r="A368" t="s">
        <v>11759</v>
      </c>
      <c r="B368">
        <v>7</v>
      </c>
      <c r="C368" t="s">
        <v>4645</v>
      </c>
      <c r="D368" t="s">
        <v>4644</v>
      </c>
      <c r="E368" t="s">
        <v>4643</v>
      </c>
      <c r="F368">
        <v>2024</v>
      </c>
      <c r="G368" t="s">
        <v>4642</v>
      </c>
      <c r="I368" t="s">
        <v>4641</v>
      </c>
      <c r="J368" t="s">
        <v>4640</v>
      </c>
      <c r="K368" t="s">
        <v>12335</v>
      </c>
    </row>
    <row r="369" spans="1:11" x14ac:dyDescent="0.45">
      <c r="A369" t="s">
        <v>11759</v>
      </c>
      <c r="B369">
        <v>7</v>
      </c>
      <c r="C369" t="s">
        <v>2002</v>
      </c>
      <c r="D369" t="s">
        <v>2001</v>
      </c>
      <c r="E369" t="s">
        <v>2000</v>
      </c>
      <c r="F369">
        <v>2020</v>
      </c>
      <c r="G369" t="s">
        <v>1999</v>
      </c>
      <c r="I369" t="s">
        <v>1998</v>
      </c>
      <c r="J369" t="s">
        <v>1997</v>
      </c>
      <c r="K369" t="s">
        <v>12721</v>
      </c>
    </row>
    <row r="370" spans="1:11" x14ac:dyDescent="0.45">
      <c r="A370" t="s">
        <v>11760</v>
      </c>
      <c r="B370" t="s">
        <v>5857</v>
      </c>
      <c r="C370" t="s">
        <v>6445</v>
      </c>
      <c r="D370" t="s">
        <v>6442</v>
      </c>
      <c r="F370">
        <v>2019</v>
      </c>
      <c r="G370" t="s">
        <v>6439</v>
      </c>
      <c r="H370" t="s">
        <v>6440</v>
      </c>
      <c r="I370" t="s">
        <v>6438</v>
      </c>
      <c r="K370" t="s">
        <v>13167</v>
      </c>
    </row>
    <row r="371" spans="1:11" x14ac:dyDescent="0.45">
      <c r="A371" t="s">
        <v>11759</v>
      </c>
      <c r="B371">
        <v>7</v>
      </c>
      <c r="C371" t="s">
        <v>4901</v>
      </c>
      <c r="D371" t="s">
        <v>4900</v>
      </c>
      <c r="E371" t="s">
        <v>4074</v>
      </c>
      <c r="F371">
        <v>2024</v>
      </c>
      <c r="G371" t="s">
        <v>4899</v>
      </c>
      <c r="I371" t="s">
        <v>4898</v>
      </c>
      <c r="J371" t="s">
        <v>4897</v>
      </c>
      <c r="K371" t="s">
        <v>12296</v>
      </c>
    </row>
    <row r="372" spans="1:11" x14ac:dyDescent="0.45">
      <c r="A372" t="s">
        <v>11759</v>
      </c>
      <c r="B372">
        <v>7</v>
      </c>
      <c r="C372" t="s">
        <v>5518</v>
      </c>
      <c r="D372" t="s">
        <v>5517</v>
      </c>
      <c r="E372" t="s">
        <v>3096</v>
      </c>
      <c r="F372">
        <v>2024</v>
      </c>
      <c r="G372" t="s">
        <v>5516</v>
      </c>
      <c r="I372" t="s">
        <v>5515</v>
      </c>
      <c r="J372" t="s">
        <v>5514</v>
      </c>
      <c r="K372" t="s">
        <v>12202</v>
      </c>
    </row>
    <row r="373" spans="1:11" x14ac:dyDescent="0.45">
      <c r="A373" t="s">
        <v>11760</v>
      </c>
      <c r="B373" t="s">
        <v>5857</v>
      </c>
      <c r="C373" t="s">
        <v>7583</v>
      </c>
      <c r="D373" t="s">
        <v>7580</v>
      </c>
      <c r="F373">
        <v>2023</v>
      </c>
      <c r="G373" t="s">
        <v>7577</v>
      </c>
      <c r="H373" t="s">
        <v>7578</v>
      </c>
      <c r="I373" t="s">
        <v>7576</v>
      </c>
      <c r="K373" t="s">
        <v>13051</v>
      </c>
    </row>
    <row r="374" spans="1:11" x14ac:dyDescent="0.45">
      <c r="A374" t="s">
        <v>386</v>
      </c>
      <c r="B374" t="s">
        <v>17</v>
      </c>
      <c r="C374" t="s">
        <v>185</v>
      </c>
      <c r="D374" t="s">
        <v>186</v>
      </c>
      <c r="E374" t="s">
        <v>20</v>
      </c>
      <c r="F374">
        <v>2023</v>
      </c>
      <c r="G374" t="s">
        <v>187</v>
      </c>
      <c r="H374" t="s">
        <v>188</v>
      </c>
      <c r="I374" t="s">
        <v>189</v>
      </c>
      <c r="J374" t="s">
        <v>190</v>
      </c>
      <c r="K374" t="s">
        <v>12108</v>
      </c>
    </row>
    <row r="375" spans="1:11" x14ac:dyDescent="0.45">
      <c r="A375" t="s">
        <v>11759</v>
      </c>
      <c r="B375">
        <v>7</v>
      </c>
      <c r="C375" t="s">
        <v>3832</v>
      </c>
      <c r="D375" t="s">
        <v>3831</v>
      </c>
      <c r="E375" t="s">
        <v>902</v>
      </c>
      <c r="F375">
        <v>2023</v>
      </c>
      <c r="G375" t="s">
        <v>3829</v>
      </c>
      <c r="I375" t="s">
        <v>3828</v>
      </c>
      <c r="J375" t="s">
        <v>3827</v>
      </c>
      <c r="K375" t="s">
        <v>12456</v>
      </c>
    </row>
    <row r="376" spans="1:11" x14ac:dyDescent="0.45">
      <c r="A376" t="s">
        <v>11759</v>
      </c>
      <c r="B376">
        <v>7</v>
      </c>
      <c r="C376" t="s">
        <v>3334</v>
      </c>
      <c r="D376" t="s">
        <v>3333</v>
      </c>
      <c r="E376" t="s">
        <v>720</v>
      </c>
      <c r="F376">
        <v>2023</v>
      </c>
      <c r="G376" t="s">
        <v>3330</v>
      </c>
      <c r="I376" t="s">
        <v>3329</v>
      </c>
      <c r="J376" t="s">
        <v>3328</v>
      </c>
      <c r="K376" t="s">
        <v>12529</v>
      </c>
    </row>
    <row r="377" spans="1:11" x14ac:dyDescent="0.45">
      <c r="A377" t="s">
        <v>11759</v>
      </c>
      <c r="B377">
        <v>7</v>
      </c>
      <c r="C377" t="s">
        <v>4580</v>
      </c>
      <c r="D377" t="s">
        <v>4579</v>
      </c>
      <c r="E377" t="s">
        <v>4185</v>
      </c>
      <c r="F377">
        <v>2024</v>
      </c>
      <c r="G377" t="s">
        <v>4578</v>
      </c>
      <c r="I377" t="s">
        <v>4577</v>
      </c>
      <c r="J377" t="s">
        <v>4576</v>
      </c>
      <c r="K377" t="s">
        <v>12344</v>
      </c>
    </row>
    <row r="378" spans="1:11" x14ac:dyDescent="0.45">
      <c r="A378" t="s">
        <v>11759</v>
      </c>
      <c r="B378">
        <v>7</v>
      </c>
      <c r="C378" t="s">
        <v>5394</v>
      </c>
      <c r="D378" t="s">
        <v>5393</v>
      </c>
      <c r="E378" t="s">
        <v>5392</v>
      </c>
      <c r="F378">
        <v>2024</v>
      </c>
      <c r="G378" t="s">
        <v>5391</v>
      </c>
      <c r="I378" t="s">
        <v>5390</v>
      </c>
      <c r="J378" t="s">
        <v>5389</v>
      </c>
      <c r="K378" t="s">
        <v>12221</v>
      </c>
    </row>
    <row r="379" spans="1:11" x14ac:dyDescent="0.45">
      <c r="A379" t="s">
        <v>11759</v>
      </c>
      <c r="B379">
        <v>7</v>
      </c>
      <c r="C379" t="s">
        <v>2782</v>
      </c>
      <c r="D379" t="s">
        <v>2781</v>
      </c>
      <c r="E379" t="s">
        <v>1581</v>
      </c>
      <c r="F379">
        <v>2024</v>
      </c>
      <c r="G379" t="s">
        <v>2780</v>
      </c>
      <c r="I379" t="s">
        <v>2779</v>
      </c>
      <c r="J379" t="s">
        <v>2778</v>
      </c>
      <c r="K379" t="s">
        <v>12611</v>
      </c>
    </row>
    <row r="380" spans="1:11" x14ac:dyDescent="0.45">
      <c r="A380" t="s">
        <v>11759</v>
      </c>
      <c r="B380">
        <v>7</v>
      </c>
      <c r="C380" t="s">
        <v>5677</v>
      </c>
      <c r="D380" t="s">
        <v>5676</v>
      </c>
      <c r="E380" t="s">
        <v>2981</v>
      </c>
      <c r="F380">
        <v>2024</v>
      </c>
      <c r="G380" t="s">
        <v>5675</v>
      </c>
      <c r="I380" t="s">
        <v>5674</v>
      </c>
      <c r="J380" t="s">
        <v>5673</v>
      </c>
      <c r="K380" t="s">
        <v>12178</v>
      </c>
    </row>
    <row r="381" spans="1:11" x14ac:dyDescent="0.45">
      <c r="A381" t="s">
        <v>386</v>
      </c>
      <c r="B381" t="s">
        <v>17</v>
      </c>
      <c r="C381" t="s">
        <v>252</v>
      </c>
      <c r="D381" t="s">
        <v>253</v>
      </c>
      <c r="E381" t="s">
        <v>20</v>
      </c>
      <c r="F381">
        <v>2023</v>
      </c>
      <c r="G381" t="s">
        <v>254</v>
      </c>
      <c r="H381" t="s">
        <v>255</v>
      </c>
      <c r="I381" t="s">
        <v>256</v>
      </c>
      <c r="J381" t="s">
        <v>257</v>
      </c>
      <c r="K381" t="s">
        <v>12118</v>
      </c>
    </row>
    <row r="382" spans="1:11" x14ac:dyDescent="0.45">
      <c r="A382" t="s">
        <v>11761</v>
      </c>
      <c r="B382" t="s">
        <v>9095</v>
      </c>
      <c r="C382" t="s">
        <v>11466</v>
      </c>
      <c r="D382" t="s">
        <v>11464</v>
      </c>
      <c r="F382">
        <v>2024</v>
      </c>
      <c r="G382" t="s">
        <v>11796</v>
      </c>
      <c r="H382" t="s">
        <v>8879</v>
      </c>
      <c r="I382" t="s">
        <v>11462</v>
      </c>
      <c r="J382" t="s">
        <v>9084</v>
      </c>
      <c r="K382" t="s">
        <v>13222</v>
      </c>
    </row>
    <row r="383" spans="1:11" x14ac:dyDescent="0.45">
      <c r="A383" t="s">
        <v>11759</v>
      </c>
      <c r="B383">
        <v>7</v>
      </c>
      <c r="C383" t="s">
        <v>1388</v>
      </c>
      <c r="D383" t="s">
        <v>1387</v>
      </c>
      <c r="E383" t="s">
        <v>1386</v>
      </c>
      <c r="F383">
        <v>2019</v>
      </c>
      <c r="G383" t="s">
        <v>1384</v>
      </c>
      <c r="I383" t="s">
        <v>1383</v>
      </c>
      <c r="J383" t="s">
        <v>1382</v>
      </c>
      <c r="K383" t="s">
        <v>12805</v>
      </c>
    </row>
    <row r="384" spans="1:11" x14ac:dyDescent="0.45">
      <c r="A384" t="s">
        <v>11759</v>
      </c>
      <c r="B384">
        <v>7</v>
      </c>
      <c r="C384" t="s">
        <v>904</v>
      </c>
      <c r="D384" t="s">
        <v>903</v>
      </c>
      <c r="E384" t="s">
        <v>902</v>
      </c>
      <c r="F384">
        <v>2021</v>
      </c>
      <c r="G384" t="s">
        <v>899</v>
      </c>
      <c r="I384" t="s">
        <v>898</v>
      </c>
      <c r="J384" t="s">
        <v>897</v>
      </c>
      <c r="K384" t="s">
        <v>12874</v>
      </c>
    </row>
    <row r="385" spans="1:11" x14ac:dyDescent="0.45">
      <c r="A385" t="s">
        <v>11759</v>
      </c>
      <c r="B385">
        <v>7</v>
      </c>
      <c r="C385" t="s">
        <v>4021</v>
      </c>
      <c r="D385" t="s">
        <v>4020</v>
      </c>
      <c r="E385" t="s">
        <v>902</v>
      </c>
      <c r="F385">
        <v>2022</v>
      </c>
      <c r="G385" t="s">
        <v>4017</v>
      </c>
      <c r="I385" t="s">
        <v>4016</v>
      </c>
      <c r="J385" t="s">
        <v>4015</v>
      </c>
      <c r="K385" t="s">
        <v>12429</v>
      </c>
    </row>
    <row r="386" spans="1:11" x14ac:dyDescent="0.45">
      <c r="A386" t="s">
        <v>11759</v>
      </c>
      <c r="B386">
        <v>7</v>
      </c>
      <c r="C386" t="s">
        <v>3698</v>
      </c>
      <c r="D386" t="s">
        <v>3697</v>
      </c>
      <c r="E386" t="s">
        <v>626</v>
      </c>
      <c r="F386">
        <v>2022</v>
      </c>
      <c r="G386" t="s">
        <v>3696</v>
      </c>
      <c r="I386" t="s">
        <v>3695</v>
      </c>
      <c r="J386" t="s">
        <v>3694</v>
      </c>
      <c r="K386" t="s">
        <v>12476</v>
      </c>
    </row>
    <row r="387" spans="1:11" x14ac:dyDescent="0.45">
      <c r="A387" t="s">
        <v>11760</v>
      </c>
      <c r="B387" t="s">
        <v>5857</v>
      </c>
      <c r="C387" t="s">
        <v>7560</v>
      </c>
      <c r="D387" t="s">
        <v>7558</v>
      </c>
      <c r="F387">
        <v>2023</v>
      </c>
      <c r="G387" t="s">
        <v>7555</v>
      </c>
      <c r="H387" t="s">
        <v>7556</v>
      </c>
      <c r="I387" t="s">
        <v>7554</v>
      </c>
      <c r="K387" t="s">
        <v>13054</v>
      </c>
    </row>
    <row r="388" spans="1:11" x14ac:dyDescent="0.45">
      <c r="A388" t="s">
        <v>11759</v>
      </c>
      <c r="B388">
        <v>7</v>
      </c>
      <c r="C388" t="s">
        <v>2554</v>
      </c>
      <c r="D388" t="s">
        <v>2553</v>
      </c>
      <c r="E388" t="s">
        <v>626</v>
      </c>
      <c r="F388">
        <v>2023</v>
      </c>
      <c r="G388" t="s">
        <v>2552</v>
      </c>
      <c r="I388" t="s">
        <v>2551</v>
      </c>
      <c r="J388" t="s">
        <v>2550</v>
      </c>
      <c r="K388" t="s">
        <v>12645</v>
      </c>
    </row>
    <row r="389" spans="1:11" x14ac:dyDescent="0.45">
      <c r="A389" t="s">
        <v>11759</v>
      </c>
      <c r="B389">
        <v>7</v>
      </c>
      <c r="C389" t="s">
        <v>5715</v>
      </c>
      <c r="D389" t="s">
        <v>5714</v>
      </c>
      <c r="E389" t="s">
        <v>795</v>
      </c>
      <c r="F389">
        <v>2024</v>
      </c>
      <c r="G389" t="s">
        <v>5713</v>
      </c>
      <c r="I389" t="s">
        <v>5712</v>
      </c>
      <c r="J389" t="s">
        <v>5711</v>
      </c>
      <c r="K389" t="s">
        <v>12172</v>
      </c>
    </row>
    <row r="390" spans="1:11" x14ac:dyDescent="0.45">
      <c r="A390" t="s">
        <v>11760</v>
      </c>
      <c r="B390" t="s">
        <v>5857</v>
      </c>
      <c r="C390" t="s">
        <v>6363</v>
      </c>
      <c r="D390" t="s">
        <v>6360</v>
      </c>
      <c r="F390">
        <v>2018</v>
      </c>
      <c r="G390" t="s">
        <v>6357</v>
      </c>
      <c r="H390" t="s">
        <v>6358</v>
      </c>
      <c r="I390" t="s">
        <v>6356</v>
      </c>
      <c r="K390" t="s">
        <v>13175</v>
      </c>
    </row>
    <row r="391" spans="1:11" x14ac:dyDescent="0.45">
      <c r="A391" t="s">
        <v>386</v>
      </c>
      <c r="B391" t="s">
        <v>17</v>
      </c>
      <c r="C391" t="s">
        <v>115</v>
      </c>
      <c r="D391" t="s">
        <v>116</v>
      </c>
      <c r="E391" t="s">
        <v>31</v>
      </c>
      <c r="F391">
        <v>2023</v>
      </c>
      <c r="G391" t="s">
        <v>118</v>
      </c>
      <c r="H391" t="s">
        <v>119</v>
      </c>
      <c r="I391" t="s">
        <v>120</v>
      </c>
      <c r="J391" t="s">
        <v>121</v>
      </c>
      <c r="K391" t="s">
        <v>12097</v>
      </c>
    </row>
    <row r="392" spans="1:11" x14ac:dyDescent="0.45">
      <c r="A392" t="s">
        <v>11759</v>
      </c>
      <c r="B392">
        <v>7</v>
      </c>
      <c r="C392" t="s">
        <v>3117</v>
      </c>
      <c r="D392" t="s">
        <v>3116</v>
      </c>
      <c r="E392" t="s">
        <v>1047</v>
      </c>
      <c r="F392">
        <v>2023</v>
      </c>
      <c r="G392" t="s">
        <v>3115</v>
      </c>
      <c r="I392" t="s">
        <v>3114</v>
      </c>
      <c r="J392" t="s">
        <v>3113</v>
      </c>
      <c r="K392" t="s">
        <v>12561</v>
      </c>
    </row>
    <row r="393" spans="1:11" x14ac:dyDescent="0.45">
      <c r="A393" t="s">
        <v>11759</v>
      </c>
      <c r="B393">
        <v>7</v>
      </c>
      <c r="C393" t="s">
        <v>4697</v>
      </c>
      <c r="D393" t="s">
        <v>4696</v>
      </c>
      <c r="E393" t="s">
        <v>4309</v>
      </c>
      <c r="F393">
        <v>2024</v>
      </c>
      <c r="G393" t="s">
        <v>4695</v>
      </c>
      <c r="I393" t="s">
        <v>4694</v>
      </c>
      <c r="J393" t="s">
        <v>4693</v>
      </c>
      <c r="K393" t="s">
        <v>12327</v>
      </c>
    </row>
    <row r="394" spans="1:11" x14ac:dyDescent="0.45">
      <c r="A394" t="s">
        <v>11759</v>
      </c>
      <c r="B394">
        <v>7</v>
      </c>
      <c r="C394" t="s">
        <v>1756</v>
      </c>
      <c r="D394" t="s">
        <v>1755</v>
      </c>
      <c r="E394" t="s">
        <v>720</v>
      </c>
      <c r="F394">
        <v>2020</v>
      </c>
      <c r="G394" t="s">
        <v>1753</v>
      </c>
      <c r="I394" t="s">
        <v>1752</v>
      </c>
      <c r="J394" t="s">
        <v>1751</v>
      </c>
      <c r="K394" t="s">
        <v>12755</v>
      </c>
    </row>
    <row r="395" spans="1:11" x14ac:dyDescent="0.45">
      <c r="A395" t="s">
        <v>11759</v>
      </c>
      <c r="B395">
        <v>7</v>
      </c>
      <c r="C395" t="s">
        <v>3406</v>
      </c>
      <c r="D395" t="s">
        <v>3405</v>
      </c>
      <c r="E395" t="s">
        <v>3404</v>
      </c>
      <c r="F395">
        <v>2023</v>
      </c>
      <c r="G395" t="s">
        <v>3403</v>
      </c>
      <c r="I395" t="s">
        <v>3402</v>
      </c>
      <c r="J395" t="s">
        <v>3401</v>
      </c>
      <c r="K395" t="s">
        <v>12518</v>
      </c>
    </row>
    <row r="396" spans="1:11" x14ac:dyDescent="0.45">
      <c r="A396" t="s">
        <v>11760</v>
      </c>
      <c r="B396" t="s">
        <v>5857</v>
      </c>
      <c r="C396" t="s">
        <v>8529</v>
      </c>
      <c r="D396" t="s">
        <v>8526</v>
      </c>
      <c r="F396">
        <v>2024</v>
      </c>
      <c r="G396" t="s">
        <v>8523</v>
      </c>
      <c r="H396" t="s">
        <v>8524</v>
      </c>
      <c r="I396" t="s">
        <v>8522</v>
      </c>
      <c r="K396" t="s">
        <v>12969</v>
      </c>
    </row>
    <row r="397" spans="1:11" x14ac:dyDescent="0.45">
      <c r="A397" t="s">
        <v>11760</v>
      </c>
      <c r="B397" t="s">
        <v>5857</v>
      </c>
      <c r="C397" t="s">
        <v>6117</v>
      </c>
      <c r="D397" t="s">
        <v>6114</v>
      </c>
      <c r="F397">
        <v>2019</v>
      </c>
      <c r="G397" t="s">
        <v>6111</v>
      </c>
      <c r="H397" t="s">
        <v>6112</v>
      </c>
      <c r="I397" t="s">
        <v>6110</v>
      </c>
      <c r="K397" t="s">
        <v>13198</v>
      </c>
    </row>
    <row r="398" spans="1:11" x14ac:dyDescent="0.45">
      <c r="A398" t="s">
        <v>11760</v>
      </c>
      <c r="B398" t="s">
        <v>5857</v>
      </c>
      <c r="C398" t="s">
        <v>8407</v>
      </c>
      <c r="D398" t="s">
        <v>4607</v>
      </c>
      <c r="F398">
        <v>2024</v>
      </c>
      <c r="G398" t="s">
        <v>8403</v>
      </c>
      <c r="H398" t="s">
        <v>8404</v>
      </c>
      <c r="I398" t="s">
        <v>8402</v>
      </c>
      <c r="K398" t="s">
        <v>12340</v>
      </c>
    </row>
    <row r="399" spans="1:11" x14ac:dyDescent="0.45">
      <c r="A399" t="s">
        <v>11759</v>
      </c>
      <c r="B399">
        <v>7</v>
      </c>
      <c r="C399" t="s">
        <v>5041</v>
      </c>
      <c r="D399" t="s">
        <v>5040</v>
      </c>
      <c r="E399" t="s">
        <v>5039</v>
      </c>
      <c r="F399">
        <v>2024</v>
      </c>
      <c r="G399" t="s">
        <v>5038</v>
      </c>
      <c r="I399" t="s">
        <v>5037</v>
      </c>
      <c r="J399" t="s">
        <v>5036</v>
      </c>
      <c r="K399" t="s">
        <v>12275</v>
      </c>
    </row>
    <row r="400" spans="1:11" x14ac:dyDescent="0.45">
      <c r="A400" t="s">
        <v>11760</v>
      </c>
      <c r="B400" t="s">
        <v>5857</v>
      </c>
      <c r="C400" t="s">
        <v>8547</v>
      </c>
      <c r="D400" t="s">
        <v>8544</v>
      </c>
      <c r="F400">
        <v>2024</v>
      </c>
      <c r="G400" t="s">
        <v>8541</v>
      </c>
      <c r="H400" t="s">
        <v>8542</v>
      </c>
      <c r="I400" t="s">
        <v>8540</v>
      </c>
      <c r="K400" t="s">
        <v>12967</v>
      </c>
    </row>
    <row r="401" spans="1:11" x14ac:dyDescent="0.45">
      <c r="A401" t="s">
        <v>11759</v>
      </c>
      <c r="B401">
        <v>7</v>
      </c>
      <c r="C401" t="s">
        <v>5665</v>
      </c>
      <c r="D401" t="s">
        <v>5664</v>
      </c>
      <c r="E401" t="s">
        <v>1769</v>
      </c>
      <c r="F401">
        <v>2024</v>
      </c>
      <c r="G401" t="s">
        <v>5663</v>
      </c>
      <c r="I401" t="s">
        <v>5662</v>
      </c>
      <c r="J401" t="s">
        <v>5661</v>
      </c>
      <c r="K401" t="s">
        <v>12180</v>
      </c>
    </row>
    <row r="402" spans="1:11" x14ac:dyDescent="0.45">
      <c r="A402" t="s">
        <v>11760</v>
      </c>
      <c r="B402" t="s">
        <v>5857</v>
      </c>
      <c r="C402" t="s">
        <v>7199</v>
      </c>
      <c r="D402" t="s">
        <v>7196</v>
      </c>
      <c r="F402">
        <v>2022</v>
      </c>
      <c r="G402" t="s">
        <v>7194</v>
      </c>
      <c r="H402" t="s">
        <v>7195</v>
      </c>
      <c r="I402" t="s">
        <v>7193</v>
      </c>
      <c r="K402" t="s">
        <v>13092</v>
      </c>
    </row>
    <row r="403" spans="1:11" x14ac:dyDescent="0.45">
      <c r="A403" t="s">
        <v>11759</v>
      </c>
      <c r="B403">
        <v>7</v>
      </c>
      <c r="C403" t="s">
        <v>753</v>
      </c>
      <c r="D403" t="s">
        <v>752</v>
      </c>
      <c r="E403" t="s">
        <v>751</v>
      </c>
      <c r="F403">
        <v>2021</v>
      </c>
      <c r="G403" t="s">
        <v>750</v>
      </c>
      <c r="I403" t="s">
        <v>749</v>
      </c>
      <c r="J403" t="s">
        <v>748</v>
      </c>
      <c r="K403" t="s">
        <v>12895</v>
      </c>
    </row>
    <row r="404" spans="1:11" x14ac:dyDescent="0.45">
      <c r="A404" t="s">
        <v>11759</v>
      </c>
      <c r="B404">
        <v>7</v>
      </c>
      <c r="C404" t="s">
        <v>1442</v>
      </c>
      <c r="D404" t="s">
        <v>1441</v>
      </c>
      <c r="E404" t="s">
        <v>1417</v>
      </c>
      <c r="F404">
        <v>2020</v>
      </c>
      <c r="G404" t="s">
        <v>1439</v>
      </c>
      <c r="I404" t="s">
        <v>1438</v>
      </c>
      <c r="J404" t="s">
        <v>1437</v>
      </c>
      <c r="K404" t="s">
        <v>12798</v>
      </c>
    </row>
    <row r="405" spans="1:11" x14ac:dyDescent="0.45">
      <c r="A405" t="s">
        <v>11759</v>
      </c>
      <c r="B405">
        <v>7</v>
      </c>
      <c r="C405" t="s">
        <v>3302</v>
      </c>
      <c r="D405" t="s">
        <v>3301</v>
      </c>
      <c r="E405" t="s">
        <v>3300</v>
      </c>
      <c r="F405">
        <v>2022</v>
      </c>
      <c r="G405" t="s">
        <v>3299</v>
      </c>
      <c r="I405" t="s">
        <v>3298</v>
      </c>
      <c r="J405" t="s">
        <v>3297</v>
      </c>
      <c r="K405" t="s">
        <v>12534</v>
      </c>
    </row>
    <row r="406" spans="1:11" x14ac:dyDescent="0.45">
      <c r="A406" t="s">
        <v>11759</v>
      </c>
      <c r="B406">
        <v>7</v>
      </c>
      <c r="C406" t="s">
        <v>2714</v>
      </c>
      <c r="D406" t="s">
        <v>2713</v>
      </c>
      <c r="E406" t="s">
        <v>1281</v>
      </c>
      <c r="F406">
        <v>2023</v>
      </c>
      <c r="G406" t="s">
        <v>2712</v>
      </c>
      <c r="I406" t="s">
        <v>2711</v>
      </c>
      <c r="J406" t="s">
        <v>2710</v>
      </c>
      <c r="K406" t="s">
        <v>12621</v>
      </c>
    </row>
    <row r="407" spans="1:11" x14ac:dyDescent="0.45">
      <c r="A407" t="s">
        <v>11760</v>
      </c>
      <c r="B407" t="s">
        <v>5857</v>
      </c>
      <c r="C407" t="s">
        <v>8750</v>
      </c>
      <c r="D407" t="s">
        <v>8747</v>
      </c>
      <c r="F407">
        <v>2024</v>
      </c>
      <c r="G407" t="s">
        <v>8743</v>
      </c>
      <c r="H407" t="s">
        <v>8744</v>
      </c>
      <c r="I407" t="s">
        <v>8742</v>
      </c>
      <c r="K407" t="s">
        <v>12950</v>
      </c>
    </row>
    <row r="408" spans="1:11" x14ac:dyDescent="0.45">
      <c r="A408" t="s">
        <v>11760</v>
      </c>
      <c r="B408" t="s">
        <v>5857</v>
      </c>
      <c r="C408" t="s">
        <v>8934</v>
      </c>
      <c r="D408" t="s">
        <v>8931</v>
      </c>
      <c r="F408">
        <v>2024</v>
      </c>
      <c r="G408" t="s">
        <v>8928</v>
      </c>
      <c r="H408" t="s">
        <v>8929</v>
      </c>
      <c r="I408" t="s">
        <v>8927</v>
      </c>
      <c r="K408" t="s">
        <v>12931</v>
      </c>
    </row>
    <row r="409" spans="1:11" x14ac:dyDescent="0.45">
      <c r="A409" t="s">
        <v>386</v>
      </c>
      <c r="B409" t="s">
        <v>17</v>
      </c>
      <c r="C409" t="s">
        <v>191</v>
      </c>
      <c r="D409" t="s">
        <v>192</v>
      </c>
      <c r="E409" t="s">
        <v>40</v>
      </c>
      <c r="F409">
        <v>2020</v>
      </c>
      <c r="G409" t="s">
        <v>195</v>
      </c>
      <c r="H409" t="s">
        <v>196</v>
      </c>
      <c r="I409" t="s">
        <v>197</v>
      </c>
      <c r="K409" t="s">
        <v>12109</v>
      </c>
    </row>
    <row r="410" spans="1:11" x14ac:dyDescent="0.45">
      <c r="A410" t="s">
        <v>11760</v>
      </c>
      <c r="B410" t="s">
        <v>5857</v>
      </c>
      <c r="C410" t="s">
        <v>8614</v>
      </c>
      <c r="D410" t="s">
        <v>8611</v>
      </c>
      <c r="F410">
        <v>2024</v>
      </c>
      <c r="G410" t="s">
        <v>8609</v>
      </c>
      <c r="H410" t="s">
        <v>8610</v>
      </c>
      <c r="I410" t="s">
        <v>8608</v>
      </c>
      <c r="K410" t="s">
        <v>12158</v>
      </c>
    </row>
    <row r="411" spans="1:11" x14ac:dyDescent="0.45">
      <c r="A411" t="s">
        <v>388</v>
      </c>
      <c r="C411" t="s">
        <v>513</v>
      </c>
      <c r="D411" t="s">
        <v>514</v>
      </c>
      <c r="F411">
        <v>2022</v>
      </c>
      <c r="G411" t="s">
        <v>506</v>
      </c>
      <c r="H411" t="s">
        <v>508</v>
      </c>
      <c r="I411" t="s">
        <v>510</v>
      </c>
      <c r="J411" t="s">
        <v>505</v>
      </c>
      <c r="K411" t="s">
        <v>12142</v>
      </c>
    </row>
    <row r="412" spans="1:11" x14ac:dyDescent="0.45">
      <c r="A412" t="s">
        <v>11759</v>
      </c>
      <c r="B412">
        <v>7</v>
      </c>
      <c r="C412" t="s">
        <v>1035</v>
      </c>
      <c r="D412" t="s">
        <v>1034</v>
      </c>
      <c r="E412" t="s">
        <v>960</v>
      </c>
      <c r="F412">
        <v>2021</v>
      </c>
      <c r="G412" t="s">
        <v>1032</v>
      </c>
      <c r="I412" t="s">
        <v>1031</v>
      </c>
      <c r="J412" t="s">
        <v>1030</v>
      </c>
      <c r="K412" t="s">
        <v>12855</v>
      </c>
    </row>
    <row r="413" spans="1:11" x14ac:dyDescent="0.45">
      <c r="A413" t="s">
        <v>11759</v>
      </c>
      <c r="B413">
        <v>7</v>
      </c>
      <c r="C413" t="s">
        <v>761</v>
      </c>
      <c r="D413" t="s">
        <v>760</v>
      </c>
      <c r="E413" t="s">
        <v>759</v>
      </c>
      <c r="F413">
        <v>2021</v>
      </c>
      <c r="G413" t="s">
        <v>757</v>
      </c>
      <c r="I413" t="s">
        <v>756</v>
      </c>
      <c r="J413" t="s">
        <v>755</v>
      </c>
      <c r="K413" t="s">
        <v>12894</v>
      </c>
    </row>
    <row r="414" spans="1:11" x14ac:dyDescent="0.45">
      <c r="A414" t="s">
        <v>11759</v>
      </c>
      <c r="B414">
        <v>7</v>
      </c>
      <c r="C414" t="s">
        <v>1575</v>
      </c>
      <c r="D414" t="s">
        <v>1574</v>
      </c>
      <c r="E414" t="s">
        <v>720</v>
      </c>
      <c r="F414">
        <v>2019</v>
      </c>
      <c r="G414" t="s">
        <v>1572</v>
      </c>
      <c r="I414" t="s">
        <v>1571</v>
      </c>
      <c r="J414" t="s">
        <v>1570</v>
      </c>
      <c r="K414" t="s">
        <v>12780</v>
      </c>
    </row>
    <row r="415" spans="1:11" x14ac:dyDescent="0.45">
      <c r="A415" t="s">
        <v>11759</v>
      </c>
      <c r="B415">
        <v>7</v>
      </c>
      <c r="C415" t="s">
        <v>2288</v>
      </c>
      <c r="D415" t="s">
        <v>2287</v>
      </c>
      <c r="E415" t="s">
        <v>720</v>
      </c>
      <c r="F415">
        <v>2018</v>
      </c>
      <c r="G415" t="s">
        <v>2284</v>
      </c>
      <c r="I415" t="s">
        <v>2283</v>
      </c>
      <c r="J415" t="s">
        <v>2282</v>
      </c>
      <c r="K415" t="s">
        <v>12683</v>
      </c>
    </row>
    <row r="416" spans="1:11" x14ac:dyDescent="0.45">
      <c r="A416" t="s">
        <v>11759</v>
      </c>
      <c r="B416">
        <v>7</v>
      </c>
      <c r="C416" t="s">
        <v>4888</v>
      </c>
      <c r="D416" t="s">
        <v>4887</v>
      </c>
      <c r="E416" t="s">
        <v>830</v>
      </c>
      <c r="F416">
        <v>2024</v>
      </c>
      <c r="G416" t="s">
        <v>4886</v>
      </c>
      <c r="I416" t="s">
        <v>4885</v>
      </c>
      <c r="J416" t="s">
        <v>4884</v>
      </c>
      <c r="K416" t="s">
        <v>12298</v>
      </c>
    </row>
    <row r="417" spans="1:11" x14ac:dyDescent="0.45">
      <c r="A417" t="s">
        <v>11759</v>
      </c>
      <c r="B417">
        <v>7</v>
      </c>
      <c r="C417" t="s">
        <v>5525</v>
      </c>
      <c r="D417" t="s">
        <v>5524</v>
      </c>
      <c r="E417" t="s">
        <v>3536</v>
      </c>
      <c r="F417">
        <v>2024</v>
      </c>
      <c r="G417" t="s">
        <v>5522</v>
      </c>
      <c r="I417" t="s">
        <v>5521</v>
      </c>
      <c r="J417" t="s">
        <v>5520</v>
      </c>
      <c r="K417" t="s">
        <v>12201</v>
      </c>
    </row>
    <row r="418" spans="1:11" x14ac:dyDescent="0.45">
      <c r="A418" t="s">
        <v>11760</v>
      </c>
      <c r="B418" t="s">
        <v>5857</v>
      </c>
      <c r="C418" t="s">
        <v>6035</v>
      </c>
      <c r="D418" t="s">
        <v>6032</v>
      </c>
      <c r="F418">
        <v>2019</v>
      </c>
      <c r="G418" t="s">
        <v>6029</v>
      </c>
      <c r="H418" t="s">
        <v>6030</v>
      </c>
      <c r="I418" t="s">
        <v>6028</v>
      </c>
      <c r="K418" t="s">
        <v>13206</v>
      </c>
    </row>
    <row r="419" spans="1:11" x14ac:dyDescent="0.45">
      <c r="A419" t="s">
        <v>11760</v>
      </c>
      <c r="B419" t="s">
        <v>5857</v>
      </c>
      <c r="C419" t="s">
        <v>6724</v>
      </c>
      <c r="D419" t="s">
        <v>6721</v>
      </c>
      <c r="F419">
        <v>2021</v>
      </c>
      <c r="G419" t="s">
        <v>6718</v>
      </c>
      <c r="H419" t="s">
        <v>6719</v>
      </c>
      <c r="I419" t="s">
        <v>6717</v>
      </c>
      <c r="K419" t="s">
        <v>13137</v>
      </c>
    </row>
    <row r="420" spans="1:11" x14ac:dyDescent="0.45">
      <c r="A420" t="s">
        <v>11760</v>
      </c>
      <c r="B420" t="s">
        <v>5857</v>
      </c>
      <c r="C420" t="s">
        <v>6997</v>
      </c>
      <c r="D420" t="s">
        <v>6994</v>
      </c>
      <c r="F420">
        <v>2022</v>
      </c>
      <c r="G420" t="s">
        <v>6992</v>
      </c>
      <c r="I420" t="s">
        <v>6991</v>
      </c>
      <c r="K420" t="s">
        <v>13111</v>
      </c>
    </row>
    <row r="421" spans="1:11" x14ac:dyDescent="0.45">
      <c r="A421" t="s">
        <v>386</v>
      </c>
      <c r="B421" t="s">
        <v>17</v>
      </c>
      <c r="C421" t="s">
        <v>81</v>
      </c>
      <c r="D421" t="s">
        <v>82</v>
      </c>
      <c r="E421" t="s">
        <v>83</v>
      </c>
      <c r="F421">
        <v>2024</v>
      </c>
      <c r="G421" t="s">
        <v>85</v>
      </c>
      <c r="H421" t="s">
        <v>86</v>
      </c>
      <c r="I421" t="s">
        <v>87</v>
      </c>
      <c r="J421" t="s">
        <v>88</v>
      </c>
      <c r="K421" t="s">
        <v>12092</v>
      </c>
    </row>
    <row r="422" spans="1:11" x14ac:dyDescent="0.45">
      <c r="A422" t="s">
        <v>11759</v>
      </c>
      <c r="B422">
        <v>7</v>
      </c>
      <c r="C422" t="s">
        <v>1256</v>
      </c>
      <c r="D422" t="s">
        <v>1255</v>
      </c>
      <c r="E422" t="s">
        <v>766</v>
      </c>
      <c r="F422">
        <v>2020</v>
      </c>
      <c r="G422" t="s">
        <v>1253</v>
      </c>
      <c r="I422" t="s">
        <v>1252</v>
      </c>
      <c r="J422" t="s">
        <v>1251</v>
      </c>
      <c r="K422" t="s">
        <v>12823</v>
      </c>
    </row>
    <row r="423" spans="1:11" x14ac:dyDescent="0.45">
      <c r="A423" t="s">
        <v>11760</v>
      </c>
      <c r="B423" t="s">
        <v>5857</v>
      </c>
      <c r="C423" t="s">
        <v>7933</v>
      </c>
      <c r="D423" t="s">
        <v>7931</v>
      </c>
      <c r="F423">
        <v>2023</v>
      </c>
      <c r="G423" t="s">
        <v>7928</v>
      </c>
      <c r="H423" t="s">
        <v>7929</v>
      </c>
      <c r="I423" t="s">
        <v>7927</v>
      </c>
      <c r="K423" t="s">
        <v>13020</v>
      </c>
    </row>
    <row r="424" spans="1:11" x14ac:dyDescent="0.45">
      <c r="A424" t="s">
        <v>11761</v>
      </c>
      <c r="B424" t="s">
        <v>9095</v>
      </c>
      <c r="C424" t="s">
        <v>10548</v>
      </c>
      <c r="D424" t="s">
        <v>10546</v>
      </c>
      <c r="F424">
        <v>2024</v>
      </c>
      <c r="G424" t="s">
        <v>9084</v>
      </c>
      <c r="H424" t="s">
        <v>9084</v>
      </c>
      <c r="I424" t="s">
        <v>10544</v>
      </c>
      <c r="J424" t="s">
        <v>9084</v>
      </c>
      <c r="K424" t="s">
        <v>13241</v>
      </c>
    </row>
    <row r="425" spans="1:11" x14ac:dyDescent="0.45">
      <c r="A425" t="s">
        <v>11759</v>
      </c>
      <c r="B425">
        <v>7</v>
      </c>
      <c r="C425" t="s">
        <v>1007</v>
      </c>
      <c r="D425" t="s">
        <v>1006</v>
      </c>
      <c r="E425" t="s">
        <v>640</v>
      </c>
      <c r="F425">
        <v>2021</v>
      </c>
      <c r="G425" t="s">
        <v>1005</v>
      </c>
      <c r="I425" t="s">
        <v>1004</v>
      </c>
      <c r="J425" t="s">
        <v>1003</v>
      </c>
      <c r="K425" t="s">
        <v>12859</v>
      </c>
    </row>
    <row r="426" spans="1:11" x14ac:dyDescent="0.45">
      <c r="A426" t="s">
        <v>11759</v>
      </c>
      <c r="B426">
        <v>7</v>
      </c>
      <c r="C426" t="s">
        <v>2390</v>
      </c>
      <c r="D426" t="s">
        <v>2389</v>
      </c>
      <c r="E426" t="s">
        <v>2388</v>
      </c>
      <c r="F426">
        <v>2018</v>
      </c>
      <c r="G426" t="s">
        <v>2386</v>
      </c>
      <c r="I426" t="s">
        <v>2385</v>
      </c>
      <c r="J426" t="s">
        <v>2384</v>
      </c>
      <c r="K426" t="s">
        <v>12669</v>
      </c>
    </row>
    <row r="427" spans="1:11" x14ac:dyDescent="0.45">
      <c r="A427" t="s">
        <v>11759</v>
      </c>
      <c r="B427">
        <v>7</v>
      </c>
      <c r="C427" t="s">
        <v>3016</v>
      </c>
      <c r="D427" t="s">
        <v>3015</v>
      </c>
      <c r="E427" t="s">
        <v>773</v>
      </c>
      <c r="F427">
        <v>2024</v>
      </c>
      <c r="G427" t="s">
        <v>3014</v>
      </c>
      <c r="I427" t="s">
        <v>3013</v>
      </c>
      <c r="J427" t="s">
        <v>3012</v>
      </c>
      <c r="K427" t="s">
        <v>12576</v>
      </c>
    </row>
    <row r="428" spans="1:11" x14ac:dyDescent="0.45">
      <c r="A428" t="s">
        <v>11759</v>
      </c>
      <c r="B428">
        <v>7</v>
      </c>
      <c r="C428" t="s">
        <v>2417</v>
      </c>
      <c r="D428" t="s">
        <v>2416</v>
      </c>
      <c r="E428" t="s">
        <v>2415</v>
      </c>
      <c r="F428">
        <v>2017</v>
      </c>
      <c r="G428" t="s">
        <v>2413</v>
      </c>
      <c r="I428" t="s">
        <v>2412</v>
      </c>
      <c r="K428" t="s">
        <v>12665</v>
      </c>
    </row>
    <row r="429" spans="1:11" x14ac:dyDescent="0.45">
      <c r="A429" t="s">
        <v>11759</v>
      </c>
      <c r="B429">
        <v>7</v>
      </c>
      <c r="C429" t="s">
        <v>2708</v>
      </c>
      <c r="D429" t="s">
        <v>2707</v>
      </c>
      <c r="E429" t="s">
        <v>2706</v>
      </c>
      <c r="F429">
        <v>2023</v>
      </c>
      <c r="G429" t="s">
        <v>2705</v>
      </c>
      <c r="I429" t="s">
        <v>2704</v>
      </c>
      <c r="J429" t="s">
        <v>2703</v>
      </c>
      <c r="K429" t="s">
        <v>12622</v>
      </c>
    </row>
    <row r="430" spans="1:11" x14ac:dyDescent="0.45">
      <c r="A430" t="s">
        <v>11759</v>
      </c>
      <c r="B430">
        <v>7</v>
      </c>
      <c r="C430" t="s">
        <v>4104</v>
      </c>
      <c r="D430" t="s">
        <v>4103</v>
      </c>
      <c r="E430" t="s">
        <v>3972</v>
      </c>
      <c r="F430">
        <v>2021</v>
      </c>
      <c r="G430" t="s">
        <v>4102</v>
      </c>
      <c r="I430" t="s">
        <v>4101</v>
      </c>
      <c r="J430" t="s">
        <v>4100</v>
      </c>
      <c r="K430" t="s">
        <v>12417</v>
      </c>
    </row>
    <row r="431" spans="1:11" x14ac:dyDescent="0.45">
      <c r="A431" t="s">
        <v>11759</v>
      </c>
      <c r="B431">
        <v>7</v>
      </c>
      <c r="C431" t="s">
        <v>3974</v>
      </c>
      <c r="D431" t="s">
        <v>3973</v>
      </c>
      <c r="E431" t="s">
        <v>3972</v>
      </c>
      <c r="F431">
        <v>2021</v>
      </c>
      <c r="G431" t="s">
        <v>3971</v>
      </c>
      <c r="I431" t="s">
        <v>3970</v>
      </c>
      <c r="J431" t="s">
        <v>3969</v>
      </c>
      <c r="K431" t="s">
        <v>12436</v>
      </c>
    </row>
    <row r="432" spans="1:11" x14ac:dyDescent="0.45">
      <c r="A432" t="s">
        <v>11759</v>
      </c>
      <c r="B432">
        <v>7</v>
      </c>
      <c r="C432" t="s">
        <v>4882</v>
      </c>
      <c r="D432" t="s">
        <v>4881</v>
      </c>
      <c r="E432" t="s">
        <v>720</v>
      </c>
      <c r="F432">
        <v>2024</v>
      </c>
      <c r="G432" t="s">
        <v>4878</v>
      </c>
      <c r="I432" t="s">
        <v>4877</v>
      </c>
      <c r="J432" t="s">
        <v>4876</v>
      </c>
      <c r="K432" t="s">
        <v>12299</v>
      </c>
    </row>
    <row r="433" spans="1:11" x14ac:dyDescent="0.45">
      <c r="A433" t="s">
        <v>386</v>
      </c>
      <c r="B433" t="s">
        <v>17</v>
      </c>
      <c r="C433" t="s">
        <v>225</v>
      </c>
      <c r="D433" t="s">
        <v>226</v>
      </c>
      <c r="E433" t="s">
        <v>227</v>
      </c>
      <c r="F433">
        <v>2023</v>
      </c>
      <c r="G433" t="s">
        <v>228</v>
      </c>
      <c r="H433" t="s">
        <v>229</v>
      </c>
      <c r="I433" t="s">
        <v>230</v>
      </c>
      <c r="J433" t="s">
        <v>231</v>
      </c>
      <c r="K433" t="s">
        <v>12114</v>
      </c>
    </row>
    <row r="434" spans="1:11" x14ac:dyDescent="0.45">
      <c r="A434" t="s">
        <v>11759</v>
      </c>
      <c r="B434">
        <v>7</v>
      </c>
      <c r="C434" t="s">
        <v>2810</v>
      </c>
      <c r="D434" t="s">
        <v>2809</v>
      </c>
      <c r="E434" t="s">
        <v>1980</v>
      </c>
      <c r="F434">
        <v>2024</v>
      </c>
      <c r="G434" t="s">
        <v>2807</v>
      </c>
      <c r="I434" t="s">
        <v>2806</v>
      </c>
      <c r="J434" t="s">
        <v>2805</v>
      </c>
      <c r="K434" t="s">
        <v>12607</v>
      </c>
    </row>
    <row r="435" spans="1:11" x14ac:dyDescent="0.45">
      <c r="A435" t="s">
        <v>11759</v>
      </c>
      <c r="B435">
        <v>7</v>
      </c>
      <c r="C435" t="s">
        <v>5690</v>
      </c>
      <c r="D435" t="s">
        <v>5689</v>
      </c>
      <c r="E435" t="s">
        <v>1980</v>
      </c>
      <c r="F435">
        <v>2024</v>
      </c>
      <c r="G435" t="s">
        <v>5687</v>
      </c>
      <c r="I435" t="s">
        <v>5686</v>
      </c>
      <c r="J435" t="s">
        <v>5685</v>
      </c>
      <c r="K435" t="s">
        <v>12176</v>
      </c>
    </row>
    <row r="436" spans="1:11" x14ac:dyDescent="0.45">
      <c r="A436" t="s">
        <v>11759</v>
      </c>
      <c r="B436">
        <v>7</v>
      </c>
      <c r="C436" t="s">
        <v>2580</v>
      </c>
      <c r="D436" t="s">
        <v>2579</v>
      </c>
      <c r="E436" t="s">
        <v>2578</v>
      </c>
      <c r="F436">
        <v>2023</v>
      </c>
      <c r="G436" t="s">
        <v>2577</v>
      </c>
      <c r="I436" t="s">
        <v>2576</v>
      </c>
      <c r="J436" t="s">
        <v>2575</v>
      </c>
      <c r="K436" t="s">
        <v>12641</v>
      </c>
    </row>
    <row r="437" spans="1:11" x14ac:dyDescent="0.45">
      <c r="A437" t="s">
        <v>11759</v>
      </c>
      <c r="B437">
        <v>7</v>
      </c>
      <c r="C437" t="s">
        <v>1351</v>
      </c>
      <c r="D437" t="s">
        <v>1350</v>
      </c>
      <c r="E437" t="s">
        <v>1349</v>
      </c>
      <c r="F437">
        <v>2019</v>
      </c>
      <c r="G437" t="s">
        <v>1347</v>
      </c>
      <c r="I437" t="s">
        <v>1346</v>
      </c>
      <c r="J437" t="s">
        <v>1345</v>
      </c>
      <c r="K437" t="s">
        <v>12810</v>
      </c>
    </row>
    <row r="438" spans="1:11" x14ac:dyDescent="0.45">
      <c r="A438" t="s">
        <v>11759</v>
      </c>
      <c r="B438">
        <v>7</v>
      </c>
      <c r="C438" t="s">
        <v>2368</v>
      </c>
      <c r="D438" t="s">
        <v>2367</v>
      </c>
      <c r="E438" t="s">
        <v>2366</v>
      </c>
      <c r="F438">
        <v>2017</v>
      </c>
      <c r="G438" t="s">
        <v>2365</v>
      </c>
      <c r="I438" t="s">
        <v>2364</v>
      </c>
      <c r="J438" t="s">
        <v>2363</v>
      </c>
      <c r="K438" t="s">
        <v>12672</v>
      </c>
    </row>
    <row r="439" spans="1:11" x14ac:dyDescent="0.45">
      <c r="A439" t="s">
        <v>11759</v>
      </c>
      <c r="B439">
        <v>7</v>
      </c>
      <c r="C439" t="s">
        <v>5702</v>
      </c>
      <c r="D439" t="s">
        <v>5701</v>
      </c>
      <c r="E439" t="s">
        <v>979</v>
      </c>
      <c r="F439">
        <v>2024</v>
      </c>
      <c r="G439" t="s">
        <v>5700</v>
      </c>
      <c r="I439" t="s">
        <v>5699</v>
      </c>
      <c r="J439" t="s">
        <v>5698</v>
      </c>
      <c r="K439" t="s">
        <v>12174</v>
      </c>
    </row>
    <row r="440" spans="1:11" x14ac:dyDescent="0.45">
      <c r="A440" t="s">
        <v>11760</v>
      </c>
      <c r="B440" t="s">
        <v>5857</v>
      </c>
      <c r="C440" t="s">
        <v>8849</v>
      </c>
      <c r="D440" t="s">
        <v>8846</v>
      </c>
      <c r="F440">
        <v>2024</v>
      </c>
      <c r="G440" t="s">
        <v>8844</v>
      </c>
      <c r="H440" t="s">
        <v>8845</v>
      </c>
      <c r="I440" t="s">
        <v>8843</v>
      </c>
      <c r="K440" t="s">
        <v>12940</v>
      </c>
    </row>
    <row r="441" spans="1:11" x14ac:dyDescent="0.45">
      <c r="A441" t="s">
        <v>11759</v>
      </c>
      <c r="B441">
        <v>7</v>
      </c>
      <c r="C441" t="s">
        <v>2912</v>
      </c>
      <c r="D441" t="s">
        <v>2911</v>
      </c>
      <c r="E441" t="s">
        <v>893</v>
      </c>
      <c r="F441">
        <v>2023</v>
      </c>
      <c r="G441" t="s">
        <v>2909</v>
      </c>
      <c r="I441" t="s">
        <v>2908</v>
      </c>
      <c r="J441" t="s">
        <v>2907</v>
      </c>
      <c r="K441" t="s">
        <v>12592</v>
      </c>
    </row>
    <row r="442" spans="1:11" x14ac:dyDescent="0.45">
      <c r="A442" t="s">
        <v>11760</v>
      </c>
      <c r="B442" t="s">
        <v>5857</v>
      </c>
      <c r="C442" t="s">
        <v>8893</v>
      </c>
      <c r="D442" t="s">
        <v>8890</v>
      </c>
      <c r="F442">
        <v>2024</v>
      </c>
      <c r="G442" t="s">
        <v>8887</v>
      </c>
      <c r="H442" t="s">
        <v>8888</v>
      </c>
      <c r="I442" t="s">
        <v>8886</v>
      </c>
      <c r="K442" t="s">
        <v>12935</v>
      </c>
    </row>
    <row r="443" spans="1:11" x14ac:dyDescent="0.45">
      <c r="A443" t="s">
        <v>11759</v>
      </c>
      <c r="B443">
        <v>7</v>
      </c>
      <c r="C443" t="s">
        <v>4193</v>
      </c>
      <c r="D443" t="s">
        <v>4192</v>
      </c>
      <c r="E443" t="s">
        <v>3219</v>
      </c>
      <c r="F443">
        <v>2021</v>
      </c>
      <c r="G443" t="s">
        <v>4191</v>
      </c>
      <c r="I443" t="s">
        <v>4190</v>
      </c>
      <c r="J443" t="s">
        <v>4189</v>
      </c>
      <c r="K443" t="s">
        <v>12403</v>
      </c>
    </row>
    <row r="444" spans="1:11" x14ac:dyDescent="0.45">
      <c r="A444" t="s">
        <v>11759</v>
      </c>
      <c r="B444">
        <v>7</v>
      </c>
      <c r="C444" t="s">
        <v>5142</v>
      </c>
      <c r="D444" t="s">
        <v>5141</v>
      </c>
      <c r="E444" t="s">
        <v>830</v>
      </c>
      <c r="F444">
        <v>2024</v>
      </c>
      <c r="G444" t="s">
        <v>5140</v>
      </c>
      <c r="I444" t="s">
        <v>5139</v>
      </c>
      <c r="J444" t="s">
        <v>5138</v>
      </c>
      <c r="K444" t="s">
        <v>12259</v>
      </c>
    </row>
    <row r="445" spans="1:11" x14ac:dyDescent="0.45">
      <c r="A445" t="s">
        <v>11759</v>
      </c>
      <c r="B445">
        <v>7</v>
      </c>
      <c r="C445" t="s">
        <v>953</v>
      </c>
      <c r="D445" t="s">
        <v>952</v>
      </c>
      <c r="E445" t="s">
        <v>951</v>
      </c>
      <c r="F445">
        <v>2020</v>
      </c>
      <c r="G445" t="s">
        <v>950</v>
      </c>
      <c r="I445" t="s">
        <v>949</v>
      </c>
      <c r="J445" t="s">
        <v>948</v>
      </c>
      <c r="K445" t="s">
        <v>12867</v>
      </c>
    </row>
    <row r="446" spans="1:11" x14ac:dyDescent="0.45">
      <c r="A446" t="s">
        <v>11759</v>
      </c>
      <c r="B446">
        <v>7</v>
      </c>
      <c r="C446" t="s">
        <v>3726</v>
      </c>
      <c r="D446" t="s">
        <v>3725</v>
      </c>
      <c r="E446" t="s">
        <v>1241</v>
      </c>
      <c r="F446">
        <v>2023</v>
      </c>
      <c r="G446" t="s">
        <v>3722</v>
      </c>
      <c r="I446" t="s">
        <v>3721</v>
      </c>
      <c r="J446" t="s">
        <v>3720</v>
      </c>
      <c r="K446" t="s">
        <v>12472</v>
      </c>
    </row>
    <row r="447" spans="1:11" x14ac:dyDescent="0.45">
      <c r="A447" t="s">
        <v>11760</v>
      </c>
      <c r="B447" t="s">
        <v>5857</v>
      </c>
      <c r="C447" t="s">
        <v>7543</v>
      </c>
      <c r="D447" t="s">
        <v>3339</v>
      </c>
      <c r="F447">
        <v>2022</v>
      </c>
      <c r="G447" t="s">
        <v>7539</v>
      </c>
      <c r="H447" t="s">
        <v>7540</v>
      </c>
      <c r="I447" t="s">
        <v>7538</v>
      </c>
      <c r="K447" t="s">
        <v>12528</v>
      </c>
    </row>
    <row r="448" spans="1:11" x14ac:dyDescent="0.45">
      <c r="A448" t="s">
        <v>11759</v>
      </c>
      <c r="B448">
        <v>7</v>
      </c>
      <c r="C448" t="s">
        <v>5015</v>
      </c>
      <c r="D448" t="s">
        <v>5014</v>
      </c>
      <c r="E448" t="s">
        <v>626</v>
      </c>
      <c r="F448">
        <v>2024</v>
      </c>
      <c r="G448" t="s">
        <v>5013</v>
      </c>
      <c r="I448" t="s">
        <v>5012</v>
      </c>
      <c r="J448" t="s">
        <v>5011</v>
      </c>
      <c r="K448" t="s">
        <v>12279</v>
      </c>
    </row>
    <row r="449" spans="1:11" x14ac:dyDescent="0.45">
      <c r="A449" t="s">
        <v>11759</v>
      </c>
      <c r="B449">
        <v>7</v>
      </c>
      <c r="C449" t="s">
        <v>4277</v>
      </c>
      <c r="D449" t="s">
        <v>4276</v>
      </c>
      <c r="E449" t="s">
        <v>3300</v>
      </c>
      <c r="F449">
        <v>2022</v>
      </c>
      <c r="G449" t="s">
        <v>4275</v>
      </c>
      <c r="I449" t="s">
        <v>4274</v>
      </c>
      <c r="J449" t="s">
        <v>4273</v>
      </c>
      <c r="K449" t="s">
        <v>12390</v>
      </c>
    </row>
    <row r="450" spans="1:11" x14ac:dyDescent="0.45">
      <c r="A450" t="s">
        <v>11759</v>
      </c>
      <c r="B450">
        <v>7</v>
      </c>
      <c r="C450" t="s">
        <v>1146</v>
      </c>
      <c r="D450" t="s">
        <v>1145</v>
      </c>
      <c r="E450" t="s">
        <v>850</v>
      </c>
      <c r="F450">
        <v>2021</v>
      </c>
      <c r="G450" t="s">
        <v>1143</v>
      </c>
      <c r="I450" t="s">
        <v>1142</v>
      </c>
      <c r="K450" t="s">
        <v>12839</v>
      </c>
    </row>
    <row r="451" spans="1:11" x14ac:dyDescent="0.45">
      <c r="A451" t="s">
        <v>11760</v>
      </c>
      <c r="B451" t="s">
        <v>5857</v>
      </c>
      <c r="C451" t="s">
        <v>6436</v>
      </c>
      <c r="D451" t="s">
        <v>6433</v>
      </c>
      <c r="F451">
        <v>2017</v>
      </c>
      <c r="G451" t="s">
        <v>6431</v>
      </c>
      <c r="I451" t="s">
        <v>6430</v>
      </c>
      <c r="K451" t="s">
        <v>13168</v>
      </c>
    </row>
    <row r="452" spans="1:11" x14ac:dyDescent="0.45">
      <c r="A452" t="s">
        <v>11759</v>
      </c>
      <c r="B452">
        <v>7</v>
      </c>
      <c r="C452" t="s">
        <v>852</v>
      </c>
      <c r="D452" t="s">
        <v>851</v>
      </c>
      <c r="E452" t="s">
        <v>850</v>
      </c>
      <c r="F452">
        <v>2021</v>
      </c>
      <c r="G452" t="s">
        <v>848</v>
      </c>
      <c r="I452" t="s">
        <v>847</v>
      </c>
      <c r="K452" t="s">
        <v>12881</v>
      </c>
    </row>
    <row r="453" spans="1:11" x14ac:dyDescent="0.45">
      <c r="A453" t="s">
        <v>11759</v>
      </c>
      <c r="B453">
        <v>7</v>
      </c>
      <c r="C453" t="s">
        <v>5471</v>
      </c>
      <c r="D453" t="s">
        <v>5470</v>
      </c>
      <c r="E453" t="s">
        <v>5469</v>
      </c>
      <c r="F453">
        <v>2024</v>
      </c>
      <c r="G453" t="s">
        <v>5468</v>
      </c>
      <c r="I453" t="s">
        <v>5467</v>
      </c>
      <c r="J453" t="s">
        <v>5466</v>
      </c>
      <c r="K453" t="s">
        <v>12209</v>
      </c>
    </row>
    <row r="454" spans="1:11" x14ac:dyDescent="0.45">
      <c r="A454" t="s">
        <v>11759</v>
      </c>
      <c r="B454">
        <v>7</v>
      </c>
      <c r="C454" t="s">
        <v>1084</v>
      </c>
      <c r="D454" t="s">
        <v>1083</v>
      </c>
      <c r="E454" t="s">
        <v>902</v>
      </c>
      <c r="F454">
        <v>2021</v>
      </c>
      <c r="G454" t="s">
        <v>1081</v>
      </c>
      <c r="I454" t="s">
        <v>1080</v>
      </c>
      <c r="J454" t="s">
        <v>1079</v>
      </c>
      <c r="K454" t="s">
        <v>12848</v>
      </c>
    </row>
    <row r="455" spans="1:11" x14ac:dyDescent="0.45">
      <c r="A455" t="s">
        <v>11759</v>
      </c>
      <c r="B455">
        <v>7</v>
      </c>
      <c r="C455" t="s">
        <v>1838</v>
      </c>
      <c r="D455" t="s">
        <v>1837</v>
      </c>
      <c r="E455" t="s">
        <v>1836</v>
      </c>
      <c r="F455">
        <v>2019</v>
      </c>
      <c r="G455" t="s">
        <v>1835</v>
      </c>
      <c r="I455" t="s">
        <v>1834</v>
      </c>
      <c r="K455" t="s">
        <v>12744</v>
      </c>
    </row>
    <row r="456" spans="1:11" x14ac:dyDescent="0.45">
      <c r="A456" t="s">
        <v>11759</v>
      </c>
      <c r="B456">
        <v>7</v>
      </c>
      <c r="C456" t="s">
        <v>1625</v>
      </c>
      <c r="D456" t="s">
        <v>1624</v>
      </c>
      <c r="E456" t="s">
        <v>605</v>
      </c>
      <c r="F456">
        <v>2020</v>
      </c>
      <c r="G456" t="s">
        <v>1623</v>
      </c>
      <c r="I456" t="s">
        <v>1622</v>
      </c>
      <c r="J456" t="s">
        <v>1621</v>
      </c>
      <c r="K456" t="s">
        <v>12773</v>
      </c>
    </row>
    <row r="457" spans="1:11" x14ac:dyDescent="0.45">
      <c r="A457" t="s">
        <v>11760</v>
      </c>
      <c r="B457" t="s">
        <v>5857</v>
      </c>
      <c r="C457" t="s">
        <v>9010</v>
      </c>
      <c r="D457" t="s">
        <v>9007</v>
      </c>
      <c r="F457">
        <v>2024</v>
      </c>
      <c r="G457" t="s">
        <v>9005</v>
      </c>
      <c r="H457" t="s">
        <v>9006</v>
      </c>
      <c r="I457" t="s">
        <v>9004</v>
      </c>
      <c r="K457" t="s">
        <v>12922</v>
      </c>
    </row>
    <row r="458" spans="1:11" x14ac:dyDescent="0.45">
      <c r="A458" t="s">
        <v>11760</v>
      </c>
      <c r="B458" t="s">
        <v>5857</v>
      </c>
      <c r="C458" t="s">
        <v>9027</v>
      </c>
      <c r="D458" t="s">
        <v>9024</v>
      </c>
      <c r="F458">
        <v>2023</v>
      </c>
      <c r="G458" t="s">
        <v>9021</v>
      </c>
      <c r="H458" t="s">
        <v>9022</v>
      </c>
      <c r="I458" t="s">
        <v>9020</v>
      </c>
      <c r="K458" t="s">
        <v>12920</v>
      </c>
    </row>
    <row r="459" spans="1:11" x14ac:dyDescent="0.45">
      <c r="A459" t="s">
        <v>11760</v>
      </c>
      <c r="B459" t="s">
        <v>5857</v>
      </c>
      <c r="C459" t="s">
        <v>6476</v>
      </c>
      <c r="D459" t="s">
        <v>6473</v>
      </c>
      <c r="F459">
        <v>2017</v>
      </c>
      <c r="G459" t="s">
        <v>6470</v>
      </c>
      <c r="H459" t="s">
        <v>6471</v>
      </c>
      <c r="I459" t="s">
        <v>6469</v>
      </c>
      <c r="K459" t="s">
        <v>13163</v>
      </c>
    </row>
    <row r="460" spans="1:11" x14ac:dyDescent="0.45">
      <c r="A460" t="s">
        <v>11760</v>
      </c>
      <c r="B460" t="s">
        <v>5857</v>
      </c>
      <c r="C460" t="s">
        <v>7049</v>
      </c>
      <c r="D460" t="s">
        <v>7047</v>
      </c>
      <c r="F460">
        <v>2022</v>
      </c>
      <c r="G460" t="s">
        <v>7045</v>
      </c>
      <c r="H460" t="s">
        <v>7046</v>
      </c>
      <c r="I460" t="s">
        <v>7044</v>
      </c>
      <c r="K460" t="s">
        <v>13106</v>
      </c>
    </row>
    <row r="461" spans="1:11" x14ac:dyDescent="0.45">
      <c r="A461" t="s">
        <v>11760</v>
      </c>
      <c r="B461" t="s">
        <v>5857</v>
      </c>
      <c r="C461" t="s">
        <v>7299</v>
      </c>
      <c r="D461" t="s">
        <v>7296</v>
      </c>
      <c r="F461">
        <v>2021</v>
      </c>
      <c r="G461" t="s">
        <v>7294</v>
      </c>
      <c r="H461" t="s">
        <v>7295</v>
      </c>
      <c r="I461" t="s">
        <v>7293</v>
      </c>
      <c r="K461" t="s">
        <v>13081</v>
      </c>
    </row>
    <row r="462" spans="1:11" x14ac:dyDescent="0.45">
      <c r="A462" t="s">
        <v>11759</v>
      </c>
      <c r="B462">
        <v>7</v>
      </c>
      <c r="C462" t="s">
        <v>2573</v>
      </c>
      <c r="D462" t="s">
        <v>2572</v>
      </c>
      <c r="E462" t="s">
        <v>979</v>
      </c>
      <c r="F462">
        <v>2024</v>
      </c>
      <c r="G462" t="s">
        <v>2571</v>
      </c>
      <c r="I462" t="s">
        <v>2570</v>
      </c>
      <c r="J462" t="s">
        <v>2569</v>
      </c>
      <c r="K462" t="s">
        <v>12642</v>
      </c>
    </row>
    <row r="463" spans="1:11" x14ac:dyDescent="0.45">
      <c r="A463" t="s">
        <v>11759</v>
      </c>
      <c r="B463">
        <v>7</v>
      </c>
      <c r="C463" t="s">
        <v>2139</v>
      </c>
      <c r="D463" t="s">
        <v>2138</v>
      </c>
      <c r="E463" t="s">
        <v>2137</v>
      </c>
      <c r="F463">
        <v>2018</v>
      </c>
      <c r="G463" t="s">
        <v>2134</v>
      </c>
      <c r="I463" t="s">
        <v>2133</v>
      </c>
      <c r="J463" t="s">
        <v>2132</v>
      </c>
      <c r="K463" t="s">
        <v>12703</v>
      </c>
    </row>
    <row r="464" spans="1:11" x14ac:dyDescent="0.45">
      <c r="A464" t="s">
        <v>11759</v>
      </c>
      <c r="B464">
        <v>7</v>
      </c>
      <c r="C464" t="s">
        <v>5242</v>
      </c>
      <c r="D464" t="s">
        <v>5241</v>
      </c>
      <c r="E464" t="s">
        <v>5240</v>
      </c>
      <c r="F464">
        <v>2024</v>
      </c>
      <c r="G464" t="s">
        <v>5239</v>
      </c>
      <c r="I464" t="s">
        <v>5238</v>
      </c>
      <c r="J464" t="s">
        <v>5237</v>
      </c>
      <c r="K464" t="s">
        <v>12244</v>
      </c>
    </row>
    <row r="465" spans="1:11" x14ac:dyDescent="0.45">
      <c r="A465" t="s">
        <v>11759</v>
      </c>
      <c r="B465">
        <v>7</v>
      </c>
      <c r="C465" t="s">
        <v>2601</v>
      </c>
      <c r="D465" t="s">
        <v>2600</v>
      </c>
      <c r="E465" t="s">
        <v>2599</v>
      </c>
      <c r="F465">
        <v>2023</v>
      </c>
      <c r="G465" t="s">
        <v>2598</v>
      </c>
      <c r="I465" t="s">
        <v>2597</v>
      </c>
      <c r="J465" t="s">
        <v>2596</v>
      </c>
      <c r="K465" t="s">
        <v>12638</v>
      </c>
    </row>
    <row r="466" spans="1:11" x14ac:dyDescent="0.45">
      <c r="A466" t="s">
        <v>11759</v>
      </c>
      <c r="B466">
        <v>7</v>
      </c>
      <c r="C466" t="s">
        <v>5214</v>
      </c>
      <c r="D466" t="s">
        <v>5213</v>
      </c>
      <c r="E466" t="s">
        <v>1941</v>
      </c>
      <c r="F466">
        <v>2024</v>
      </c>
      <c r="G466" t="s">
        <v>5212</v>
      </c>
      <c r="I466" t="s">
        <v>5211</v>
      </c>
      <c r="J466" t="s">
        <v>5210</v>
      </c>
      <c r="K466" t="s">
        <v>12248</v>
      </c>
    </row>
    <row r="467" spans="1:11" x14ac:dyDescent="0.45">
      <c r="A467" t="s">
        <v>11759</v>
      </c>
      <c r="B467">
        <v>7</v>
      </c>
      <c r="C467" t="s">
        <v>738</v>
      </c>
      <c r="D467" t="s">
        <v>737</v>
      </c>
      <c r="E467" t="s">
        <v>736</v>
      </c>
      <c r="F467">
        <v>2020</v>
      </c>
      <c r="G467" t="s">
        <v>734</v>
      </c>
      <c r="I467" t="s">
        <v>733</v>
      </c>
      <c r="J467" t="s">
        <v>732</v>
      </c>
      <c r="K467" t="s">
        <v>12897</v>
      </c>
    </row>
    <row r="468" spans="1:11" x14ac:dyDescent="0.45">
      <c r="A468" t="s">
        <v>11759</v>
      </c>
      <c r="B468">
        <v>7</v>
      </c>
      <c r="C468" t="s">
        <v>2635</v>
      </c>
      <c r="D468" t="s">
        <v>2634</v>
      </c>
      <c r="E468" t="s">
        <v>2633</v>
      </c>
      <c r="F468">
        <v>2023</v>
      </c>
      <c r="G468" t="s">
        <v>2632</v>
      </c>
      <c r="I468" t="s">
        <v>2631</v>
      </c>
      <c r="J468" t="s">
        <v>2630</v>
      </c>
      <c r="K468" t="s">
        <v>12633</v>
      </c>
    </row>
    <row r="469" spans="1:11" x14ac:dyDescent="0.45">
      <c r="A469" t="s">
        <v>11759</v>
      </c>
      <c r="B469">
        <v>7</v>
      </c>
      <c r="C469" t="s">
        <v>628</v>
      </c>
      <c r="D469" t="s">
        <v>627</v>
      </c>
      <c r="E469" t="s">
        <v>626</v>
      </c>
      <c r="F469">
        <v>2020</v>
      </c>
      <c r="G469" t="s">
        <v>625</v>
      </c>
      <c r="I469" t="s">
        <v>624</v>
      </c>
      <c r="J469" t="s">
        <v>623</v>
      </c>
      <c r="K469" t="s">
        <v>12912</v>
      </c>
    </row>
    <row r="470" spans="1:11" x14ac:dyDescent="0.45">
      <c r="A470" t="s">
        <v>11759</v>
      </c>
      <c r="B470">
        <v>7</v>
      </c>
      <c r="C470" t="s">
        <v>1262</v>
      </c>
      <c r="D470" t="s">
        <v>1261</v>
      </c>
      <c r="E470" t="s">
        <v>690</v>
      </c>
      <c r="F470">
        <v>2021</v>
      </c>
      <c r="G470" t="s">
        <v>1260</v>
      </c>
      <c r="I470" t="s">
        <v>1259</v>
      </c>
      <c r="J470" t="s">
        <v>1258</v>
      </c>
      <c r="K470" t="s">
        <v>12822</v>
      </c>
    </row>
    <row r="471" spans="1:11" x14ac:dyDescent="0.45">
      <c r="A471" t="s">
        <v>11759</v>
      </c>
      <c r="B471">
        <v>7</v>
      </c>
      <c r="C471" t="s">
        <v>3888</v>
      </c>
      <c r="D471" t="s">
        <v>3887</v>
      </c>
      <c r="E471" t="s">
        <v>795</v>
      </c>
      <c r="F471">
        <v>2022</v>
      </c>
      <c r="G471" t="s">
        <v>3886</v>
      </c>
      <c r="I471" t="s">
        <v>3885</v>
      </c>
      <c r="J471" t="s">
        <v>3884</v>
      </c>
      <c r="K471" t="s">
        <v>12448</v>
      </c>
    </row>
    <row r="472" spans="1:11" x14ac:dyDescent="0.45">
      <c r="A472" t="s">
        <v>11759</v>
      </c>
      <c r="B472">
        <v>7</v>
      </c>
      <c r="C472" t="s">
        <v>3399</v>
      </c>
      <c r="D472" t="s">
        <v>3398</v>
      </c>
      <c r="E472" t="s">
        <v>1731</v>
      </c>
      <c r="F472">
        <v>2022</v>
      </c>
      <c r="G472" t="s">
        <v>3397</v>
      </c>
      <c r="I472" t="s">
        <v>3396</v>
      </c>
      <c r="J472" t="s">
        <v>3395</v>
      </c>
      <c r="K472" t="s">
        <v>12519</v>
      </c>
    </row>
    <row r="473" spans="1:11" x14ac:dyDescent="0.45">
      <c r="A473" t="s">
        <v>11760</v>
      </c>
      <c r="B473" t="s">
        <v>5857</v>
      </c>
      <c r="C473" t="s">
        <v>7959</v>
      </c>
      <c r="D473" t="s">
        <v>7956</v>
      </c>
      <c r="F473">
        <v>2023</v>
      </c>
      <c r="G473" t="s">
        <v>7953</v>
      </c>
      <c r="H473" t="s">
        <v>7954</v>
      </c>
      <c r="I473" t="s">
        <v>7952</v>
      </c>
      <c r="K473" t="s">
        <v>13017</v>
      </c>
    </row>
    <row r="474" spans="1:11" x14ac:dyDescent="0.45">
      <c r="A474" t="s">
        <v>11760</v>
      </c>
      <c r="B474" t="s">
        <v>5857</v>
      </c>
      <c r="C474" t="s">
        <v>8661</v>
      </c>
      <c r="D474" t="s">
        <v>8658</v>
      </c>
      <c r="F474">
        <v>2024</v>
      </c>
      <c r="G474" t="s">
        <v>8656</v>
      </c>
      <c r="H474" t="s">
        <v>8657</v>
      </c>
      <c r="I474" t="s">
        <v>8655</v>
      </c>
      <c r="K474" t="s">
        <v>12958</v>
      </c>
    </row>
    <row r="475" spans="1:11" x14ac:dyDescent="0.45">
      <c r="A475" t="s">
        <v>11759</v>
      </c>
      <c r="B475">
        <v>7</v>
      </c>
      <c r="C475" t="s">
        <v>4913</v>
      </c>
      <c r="D475" t="s">
        <v>4912</v>
      </c>
      <c r="E475" t="s">
        <v>626</v>
      </c>
      <c r="F475">
        <v>2024</v>
      </c>
      <c r="G475" t="s">
        <v>4911</v>
      </c>
      <c r="I475" t="s">
        <v>4910</v>
      </c>
      <c r="J475" t="s">
        <v>4909</v>
      </c>
      <c r="K475" t="s">
        <v>12294</v>
      </c>
    </row>
    <row r="476" spans="1:11" x14ac:dyDescent="0.45">
      <c r="A476" t="s">
        <v>11759</v>
      </c>
      <c r="B476">
        <v>7</v>
      </c>
      <c r="C476" t="s">
        <v>1474</v>
      </c>
      <c r="D476" t="s">
        <v>1473</v>
      </c>
      <c r="E476" t="s">
        <v>960</v>
      </c>
      <c r="F476">
        <v>2020</v>
      </c>
      <c r="G476" t="s">
        <v>1470</v>
      </c>
      <c r="I476" t="s">
        <v>1469</v>
      </c>
      <c r="J476" t="s">
        <v>1468</v>
      </c>
      <c r="K476" t="s">
        <v>12794</v>
      </c>
    </row>
    <row r="477" spans="1:11" x14ac:dyDescent="0.45">
      <c r="A477" t="s">
        <v>11759</v>
      </c>
      <c r="B477">
        <v>7</v>
      </c>
      <c r="C477" t="s">
        <v>3901</v>
      </c>
      <c r="D477" t="s">
        <v>3900</v>
      </c>
      <c r="E477" t="s">
        <v>3899</v>
      </c>
      <c r="F477">
        <v>2022</v>
      </c>
      <c r="G477" t="s">
        <v>3898</v>
      </c>
      <c r="I477" t="s">
        <v>3897</v>
      </c>
      <c r="J477" t="s">
        <v>3896</v>
      </c>
      <c r="K477" t="s">
        <v>12446</v>
      </c>
    </row>
    <row r="478" spans="1:11" x14ac:dyDescent="0.45">
      <c r="A478" t="s">
        <v>11759</v>
      </c>
      <c r="B478">
        <v>7</v>
      </c>
      <c r="C478" t="s">
        <v>5305</v>
      </c>
      <c r="D478" t="s">
        <v>5304</v>
      </c>
      <c r="E478" t="s">
        <v>773</v>
      </c>
      <c r="F478">
        <v>2024</v>
      </c>
      <c r="G478" t="s">
        <v>5303</v>
      </c>
      <c r="I478" t="s">
        <v>5302</v>
      </c>
      <c r="J478" t="s">
        <v>5301</v>
      </c>
      <c r="K478" t="s">
        <v>12234</v>
      </c>
    </row>
    <row r="479" spans="1:11" x14ac:dyDescent="0.45">
      <c r="A479" t="s">
        <v>11760</v>
      </c>
      <c r="B479" t="s">
        <v>5901</v>
      </c>
      <c r="C479" t="s">
        <v>6454</v>
      </c>
      <c r="D479" t="s">
        <v>6451</v>
      </c>
      <c r="F479">
        <v>2017</v>
      </c>
      <c r="G479" t="s">
        <v>6448</v>
      </c>
      <c r="H479" t="s">
        <v>6449</v>
      </c>
      <c r="I479" t="s">
        <v>6447</v>
      </c>
      <c r="K479" t="s">
        <v>13166</v>
      </c>
    </row>
    <row r="480" spans="1:11" x14ac:dyDescent="0.45">
      <c r="A480" t="s">
        <v>11759</v>
      </c>
      <c r="B480">
        <v>7</v>
      </c>
      <c r="C480" t="s">
        <v>3434</v>
      </c>
      <c r="D480" t="s">
        <v>3433</v>
      </c>
      <c r="E480" t="s">
        <v>3432</v>
      </c>
      <c r="F480">
        <v>2022</v>
      </c>
      <c r="G480" t="s">
        <v>3431</v>
      </c>
      <c r="I480" t="s">
        <v>3430</v>
      </c>
      <c r="J480" t="s">
        <v>3429</v>
      </c>
      <c r="K480" t="s">
        <v>12514</v>
      </c>
    </row>
    <row r="481" spans="1:11" x14ac:dyDescent="0.45">
      <c r="A481" t="s">
        <v>11759</v>
      </c>
      <c r="B481">
        <v>7</v>
      </c>
      <c r="C481" t="s">
        <v>2837</v>
      </c>
      <c r="D481" t="s">
        <v>2836</v>
      </c>
      <c r="E481" t="s">
        <v>2198</v>
      </c>
      <c r="F481">
        <v>2023</v>
      </c>
      <c r="G481" t="s">
        <v>2835</v>
      </c>
      <c r="I481" t="s">
        <v>2834</v>
      </c>
      <c r="J481" t="s">
        <v>2833</v>
      </c>
      <c r="K481" t="s">
        <v>12603</v>
      </c>
    </row>
    <row r="482" spans="1:11" x14ac:dyDescent="0.45">
      <c r="A482" t="s">
        <v>11759</v>
      </c>
      <c r="B482">
        <v>7</v>
      </c>
      <c r="C482" t="s">
        <v>1104</v>
      </c>
      <c r="D482" t="s">
        <v>1103</v>
      </c>
      <c r="E482" t="s">
        <v>1102</v>
      </c>
      <c r="F482">
        <v>2021</v>
      </c>
      <c r="G482" t="s">
        <v>1101</v>
      </c>
      <c r="I482" t="s">
        <v>1100</v>
      </c>
      <c r="J482" t="s">
        <v>1099</v>
      </c>
      <c r="K482" t="s">
        <v>12845</v>
      </c>
    </row>
    <row r="483" spans="1:11" x14ac:dyDescent="0.45">
      <c r="A483" t="s">
        <v>11760</v>
      </c>
      <c r="B483" t="s">
        <v>5857</v>
      </c>
      <c r="C483" t="s">
        <v>6640</v>
      </c>
      <c r="D483" t="s">
        <v>6637</v>
      </c>
      <c r="F483">
        <v>2021</v>
      </c>
      <c r="G483" t="s">
        <v>6634</v>
      </c>
      <c r="H483" t="s">
        <v>6635</v>
      </c>
      <c r="I483" t="s">
        <v>6633</v>
      </c>
      <c r="K483" t="s">
        <v>13145</v>
      </c>
    </row>
    <row r="484" spans="1:11" x14ac:dyDescent="0.45">
      <c r="A484" t="s">
        <v>11760</v>
      </c>
      <c r="B484" t="s">
        <v>5857</v>
      </c>
      <c r="C484" t="s">
        <v>6795</v>
      </c>
      <c r="D484" t="s">
        <v>6792</v>
      </c>
      <c r="F484">
        <v>2022</v>
      </c>
      <c r="G484" t="s">
        <v>6790</v>
      </c>
      <c r="H484" t="s">
        <v>6791</v>
      </c>
      <c r="I484" t="s">
        <v>6789</v>
      </c>
      <c r="K484" t="s">
        <v>13129</v>
      </c>
    </row>
    <row r="485" spans="1:11" x14ac:dyDescent="0.45">
      <c r="A485" t="s">
        <v>11760</v>
      </c>
      <c r="B485" t="s">
        <v>5857</v>
      </c>
      <c r="C485" t="s">
        <v>6751</v>
      </c>
      <c r="D485" t="s">
        <v>6748</v>
      </c>
      <c r="F485">
        <v>2022</v>
      </c>
      <c r="G485" t="s">
        <v>6746</v>
      </c>
      <c r="H485" t="s">
        <v>6747</v>
      </c>
      <c r="I485" t="s">
        <v>6745</v>
      </c>
      <c r="K485" t="s">
        <v>13134</v>
      </c>
    </row>
    <row r="486" spans="1:11" x14ac:dyDescent="0.45">
      <c r="A486" t="s">
        <v>11759</v>
      </c>
      <c r="B486">
        <v>7</v>
      </c>
      <c r="C486" t="s">
        <v>4755</v>
      </c>
      <c r="D486" t="s">
        <v>4754</v>
      </c>
      <c r="E486" t="s">
        <v>2659</v>
      </c>
      <c r="F486">
        <v>2024</v>
      </c>
      <c r="G486" t="s">
        <v>4753</v>
      </c>
      <c r="I486" t="s">
        <v>4752</v>
      </c>
      <c r="J486" t="s">
        <v>4751</v>
      </c>
      <c r="K486" t="s">
        <v>12318</v>
      </c>
    </row>
    <row r="487" spans="1:11" x14ac:dyDescent="0.45">
      <c r="A487" t="s">
        <v>11760</v>
      </c>
      <c r="B487" t="s">
        <v>5857</v>
      </c>
      <c r="C487" t="s">
        <v>6152</v>
      </c>
      <c r="D487" t="s">
        <v>6150</v>
      </c>
      <c r="F487">
        <v>2018</v>
      </c>
      <c r="G487" t="s">
        <v>6147</v>
      </c>
      <c r="H487" t="s">
        <v>6148</v>
      </c>
      <c r="I487" t="s">
        <v>6146</v>
      </c>
      <c r="K487" t="s">
        <v>13194</v>
      </c>
    </row>
    <row r="488" spans="1:11" x14ac:dyDescent="0.45">
      <c r="A488" t="s">
        <v>11759</v>
      </c>
      <c r="B488">
        <v>7</v>
      </c>
      <c r="C488" t="s">
        <v>5796</v>
      </c>
      <c r="D488" t="s">
        <v>5795</v>
      </c>
      <c r="E488" t="s">
        <v>795</v>
      </c>
      <c r="F488">
        <v>2024</v>
      </c>
      <c r="G488" t="s">
        <v>5794</v>
      </c>
      <c r="I488" t="s">
        <v>5793</v>
      </c>
      <c r="J488" t="s">
        <v>5792</v>
      </c>
      <c r="K488" t="s">
        <v>12159</v>
      </c>
    </row>
    <row r="489" spans="1:11" x14ac:dyDescent="0.45">
      <c r="A489" t="s">
        <v>11759</v>
      </c>
      <c r="B489">
        <v>7</v>
      </c>
      <c r="C489" t="s">
        <v>1152</v>
      </c>
      <c r="D489" t="s">
        <v>1151</v>
      </c>
      <c r="E489" t="s">
        <v>690</v>
      </c>
      <c r="F489">
        <v>2021</v>
      </c>
      <c r="G489" t="s">
        <v>1150</v>
      </c>
      <c r="I489" t="s">
        <v>1149</v>
      </c>
      <c r="J489" t="s">
        <v>1148</v>
      </c>
      <c r="K489" t="s">
        <v>12838</v>
      </c>
    </row>
    <row r="490" spans="1:11" x14ac:dyDescent="0.45">
      <c r="A490" t="s">
        <v>11759</v>
      </c>
      <c r="B490">
        <v>7</v>
      </c>
      <c r="C490" t="s">
        <v>5613</v>
      </c>
      <c r="D490" t="s">
        <v>5612</v>
      </c>
      <c r="E490" t="s">
        <v>5611</v>
      </c>
      <c r="F490">
        <v>2024</v>
      </c>
      <c r="G490" t="s">
        <v>5610</v>
      </c>
      <c r="I490" t="s">
        <v>5609</v>
      </c>
      <c r="J490" t="s">
        <v>5608</v>
      </c>
      <c r="K490" t="s">
        <v>12188</v>
      </c>
    </row>
    <row r="491" spans="1:11" x14ac:dyDescent="0.45">
      <c r="A491" t="s">
        <v>11759</v>
      </c>
      <c r="B491">
        <v>7</v>
      </c>
      <c r="C491" t="s">
        <v>5346</v>
      </c>
      <c r="D491" t="s">
        <v>5345</v>
      </c>
      <c r="E491" t="s">
        <v>3412</v>
      </c>
      <c r="F491">
        <v>2024</v>
      </c>
      <c r="G491" t="s">
        <v>5343</v>
      </c>
      <c r="I491" t="s">
        <v>5342</v>
      </c>
      <c r="J491" t="s">
        <v>5341</v>
      </c>
      <c r="K491" t="s">
        <v>12228</v>
      </c>
    </row>
    <row r="492" spans="1:11" x14ac:dyDescent="0.45">
      <c r="A492" t="s">
        <v>11759</v>
      </c>
      <c r="B492">
        <v>7</v>
      </c>
      <c r="C492" t="s">
        <v>4220</v>
      </c>
      <c r="D492" t="s">
        <v>4219</v>
      </c>
      <c r="E492" t="s">
        <v>4218</v>
      </c>
      <c r="F492">
        <v>2021</v>
      </c>
      <c r="G492" t="s">
        <v>4216</v>
      </c>
      <c r="I492" t="s">
        <v>4215</v>
      </c>
      <c r="J492" t="s">
        <v>4214</v>
      </c>
      <c r="K492" t="s">
        <v>12399</v>
      </c>
    </row>
    <row r="493" spans="1:11" x14ac:dyDescent="0.45">
      <c r="A493" t="s">
        <v>11759</v>
      </c>
      <c r="B493">
        <v>7</v>
      </c>
      <c r="C493" t="s">
        <v>3490</v>
      </c>
      <c r="D493" t="s">
        <v>3489</v>
      </c>
      <c r="E493" t="s">
        <v>3488</v>
      </c>
      <c r="F493">
        <v>2022</v>
      </c>
      <c r="G493" t="s">
        <v>3487</v>
      </c>
      <c r="I493" t="s">
        <v>3486</v>
      </c>
      <c r="J493" t="s">
        <v>3485</v>
      </c>
      <c r="K493" t="s">
        <v>12506</v>
      </c>
    </row>
    <row r="494" spans="1:11" x14ac:dyDescent="0.45">
      <c r="A494" t="s">
        <v>11759</v>
      </c>
      <c r="B494">
        <v>7</v>
      </c>
      <c r="C494" t="s">
        <v>5425</v>
      </c>
      <c r="D494" t="s">
        <v>5424</v>
      </c>
      <c r="E494" t="s">
        <v>979</v>
      </c>
      <c r="F494">
        <v>2024</v>
      </c>
      <c r="G494" t="s">
        <v>5423</v>
      </c>
      <c r="I494" t="s">
        <v>5422</v>
      </c>
      <c r="J494" t="s">
        <v>5421</v>
      </c>
      <c r="K494" t="s">
        <v>12216</v>
      </c>
    </row>
    <row r="495" spans="1:11" x14ac:dyDescent="0.45">
      <c r="A495" t="s">
        <v>11759</v>
      </c>
      <c r="B495">
        <v>7</v>
      </c>
      <c r="C495" t="s">
        <v>2797</v>
      </c>
      <c r="D495" t="s">
        <v>2796</v>
      </c>
      <c r="E495" t="s">
        <v>2795</v>
      </c>
      <c r="F495">
        <v>2023</v>
      </c>
      <c r="G495" t="s">
        <v>2793</v>
      </c>
      <c r="I495" t="s">
        <v>2792</v>
      </c>
      <c r="J495" t="s">
        <v>2791</v>
      </c>
      <c r="K495" t="s">
        <v>12609</v>
      </c>
    </row>
    <row r="496" spans="1:11" x14ac:dyDescent="0.45">
      <c r="A496" t="s">
        <v>11760</v>
      </c>
      <c r="B496" t="s">
        <v>5857</v>
      </c>
      <c r="C496" t="s">
        <v>8785</v>
      </c>
      <c r="D496" t="s">
        <v>8782</v>
      </c>
      <c r="F496">
        <v>2023</v>
      </c>
      <c r="G496" t="s">
        <v>8779</v>
      </c>
      <c r="H496" t="s">
        <v>8780</v>
      </c>
      <c r="I496" t="s">
        <v>8778</v>
      </c>
      <c r="K496" t="s">
        <v>12947</v>
      </c>
    </row>
    <row r="497" spans="1:11" x14ac:dyDescent="0.45">
      <c r="A497" t="s">
        <v>11759</v>
      </c>
      <c r="B497">
        <v>7</v>
      </c>
      <c r="C497" t="s">
        <v>4432</v>
      </c>
      <c r="D497" t="s">
        <v>4431</v>
      </c>
      <c r="E497" t="s">
        <v>2981</v>
      </c>
      <c r="F497">
        <v>2021</v>
      </c>
      <c r="G497" t="s">
        <v>4430</v>
      </c>
      <c r="I497" t="s">
        <v>4429</v>
      </c>
      <c r="J497" t="s">
        <v>4428</v>
      </c>
      <c r="K497" t="s">
        <v>12367</v>
      </c>
    </row>
    <row r="498" spans="1:11" x14ac:dyDescent="0.45">
      <c r="A498" t="s">
        <v>11759</v>
      </c>
      <c r="B498">
        <v>7</v>
      </c>
      <c r="C498" t="s">
        <v>3798</v>
      </c>
      <c r="D498" t="s">
        <v>3797</v>
      </c>
      <c r="E498" t="s">
        <v>3536</v>
      </c>
      <c r="F498">
        <v>2022</v>
      </c>
      <c r="G498" t="s">
        <v>3795</v>
      </c>
      <c r="I498" t="s">
        <v>3794</v>
      </c>
      <c r="J498" t="s">
        <v>3793</v>
      </c>
      <c r="K498" t="s">
        <v>12461</v>
      </c>
    </row>
    <row r="499" spans="1:11" x14ac:dyDescent="0.45">
      <c r="A499" t="s">
        <v>11759</v>
      </c>
      <c r="B499">
        <v>7</v>
      </c>
      <c r="C499" t="s">
        <v>1719</v>
      </c>
      <c r="D499" t="s">
        <v>1718</v>
      </c>
      <c r="E499" t="s">
        <v>1717</v>
      </c>
      <c r="F499">
        <v>2019</v>
      </c>
      <c r="G499" t="s">
        <v>1714</v>
      </c>
      <c r="I499" t="s">
        <v>1713</v>
      </c>
      <c r="J499" t="s">
        <v>1712</v>
      </c>
      <c r="K499" t="s">
        <v>12760</v>
      </c>
    </row>
    <row r="500" spans="1:11" x14ac:dyDescent="0.45">
      <c r="A500" t="s">
        <v>11759</v>
      </c>
      <c r="B500">
        <v>7</v>
      </c>
      <c r="C500" t="s">
        <v>4510</v>
      </c>
      <c r="D500" t="s">
        <v>4509</v>
      </c>
      <c r="E500" t="s">
        <v>720</v>
      </c>
      <c r="F500">
        <v>2022</v>
      </c>
      <c r="G500" t="s">
        <v>4506</v>
      </c>
      <c r="I500" t="s">
        <v>4505</v>
      </c>
      <c r="J500" t="s">
        <v>4504</v>
      </c>
      <c r="K500" t="s">
        <v>12355</v>
      </c>
    </row>
    <row r="501" spans="1:11" x14ac:dyDescent="0.45">
      <c r="A501" t="s">
        <v>11759</v>
      </c>
      <c r="B501">
        <v>7</v>
      </c>
      <c r="C501" t="s">
        <v>1741</v>
      </c>
      <c r="D501" t="s">
        <v>1740</v>
      </c>
      <c r="E501" t="s">
        <v>1739</v>
      </c>
      <c r="F501">
        <v>2019</v>
      </c>
      <c r="G501" t="s">
        <v>1737</v>
      </c>
      <c r="I501" t="s">
        <v>1736</v>
      </c>
      <c r="J501" t="s">
        <v>1735</v>
      </c>
      <c r="K501" t="s">
        <v>12757</v>
      </c>
    </row>
    <row r="502" spans="1:11" x14ac:dyDescent="0.45">
      <c r="A502" t="s">
        <v>11759</v>
      </c>
      <c r="B502">
        <v>7</v>
      </c>
      <c r="C502" t="s">
        <v>3581</v>
      </c>
      <c r="D502" t="s">
        <v>3580</v>
      </c>
      <c r="E502" t="s">
        <v>2947</v>
      </c>
      <c r="F502">
        <v>2022</v>
      </c>
      <c r="G502" t="s">
        <v>3579</v>
      </c>
      <c r="I502" t="s">
        <v>3578</v>
      </c>
      <c r="J502" t="s">
        <v>3577</v>
      </c>
      <c r="K502" t="s">
        <v>12493</v>
      </c>
    </row>
    <row r="503" spans="1:11" x14ac:dyDescent="0.45">
      <c r="A503" t="s">
        <v>11759</v>
      </c>
      <c r="B503">
        <v>7</v>
      </c>
      <c r="C503" t="s">
        <v>4801</v>
      </c>
      <c r="D503" t="s">
        <v>4800</v>
      </c>
      <c r="E503" t="s">
        <v>4799</v>
      </c>
      <c r="F503">
        <v>2024</v>
      </c>
      <c r="G503" t="s">
        <v>4798</v>
      </c>
      <c r="I503" t="s">
        <v>4797</v>
      </c>
      <c r="J503" t="s">
        <v>4796</v>
      </c>
      <c r="K503" t="s">
        <v>12311</v>
      </c>
    </row>
    <row r="504" spans="1:11" x14ac:dyDescent="0.45">
      <c r="A504" t="s">
        <v>11759</v>
      </c>
      <c r="B504">
        <v>7</v>
      </c>
      <c r="C504" t="s">
        <v>1726</v>
      </c>
      <c r="D504" t="s">
        <v>1725</v>
      </c>
      <c r="E504" t="s">
        <v>773</v>
      </c>
      <c r="F504">
        <v>2019</v>
      </c>
      <c r="G504" t="s">
        <v>1723</v>
      </c>
      <c r="I504" t="s">
        <v>1722</v>
      </c>
      <c r="J504" t="s">
        <v>1721</v>
      </c>
      <c r="K504" t="s">
        <v>12759</v>
      </c>
    </row>
    <row r="505" spans="1:11" x14ac:dyDescent="0.45">
      <c r="A505" t="s">
        <v>11761</v>
      </c>
      <c r="B505" t="s">
        <v>9095</v>
      </c>
      <c r="C505" t="s">
        <v>10670</v>
      </c>
      <c r="D505" t="s">
        <v>10668</v>
      </c>
      <c r="F505">
        <v>2023</v>
      </c>
      <c r="G505" t="s">
        <v>9084</v>
      </c>
      <c r="H505" t="s">
        <v>9084</v>
      </c>
      <c r="I505" t="s">
        <v>10666</v>
      </c>
      <c r="J505" t="s">
        <v>9084</v>
      </c>
      <c r="K505" t="s">
        <v>13237</v>
      </c>
    </row>
    <row r="506" spans="1:11" x14ac:dyDescent="0.45">
      <c r="A506" t="s">
        <v>11759</v>
      </c>
      <c r="B506">
        <v>7</v>
      </c>
      <c r="C506" t="s">
        <v>3778</v>
      </c>
      <c r="D506" t="s">
        <v>3777</v>
      </c>
      <c r="E506" t="s">
        <v>720</v>
      </c>
      <c r="F506">
        <v>2023</v>
      </c>
      <c r="G506" t="s">
        <v>3775</v>
      </c>
      <c r="I506" t="s">
        <v>3774</v>
      </c>
      <c r="J506" t="s">
        <v>3773</v>
      </c>
      <c r="K506" t="s">
        <v>12464</v>
      </c>
    </row>
    <row r="507" spans="1:11" x14ac:dyDescent="0.45">
      <c r="A507" t="s">
        <v>11760</v>
      </c>
      <c r="B507" t="s">
        <v>5857</v>
      </c>
      <c r="C507" t="s">
        <v>5960</v>
      </c>
      <c r="D507" t="s">
        <v>5957</v>
      </c>
      <c r="F507">
        <v>2019</v>
      </c>
      <c r="G507" t="s">
        <v>5954</v>
      </c>
      <c r="H507" t="s">
        <v>5955</v>
      </c>
      <c r="I507" t="s">
        <v>5953</v>
      </c>
      <c r="K507" t="s">
        <v>13212</v>
      </c>
    </row>
    <row r="508" spans="1:11" x14ac:dyDescent="0.45">
      <c r="A508" t="s">
        <v>11759</v>
      </c>
      <c r="B508">
        <v>7</v>
      </c>
      <c r="C508" t="s">
        <v>1633</v>
      </c>
      <c r="D508" t="s">
        <v>1632</v>
      </c>
      <c r="E508" t="s">
        <v>720</v>
      </c>
      <c r="F508">
        <v>2020</v>
      </c>
      <c r="G508" t="s">
        <v>1629</v>
      </c>
      <c r="I508" t="s">
        <v>1628</v>
      </c>
      <c r="J508" t="s">
        <v>1627</v>
      </c>
      <c r="K508" t="s">
        <v>12772</v>
      </c>
    </row>
    <row r="509" spans="1:11" x14ac:dyDescent="0.45">
      <c r="A509" t="s">
        <v>11760</v>
      </c>
      <c r="B509" t="s">
        <v>5857</v>
      </c>
      <c r="C509" t="s">
        <v>9002</v>
      </c>
      <c r="D509" t="s">
        <v>8999</v>
      </c>
      <c r="F509">
        <v>2024</v>
      </c>
      <c r="G509" t="s">
        <v>8996</v>
      </c>
      <c r="I509" t="s">
        <v>8995</v>
      </c>
      <c r="K509" t="s">
        <v>12923</v>
      </c>
    </row>
    <row r="510" spans="1:11" x14ac:dyDescent="0.45">
      <c r="A510" t="s">
        <v>11760</v>
      </c>
      <c r="B510" t="s">
        <v>5857</v>
      </c>
      <c r="C510" t="s">
        <v>5969</v>
      </c>
      <c r="D510" t="s">
        <v>5966</v>
      </c>
      <c r="F510">
        <v>2017</v>
      </c>
      <c r="G510" t="s">
        <v>5963</v>
      </c>
      <c r="H510" t="s">
        <v>5964</v>
      </c>
      <c r="I510" t="s">
        <v>5962</v>
      </c>
      <c r="K510" t="s">
        <v>13211</v>
      </c>
    </row>
    <row r="511" spans="1:11" x14ac:dyDescent="0.45">
      <c r="A511" t="s">
        <v>11761</v>
      </c>
      <c r="B511" t="s">
        <v>9095</v>
      </c>
      <c r="C511" t="s">
        <v>10690</v>
      </c>
      <c r="D511" t="s">
        <v>10688</v>
      </c>
      <c r="F511">
        <v>2024</v>
      </c>
      <c r="G511" t="s">
        <v>11899</v>
      </c>
      <c r="H511" t="s">
        <v>10681</v>
      </c>
      <c r="I511" t="s">
        <v>10686</v>
      </c>
      <c r="J511" t="s">
        <v>9084</v>
      </c>
      <c r="K511" t="s">
        <v>13236</v>
      </c>
    </row>
    <row r="512" spans="1:11" x14ac:dyDescent="0.45">
      <c r="A512" t="s">
        <v>11759</v>
      </c>
      <c r="B512">
        <v>7</v>
      </c>
      <c r="C512" t="s">
        <v>4238</v>
      </c>
      <c r="D512" t="s">
        <v>4237</v>
      </c>
      <c r="E512" t="s">
        <v>795</v>
      </c>
      <c r="F512">
        <v>2021</v>
      </c>
      <c r="G512" t="s">
        <v>4236</v>
      </c>
      <c r="I512" t="s">
        <v>4235</v>
      </c>
      <c r="J512" t="s">
        <v>4234</v>
      </c>
      <c r="K512" t="s">
        <v>12396</v>
      </c>
    </row>
    <row r="513" spans="1:11" x14ac:dyDescent="0.45">
      <c r="A513" t="s">
        <v>11759</v>
      </c>
      <c r="B513">
        <v>7</v>
      </c>
      <c r="C513" t="s">
        <v>4523</v>
      </c>
      <c r="D513" t="s">
        <v>4522</v>
      </c>
      <c r="E513" t="s">
        <v>2380</v>
      </c>
      <c r="F513">
        <v>2024</v>
      </c>
      <c r="G513" t="s">
        <v>4521</v>
      </c>
      <c r="I513" t="s">
        <v>4520</v>
      </c>
      <c r="J513" t="s">
        <v>4519</v>
      </c>
      <c r="K513" t="s">
        <v>12353</v>
      </c>
    </row>
    <row r="514" spans="1:11" x14ac:dyDescent="0.45">
      <c r="A514" t="s">
        <v>11760</v>
      </c>
      <c r="B514" t="s">
        <v>5857</v>
      </c>
      <c r="C514" t="s">
        <v>7740</v>
      </c>
      <c r="D514" t="s">
        <v>7737</v>
      </c>
      <c r="F514">
        <v>2023</v>
      </c>
      <c r="G514" t="s">
        <v>7734</v>
      </c>
      <c r="H514" t="s">
        <v>7735</v>
      </c>
      <c r="I514" t="s">
        <v>7733</v>
      </c>
      <c r="K514" t="s">
        <v>13038</v>
      </c>
    </row>
    <row r="515" spans="1:11" x14ac:dyDescent="0.45">
      <c r="A515" t="s">
        <v>11759</v>
      </c>
      <c r="B515">
        <v>7</v>
      </c>
      <c r="C515" t="s">
        <v>2192</v>
      </c>
      <c r="D515" t="s">
        <v>2191</v>
      </c>
      <c r="E515" t="s">
        <v>2190</v>
      </c>
      <c r="F515">
        <v>2017</v>
      </c>
      <c r="G515" t="s">
        <v>2187</v>
      </c>
      <c r="J515" t="s">
        <v>2186</v>
      </c>
      <c r="K515" t="s">
        <v>12696</v>
      </c>
    </row>
    <row r="516" spans="1:11" x14ac:dyDescent="0.45">
      <c r="A516" t="s">
        <v>11759</v>
      </c>
      <c r="B516">
        <v>7</v>
      </c>
      <c r="C516" t="s">
        <v>790</v>
      </c>
      <c r="D516" t="s">
        <v>789</v>
      </c>
      <c r="E516" t="s">
        <v>788</v>
      </c>
      <c r="F516">
        <v>2020</v>
      </c>
      <c r="G516" t="s">
        <v>786</v>
      </c>
      <c r="I516" t="s">
        <v>785</v>
      </c>
      <c r="K516" t="s">
        <v>12890</v>
      </c>
    </row>
    <row r="517" spans="1:11" x14ac:dyDescent="0.45">
      <c r="A517" t="s">
        <v>386</v>
      </c>
      <c r="B517" t="s">
        <v>17</v>
      </c>
      <c r="C517" t="s">
        <v>371</v>
      </c>
      <c r="D517" t="s">
        <v>372</v>
      </c>
      <c r="E517" t="s">
        <v>363</v>
      </c>
      <c r="F517">
        <v>2017</v>
      </c>
      <c r="G517" t="s">
        <v>375</v>
      </c>
      <c r="H517" t="s">
        <v>376</v>
      </c>
      <c r="I517" t="s">
        <v>377</v>
      </c>
      <c r="K517" t="s">
        <v>12133</v>
      </c>
    </row>
    <row r="518" spans="1:11" x14ac:dyDescent="0.45">
      <c r="A518" t="s">
        <v>11759</v>
      </c>
      <c r="B518">
        <v>7</v>
      </c>
      <c r="C518" t="s">
        <v>5591</v>
      </c>
      <c r="D518" t="s">
        <v>5590</v>
      </c>
      <c r="E518" t="s">
        <v>5589</v>
      </c>
      <c r="F518">
        <v>2024</v>
      </c>
      <c r="G518" t="s">
        <v>5587</v>
      </c>
      <c r="J518" t="s">
        <v>5586</v>
      </c>
      <c r="K518" t="s">
        <v>12191</v>
      </c>
    </row>
    <row r="519" spans="1:11" x14ac:dyDescent="0.45">
      <c r="A519" t="s">
        <v>388</v>
      </c>
      <c r="C519" t="s">
        <v>524</v>
      </c>
      <c r="D519" t="s">
        <v>525</v>
      </c>
      <c r="F519">
        <v>2020</v>
      </c>
      <c r="G519" t="s">
        <v>517</v>
      </c>
      <c r="H519" t="s">
        <v>519</v>
      </c>
      <c r="I519" t="s">
        <v>521</v>
      </c>
      <c r="J519" t="s">
        <v>516</v>
      </c>
      <c r="K519" t="s">
        <v>12141</v>
      </c>
    </row>
    <row r="520" spans="1:11" x14ac:dyDescent="0.45">
      <c r="A520" t="s">
        <v>11759</v>
      </c>
      <c r="B520">
        <v>7</v>
      </c>
      <c r="C520" t="s">
        <v>1672</v>
      </c>
      <c r="D520" t="s">
        <v>1671</v>
      </c>
      <c r="E520" t="s">
        <v>795</v>
      </c>
      <c r="F520">
        <v>2019</v>
      </c>
      <c r="G520" t="s">
        <v>1669</v>
      </c>
      <c r="I520" t="s">
        <v>1668</v>
      </c>
      <c r="J520" t="s">
        <v>1667</v>
      </c>
      <c r="K520" t="s">
        <v>12766</v>
      </c>
    </row>
    <row r="521" spans="1:11" x14ac:dyDescent="0.45">
      <c r="A521" t="s">
        <v>11759</v>
      </c>
      <c r="B521">
        <v>7</v>
      </c>
      <c r="C521" t="s">
        <v>3177</v>
      </c>
      <c r="D521" t="s">
        <v>3176</v>
      </c>
      <c r="E521" t="s">
        <v>1793</v>
      </c>
      <c r="F521">
        <v>2023</v>
      </c>
      <c r="G521" t="s">
        <v>3175</v>
      </c>
      <c r="I521" t="s">
        <v>3174</v>
      </c>
      <c r="J521" t="s">
        <v>3173</v>
      </c>
      <c r="K521" t="s">
        <v>12552</v>
      </c>
    </row>
    <row r="522" spans="1:11" x14ac:dyDescent="0.45">
      <c r="A522" t="s">
        <v>11759</v>
      </c>
      <c r="B522">
        <v>7</v>
      </c>
      <c r="C522" t="s">
        <v>4027</v>
      </c>
      <c r="D522" t="s">
        <v>4026</v>
      </c>
      <c r="E522" t="s">
        <v>1349</v>
      </c>
      <c r="F522">
        <v>2022</v>
      </c>
      <c r="G522" t="s">
        <v>4025</v>
      </c>
      <c r="I522" t="s">
        <v>4024</v>
      </c>
      <c r="J522" t="s">
        <v>4023</v>
      </c>
      <c r="K522" t="s">
        <v>12428</v>
      </c>
    </row>
    <row r="523" spans="1:11" x14ac:dyDescent="0.45">
      <c r="A523" t="s">
        <v>11759</v>
      </c>
      <c r="B523">
        <v>7</v>
      </c>
      <c r="C523" t="s">
        <v>5584</v>
      </c>
      <c r="D523" t="s">
        <v>5583</v>
      </c>
      <c r="E523" t="s">
        <v>5582</v>
      </c>
      <c r="F523">
        <v>2024</v>
      </c>
      <c r="G523" t="s">
        <v>5580</v>
      </c>
      <c r="I523" t="s">
        <v>5579</v>
      </c>
      <c r="J523" t="s">
        <v>5578</v>
      </c>
      <c r="K523" t="s">
        <v>12192</v>
      </c>
    </row>
    <row r="524" spans="1:11" x14ac:dyDescent="0.45">
      <c r="A524" t="s">
        <v>11759</v>
      </c>
      <c r="B524">
        <v>7</v>
      </c>
      <c r="C524" t="s">
        <v>4947</v>
      </c>
      <c r="D524" t="s">
        <v>4946</v>
      </c>
      <c r="E524" t="s">
        <v>720</v>
      </c>
      <c r="F524">
        <v>2024</v>
      </c>
      <c r="G524" t="s">
        <v>4943</v>
      </c>
      <c r="I524" t="s">
        <v>4942</v>
      </c>
      <c r="J524" t="s">
        <v>4941</v>
      </c>
      <c r="K524" t="s">
        <v>12289</v>
      </c>
    </row>
    <row r="525" spans="1:11" x14ac:dyDescent="0.45">
      <c r="A525" t="s">
        <v>11759</v>
      </c>
      <c r="B525">
        <v>7</v>
      </c>
      <c r="C525" t="s">
        <v>1583</v>
      </c>
      <c r="D525" t="s">
        <v>1582</v>
      </c>
      <c r="E525" t="s">
        <v>1581</v>
      </c>
      <c r="F525">
        <v>2019</v>
      </c>
      <c r="G525" t="s">
        <v>1579</v>
      </c>
      <c r="I525" t="s">
        <v>1578</v>
      </c>
      <c r="J525" t="s">
        <v>1577</v>
      </c>
      <c r="K525" t="s">
        <v>12779</v>
      </c>
    </row>
    <row r="526" spans="1:11" x14ac:dyDescent="0.45">
      <c r="A526" t="s">
        <v>11759</v>
      </c>
      <c r="B526">
        <v>7</v>
      </c>
      <c r="C526" t="s">
        <v>2962</v>
      </c>
      <c r="D526" t="s">
        <v>2961</v>
      </c>
      <c r="E526" t="s">
        <v>2960</v>
      </c>
      <c r="F526">
        <v>2023</v>
      </c>
      <c r="G526" t="s">
        <v>2959</v>
      </c>
      <c r="I526" t="s">
        <v>2958</v>
      </c>
      <c r="J526" t="s">
        <v>2957</v>
      </c>
      <c r="K526" t="s">
        <v>12584</v>
      </c>
    </row>
    <row r="527" spans="1:11" x14ac:dyDescent="0.45">
      <c r="A527" t="s">
        <v>11759</v>
      </c>
      <c r="B527">
        <v>7</v>
      </c>
      <c r="C527" t="s">
        <v>678</v>
      </c>
      <c r="D527" t="s">
        <v>677</v>
      </c>
      <c r="E527" t="s">
        <v>676</v>
      </c>
      <c r="F527">
        <v>2021</v>
      </c>
      <c r="G527" t="s">
        <v>675</v>
      </c>
      <c r="I527" t="s">
        <v>674</v>
      </c>
      <c r="J527" t="s">
        <v>673</v>
      </c>
      <c r="K527" t="s">
        <v>12905</v>
      </c>
    </row>
    <row r="528" spans="1:11" x14ac:dyDescent="0.45">
      <c r="A528" t="s">
        <v>11760</v>
      </c>
      <c r="B528" t="s">
        <v>5857</v>
      </c>
      <c r="C528" t="s">
        <v>8303</v>
      </c>
      <c r="D528" t="s">
        <v>8300</v>
      </c>
      <c r="F528">
        <v>2024</v>
      </c>
      <c r="G528" t="s">
        <v>8298</v>
      </c>
      <c r="H528" t="s">
        <v>8299</v>
      </c>
      <c r="I528" t="s">
        <v>8297</v>
      </c>
      <c r="K528" t="s">
        <v>12988</v>
      </c>
    </row>
    <row r="529" spans="1:11" x14ac:dyDescent="0.45">
      <c r="A529" t="s">
        <v>11759</v>
      </c>
      <c r="B529">
        <v>7</v>
      </c>
      <c r="C529" t="s">
        <v>1028</v>
      </c>
      <c r="D529" t="s">
        <v>1027</v>
      </c>
      <c r="E529" t="s">
        <v>605</v>
      </c>
      <c r="F529">
        <v>2021</v>
      </c>
      <c r="G529" t="s">
        <v>1026</v>
      </c>
      <c r="I529" t="s">
        <v>1025</v>
      </c>
      <c r="J529" t="s">
        <v>1024</v>
      </c>
      <c r="K529" t="s">
        <v>12856</v>
      </c>
    </row>
    <row r="530" spans="1:11" x14ac:dyDescent="0.45">
      <c r="A530" t="s">
        <v>11759</v>
      </c>
      <c r="B530">
        <v>7</v>
      </c>
      <c r="C530" t="s">
        <v>4331</v>
      </c>
      <c r="D530" t="s">
        <v>4330</v>
      </c>
      <c r="E530" t="s">
        <v>4329</v>
      </c>
      <c r="F530">
        <v>2021</v>
      </c>
      <c r="G530" t="s">
        <v>4328</v>
      </c>
      <c r="I530" t="s">
        <v>4327</v>
      </c>
      <c r="J530" t="s">
        <v>4326</v>
      </c>
      <c r="K530" t="s">
        <v>12382</v>
      </c>
    </row>
    <row r="531" spans="1:11" x14ac:dyDescent="0.45">
      <c r="A531" t="s">
        <v>11759</v>
      </c>
      <c r="B531">
        <v>7</v>
      </c>
      <c r="C531" t="s">
        <v>4529</v>
      </c>
      <c r="D531" t="s">
        <v>4528</v>
      </c>
      <c r="E531" t="s">
        <v>3040</v>
      </c>
      <c r="F531">
        <v>2024</v>
      </c>
      <c r="G531" t="s">
        <v>4527</v>
      </c>
      <c r="I531" t="s">
        <v>4526</v>
      </c>
      <c r="J531" t="s">
        <v>4525</v>
      </c>
      <c r="K531" t="s">
        <v>12352</v>
      </c>
    </row>
    <row r="532" spans="1:11" x14ac:dyDescent="0.45">
      <c r="A532" t="s">
        <v>386</v>
      </c>
      <c r="B532" t="s">
        <v>17</v>
      </c>
      <c r="C532" t="s">
        <v>178</v>
      </c>
      <c r="D532" t="s">
        <v>179</v>
      </c>
      <c r="E532" t="s">
        <v>74</v>
      </c>
      <c r="F532">
        <v>2019</v>
      </c>
      <c r="G532" t="s">
        <v>181</v>
      </c>
      <c r="H532" t="s">
        <v>182</v>
      </c>
      <c r="I532" t="s">
        <v>183</v>
      </c>
      <c r="J532" t="s">
        <v>184</v>
      </c>
      <c r="K532" t="s">
        <v>12107</v>
      </c>
    </row>
    <row r="533" spans="1:11" x14ac:dyDescent="0.45">
      <c r="A533" t="s">
        <v>11759</v>
      </c>
      <c r="B533">
        <v>7</v>
      </c>
      <c r="C533" t="s">
        <v>4602</v>
      </c>
      <c r="D533" t="s">
        <v>4601</v>
      </c>
      <c r="E533" t="s">
        <v>4600</v>
      </c>
      <c r="F533">
        <v>2023</v>
      </c>
      <c r="G533" t="s">
        <v>4599</v>
      </c>
      <c r="I533" t="s">
        <v>4598</v>
      </c>
      <c r="J533" t="s">
        <v>4597</v>
      </c>
      <c r="K533" t="s">
        <v>12341</v>
      </c>
    </row>
    <row r="534" spans="1:11" x14ac:dyDescent="0.45">
      <c r="A534" t="s">
        <v>11759</v>
      </c>
      <c r="B534">
        <v>7</v>
      </c>
      <c r="C534" t="s">
        <v>3692</v>
      </c>
      <c r="D534" t="s">
        <v>3691</v>
      </c>
      <c r="E534" t="s">
        <v>2787</v>
      </c>
      <c r="F534">
        <v>2022</v>
      </c>
      <c r="G534" t="s">
        <v>3690</v>
      </c>
      <c r="I534" t="s">
        <v>3689</v>
      </c>
      <c r="J534" t="s">
        <v>3688</v>
      </c>
      <c r="K534" t="s">
        <v>12477</v>
      </c>
    </row>
    <row r="535" spans="1:11" x14ac:dyDescent="0.45">
      <c r="A535" t="s">
        <v>11759</v>
      </c>
      <c r="B535">
        <v>7</v>
      </c>
      <c r="C535" t="s">
        <v>3360</v>
      </c>
      <c r="D535" t="s">
        <v>3359</v>
      </c>
      <c r="E535" t="s">
        <v>720</v>
      </c>
      <c r="F535">
        <v>2023</v>
      </c>
      <c r="G535" t="s">
        <v>3357</v>
      </c>
      <c r="I535" t="s">
        <v>3356</v>
      </c>
      <c r="J535" t="s">
        <v>3355</v>
      </c>
      <c r="K535" t="s">
        <v>12525</v>
      </c>
    </row>
    <row r="536" spans="1:11" x14ac:dyDescent="0.45">
      <c r="A536" t="s">
        <v>11759</v>
      </c>
      <c r="B536">
        <v>7</v>
      </c>
      <c r="C536" t="s">
        <v>1658</v>
      </c>
      <c r="D536" t="s">
        <v>1657</v>
      </c>
      <c r="E536" t="s">
        <v>1417</v>
      </c>
      <c r="F536">
        <v>2020</v>
      </c>
      <c r="G536" t="s">
        <v>1656</v>
      </c>
      <c r="I536" t="s">
        <v>1655</v>
      </c>
      <c r="J536" t="s">
        <v>1654</v>
      </c>
      <c r="K536" t="s">
        <v>12768</v>
      </c>
    </row>
    <row r="537" spans="1:11" x14ac:dyDescent="0.45">
      <c r="A537" t="s">
        <v>11761</v>
      </c>
      <c r="B537" t="s">
        <v>9095</v>
      </c>
      <c r="C537" t="s">
        <v>9683</v>
      </c>
      <c r="D537" t="s">
        <v>4714</v>
      </c>
      <c r="F537">
        <v>2024</v>
      </c>
      <c r="G537" t="s">
        <v>12017</v>
      </c>
      <c r="H537" t="s">
        <v>8699</v>
      </c>
      <c r="I537" t="s">
        <v>9681</v>
      </c>
      <c r="J537" t="s">
        <v>9084</v>
      </c>
      <c r="K537" t="s">
        <v>12324</v>
      </c>
    </row>
    <row r="538" spans="1:11" x14ac:dyDescent="0.45">
      <c r="A538" t="s">
        <v>11759</v>
      </c>
      <c r="B538">
        <v>7</v>
      </c>
      <c r="C538" t="s">
        <v>4874</v>
      </c>
      <c r="D538" t="s">
        <v>4873</v>
      </c>
      <c r="E538" t="s">
        <v>4872</v>
      </c>
      <c r="F538">
        <v>2024</v>
      </c>
      <c r="G538" t="s">
        <v>4870</v>
      </c>
      <c r="I538" t="s">
        <v>4869</v>
      </c>
      <c r="J538" t="s">
        <v>4868</v>
      </c>
      <c r="K538" t="s">
        <v>12300</v>
      </c>
    </row>
    <row r="539" spans="1:11" x14ac:dyDescent="0.45">
      <c r="A539" t="s">
        <v>11759</v>
      </c>
      <c r="B539">
        <v>7</v>
      </c>
      <c r="C539" t="s">
        <v>685</v>
      </c>
      <c r="D539" t="s">
        <v>684</v>
      </c>
      <c r="E539" t="s">
        <v>683</v>
      </c>
      <c r="F539">
        <v>2021</v>
      </c>
      <c r="G539" t="s">
        <v>682</v>
      </c>
      <c r="I539" t="s">
        <v>681</v>
      </c>
      <c r="J539" t="s">
        <v>680</v>
      </c>
      <c r="K539" t="s">
        <v>12904</v>
      </c>
    </row>
    <row r="540" spans="1:11" x14ac:dyDescent="0.45">
      <c r="A540" t="s">
        <v>11760</v>
      </c>
      <c r="B540" t="s">
        <v>5857</v>
      </c>
      <c r="C540" t="s">
        <v>5993</v>
      </c>
      <c r="D540" t="s">
        <v>5990</v>
      </c>
      <c r="F540">
        <v>2017</v>
      </c>
      <c r="G540" t="s">
        <v>5987</v>
      </c>
      <c r="H540" t="s">
        <v>5988</v>
      </c>
      <c r="I540" t="s">
        <v>5986</v>
      </c>
      <c r="K540" t="s">
        <v>13210</v>
      </c>
    </row>
    <row r="541" spans="1:11" x14ac:dyDescent="0.45">
      <c r="A541" t="s">
        <v>11760</v>
      </c>
      <c r="B541" t="s">
        <v>5857</v>
      </c>
      <c r="C541" t="s">
        <v>7324</v>
      </c>
      <c r="D541" t="s">
        <v>7321</v>
      </c>
      <c r="F541">
        <v>2022</v>
      </c>
      <c r="G541" t="s">
        <v>7319</v>
      </c>
      <c r="H541" t="s">
        <v>7320</v>
      </c>
      <c r="I541" t="s">
        <v>7318</v>
      </c>
      <c r="K541" t="s">
        <v>13079</v>
      </c>
    </row>
    <row r="542" spans="1:11" x14ac:dyDescent="0.45">
      <c r="A542" t="s">
        <v>11760</v>
      </c>
      <c r="B542" t="s">
        <v>5857</v>
      </c>
      <c r="C542" t="s">
        <v>7984</v>
      </c>
      <c r="D542" t="s">
        <v>7982</v>
      </c>
      <c r="F542">
        <v>2023</v>
      </c>
      <c r="G542" t="s">
        <v>7980</v>
      </c>
      <c r="H542" t="s">
        <v>7981</v>
      </c>
      <c r="I542" t="s">
        <v>7979</v>
      </c>
      <c r="K542" t="s">
        <v>13014</v>
      </c>
    </row>
    <row r="543" spans="1:11" x14ac:dyDescent="0.45">
      <c r="A543" t="s">
        <v>11759</v>
      </c>
      <c r="B543">
        <v>7</v>
      </c>
      <c r="C543" t="s">
        <v>797</v>
      </c>
      <c r="D543" t="s">
        <v>796</v>
      </c>
      <c r="E543" t="s">
        <v>795</v>
      </c>
      <c r="F543">
        <v>2021</v>
      </c>
      <c r="G543" t="s">
        <v>794</v>
      </c>
      <c r="I543" t="s">
        <v>793</v>
      </c>
      <c r="J543" t="s">
        <v>792</v>
      </c>
      <c r="K543" t="s">
        <v>12889</v>
      </c>
    </row>
    <row r="544" spans="1:11" x14ac:dyDescent="0.45">
      <c r="A544" t="s">
        <v>11759</v>
      </c>
      <c r="B544">
        <v>7</v>
      </c>
      <c r="C544" t="s">
        <v>1888</v>
      </c>
      <c r="D544" t="s">
        <v>1887</v>
      </c>
      <c r="E544" t="s">
        <v>1886</v>
      </c>
      <c r="F544">
        <v>2020</v>
      </c>
      <c r="G544" t="s">
        <v>1883</v>
      </c>
      <c r="I544" t="s">
        <v>1882</v>
      </c>
      <c r="K544" t="s">
        <v>12737</v>
      </c>
    </row>
    <row r="545" spans="1:11" x14ac:dyDescent="0.45">
      <c r="A545" t="s">
        <v>11759</v>
      </c>
      <c r="B545">
        <v>7</v>
      </c>
      <c r="C545" t="s">
        <v>4638</v>
      </c>
      <c r="D545" t="s">
        <v>4637</v>
      </c>
      <c r="E545" t="s">
        <v>902</v>
      </c>
      <c r="F545">
        <v>2024</v>
      </c>
      <c r="G545" t="s">
        <v>4634</v>
      </c>
      <c r="I545" t="s">
        <v>4633</v>
      </c>
      <c r="J545" t="s">
        <v>4632</v>
      </c>
      <c r="K545" t="s">
        <v>12336</v>
      </c>
    </row>
    <row r="546" spans="1:11" x14ac:dyDescent="0.45">
      <c r="A546" t="s">
        <v>11759</v>
      </c>
      <c r="B546">
        <v>7</v>
      </c>
      <c r="C546" t="s">
        <v>3845</v>
      </c>
      <c r="D546" t="s">
        <v>3844</v>
      </c>
      <c r="E546" t="s">
        <v>1921</v>
      </c>
      <c r="F546">
        <v>2023</v>
      </c>
      <c r="G546" t="s">
        <v>3843</v>
      </c>
      <c r="I546" t="s">
        <v>3842</v>
      </c>
      <c r="J546" t="s">
        <v>3841</v>
      </c>
      <c r="K546" t="s">
        <v>12454</v>
      </c>
    </row>
    <row r="547" spans="1:11" x14ac:dyDescent="0.45">
      <c r="A547" t="s">
        <v>11759</v>
      </c>
      <c r="B547">
        <v>7</v>
      </c>
      <c r="C547" t="s">
        <v>3575</v>
      </c>
      <c r="D547" t="s">
        <v>3574</v>
      </c>
      <c r="E547" t="s">
        <v>1581</v>
      </c>
      <c r="F547">
        <v>2023</v>
      </c>
      <c r="G547" t="s">
        <v>3573</v>
      </c>
      <c r="I547" t="s">
        <v>3572</v>
      </c>
      <c r="J547" t="s">
        <v>3571</v>
      </c>
      <c r="K547" t="s">
        <v>12494</v>
      </c>
    </row>
    <row r="548" spans="1:11" x14ac:dyDescent="0.45">
      <c r="A548" t="s">
        <v>11760</v>
      </c>
      <c r="B548" t="s">
        <v>5857</v>
      </c>
      <c r="C548" t="s">
        <v>7416</v>
      </c>
      <c r="D548" t="s">
        <v>7413</v>
      </c>
      <c r="F548">
        <v>2022</v>
      </c>
      <c r="G548" t="s">
        <v>7409</v>
      </c>
      <c r="H548" t="s">
        <v>7410</v>
      </c>
      <c r="I548" t="s">
        <v>7408</v>
      </c>
      <c r="K548" t="s">
        <v>13068</v>
      </c>
    </row>
    <row r="549" spans="1:11" x14ac:dyDescent="0.45">
      <c r="A549" t="s">
        <v>11759</v>
      </c>
      <c r="B549">
        <v>7</v>
      </c>
      <c r="C549" t="s">
        <v>4379</v>
      </c>
      <c r="D549" t="s">
        <v>4378</v>
      </c>
      <c r="E549" t="s">
        <v>893</v>
      </c>
      <c r="F549">
        <v>2021</v>
      </c>
      <c r="G549" t="s">
        <v>4376</v>
      </c>
      <c r="I549" t="s">
        <v>4375</v>
      </c>
      <c r="J549" t="s">
        <v>4374</v>
      </c>
      <c r="K549" t="s">
        <v>12375</v>
      </c>
    </row>
    <row r="550" spans="1:11" x14ac:dyDescent="0.45">
      <c r="A550" t="s">
        <v>11759</v>
      </c>
      <c r="B550">
        <v>7</v>
      </c>
      <c r="C550" t="s">
        <v>1845</v>
      </c>
      <c r="D550" t="s">
        <v>1844</v>
      </c>
      <c r="E550" t="s">
        <v>640</v>
      </c>
      <c r="F550">
        <v>2019</v>
      </c>
      <c r="G550" t="s">
        <v>1842</v>
      </c>
      <c r="I550" t="s">
        <v>1841</v>
      </c>
      <c r="J550" t="s">
        <v>1840</v>
      </c>
      <c r="K550" t="s">
        <v>12743</v>
      </c>
    </row>
    <row r="551" spans="1:11" x14ac:dyDescent="0.45">
      <c r="A551" t="s">
        <v>11759</v>
      </c>
      <c r="B551">
        <v>7</v>
      </c>
      <c r="C551" t="s">
        <v>3680</v>
      </c>
      <c r="D551" t="s">
        <v>3679</v>
      </c>
      <c r="E551" t="s">
        <v>1241</v>
      </c>
      <c r="F551">
        <v>2023</v>
      </c>
      <c r="G551" t="s">
        <v>3677</v>
      </c>
      <c r="I551" t="s">
        <v>3676</v>
      </c>
      <c r="J551" t="s">
        <v>3675</v>
      </c>
      <c r="K551" t="s">
        <v>12479</v>
      </c>
    </row>
    <row r="552" spans="1:11" x14ac:dyDescent="0.45">
      <c r="A552" t="s">
        <v>11759</v>
      </c>
      <c r="B552">
        <v>7</v>
      </c>
      <c r="C552" t="s">
        <v>706</v>
      </c>
      <c r="D552" t="s">
        <v>705</v>
      </c>
      <c r="E552" t="s">
        <v>704</v>
      </c>
      <c r="F552">
        <v>2021</v>
      </c>
      <c r="G552" t="s">
        <v>703</v>
      </c>
      <c r="I552" t="s">
        <v>702</v>
      </c>
      <c r="J552" t="s">
        <v>701</v>
      </c>
      <c r="K552" t="s">
        <v>12901</v>
      </c>
    </row>
    <row r="553" spans="1:11" x14ac:dyDescent="0.45">
      <c r="A553" t="s">
        <v>11759</v>
      </c>
      <c r="B553">
        <v>7</v>
      </c>
      <c r="C553" t="s">
        <v>3022</v>
      </c>
      <c r="D553" t="s">
        <v>3021</v>
      </c>
      <c r="E553" t="s">
        <v>1731</v>
      </c>
      <c r="F553">
        <v>2023</v>
      </c>
      <c r="G553" t="s">
        <v>3020</v>
      </c>
      <c r="I553" t="s">
        <v>3019</v>
      </c>
      <c r="J553" t="s">
        <v>3018</v>
      </c>
      <c r="K553" t="s">
        <v>12575</v>
      </c>
    </row>
    <row r="554" spans="1:11" x14ac:dyDescent="0.45">
      <c r="A554" t="s">
        <v>11759</v>
      </c>
      <c r="B554">
        <v>7</v>
      </c>
      <c r="C554" t="s">
        <v>2123</v>
      </c>
      <c r="D554" t="s">
        <v>2122</v>
      </c>
      <c r="E554" t="s">
        <v>1241</v>
      </c>
      <c r="F554">
        <v>2017</v>
      </c>
      <c r="G554" t="s">
        <v>2119</v>
      </c>
      <c r="I554" t="s">
        <v>2118</v>
      </c>
      <c r="J554" t="s">
        <v>2117</v>
      </c>
      <c r="K554" t="s">
        <v>12705</v>
      </c>
    </row>
    <row r="555" spans="1:11" x14ac:dyDescent="0.45">
      <c r="A555" t="s">
        <v>11759</v>
      </c>
      <c r="B555">
        <v>7</v>
      </c>
      <c r="C555" t="s">
        <v>642</v>
      </c>
      <c r="D555" t="s">
        <v>641</v>
      </c>
      <c r="E555" t="s">
        <v>640</v>
      </c>
      <c r="F555">
        <v>2021</v>
      </c>
      <c r="G555" t="s">
        <v>639</v>
      </c>
      <c r="I555" t="s">
        <v>638</v>
      </c>
      <c r="J555" t="s">
        <v>637</v>
      </c>
      <c r="K555" t="s">
        <v>12910</v>
      </c>
    </row>
    <row r="556" spans="1:11" x14ac:dyDescent="0.45">
      <c r="A556" t="s">
        <v>11760</v>
      </c>
      <c r="B556" t="s">
        <v>5857</v>
      </c>
      <c r="C556" t="s">
        <v>7114</v>
      </c>
      <c r="D556" t="s">
        <v>7111</v>
      </c>
      <c r="F556">
        <v>2021</v>
      </c>
      <c r="G556" t="s">
        <v>7108</v>
      </c>
      <c r="H556" t="s">
        <v>7109</v>
      </c>
      <c r="I556" t="s">
        <v>7107</v>
      </c>
      <c r="K556" t="s">
        <v>13101</v>
      </c>
    </row>
    <row r="557" spans="1:11" x14ac:dyDescent="0.45">
      <c r="A557" t="s">
        <v>11759</v>
      </c>
      <c r="B557">
        <v>7</v>
      </c>
      <c r="C557" t="s">
        <v>3275</v>
      </c>
      <c r="D557" t="s">
        <v>3274</v>
      </c>
      <c r="E557" t="s">
        <v>869</v>
      </c>
      <c r="F557">
        <v>2022</v>
      </c>
      <c r="G557" t="s">
        <v>3273</v>
      </c>
      <c r="I557" t="s">
        <v>3272</v>
      </c>
      <c r="J557" t="s">
        <v>3271</v>
      </c>
      <c r="K557" t="s">
        <v>12538</v>
      </c>
    </row>
    <row r="558" spans="1:11" x14ac:dyDescent="0.45">
      <c r="A558" t="s">
        <v>11759</v>
      </c>
      <c r="B558">
        <v>7</v>
      </c>
      <c r="C558" t="s">
        <v>4212</v>
      </c>
      <c r="D558" t="s">
        <v>4211</v>
      </c>
      <c r="E558" t="s">
        <v>2612</v>
      </c>
      <c r="F558">
        <v>2021</v>
      </c>
      <c r="G558" t="s">
        <v>4210</v>
      </c>
      <c r="I558" t="s">
        <v>4209</v>
      </c>
      <c r="J558" t="s">
        <v>4208</v>
      </c>
      <c r="K558" t="s">
        <v>12400</v>
      </c>
    </row>
    <row r="559" spans="1:11" x14ac:dyDescent="0.45">
      <c r="A559" t="s">
        <v>11759</v>
      </c>
      <c r="B559">
        <v>7</v>
      </c>
      <c r="C559" t="s">
        <v>4298</v>
      </c>
      <c r="D559" t="s">
        <v>4297</v>
      </c>
      <c r="E559" t="s">
        <v>720</v>
      </c>
      <c r="F559">
        <v>2022</v>
      </c>
      <c r="G559" t="s">
        <v>4295</v>
      </c>
      <c r="I559" t="s">
        <v>4294</v>
      </c>
      <c r="J559" t="s">
        <v>4293</v>
      </c>
      <c r="K559" t="s">
        <v>12387</v>
      </c>
    </row>
    <row r="560" spans="1:11" x14ac:dyDescent="0.45">
      <c r="A560" t="s">
        <v>11759</v>
      </c>
      <c r="B560">
        <v>7</v>
      </c>
      <c r="C560" t="s">
        <v>5161</v>
      </c>
      <c r="D560" t="s">
        <v>5160</v>
      </c>
      <c r="E560" t="s">
        <v>3912</v>
      </c>
      <c r="F560">
        <v>2024</v>
      </c>
      <c r="G560" t="s">
        <v>5159</v>
      </c>
      <c r="I560" t="s">
        <v>5158</v>
      </c>
      <c r="J560" t="s">
        <v>5157</v>
      </c>
      <c r="K560" t="s">
        <v>12256</v>
      </c>
    </row>
    <row r="561" spans="1:11" x14ac:dyDescent="0.45">
      <c r="A561" t="s">
        <v>11759</v>
      </c>
      <c r="B561">
        <v>7</v>
      </c>
      <c r="C561" t="s">
        <v>1022</v>
      </c>
      <c r="D561" t="s">
        <v>1021</v>
      </c>
      <c r="E561" t="s">
        <v>1020</v>
      </c>
      <c r="F561">
        <v>2021</v>
      </c>
      <c r="G561" t="s">
        <v>1019</v>
      </c>
      <c r="I561" t="s">
        <v>1018</v>
      </c>
      <c r="J561" t="s">
        <v>1017</v>
      </c>
      <c r="K561" t="s">
        <v>12857</v>
      </c>
    </row>
    <row r="562" spans="1:11" x14ac:dyDescent="0.45">
      <c r="A562" t="s">
        <v>11761</v>
      </c>
      <c r="B562" t="s">
        <v>9095</v>
      </c>
      <c r="C562" t="s">
        <v>11133</v>
      </c>
      <c r="D562" t="s">
        <v>11131</v>
      </c>
      <c r="F562">
        <v>2024</v>
      </c>
      <c r="G562" t="s">
        <v>9084</v>
      </c>
      <c r="H562" t="s">
        <v>9084</v>
      </c>
      <c r="I562" t="s">
        <v>11129</v>
      </c>
      <c r="J562" t="s">
        <v>9084</v>
      </c>
      <c r="K562" t="s">
        <v>13227</v>
      </c>
    </row>
    <row r="563" spans="1:11" x14ac:dyDescent="0.45">
      <c r="A563" t="s">
        <v>11760</v>
      </c>
      <c r="B563" t="s">
        <v>5857</v>
      </c>
      <c r="C563" t="s">
        <v>6224</v>
      </c>
      <c r="D563" t="s">
        <v>2431</v>
      </c>
      <c r="F563">
        <v>2018</v>
      </c>
      <c r="G563" t="s">
        <v>6220</v>
      </c>
      <c r="H563" t="s">
        <v>6221</v>
      </c>
      <c r="I563" t="s">
        <v>6219</v>
      </c>
      <c r="K563" t="s">
        <v>12663</v>
      </c>
    </row>
    <row r="564" spans="1:11" x14ac:dyDescent="0.45">
      <c r="A564" t="s">
        <v>11759</v>
      </c>
      <c r="B564">
        <v>7</v>
      </c>
      <c r="C564" t="s">
        <v>1459</v>
      </c>
      <c r="D564" t="s">
        <v>1458</v>
      </c>
      <c r="E564" t="s">
        <v>1125</v>
      </c>
      <c r="F564">
        <v>2020</v>
      </c>
      <c r="G564" t="s">
        <v>1455</v>
      </c>
      <c r="I564" t="s">
        <v>1454</v>
      </c>
      <c r="J564" t="s">
        <v>1453</v>
      </c>
      <c r="K564" t="s">
        <v>12796</v>
      </c>
    </row>
    <row r="565" spans="1:11" x14ac:dyDescent="0.45">
      <c r="A565" t="s">
        <v>11759</v>
      </c>
      <c r="B565">
        <v>7</v>
      </c>
      <c r="C565" t="s">
        <v>887</v>
      </c>
      <c r="D565" t="s">
        <v>886</v>
      </c>
      <c r="E565" t="s">
        <v>885</v>
      </c>
      <c r="F565">
        <v>2021</v>
      </c>
      <c r="G565" t="s">
        <v>883</v>
      </c>
      <c r="I565" t="s">
        <v>882</v>
      </c>
      <c r="J565" t="s">
        <v>881</v>
      </c>
      <c r="K565" t="s">
        <v>12876</v>
      </c>
    </row>
    <row r="566" spans="1:11" x14ac:dyDescent="0.45">
      <c r="A566" t="s">
        <v>11759</v>
      </c>
      <c r="B566">
        <v>7</v>
      </c>
      <c r="C566" t="s">
        <v>4392</v>
      </c>
      <c r="D566" t="s">
        <v>4391</v>
      </c>
      <c r="E566" t="s">
        <v>720</v>
      </c>
      <c r="F566">
        <v>2022</v>
      </c>
      <c r="G566" t="s">
        <v>4389</v>
      </c>
      <c r="I566" t="s">
        <v>4388</v>
      </c>
      <c r="J566" t="s">
        <v>4387</v>
      </c>
      <c r="K566" t="s">
        <v>12373</v>
      </c>
    </row>
    <row r="567" spans="1:11" x14ac:dyDescent="0.45">
      <c r="A567" t="s">
        <v>11760</v>
      </c>
      <c r="B567" t="s">
        <v>5857</v>
      </c>
      <c r="C567" t="s">
        <v>7217</v>
      </c>
      <c r="D567" t="s">
        <v>7214</v>
      </c>
      <c r="F567">
        <v>2021</v>
      </c>
      <c r="G567" t="s">
        <v>7211</v>
      </c>
      <c r="H567" t="s">
        <v>7212</v>
      </c>
      <c r="I567" t="s">
        <v>7210</v>
      </c>
      <c r="K567" t="s">
        <v>13090</v>
      </c>
    </row>
    <row r="568" spans="1:11" x14ac:dyDescent="0.45">
      <c r="A568" t="s">
        <v>11760</v>
      </c>
      <c r="B568" t="s">
        <v>5857</v>
      </c>
      <c r="C568" t="s">
        <v>6553</v>
      </c>
      <c r="D568" t="s">
        <v>6550</v>
      </c>
      <c r="F568">
        <v>2018</v>
      </c>
      <c r="G568" t="s">
        <v>6547</v>
      </c>
      <c r="H568" t="s">
        <v>6548</v>
      </c>
      <c r="I568" t="s">
        <v>6546</v>
      </c>
      <c r="K568" t="s">
        <v>13155</v>
      </c>
    </row>
    <row r="569" spans="1:11" x14ac:dyDescent="0.45">
      <c r="A569" t="s">
        <v>11761</v>
      </c>
      <c r="B569" t="s">
        <v>9095</v>
      </c>
      <c r="C569" t="s">
        <v>10615</v>
      </c>
      <c r="D569" t="s">
        <v>10613</v>
      </c>
      <c r="F569">
        <v>2017</v>
      </c>
      <c r="G569" t="s">
        <v>11906</v>
      </c>
      <c r="H569" t="s">
        <v>10606</v>
      </c>
      <c r="I569" t="s">
        <v>10611</v>
      </c>
      <c r="J569" t="s">
        <v>9084</v>
      </c>
      <c r="K569" t="s">
        <v>13240</v>
      </c>
    </row>
    <row r="570" spans="1:11" x14ac:dyDescent="0.45">
      <c r="A570" t="s">
        <v>11759</v>
      </c>
      <c r="B570">
        <v>7</v>
      </c>
      <c r="C570" t="s">
        <v>2687</v>
      </c>
      <c r="D570" t="s">
        <v>2686</v>
      </c>
      <c r="E570" t="s">
        <v>2685</v>
      </c>
      <c r="F570">
        <v>2023</v>
      </c>
      <c r="G570" t="s">
        <v>2684</v>
      </c>
      <c r="I570" t="s">
        <v>2683</v>
      </c>
      <c r="K570" t="s">
        <v>12625</v>
      </c>
    </row>
    <row r="571" spans="1:11" x14ac:dyDescent="0.45">
      <c r="A571" t="s">
        <v>11759</v>
      </c>
      <c r="B571">
        <v>7</v>
      </c>
      <c r="C571" t="s">
        <v>5118</v>
      </c>
      <c r="D571" t="s">
        <v>5117</v>
      </c>
      <c r="E571" t="s">
        <v>5116</v>
      </c>
      <c r="F571">
        <v>2024</v>
      </c>
      <c r="G571" t="s">
        <v>5115</v>
      </c>
      <c r="I571" t="s">
        <v>5114</v>
      </c>
      <c r="J571" t="s">
        <v>5113</v>
      </c>
      <c r="K571" t="s">
        <v>12263</v>
      </c>
    </row>
    <row r="572" spans="1:11" x14ac:dyDescent="0.45">
      <c r="A572" t="s">
        <v>11760</v>
      </c>
      <c r="B572" t="s">
        <v>5857</v>
      </c>
      <c r="C572" t="s">
        <v>8875</v>
      </c>
      <c r="D572" t="s">
        <v>8872</v>
      </c>
      <c r="F572">
        <v>2024</v>
      </c>
      <c r="G572" t="s">
        <v>8869</v>
      </c>
      <c r="H572" t="s">
        <v>8870</v>
      </c>
      <c r="I572" t="s">
        <v>8868</v>
      </c>
      <c r="K572" t="s">
        <v>12937</v>
      </c>
    </row>
    <row r="573" spans="1:11" x14ac:dyDescent="0.45">
      <c r="A573" t="s">
        <v>11759</v>
      </c>
      <c r="B573">
        <v>7</v>
      </c>
      <c r="C573" t="s">
        <v>4450</v>
      </c>
      <c r="D573" t="s">
        <v>4449</v>
      </c>
      <c r="E573" t="s">
        <v>4309</v>
      </c>
      <c r="F573">
        <v>2022</v>
      </c>
      <c r="G573" t="s">
        <v>4448</v>
      </c>
      <c r="I573" t="s">
        <v>4447</v>
      </c>
      <c r="J573" t="s">
        <v>4446</v>
      </c>
      <c r="K573" t="s">
        <v>12364</v>
      </c>
    </row>
    <row r="574" spans="1:11" x14ac:dyDescent="0.45">
      <c r="A574" t="s">
        <v>11759</v>
      </c>
      <c r="B574">
        <v>7</v>
      </c>
      <c r="C574" t="s">
        <v>3091</v>
      </c>
      <c r="D574" t="s">
        <v>3090</v>
      </c>
      <c r="E574" t="s">
        <v>3089</v>
      </c>
      <c r="F574">
        <v>2024</v>
      </c>
      <c r="G574" t="s">
        <v>3087</v>
      </c>
      <c r="I574" t="s">
        <v>3086</v>
      </c>
      <c r="J574" t="s">
        <v>3085</v>
      </c>
      <c r="K574" t="s">
        <v>12565</v>
      </c>
    </row>
    <row r="575" spans="1:11" x14ac:dyDescent="0.45">
      <c r="A575" t="s">
        <v>11759</v>
      </c>
      <c r="B575">
        <v>7</v>
      </c>
      <c r="C575" t="s">
        <v>5431</v>
      </c>
      <c r="D575" t="s">
        <v>5430</v>
      </c>
      <c r="E575" t="s">
        <v>1858</v>
      </c>
      <c r="F575">
        <v>2024</v>
      </c>
      <c r="G575" t="s">
        <v>5429</v>
      </c>
      <c r="I575" t="s">
        <v>5428</v>
      </c>
      <c r="J575" t="s">
        <v>5427</v>
      </c>
      <c r="K575" t="s">
        <v>12215</v>
      </c>
    </row>
    <row r="576" spans="1:11" x14ac:dyDescent="0.45">
      <c r="A576" t="s">
        <v>388</v>
      </c>
      <c r="C576" t="s">
        <v>468</v>
      </c>
      <c r="D576" t="s">
        <v>469</v>
      </c>
      <c r="F576">
        <v>2017</v>
      </c>
      <c r="G576" t="s">
        <v>463</v>
      </c>
      <c r="H576" t="s">
        <v>465</v>
      </c>
      <c r="I576" t="s">
        <v>466</v>
      </c>
      <c r="J576" t="s">
        <v>462</v>
      </c>
      <c r="K576" t="s">
        <v>12146</v>
      </c>
    </row>
    <row r="577" spans="1:11" x14ac:dyDescent="0.45">
      <c r="A577" t="s">
        <v>11759</v>
      </c>
      <c r="B577">
        <v>7</v>
      </c>
      <c r="C577" t="s">
        <v>5808</v>
      </c>
      <c r="D577" t="s">
        <v>5807</v>
      </c>
      <c r="E577" t="s">
        <v>640</v>
      </c>
      <c r="F577">
        <v>2024</v>
      </c>
      <c r="G577" t="s">
        <v>5806</v>
      </c>
      <c r="I577" t="s">
        <v>5805</v>
      </c>
      <c r="J577" t="s">
        <v>5804</v>
      </c>
      <c r="K577" t="s">
        <v>12157</v>
      </c>
    </row>
    <row r="578" spans="1:11" x14ac:dyDescent="0.45">
      <c r="A578" t="s">
        <v>11759</v>
      </c>
      <c r="B578">
        <v>7</v>
      </c>
      <c r="C578" t="s">
        <v>3718</v>
      </c>
      <c r="D578" t="s">
        <v>3717</v>
      </c>
      <c r="E578" t="s">
        <v>2981</v>
      </c>
      <c r="F578">
        <v>2022</v>
      </c>
      <c r="G578" t="s">
        <v>3716</v>
      </c>
      <c r="I578" t="s">
        <v>3715</v>
      </c>
      <c r="J578" t="s">
        <v>3714</v>
      </c>
      <c r="K578" t="s">
        <v>12473</v>
      </c>
    </row>
    <row r="579" spans="1:11" x14ac:dyDescent="0.45">
      <c r="A579" t="s">
        <v>11759</v>
      </c>
      <c r="B579">
        <v>7</v>
      </c>
      <c r="C579" t="s">
        <v>3874</v>
      </c>
      <c r="D579" t="s">
        <v>3873</v>
      </c>
      <c r="E579" t="s">
        <v>720</v>
      </c>
      <c r="F579">
        <v>2022</v>
      </c>
      <c r="G579" t="s">
        <v>3870</v>
      </c>
      <c r="I579" t="s">
        <v>3869</v>
      </c>
      <c r="J579" t="s">
        <v>3868</v>
      </c>
      <c r="K579" t="s">
        <v>12450</v>
      </c>
    </row>
    <row r="580" spans="1:11" x14ac:dyDescent="0.45">
      <c r="A580" t="s">
        <v>11760</v>
      </c>
      <c r="B580" t="s">
        <v>5901</v>
      </c>
      <c r="C580" t="s">
        <v>7916</v>
      </c>
      <c r="D580" t="s">
        <v>7913</v>
      </c>
      <c r="F580">
        <v>2022</v>
      </c>
      <c r="G580" t="s">
        <v>7910</v>
      </c>
      <c r="H580" t="s">
        <v>7911</v>
      </c>
      <c r="I580" t="s">
        <v>7909</v>
      </c>
      <c r="K580" t="s">
        <v>13022</v>
      </c>
    </row>
    <row r="581" spans="1:11" x14ac:dyDescent="0.45">
      <c r="A581" t="s">
        <v>11760</v>
      </c>
      <c r="B581" t="s">
        <v>5857</v>
      </c>
      <c r="C581" t="s">
        <v>5883</v>
      </c>
      <c r="D581" t="s">
        <v>5880</v>
      </c>
      <c r="F581">
        <v>2017</v>
      </c>
      <c r="G581" t="s">
        <v>5877</v>
      </c>
      <c r="H581" t="s">
        <v>5878</v>
      </c>
      <c r="I581" t="s">
        <v>5876</v>
      </c>
      <c r="K581" t="s">
        <v>13218</v>
      </c>
    </row>
    <row r="582" spans="1:11" x14ac:dyDescent="0.45">
      <c r="A582" t="s">
        <v>11759</v>
      </c>
      <c r="B582">
        <v>7</v>
      </c>
      <c r="C582" t="s">
        <v>3530</v>
      </c>
      <c r="D582" t="s">
        <v>3529</v>
      </c>
      <c r="E582" t="s">
        <v>720</v>
      </c>
      <c r="F582">
        <v>2023</v>
      </c>
      <c r="G582" t="s">
        <v>3526</v>
      </c>
      <c r="I582" t="s">
        <v>3525</v>
      </c>
      <c r="J582" t="s">
        <v>3524</v>
      </c>
      <c r="K582" t="s">
        <v>12500</v>
      </c>
    </row>
    <row r="583" spans="1:11" x14ac:dyDescent="0.45">
      <c r="A583" t="s">
        <v>11759</v>
      </c>
      <c r="B583">
        <v>7</v>
      </c>
      <c r="C583" t="s">
        <v>1194</v>
      </c>
      <c r="D583" t="s">
        <v>1193</v>
      </c>
      <c r="E583" t="s">
        <v>1192</v>
      </c>
      <c r="F583">
        <v>2020</v>
      </c>
      <c r="G583" t="s">
        <v>1190</v>
      </c>
      <c r="I583" t="s">
        <v>1189</v>
      </c>
      <c r="K583" t="s">
        <v>12832</v>
      </c>
    </row>
    <row r="584" spans="1:11" x14ac:dyDescent="0.45">
      <c r="A584" t="s">
        <v>11759</v>
      </c>
      <c r="B584">
        <v>7</v>
      </c>
      <c r="C584" t="s">
        <v>768</v>
      </c>
      <c r="D584" t="s">
        <v>767</v>
      </c>
      <c r="E584" t="s">
        <v>766</v>
      </c>
      <c r="F584">
        <v>2021</v>
      </c>
      <c r="G584" t="s">
        <v>765</v>
      </c>
      <c r="I584" t="s">
        <v>764</v>
      </c>
      <c r="J584" t="s">
        <v>763</v>
      </c>
      <c r="K584" t="s">
        <v>12893</v>
      </c>
    </row>
    <row r="585" spans="1:11" x14ac:dyDescent="0.45">
      <c r="A585" t="s">
        <v>11760</v>
      </c>
      <c r="B585" t="s">
        <v>5857</v>
      </c>
      <c r="C585" t="s">
        <v>7122</v>
      </c>
      <c r="D585" t="s">
        <v>7120</v>
      </c>
      <c r="F585">
        <v>2021</v>
      </c>
      <c r="G585" t="s">
        <v>7117</v>
      </c>
      <c r="H585" t="s">
        <v>7118</v>
      </c>
      <c r="I585" t="s">
        <v>7116</v>
      </c>
      <c r="K585" t="s">
        <v>13100</v>
      </c>
    </row>
    <row r="586" spans="1:11" x14ac:dyDescent="0.45">
      <c r="A586" t="s">
        <v>11759</v>
      </c>
      <c r="B586">
        <v>7</v>
      </c>
      <c r="C586" t="s">
        <v>5485</v>
      </c>
      <c r="D586" t="s">
        <v>5484</v>
      </c>
      <c r="E586" t="s">
        <v>5483</v>
      </c>
      <c r="F586">
        <v>2024</v>
      </c>
      <c r="G586" t="s">
        <v>5482</v>
      </c>
      <c r="I586" t="s">
        <v>5481</v>
      </c>
      <c r="J586" t="s">
        <v>5480</v>
      </c>
      <c r="K586" t="s">
        <v>12207</v>
      </c>
    </row>
    <row r="587" spans="1:11" x14ac:dyDescent="0.45">
      <c r="A587" t="s">
        <v>11759</v>
      </c>
      <c r="B587">
        <v>7</v>
      </c>
      <c r="C587" t="s">
        <v>1071</v>
      </c>
      <c r="D587" t="s">
        <v>1070</v>
      </c>
      <c r="E587" t="s">
        <v>1069</v>
      </c>
      <c r="F587">
        <v>2020</v>
      </c>
      <c r="G587" t="s">
        <v>1067</v>
      </c>
      <c r="I587" t="s">
        <v>1066</v>
      </c>
      <c r="J587" t="s">
        <v>1065</v>
      </c>
      <c r="K587" t="s">
        <v>12850</v>
      </c>
    </row>
    <row r="588" spans="1:11" x14ac:dyDescent="0.45">
      <c r="A588" t="s">
        <v>11759</v>
      </c>
      <c r="B588">
        <v>7</v>
      </c>
      <c r="C588" t="s">
        <v>5369</v>
      </c>
      <c r="D588" t="s">
        <v>5368</v>
      </c>
      <c r="E588" t="s">
        <v>5367</v>
      </c>
      <c r="F588">
        <v>2024</v>
      </c>
      <c r="G588" t="s">
        <v>5366</v>
      </c>
      <c r="K588" t="s">
        <v>12225</v>
      </c>
    </row>
    <row r="589" spans="1:11" x14ac:dyDescent="0.45">
      <c r="A589" t="s">
        <v>11759</v>
      </c>
      <c r="B589">
        <v>7</v>
      </c>
      <c r="C589" t="s">
        <v>5597</v>
      </c>
      <c r="D589" t="s">
        <v>5596</v>
      </c>
      <c r="E589" t="s">
        <v>4243</v>
      </c>
      <c r="F589">
        <v>2024</v>
      </c>
      <c r="G589" t="s">
        <v>5595</v>
      </c>
      <c r="I589" t="s">
        <v>5594</v>
      </c>
      <c r="J589" t="s">
        <v>5593</v>
      </c>
      <c r="K589" t="s">
        <v>12190</v>
      </c>
    </row>
    <row r="590" spans="1:11" x14ac:dyDescent="0.45">
      <c r="A590" t="s">
        <v>11760</v>
      </c>
      <c r="B590" t="s">
        <v>5857</v>
      </c>
      <c r="C590" t="s">
        <v>9034</v>
      </c>
      <c r="D590" t="s">
        <v>9032</v>
      </c>
      <c r="F590">
        <v>2024</v>
      </c>
      <c r="G590" t="s">
        <v>9030</v>
      </c>
      <c r="I590" t="s">
        <v>9029</v>
      </c>
      <c r="K590" t="s">
        <v>12919</v>
      </c>
    </row>
    <row r="591" spans="1:11" x14ac:dyDescent="0.45">
      <c r="A591" t="s">
        <v>11760</v>
      </c>
      <c r="B591" t="s">
        <v>5857</v>
      </c>
      <c r="C591" t="s">
        <v>8479</v>
      </c>
      <c r="D591" t="s">
        <v>8476</v>
      </c>
      <c r="F591">
        <v>2024</v>
      </c>
      <c r="G591" t="s">
        <v>8474</v>
      </c>
      <c r="I591" t="s">
        <v>8473</v>
      </c>
      <c r="K591" t="s">
        <v>12974</v>
      </c>
    </row>
    <row r="592" spans="1:11" x14ac:dyDescent="0.45">
      <c r="A592" t="s">
        <v>11759</v>
      </c>
      <c r="B592">
        <v>7</v>
      </c>
      <c r="C592" t="s">
        <v>2063</v>
      </c>
      <c r="D592" t="s">
        <v>2062</v>
      </c>
      <c r="E592" t="s">
        <v>2061</v>
      </c>
      <c r="F592">
        <v>2017</v>
      </c>
      <c r="G592" t="s">
        <v>2059</v>
      </c>
      <c r="I592" t="s">
        <v>2058</v>
      </c>
      <c r="J592" t="s">
        <v>2057</v>
      </c>
      <c r="K592" t="s">
        <v>12713</v>
      </c>
    </row>
    <row r="593" spans="1:11" x14ac:dyDescent="0.45">
      <c r="A593" t="s">
        <v>11760</v>
      </c>
      <c r="B593" t="s">
        <v>5857</v>
      </c>
      <c r="C593" t="s">
        <v>6493</v>
      </c>
      <c r="D593" t="s">
        <v>6490</v>
      </c>
      <c r="F593">
        <v>2018</v>
      </c>
      <c r="G593" t="s">
        <v>6487</v>
      </c>
      <c r="H593" t="s">
        <v>6488</v>
      </c>
      <c r="I593" t="s">
        <v>6486</v>
      </c>
      <c r="K593" t="s">
        <v>13161</v>
      </c>
    </row>
    <row r="594" spans="1:11" x14ac:dyDescent="0.45">
      <c r="A594" t="s">
        <v>11759</v>
      </c>
      <c r="B594">
        <v>7</v>
      </c>
      <c r="C594" t="s">
        <v>3538</v>
      </c>
      <c r="D594" t="s">
        <v>3537</v>
      </c>
      <c r="E594" t="s">
        <v>3536</v>
      </c>
      <c r="F594">
        <v>2022</v>
      </c>
      <c r="G594" t="s">
        <v>3534</v>
      </c>
      <c r="I594" t="s">
        <v>3533</v>
      </c>
      <c r="J594" t="s">
        <v>3532</v>
      </c>
      <c r="K594" t="s">
        <v>12499</v>
      </c>
    </row>
    <row r="595" spans="1:11" x14ac:dyDescent="0.45">
      <c r="A595" t="s">
        <v>11759</v>
      </c>
      <c r="B595">
        <v>7</v>
      </c>
      <c r="C595" t="s">
        <v>1966</v>
      </c>
      <c r="D595" t="s">
        <v>1965</v>
      </c>
      <c r="E595" t="s">
        <v>1964</v>
      </c>
      <c r="F595">
        <v>2019</v>
      </c>
      <c r="G595" t="s">
        <v>1962</v>
      </c>
      <c r="I595" t="s">
        <v>1961</v>
      </c>
      <c r="J595" t="s">
        <v>1960</v>
      </c>
      <c r="K595" t="s">
        <v>12726</v>
      </c>
    </row>
    <row r="596" spans="1:11" x14ac:dyDescent="0.45">
      <c r="A596" t="s">
        <v>11759</v>
      </c>
      <c r="B596">
        <v>7</v>
      </c>
      <c r="C596" t="s">
        <v>2527</v>
      </c>
      <c r="D596" t="s">
        <v>2526</v>
      </c>
      <c r="E596" t="s">
        <v>1731</v>
      </c>
      <c r="F596">
        <v>2023</v>
      </c>
      <c r="G596" t="s">
        <v>2525</v>
      </c>
      <c r="I596" t="s">
        <v>2524</v>
      </c>
      <c r="J596" t="s">
        <v>2523</v>
      </c>
      <c r="K596" t="s">
        <v>12649</v>
      </c>
    </row>
    <row r="597" spans="1:11" x14ac:dyDescent="0.45">
      <c r="A597" t="s">
        <v>386</v>
      </c>
      <c r="B597" t="s">
        <v>17</v>
      </c>
      <c r="C597" t="s">
        <v>312</v>
      </c>
      <c r="D597" t="s">
        <v>313</v>
      </c>
      <c r="E597" t="s">
        <v>20</v>
      </c>
      <c r="F597">
        <v>2020</v>
      </c>
      <c r="G597" t="s">
        <v>315</v>
      </c>
      <c r="H597" t="s">
        <v>316</v>
      </c>
      <c r="I597" t="s">
        <v>317</v>
      </c>
      <c r="J597" t="s">
        <v>318</v>
      </c>
      <c r="K597" t="s">
        <v>12126</v>
      </c>
    </row>
    <row r="598" spans="1:11" x14ac:dyDescent="0.45">
      <c r="A598" t="s">
        <v>11759</v>
      </c>
      <c r="B598">
        <v>7</v>
      </c>
      <c r="C598" t="s">
        <v>962</v>
      </c>
      <c r="D598" t="s">
        <v>961</v>
      </c>
      <c r="E598" t="s">
        <v>960</v>
      </c>
      <c r="F598">
        <v>2021</v>
      </c>
      <c r="G598" t="s">
        <v>957</v>
      </c>
      <c r="I598" t="s">
        <v>956</v>
      </c>
      <c r="J598" t="s">
        <v>955</v>
      </c>
      <c r="K598" t="s">
        <v>12866</v>
      </c>
    </row>
    <row r="599" spans="1:11" x14ac:dyDescent="0.45">
      <c r="A599" t="s">
        <v>11759</v>
      </c>
      <c r="B599">
        <v>7</v>
      </c>
      <c r="C599" t="s">
        <v>1180</v>
      </c>
      <c r="D599" t="s">
        <v>1179</v>
      </c>
      <c r="E599" t="s">
        <v>1178</v>
      </c>
      <c r="F599">
        <v>2021</v>
      </c>
      <c r="G599" t="s">
        <v>1177</v>
      </c>
      <c r="I599" t="s">
        <v>1176</v>
      </c>
      <c r="J599" t="s">
        <v>1175</v>
      </c>
      <c r="K599" t="s">
        <v>12834</v>
      </c>
    </row>
    <row r="600" spans="1:11" x14ac:dyDescent="0.45">
      <c r="A600" t="s">
        <v>11759</v>
      </c>
      <c r="B600">
        <v>7</v>
      </c>
      <c r="C600" t="s">
        <v>4555</v>
      </c>
      <c r="D600" t="s">
        <v>4554</v>
      </c>
      <c r="E600" t="s">
        <v>893</v>
      </c>
      <c r="F600">
        <v>2024</v>
      </c>
      <c r="G600" t="s">
        <v>4552</v>
      </c>
      <c r="I600" t="s">
        <v>4551</v>
      </c>
      <c r="J600" t="s">
        <v>4550</v>
      </c>
      <c r="K600" t="s">
        <v>12348</v>
      </c>
    </row>
    <row r="601" spans="1:11" x14ac:dyDescent="0.45">
      <c r="A601" t="s">
        <v>11759</v>
      </c>
      <c r="B601">
        <v>7</v>
      </c>
      <c r="C601" t="s">
        <v>3206</v>
      </c>
      <c r="D601" t="s">
        <v>3205</v>
      </c>
      <c r="E601" t="s">
        <v>3204</v>
      </c>
      <c r="F601">
        <v>2022</v>
      </c>
      <c r="G601" t="s">
        <v>3203</v>
      </c>
      <c r="I601" t="s">
        <v>3202</v>
      </c>
      <c r="J601" t="s">
        <v>3201</v>
      </c>
      <c r="K601" t="s">
        <v>12548</v>
      </c>
    </row>
    <row r="602" spans="1:11" x14ac:dyDescent="0.45">
      <c r="A602" t="s">
        <v>11760</v>
      </c>
      <c r="B602" t="s">
        <v>5901</v>
      </c>
      <c r="C602" t="s">
        <v>5907</v>
      </c>
      <c r="D602" t="s">
        <v>2016</v>
      </c>
      <c r="F602">
        <v>2019</v>
      </c>
      <c r="G602" t="s">
        <v>5903</v>
      </c>
      <c r="H602" t="s">
        <v>5904</v>
      </c>
      <c r="I602" t="s">
        <v>5902</v>
      </c>
      <c r="K602" t="s">
        <v>12719</v>
      </c>
    </row>
    <row r="603" spans="1:11" x14ac:dyDescent="0.45">
      <c r="A603" t="s">
        <v>11759</v>
      </c>
      <c r="B603">
        <v>7</v>
      </c>
      <c r="C603" t="s">
        <v>1112</v>
      </c>
      <c r="D603" t="s">
        <v>1111</v>
      </c>
      <c r="E603" t="s">
        <v>1110</v>
      </c>
      <c r="F603">
        <v>2021</v>
      </c>
      <c r="G603" t="s">
        <v>1108</v>
      </c>
      <c r="I603" t="s">
        <v>1107</v>
      </c>
      <c r="J603" t="s">
        <v>1106</v>
      </c>
      <c r="K603" t="s">
        <v>12844</v>
      </c>
    </row>
    <row r="604" spans="1:11" x14ac:dyDescent="0.45">
      <c r="A604" t="s">
        <v>11760</v>
      </c>
      <c r="B604" t="s">
        <v>5857</v>
      </c>
      <c r="C604" t="s">
        <v>6412</v>
      </c>
      <c r="D604" t="s">
        <v>6409</v>
      </c>
      <c r="F604">
        <v>2017</v>
      </c>
      <c r="G604" t="s">
        <v>6407</v>
      </c>
      <c r="H604" t="s">
        <v>6408</v>
      </c>
      <c r="I604" t="s">
        <v>6406</v>
      </c>
      <c r="K604" t="s">
        <v>13170</v>
      </c>
    </row>
    <row r="605" spans="1:11" x14ac:dyDescent="0.45">
      <c r="A605" t="s">
        <v>11759</v>
      </c>
      <c r="B605">
        <v>7</v>
      </c>
      <c r="C605" t="s">
        <v>1366</v>
      </c>
      <c r="D605" t="s">
        <v>1365</v>
      </c>
      <c r="E605" t="s">
        <v>1364</v>
      </c>
      <c r="F605">
        <v>2020</v>
      </c>
      <c r="G605" t="s">
        <v>1363</v>
      </c>
      <c r="I605" t="s">
        <v>1362</v>
      </c>
      <c r="J605" t="s">
        <v>1361</v>
      </c>
      <c r="K605" t="s">
        <v>12808</v>
      </c>
    </row>
    <row r="606" spans="1:11" x14ac:dyDescent="0.45">
      <c r="A606" t="s">
        <v>11759</v>
      </c>
      <c r="B606">
        <v>7</v>
      </c>
      <c r="C606" t="s">
        <v>803</v>
      </c>
      <c r="D606" t="s">
        <v>802</v>
      </c>
      <c r="E606" t="s">
        <v>795</v>
      </c>
      <c r="F606">
        <v>2022</v>
      </c>
      <c r="G606" t="s">
        <v>801</v>
      </c>
      <c r="I606" t="s">
        <v>800</v>
      </c>
      <c r="J606" t="s">
        <v>799</v>
      </c>
      <c r="K606" t="s">
        <v>12888</v>
      </c>
    </row>
    <row r="607" spans="1:11" x14ac:dyDescent="0.45">
      <c r="A607" t="s">
        <v>386</v>
      </c>
      <c r="B607" t="s">
        <v>17</v>
      </c>
      <c r="C607" t="s">
        <v>134</v>
      </c>
      <c r="D607" t="s">
        <v>135</v>
      </c>
      <c r="E607" t="s">
        <v>20</v>
      </c>
      <c r="F607">
        <v>2023</v>
      </c>
      <c r="G607" t="s">
        <v>137</v>
      </c>
      <c r="H607" t="s">
        <v>138</v>
      </c>
      <c r="I607" t="s">
        <v>139</v>
      </c>
      <c r="J607" t="s">
        <v>140</v>
      </c>
      <c r="K607" t="s">
        <v>12100</v>
      </c>
    </row>
    <row r="608" spans="1:11" x14ac:dyDescent="0.45">
      <c r="A608" t="s">
        <v>11759</v>
      </c>
      <c r="B608">
        <v>7</v>
      </c>
      <c r="C608" t="s">
        <v>3477</v>
      </c>
      <c r="D608" t="s">
        <v>3476</v>
      </c>
      <c r="E608" t="s">
        <v>3061</v>
      </c>
      <c r="F608">
        <v>2022</v>
      </c>
      <c r="G608" t="s">
        <v>3475</v>
      </c>
      <c r="I608" t="s">
        <v>3474</v>
      </c>
      <c r="J608" t="s">
        <v>3473</v>
      </c>
      <c r="K608" t="s">
        <v>12508</v>
      </c>
    </row>
    <row r="609" spans="1:11" x14ac:dyDescent="0.45">
      <c r="A609" t="s">
        <v>11759</v>
      </c>
      <c r="B609">
        <v>7</v>
      </c>
      <c r="C609" t="s">
        <v>4562</v>
      </c>
      <c r="D609" t="s">
        <v>4561</v>
      </c>
      <c r="E609" t="s">
        <v>4560</v>
      </c>
      <c r="F609">
        <v>2024</v>
      </c>
      <c r="G609" t="s">
        <v>4559</v>
      </c>
      <c r="I609" t="s">
        <v>4558</v>
      </c>
      <c r="J609" t="s">
        <v>4557</v>
      </c>
      <c r="K609" t="s">
        <v>12347</v>
      </c>
    </row>
    <row r="610" spans="1:11" x14ac:dyDescent="0.45">
      <c r="A610" t="s">
        <v>11759</v>
      </c>
      <c r="B610">
        <v>7</v>
      </c>
      <c r="C610" t="s">
        <v>4907</v>
      </c>
      <c r="D610" t="s">
        <v>4906</v>
      </c>
      <c r="E610" t="s">
        <v>795</v>
      </c>
      <c r="F610">
        <v>2024</v>
      </c>
      <c r="G610" t="s">
        <v>4905</v>
      </c>
      <c r="I610" t="s">
        <v>4904</v>
      </c>
      <c r="J610" t="s">
        <v>4903</v>
      </c>
      <c r="K610" t="s">
        <v>12295</v>
      </c>
    </row>
    <row r="611" spans="1:11" x14ac:dyDescent="0.45">
      <c r="A611" t="s">
        <v>11760</v>
      </c>
      <c r="B611" t="s">
        <v>5857</v>
      </c>
      <c r="C611" t="s">
        <v>8653</v>
      </c>
      <c r="D611" t="s">
        <v>8650</v>
      </c>
      <c r="F611">
        <v>2024</v>
      </c>
      <c r="G611" t="s">
        <v>8648</v>
      </c>
      <c r="H611" t="s">
        <v>8649</v>
      </c>
      <c r="I611" t="s">
        <v>8647</v>
      </c>
      <c r="K611" t="s">
        <v>12959</v>
      </c>
    </row>
    <row r="612" spans="1:11" x14ac:dyDescent="0.45">
      <c r="A612" t="s">
        <v>11759</v>
      </c>
      <c r="B612">
        <v>7</v>
      </c>
      <c r="C612" t="s">
        <v>2410</v>
      </c>
      <c r="D612" t="s">
        <v>2409</v>
      </c>
      <c r="E612" t="s">
        <v>795</v>
      </c>
      <c r="F612">
        <v>2020</v>
      </c>
      <c r="G612" t="s">
        <v>2408</v>
      </c>
      <c r="I612" t="s">
        <v>2407</v>
      </c>
      <c r="J612" t="s">
        <v>2406</v>
      </c>
      <c r="K612" t="s">
        <v>12666</v>
      </c>
    </row>
    <row r="613" spans="1:11" x14ac:dyDescent="0.45">
      <c r="A613" t="s">
        <v>11759</v>
      </c>
      <c r="B613">
        <v>7</v>
      </c>
      <c r="C613" t="s">
        <v>2099</v>
      </c>
      <c r="D613" t="s">
        <v>2098</v>
      </c>
      <c r="E613" t="s">
        <v>795</v>
      </c>
      <c r="F613">
        <v>2017</v>
      </c>
      <c r="G613" t="s">
        <v>2096</v>
      </c>
      <c r="I613" t="s">
        <v>2095</v>
      </c>
      <c r="J613" t="s">
        <v>2094</v>
      </c>
      <c r="K613" t="s">
        <v>12708</v>
      </c>
    </row>
    <row r="614" spans="1:11" x14ac:dyDescent="0.45">
      <c r="A614" t="s">
        <v>11759</v>
      </c>
      <c r="B614">
        <v>7</v>
      </c>
      <c r="C614" t="s">
        <v>5777</v>
      </c>
      <c r="D614" t="s">
        <v>5776</v>
      </c>
      <c r="E614" t="s">
        <v>1731</v>
      </c>
      <c r="F614">
        <v>2024</v>
      </c>
      <c r="G614" t="s">
        <v>5775</v>
      </c>
      <c r="I614" t="s">
        <v>5774</v>
      </c>
      <c r="J614" t="s">
        <v>5773</v>
      </c>
      <c r="K614" t="s">
        <v>12162</v>
      </c>
    </row>
    <row r="615" spans="1:11" x14ac:dyDescent="0.45">
      <c r="A615" t="s">
        <v>11759</v>
      </c>
      <c r="B615">
        <v>7</v>
      </c>
      <c r="C615" t="s">
        <v>5339</v>
      </c>
      <c r="D615" t="s">
        <v>5338</v>
      </c>
      <c r="E615" t="s">
        <v>795</v>
      </c>
      <c r="F615">
        <v>2024</v>
      </c>
      <c r="G615" t="s">
        <v>5337</v>
      </c>
      <c r="I615" t="s">
        <v>5336</v>
      </c>
      <c r="J615" t="s">
        <v>5335</v>
      </c>
      <c r="K615" t="s">
        <v>12229</v>
      </c>
    </row>
    <row r="616" spans="1:11" x14ac:dyDescent="0.45">
      <c r="A616" t="s">
        <v>11759</v>
      </c>
      <c r="B616">
        <v>7</v>
      </c>
      <c r="C616" t="s">
        <v>2969</v>
      </c>
      <c r="D616" t="s">
        <v>2968</v>
      </c>
      <c r="E616" t="s">
        <v>1295</v>
      </c>
      <c r="F616">
        <v>2023</v>
      </c>
      <c r="G616" t="s">
        <v>2966</v>
      </c>
      <c r="I616" t="s">
        <v>2965</v>
      </c>
      <c r="J616" t="s">
        <v>2964</v>
      </c>
      <c r="K616" t="s">
        <v>12583</v>
      </c>
    </row>
    <row r="617" spans="1:11" x14ac:dyDescent="0.45">
      <c r="A617" t="s">
        <v>11759</v>
      </c>
      <c r="B617">
        <v>7</v>
      </c>
      <c r="C617" t="s">
        <v>5696</v>
      </c>
      <c r="D617" t="s">
        <v>5695</v>
      </c>
      <c r="E617" t="s">
        <v>640</v>
      </c>
      <c r="F617">
        <v>2024</v>
      </c>
      <c r="G617" t="s">
        <v>5694</v>
      </c>
      <c r="I617" t="s">
        <v>5693</v>
      </c>
      <c r="J617" t="s">
        <v>5692</v>
      </c>
      <c r="K617" t="s">
        <v>12175</v>
      </c>
    </row>
    <row r="618" spans="1:11" x14ac:dyDescent="0.45">
      <c r="A618" t="s">
        <v>11760</v>
      </c>
      <c r="B618" t="s">
        <v>5857</v>
      </c>
      <c r="C618" t="s">
        <v>8446</v>
      </c>
      <c r="D618" t="s">
        <v>8444</v>
      </c>
      <c r="F618">
        <v>2024</v>
      </c>
      <c r="G618" t="s">
        <v>8441</v>
      </c>
      <c r="H618" t="s">
        <v>8442</v>
      </c>
      <c r="I618" t="s">
        <v>8440</v>
      </c>
      <c r="K618" t="s">
        <v>12978</v>
      </c>
    </row>
    <row r="619" spans="1:11" x14ac:dyDescent="0.45">
      <c r="A619" t="s">
        <v>11760</v>
      </c>
      <c r="B619" t="s">
        <v>5857</v>
      </c>
      <c r="C619" t="s">
        <v>6980</v>
      </c>
      <c r="D619" t="s">
        <v>6978</v>
      </c>
      <c r="F619">
        <v>2022</v>
      </c>
      <c r="G619" t="s">
        <v>6976</v>
      </c>
      <c r="I619" t="s">
        <v>6975</v>
      </c>
      <c r="K619" t="s">
        <v>13113</v>
      </c>
    </row>
    <row r="620" spans="1:11" x14ac:dyDescent="0.45">
      <c r="A620" t="s">
        <v>11759</v>
      </c>
      <c r="B620">
        <v>7</v>
      </c>
      <c r="C620" t="s">
        <v>5088</v>
      </c>
      <c r="D620" t="s">
        <v>5087</v>
      </c>
      <c r="E620" t="s">
        <v>902</v>
      </c>
      <c r="F620">
        <v>2024</v>
      </c>
      <c r="G620" t="s">
        <v>5085</v>
      </c>
      <c r="I620" t="s">
        <v>5084</v>
      </c>
      <c r="J620" t="s">
        <v>5083</v>
      </c>
      <c r="K620" t="s">
        <v>12268</v>
      </c>
    </row>
    <row r="621" spans="1:11" x14ac:dyDescent="0.45">
      <c r="A621" t="s">
        <v>11759</v>
      </c>
      <c r="B621">
        <v>7</v>
      </c>
      <c r="C621" t="s">
        <v>5790</v>
      </c>
      <c r="D621" t="s">
        <v>5789</v>
      </c>
      <c r="E621" t="s">
        <v>2981</v>
      </c>
      <c r="F621">
        <v>2024</v>
      </c>
      <c r="G621" t="s">
        <v>5788</v>
      </c>
      <c r="I621" t="s">
        <v>5787</v>
      </c>
      <c r="J621" t="s">
        <v>5786</v>
      </c>
      <c r="K621" t="s">
        <v>12160</v>
      </c>
    </row>
    <row r="622" spans="1:11" x14ac:dyDescent="0.45">
      <c r="A622" t="s">
        <v>11760</v>
      </c>
      <c r="B622" t="s">
        <v>5857</v>
      </c>
      <c r="C622" t="s">
        <v>8393</v>
      </c>
      <c r="D622" t="s">
        <v>8390</v>
      </c>
      <c r="F622">
        <v>2023</v>
      </c>
      <c r="G622" t="s">
        <v>8387</v>
      </c>
      <c r="H622" t="s">
        <v>8388</v>
      </c>
      <c r="I622" t="s">
        <v>8386</v>
      </c>
      <c r="K622" t="s">
        <v>12982</v>
      </c>
    </row>
    <row r="623" spans="1:11" x14ac:dyDescent="0.45">
      <c r="A623" t="s">
        <v>11759</v>
      </c>
      <c r="B623">
        <v>7</v>
      </c>
      <c r="C623" t="s">
        <v>3441</v>
      </c>
      <c r="D623" t="s">
        <v>3440</v>
      </c>
      <c r="E623" t="s">
        <v>893</v>
      </c>
      <c r="F623">
        <v>2023</v>
      </c>
      <c r="G623" t="s">
        <v>3438</v>
      </c>
      <c r="I623" t="s">
        <v>3437</v>
      </c>
      <c r="J623" t="s">
        <v>3436</v>
      </c>
      <c r="K623" t="s">
        <v>12513</v>
      </c>
    </row>
    <row r="624" spans="1:11" x14ac:dyDescent="0.45">
      <c r="A624" t="s">
        <v>11759</v>
      </c>
      <c r="B624">
        <v>7</v>
      </c>
      <c r="C624" t="s">
        <v>2936</v>
      </c>
      <c r="D624" t="s">
        <v>2935</v>
      </c>
      <c r="E624" t="s">
        <v>2167</v>
      </c>
      <c r="F624">
        <v>2023</v>
      </c>
      <c r="G624" t="s">
        <v>2934</v>
      </c>
      <c r="I624" t="s">
        <v>2933</v>
      </c>
      <c r="J624" t="s">
        <v>2932</v>
      </c>
      <c r="K624" t="s">
        <v>12588</v>
      </c>
    </row>
    <row r="625" spans="1:11" x14ac:dyDescent="0.45">
      <c r="A625" t="s">
        <v>11760</v>
      </c>
      <c r="B625" t="s">
        <v>5857</v>
      </c>
      <c r="C625" t="s">
        <v>6461</v>
      </c>
      <c r="D625" t="s">
        <v>6459</v>
      </c>
      <c r="F625">
        <v>2019</v>
      </c>
      <c r="G625" t="s">
        <v>6457</v>
      </c>
      <c r="H625" t="s">
        <v>6458</v>
      </c>
      <c r="I625" t="s">
        <v>6456</v>
      </c>
      <c r="K625" t="s">
        <v>13165</v>
      </c>
    </row>
    <row r="626" spans="1:11" x14ac:dyDescent="0.45">
      <c r="A626" t="s">
        <v>11759</v>
      </c>
      <c r="B626">
        <v>7</v>
      </c>
      <c r="C626" t="s">
        <v>4013</v>
      </c>
      <c r="D626" t="s">
        <v>4012</v>
      </c>
      <c r="E626" t="s">
        <v>2380</v>
      </c>
      <c r="F626">
        <v>2021</v>
      </c>
      <c r="G626" t="s">
        <v>4011</v>
      </c>
      <c r="I626" t="s">
        <v>4010</v>
      </c>
      <c r="J626" t="s">
        <v>4009</v>
      </c>
      <c r="K626" t="s">
        <v>12430</v>
      </c>
    </row>
    <row r="627" spans="1:11" x14ac:dyDescent="0.45">
      <c r="A627" t="s">
        <v>11759</v>
      </c>
      <c r="B627">
        <v>7</v>
      </c>
      <c r="C627" t="s">
        <v>5413</v>
      </c>
      <c r="D627" t="s">
        <v>5412</v>
      </c>
      <c r="E627" t="s">
        <v>4154</v>
      </c>
      <c r="F627">
        <v>2024</v>
      </c>
      <c r="G627" t="s">
        <v>5411</v>
      </c>
      <c r="I627" t="s">
        <v>5410</v>
      </c>
      <c r="J627" t="s">
        <v>5409</v>
      </c>
      <c r="K627" t="s">
        <v>12218</v>
      </c>
    </row>
    <row r="628" spans="1:11" x14ac:dyDescent="0.45">
      <c r="A628" t="s">
        <v>11760</v>
      </c>
      <c r="B628" t="s">
        <v>5857</v>
      </c>
      <c r="C628" t="s">
        <v>5916</v>
      </c>
      <c r="D628" t="s">
        <v>5913</v>
      </c>
      <c r="F628">
        <v>2018</v>
      </c>
      <c r="G628" t="s">
        <v>5910</v>
      </c>
      <c r="H628" t="s">
        <v>5911</v>
      </c>
      <c r="I628" t="s">
        <v>5909</v>
      </c>
      <c r="K628" t="s">
        <v>13216</v>
      </c>
    </row>
    <row r="629" spans="1:11" x14ac:dyDescent="0.45">
      <c r="A629" t="s">
        <v>11759</v>
      </c>
      <c r="B629">
        <v>7</v>
      </c>
      <c r="C629" t="s">
        <v>2721</v>
      </c>
      <c r="D629" t="s">
        <v>2720</v>
      </c>
      <c r="E629" t="s">
        <v>2719</v>
      </c>
      <c r="F629">
        <v>2023</v>
      </c>
      <c r="G629" t="s">
        <v>2718</v>
      </c>
      <c r="I629" t="s">
        <v>2717</v>
      </c>
      <c r="J629" t="s">
        <v>2716</v>
      </c>
      <c r="K629" t="s">
        <v>12620</v>
      </c>
    </row>
    <row r="630" spans="1:11" x14ac:dyDescent="0.45">
      <c r="A630" t="s">
        <v>11759</v>
      </c>
      <c r="B630">
        <v>7</v>
      </c>
      <c r="C630" t="s">
        <v>1312</v>
      </c>
      <c r="D630" t="s">
        <v>1311</v>
      </c>
      <c r="E630" t="s">
        <v>720</v>
      </c>
      <c r="F630">
        <v>2020</v>
      </c>
      <c r="G630" t="s">
        <v>1308</v>
      </c>
      <c r="I630" t="s">
        <v>1307</v>
      </c>
      <c r="J630" t="s">
        <v>1306</v>
      </c>
      <c r="K630" t="s">
        <v>12815</v>
      </c>
    </row>
    <row r="631" spans="1:11" x14ac:dyDescent="0.45">
      <c r="A631" t="s">
        <v>11760</v>
      </c>
      <c r="B631" t="s">
        <v>5857</v>
      </c>
      <c r="C631" t="s">
        <v>6135</v>
      </c>
      <c r="D631" t="s">
        <v>6132</v>
      </c>
      <c r="F631">
        <v>2020</v>
      </c>
      <c r="G631" t="s">
        <v>6129</v>
      </c>
      <c r="H631" t="s">
        <v>6130</v>
      </c>
      <c r="I631" t="s">
        <v>6128</v>
      </c>
      <c r="K631" t="s">
        <v>13196</v>
      </c>
    </row>
    <row r="632" spans="1:11" x14ac:dyDescent="0.45">
      <c r="A632" t="s">
        <v>11759</v>
      </c>
      <c r="B632">
        <v>7</v>
      </c>
      <c r="C632" t="s">
        <v>4364</v>
      </c>
      <c r="D632" t="s">
        <v>4363</v>
      </c>
      <c r="E632" t="s">
        <v>4362</v>
      </c>
      <c r="F632">
        <v>2022</v>
      </c>
      <c r="G632" t="s">
        <v>4361</v>
      </c>
      <c r="I632" t="s">
        <v>4360</v>
      </c>
      <c r="J632" t="s">
        <v>4359</v>
      </c>
      <c r="K632" t="s">
        <v>12377</v>
      </c>
    </row>
    <row r="633" spans="1:11" x14ac:dyDescent="0.45">
      <c r="A633" t="s">
        <v>11759</v>
      </c>
      <c r="B633">
        <v>7</v>
      </c>
      <c r="C633" t="s">
        <v>4568</v>
      </c>
      <c r="D633" t="s">
        <v>4567</v>
      </c>
      <c r="E633" t="s">
        <v>655</v>
      </c>
      <c r="F633">
        <v>2024</v>
      </c>
      <c r="G633" t="s">
        <v>4566</v>
      </c>
      <c r="I633" t="s">
        <v>4565</v>
      </c>
      <c r="J633" t="s">
        <v>4564</v>
      </c>
      <c r="K633" t="s">
        <v>12346</v>
      </c>
    </row>
    <row r="634" spans="1:11" x14ac:dyDescent="0.45">
      <c r="A634" t="s">
        <v>386</v>
      </c>
      <c r="B634" t="s">
        <v>17</v>
      </c>
      <c r="C634" t="s">
        <v>219</v>
      </c>
      <c r="D634" t="s">
        <v>220</v>
      </c>
      <c r="E634" t="s">
        <v>31</v>
      </c>
      <c r="F634">
        <v>2023</v>
      </c>
      <c r="G634" t="s">
        <v>221</v>
      </c>
      <c r="H634" t="s">
        <v>222</v>
      </c>
      <c r="I634" t="s">
        <v>223</v>
      </c>
      <c r="J634" t="s">
        <v>224</v>
      </c>
      <c r="K634" t="s">
        <v>12113</v>
      </c>
    </row>
    <row r="635" spans="1:11" x14ac:dyDescent="0.45">
      <c r="A635" t="s">
        <v>11759</v>
      </c>
      <c r="B635">
        <v>7</v>
      </c>
      <c r="C635" t="s">
        <v>3124</v>
      </c>
      <c r="D635" t="s">
        <v>3123</v>
      </c>
      <c r="E635" t="s">
        <v>3122</v>
      </c>
      <c r="F635">
        <v>2023</v>
      </c>
      <c r="G635" t="s">
        <v>3121</v>
      </c>
      <c r="I635" t="s">
        <v>3120</v>
      </c>
      <c r="J635" t="s">
        <v>3119</v>
      </c>
      <c r="K635" t="s">
        <v>12560</v>
      </c>
    </row>
    <row r="636" spans="1:11" x14ac:dyDescent="0.45">
      <c r="A636" t="s">
        <v>11759</v>
      </c>
      <c r="B636">
        <v>7</v>
      </c>
      <c r="C636" t="s">
        <v>4232</v>
      </c>
      <c r="D636" t="s">
        <v>4231</v>
      </c>
      <c r="E636" t="s">
        <v>795</v>
      </c>
      <c r="F636">
        <v>2021</v>
      </c>
      <c r="G636" t="s">
        <v>4230</v>
      </c>
      <c r="I636" t="s">
        <v>4229</v>
      </c>
      <c r="J636" t="s">
        <v>4228</v>
      </c>
      <c r="K636" t="s">
        <v>12397</v>
      </c>
    </row>
    <row r="637" spans="1:11" x14ac:dyDescent="0.45">
      <c r="A637" t="s">
        <v>11760</v>
      </c>
      <c r="B637" t="s">
        <v>5901</v>
      </c>
      <c r="C637" t="s">
        <v>8679</v>
      </c>
      <c r="D637" t="s">
        <v>8676</v>
      </c>
      <c r="F637">
        <v>2024</v>
      </c>
      <c r="G637" t="s">
        <v>8672</v>
      </c>
      <c r="H637" t="s">
        <v>8673</v>
      </c>
      <c r="I637" t="s">
        <v>8671</v>
      </c>
      <c r="K637" t="s">
        <v>12956</v>
      </c>
    </row>
    <row r="638" spans="1:11" x14ac:dyDescent="0.45">
      <c r="A638" t="s">
        <v>386</v>
      </c>
      <c r="B638" t="s">
        <v>17</v>
      </c>
      <c r="C638" t="s">
        <v>287</v>
      </c>
      <c r="D638" t="s">
        <v>288</v>
      </c>
      <c r="E638" t="s">
        <v>40</v>
      </c>
      <c r="F638">
        <v>2019</v>
      </c>
      <c r="G638" t="s">
        <v>291</v>
      </c>
      <c r="H638" t="s">
        <v>292</v>
      </c>
      <c r="I638" t="s">
        <v>293</v>
      </c>
      <c r="K638" t="s">
        <v>12123</v>
      </c>
    </row>
    <row r="639" spans="1:11" x14ac:dyDescent="0.45">
      <c r="A639" t="s">
        <v>11759</v>
      </c>
      <c r="B639">
        <v>7</v>
      </c>
      <c r="C639" t="s">
        <v>2803</v>
      </c>
      <c r="D639" t="s">
        <v>2802</v>
      </c>
      <c r="E639" t="s">
        <v>885</v>
      </c>
      <c r="F639">
        <v>2023</v>
      </c>
      <c r="G639" t="s">
        <v>2801</v>
      </c>
      <c r="I639" t="s">
        <v>2800</v>
      </c>
      <c r="J639" t="s">
        <v>2799</v>
      </c>
      <c r="K639" t="s">
        <v>12608</v>
      </c>
    </row>
    <row r="640" spans="1:11" x14ac:dyDescent="0.45">
      <c r="A640" t="s">
        <v>11759</v>
      </c>
      <c r="B640">
        <v>7</v>
      </c>
      <c r="C640" t="s">
        <v>3601</v>
      </c>
      <c r="D640" t="s">
        <v>3600</v>
      </c>
      <c r="E640" t="s">
        <v>720</v>
      </c>
      <c r="F640">
        <v>2023</v>
      </c>
      <c r="G640" t="s">
        <v>3598</v>
      </c>
      <c r="I640" t="s">
        <v>3597</v>
      </c>
      <c r="J640" t="s">
        <v>3596</v>
      </c>
      <c r="K640" t="s">
        <v>12490</v>
      </c>
    </row>
    <row r="641" spans="1:11" x14ac:dyDescent="0.45">
      <c r="A641" t="s">
        <v>11759</v>
      </c>
      <c r="B641">
        <v>7</v>
      </c>
      <c r="C641" t="s">
        <v>5292</v>
      </c>
      <c r="D641" t="s">
        <v>5291</v>
      </c>
      <c r="E641" t="s">
        <v>1318</v>
      </c>
      <c r="F641">
        <v>2024</v>
      </c>
      <c r="G641" t="s">
        <v>5290</v>
      </c>
      <c r="I641" t="s">
        <v>5289</v>
      </c>
      <c r="J641" t="s">
        <v>5288</v>
      </c>
      <c r="K641" t="s">
        <v>12236</v>
      </c>
    </row>
    <row r="642" spans="1:11" x14ac:dyDescent="0.45">
      <c r="A642" t="s">
        <v>11759</v>
      </c>
      <c r="B642">
        <v>7</v>
      </c>
      <c r="C642" t="s">
        <v>2334</v>
      </c>
      <c r="D642" t="s">
        <v>2333</v>
      </c>
      <c r="E642" t="s">
        <v>893</v>
      </c>
      <c r="F642">
        <v>2020</v>
      </c>
      <c r="G642" t="s">
        <v>2331</v>
      </c>
      <c r="I642" t="s">
        <v>2330</v>
      </c>
      <c r="J642" t="s">
        <v>2329</v>
      </c>
      <c r="K642" t="s">
        <v>12677</v>
      </c>
    </row>
    <row r="643" spans="1:11" x14ac:dyDescent="0.45">
      <c r="A643" t="s">
        <v>11759</v>
      </c>
      <c r="B643">
        <v>7</v>
      </c>
      <c r="C643" t="s">
        <v>2701</v>
      </c>
      <c r="D643" t="s">
        <v>2700</v>
      </c>
      <c r="E643" t="s">
        <v>2699</v>
      </c>
      <c r="F643">
        <v>2023</v>
      </c>
      <c r="G643" t="s">
        <v>2698</v>
      </c>
      <c r="I643" t="s">
        <v>2697</v>
      </c>
      <c r="J643" t="s">
        <v>2696</v>
      </c>
      <c r="K643" t="s">
        <v>12623</v>
      </c>
    </row>
    <row r="644" spans="1:11" x14ac:dyDescent="0.45">
      <c r="A644" t="s">
        <v>11759</v>
      </c>
      <c r="B644">
        <v>7</v>
      </c>
      <c r="C644" t="s">
        <v>5765</v>
      </c>
      <c r="D644" t="s">
        <v>5764</v>
      </c>
      <c r="E644" t="s">
        <v>5763</v>
      </c>
      <c r="F644">
        <v>2024</v>
      </c>
      <c r="G644" t="s">
        <v>5762</v>
      </c>
      <c r="I644" t="s">
        <v>5761</v>
      </c>
      <c r="J644" t="s">
        <v>5760</v>
      </c>
      <c r="K644" t="s">
        <v>12164</v>
      </c>
    </row>
    <row r="645" spans="1:11" x14ac:dyDescent="0.45">
      <c r="A645" t="s">
        <v>11759</v>
      </c>
      <c r="B645">
        <v>7</v>
      </c>
      <c r="C645" t="s">
        <v>2776</v>
      </c>
      <c r="D645" t="s">
        <v>2775</v>
      </c>
      <c r="E645" t="s">
        <v>2774</v>
      </c>
      <c r="F645">
        <v>2023</v>
      </c>
      <c r="G645" t="s">
        <v>2773</v>
      </c>
      <c r="I645" t="s">
        <v>2772</v>
      </c>
      <c r="J645" t="s">
        <v>2771</v>
      </c>
      <c r="K645" t="s">
        <v>12612</v>
      </c>
    </row>
    <row r="646" spans="1:11" x14ac:dyDescent="0.45">
      <c r="A646" t="s">
        <v>11759</v>
      </c>
      <c r="B646">
        <v>7</v>
      </c>
      <c r="C646" t="s">
        <v>4206</v>
      </c>
      <c r="D646" t="s">
        <v>4205</v>
      </c>
      <c r="E646" t="s">
        <v>1596</v>
      </c>
      <c r="F646">
        <v>2022</v>
      </c>
      <c r="G646" t="s">
        <v>4203</v>
      </c>
      <c r="I646" t="s">
        <v>4202</v>
      </c>
      <c r="J646" t="s">
        <v>4201</v>
      </c>
      <c r="K646" t="s">
        <v>12401</v>
      </c>
    </row>
    <row r="647" spans="1:11" x14ac:dyDescent="0.45">
      <c r="A647" t="s">
        <v>11759</v>
      </c>
      <c r="B647">
        <v>7</v>
      </c>
      <c r="C647" t="s">
        <v>5054</v>
      </c>
      <c r="D647" t="s">
        <v>5053</v>
      </c>
      <c r="E647" t="s">
        <v>5052</v>
      </c>
      <c r="F647">
        <v>2024</v>
      </c>
      <c r="G647" t="s">
        <v>5051</v>
      </c>
      <c r="I647" t="s">
        <v>5050</v>
      </c>
      <c r="J647" t="s">
        <v>5049</v>
      </c>
      <c r="K647" t="s">
        <v>12273</v>
      </c>
    </row>
    <row r="648" spans="1:11" x14ac:dyDescent="0.45">
      <c r="A648" t="s">
        <v>11759</v>
      </c>
      <c r="B648">
        <v>7</v>
      </c>
      <c r="C648" t="s">
        <v>1974</v>
      </c>
      <c r="D648" t="s">
        <v>1973</v>
      </c>
      <c r="E648" t="s">
        <v>1972</v>
      </c>
      <c r="F648">
        <v>2019</v>
      </c>
      <c r="G648" t="s">
        <v>1970</v>
      </c>
      <c r="I648" t="s">
        <v>1969</v>
      </c>
      <c r="J648" t="s">
        <v>1968</v>
      </c>
      <c r="K648" t="s">
        <v>12725</v>
      </c>
    </row>
    <row r="649" spans="1:11" x14ac:dyDescent="0.45">
      <c r="A649" t="s">
        <v>11759</v>
      </c>
      <c r="B649">
        <v>7</v>
      </c>
      <c r="C649" t="s">
        <v>994</v>
      </c>
      <c r="D649" t="s">
        <v>993</v>
      </c>
      <c r="E649" t="s">
        <v>992</v>
      </c>
      <c r="F649">
        <v>2021</v>
      </c>
      <c r="G649" t="s">
        <v>991</v>
      </c>
      <c r="I649" t="s">
        <v>990</v>
      </c>
      <c r="J649" t="s">
        <v>989</v>
      </c>
      <c r="K649" t="s">
        <v>12861</v>
      </c>
    </row>
    <row r="650" spans="1:11" x14ac:dyDescent="0.45">
      <c r="A650" t="s">
        <v>11760</v>
      </c>
      <c r="B650" t="s">
        <v>5857</v>
      </c>
      <c r="C650" t="s">
        <v>6578</v>
      </c>
      <c r="D650" t="s">
        <v>6575</v>
      </c>
      <c r="F650">
        <v>2020</v>
      </c>
      <c r="G650" t="s">
        <v>6573</v>
      </c>
      <c r="H650" t="s">
        <v>6574</v>
      </c>
      <c r="I650" t="s">
        <v>6572</v>
      </c>
      <c r="K650" t="s">
        <v>13152</v>
      </c>
    </row>
    <row r="651" spans="1:11" x14ac:dyDescent="0.45">
      <c r="A651" t="s">
        <v>11759</v>
      </c>
      <c r="B651">
        <v>7</v>
      </c>
      <c r="C651" t="s">
        <v>4535</v>
      </c>
      <c r="D651" t="s">
        <v>4534</v>
      </c>
      <c r="E651" t="s">
        <v>3219</v>
      </c>
      <c r="F651">
        <v>2024</v>
      </c>
      <c r="G651" t="s">
        <v>4533</v>
      </c>
      <c r="I651" t="s">
        <v>4532</v>
      </c>
      <c r="J651" t="s">
        <v>4531</v>
      </c>
      <c r="K651" t="s">
        <v>12351</v>
      </c>
    </row>
    <row r="652" spans="1:11" x14ac:dyDescent="0.45">
      <c r="A652" t="s">
        <v>11759</v>
      </c>
      <c r="B652">
        <v>7</v>
      </c>
      <c r="C652" t="s">
        <v>5727</v>
      </c>
      <c r="D652" t="s">
        <v>5726</v>
      </c>
      <c r="E652" t="s">
        <v>1731</v>
      </c>
      <c r="F652">
        <v>2024</v>
      </c>
      <c r="G652" t="s">
        <v>5725</v>
      </c>
      <c r="I652" t="s">
        <v>5724</v>
      </c>
      <c r="J652" t="s">
        <v>5723</v>
      </c>
      <c r="K652" t="s">
        <v>12170</v>
      </c>
    </row>
    <row r="653" spans="1:11" x14ac:dyDescent="0.45">
      <c r="A653" t="s">
        <v>11759</v>
      </c>
      <c r="B653">
        <v>7</v>
      </c>
      <c r="C653" t="s">
        <v>4444</v>
      </c>
      <c r="D653" t="s">
        <v>4443</v>
      </c>
      <c r="E653" t="s">
        <v>1020</v>
      </c>
      <c r="F653">
        <v>2021</v>
      </c>
      <c r="G653" t="s">
        <v>4442</v>
      </c>
      <c r="I653" t="s">
        <v>4441</v>
      </c>
      <c r="J653" t="s">
        <v>4440</v>
      </c>
      <c r="K653" t="s">
        <v>12365</v>
      </c>
    </row>
    <row r="654" spans="1:11" x14ac:dyDescent="0.45">
      <c r="A654" t="s">
        <v>11759</v>
      </c>
      <c r="B654">
        <v>7</v>
      </c>
      <c r="C654" t="s">
        <v>5631</v>
      </c>
      <c r="D654" t="s">
        <v>5630</v>
      </c>
      <c r="E654" t="s">
        <v>1178</v>
      </c>
      <c r="F654">
        <v>2024</v>
      </c>
      <c r="G654" t="s">
        <v>5629</v>
      </c>
      <c r="I654" t="s">
        <v>5628</v>
      </c>
      <c r="J654" t="s">
        <v>5627</v>
      </c>
      <c r="K654" t="s">
        <v>12185</v>
      </c>
    </row>
    <row r="655" spans="1:11" x14ac:dyDescent="0.45">
      <c r="A655" t="s">
        <v>11760</v>
      </c>
      <c r="B655" t="s">
        <v>5857</v>
      </c>
      <c r="C655" t="s">
        <v>5978</v>
      </c>
      <c r="D655" t="s">
        <v>5975</v>
      </c>
      <c r="F655">
        <v>2019</v>
      </c>
      <c r="G655" t="s">
        <v>5972</v>
      </c>
      <c r="H655" t="s">
        <v>5973</v>
      </c>
      <c r="I655" t="s">
        <v>5971</v>
      </c>
      <c r="K655" t="s">
        <v>12787</v>
      </c>
    </row>
    <row r="656" spans="1:11" x14ac:dyDescent="0.45">
      <c r="A656" t="s">
        <v>11760</v>
      </c>
      <c r="B656" t="s">
        <v>5901</v>
      </c>
      <c r="C656" t="s">
        <v>6421</v>
      </c>
      <c r="D656" t="s">
        <v>6418</v>
      </c>
      <c r="F656">
        <v>2019</v>
      </c>
      <c r="G656" t="s">
        <v>6415</v>
      </c>
      <c r="H656" t="s">
        <v>6416</v>
      </c>
      <c r="I656" t="s">
        <v>6414</v>
      </c>
      <c r="K656" t="s">
        <v>13169</v>
      </c>
    </row>
    <row r="657" spans="1:11" x14ac:dyDescent="0.45">
      <c r="A657" t="s">
        <v>388</v>
      </c>
      <c r="C657" t="s">
        <v>420</v>
      </c>
      <c r="D657" t="s">
        <v>421</v>
      </c>
      <c r="F657">
        <v>2024</v>
      </c>
      <c r="G657" t="s">
        <v>413</v>
      </c>
      <c r="H657" t="s">
        <v>415</v>
      </c>
      <c r="I657" t="s">
        <v>417</v>
      </c>
      <c r="J657" t="s">
        <v>412</v>
      </c>
      <c r="K657" t="s">
        <v>12151</v>
      </c>
    </row>
    <row r="658" spans="1:11" x14ac:dyDescent="0.45">
      <c r="A658" t="s">
        <v>11760</v>
      </c>
      <c r="B658" t="s">
        <v>5857</v>
      </c>
      <c r="C658" t="s">
        <v>8735</v>
      </c>
      <c r="D658" t="s">
        <v>8732</v>
      </c>
      <c r="F658">
        <v>2024</v>
      </c>
      <c r="G658" t="s">
        <v>8729</v>
      </c>
      <c r="H658" t="s">
        <v>8730</v>
      </c>
      <c r="I658" t="s">
        <v>8728</v>
      </c>
      <c r="K658" t="s">
        <v>12951</v>
      </c>
    </row>
    <row r="659" spans="1:11" x14ac:dyDescent="0.45">
      <c r="A659" t="s">
        <v>11760</v>
      </c>
      <c r="B659" t="s">
        <v>5901</v>
      </c>
      <c r="C659" t="s">
        <v>6000</v>
      </c>
      <c r="D659" t="s">
        <v>6467</v>
      </c>
      <c r="F659">
        <v>2018</v>
      </c>
      <c r="G659" t="s">
        <v>6464</v>
      </c>
      <c r="H659" t="s">
        <v>6465</v>
      </c>
      <c r="I659" t="s">
        <v>6463</v>
      </c>
      <c r="K659" t="s">
        <v>13164</v>
      </c>
    </row>
    <row r="660" spans="1:11" x14ac:dyDescent="0.45">
      <c r="A660" t="s">
        <v>11759</v>
      </c>
      <c r="B660">
        <v>7</v>
      </c>
      <c r="C660" t="s">
        <v>4283</v>
      </c>
      <c r="D660" t="s">
        <v>4282</v>
      </c>
      <c r="E660" t="s">
        <v>830</v>
      </c>
      <c r="F660">
        <v>2021</v>
      </c>
      <c r="G660" t="s">
        <v>4281</v>
      </c>
      <c r="I660" t="s">
        <v>4280</v>
      </c>
      <c r="J660" t="s">
        <v>4279</v>
      </c>
      <c r="K660" t="s">
        <v>12389</v>
      </c>
    </row>
    <row r="661" spans="1:11" x14ac:dyDescent="0.45">
      <c r="A661" t="s">
        <v>11760</v>
      </c>
      <c r="B661" t="s">
        <v>5857</v>
      </c>
      <c r="C661" t="s">
        <v>7096</v>
      </c>
      <c r="D661" t="s">
        <v>7094</v>
      </c>
      <c r="F661">
        <v>2021</v>
      </c>
      <c r="G661" t="s">
        <v>7091</v>
      </c>
      <c r="H661" t="s">
        <v>7092</v>
      </c>
      <c r="I661" t="s">
        <v>7090</v>
      </c>
      <c r="K661" t="s">
        <v>13103</v>
      </c>
    </row>
    <row r="662" spans="1:11" x14ac:dyDescent="0.45">
      <c r="A662" t="s">
        <v>11759</v>
      </c>
      <c r="B662">
        <v>7</v>
      </c>
      <c r="C662" t="s">
        <v>4137</v>
      </c>
      <c r="D662" t="s">
        <v>4136</v>
      </c>
      <c r="E662" t="s">
        <v>3810</v>
      </c>
      <c r="F662">
        <v>2022</v>
      </c>
      <c r="G662" t="s">
        <v>4135</v>
      </c>
      <c r="I662" t="s">
        <v>4134</v>
      </c>
      <c r="J662" t="s">
        <v>4133</v>
      </c>
      <c r="K662" t="s">
        <v>12412</v>
      </c>
    </row>
    <row r="663" spans="1:11" x14ac:dyDescent="0.45">
      <c r="A663" t="s">
        <v>11759</v>
      </c>
      <c r="B663">
        <v>7</v>
      </c>
      <c r="C663" t="s">
        <v>1903</v>
      </c>
      <c r="D663" t="s">
        <v>1902</v>
      </c>
      <c r="E663" t="s">
        <v>1901</v>
      </c>
      <c r="F663">
        <v>2019</v>
      </c>
      <c r="G663" t="s">
        <v>1899</v>
      </c>
      <c r="I663" t="s">
        <v>1898</v>
      </c>
      <c r="J663" t="s">
        <v>1897</v>
      </c>
      <c r="K663" t="s">
        <v>12735</v>
      </c>
    </row>
    <row r="664" spans="1:11" x14ac:dyDescent="0.45">
      <c r="A664" t="s">
        <v>11759</v>
      </c>
      <c r="B664">
        <v>7</v>
      </c>
      <c r="C664" t="s">
        <v>4007</v>
      </c>
      <c r="D664" t="s">
        <v>4006</v>
      </c>
      <c r="E664" t="s">
        <v>4005</v>
      </c>
      <c r="F664">
        <v>2022</v>
      </c>
      <c r="G664" t="s">
        <v>4004</v>
      </c>
      <c r="I664" t="s">
        <v>4003</v>
      </c>
      <c r="J664" t="s">
        <v>4002</v>
      </c>
      <c r="K664" t="s">
        <v>12431</v>
      </c>
    </row>
    <row r="665" spans="1:11" x14ac:dyDescent="0.45">
      <c r="A665" t="s">
        <v>11759</v>
      </c>
      <c r="B665">
        <v>7</v>
      </c>
      <c r="C665" t="s">
        <v>1652</v>
      </c>
      <c r="D665" t="s">
        <v>1651</v>
      </c>
      <c r="E665" t="s">
        <v>795</v>
      </c>
      <c r="F665">
        <v>2018</v>
      </c>
      <c r="G665" t="s">
        <v>1649</v>
      </c>
      <c r="K665" t="s">
        <v>12769</v>
      </c>
    </row>
    <row r="666" spans="1:11" x14ac:dyDescent="0.45">
      <c r="A666" t="s">
        <v>11759</v>
      </c>
      <c r="B666">
        <v>7</v>
      </c>
      <c r="C666" t="s">
        <v>2039</v>
      </c>
      <c r="D666" t="s">
        <v>2038</v>
      </c>
      <c r="E666" t="s">
        <v>773</v>
      </c>
      <c r="F666">
        <v>2019</v>
      </c>
      <c r="G666" t="s">
        <v>2036</v>
      </c>
      <c r="I666" t="s">
        <v>2035</v>
      </c>
      <c r="J666" t="s">
        <v>2034</v>
      </c>
      <c r="K666" t="s">
        <v>12716</v>
      </c>
    </row>
    <row r="667" spans="1:11" x14ac:dyDescent="0.45">
      <c r="A667" t="s">
        <v>11759</v>
      </c>
      <c r="B667">
        <v>7</v>
      </c>
      <c r="C667" t="s">
        <v>4927</v>
      </c>
      <c r="D667" t="s">
        <v>4926</v>
      </c>
      <c r="E667" t="s">
        <v>795</v>
      </c>
      <c r="F667">
        <v>2024</v>
      </c>
      <c r="G667" t="s">
        <v>4925</v>
      </c>
      <c r="I667" t="s">
        <v>4924</v>
      </c>
      <c r="J667" t="s">
        <v>4923</v>
      </c>
      <c r="K667" t="s">
        <v>12292</v>
      </c>
    </row>
    <row r="668" spans="1:11" x14ac:dyDescent="0.45">
      <c r="A668" t="s">
        <v>11759</v>
      </c>
      <c r="B668">
        <v>7</v>
      </c>
      <c r="C668" t="s">
        <v>4033</v>
      </c>
      <c r="D668" t="s">
        <v>4032</v>
      </c>
      <c r="E668" t="s">
        <v>2679</v>
      </c>
      <c r="F668">
        <v>2021</v>
      </c>
      <c r="G668" t="s">
        <v>4031</v>
      </c>
      <c r="I668" t="s">
        <v>4030</v>
      </c>
      <c r="J668" t="s">
        <v>4029</v>
      </c>
      <c r="K668" t="s">
        <v>12427</v>
      </c>
    </row>
    <row r="669" spans="1:11" x14ac:dyDescent="0.45">
      <c r="A669" t="s">
        <v>11760</v>
      </c>
      <c r="B669" t="s">
        <v>5857</v>
      </c>
      <c r="C669" t="s">
        <v>6386</v>
      </c>
      <c r="D669" t="s">
        <v>2236</v>
      </c>
      <c r="F669">
        <v>2018</v>
      </c>
      <c r="G669" t="s">
        <v>6383</v>
      </c>
      <c r="H669" t="s">
        <v>6384</v>
      </c>
      <c r="I669" t="s">
        <v>6382</v>
      </c>
      <c r="K669" t="s">
        <v>12690</v>
      </c>
    </row>
    <row r="670" spans="1:11" x14ac:dyDescent="0.45">
      <c r="A670" t="s">
        <v>11759</v>
      </c>
      <c r="B670">
        <v>7</v>
      </c>
      <c r="C670" t="s">
        <v>5819</v>
      </c>
      <c r="D670" t="s">
        <v>5818</v>
      </c>
      <c r="E670" t="s">
        <v>773</v>
      </c>
      <c r="F670">
        <v>2024</v>
      </c>
      <c r="G670" t="s">
        <v>5817</v>
      </c>
      <c r="I670" t="s">
        <v>5816</v>
      </c>
      <c r="J670" t="s">
        <v>5815</v>
      </c>
      <c r="K670" t="s">
        <v>12155</v>
      </c>
    </row>
    <row r="671" spans="1:11" x14ac:dyDescent="0.45">
      <c r="A671" t="s">
        <v>11760</v>
      </c>
      <c r="B671" t="s">
        <v>5857</v>
      </c>
      <c r="C671" t="s">
        <v>8326</v>
      </c>
      <c r="D671" t="s">
        <v>5000</v>
      </c>
      <c r="F671">
        <v>2024</v>
      </c>
      <c r="G671" t="s">
        <v>8321</v>
      </c>
      <c r="H671" t="s">
        <v>8322</v>
      </c>
      <c r="I671" t="s">
        <v>8320</v>
      </c>
      <c r="K671" t="s">
        <v>12281</v>
      </c>
    </row>
    <row r="672" spans="1:11" x14ac:dyDescent="0.45">
      <c r="A672" t="s">
        <v>11759</v>
      </c>
      <c r="B672">
        <v>7</v>
      </c>
      <c r="C672" t="s">
        <v>4419</v>
      </c>
      <c r="D672" t="s">
        <v>4418</v>
      </c>
      <c r="E672" t="s">
        <v>2981</v>
      </c>
      <c r="F672">
        <v>2022</v>
      </c>
      <c r="G672" t="s">
        <v>4417</v>
      </c>
      <c r="I672" t="s">
        <v>4416</v>
      </c>
      <c r="J672" t="s">
        <v>4415</v>
      </c>
      <c r="K672" t="s">
        <v>12369</v>
      </c>
    </row>
    <row r="673" spans="1:11" x14ac:dyDescent="0.45">
      <c r="A673" t="s">
        <v>11759</v>
      </c>
      <c r="B673">
        <v>7</v>
      </c>
      <c r="C673" t="s">
        <v>1825</v>
      </c>
      <c r="D673" t="s">
        <v>1824</v>
      </c>
      <c r="E673" t="s">
        <v>1823</v>
      </c>
      <c r="F673">
        <v>2019</v>
      </c>
      <c r="G673" t="s">
        <v>1821</v>
      </c>
      <c r="I673" t="s">
        <v>1820</v>
      </c>
      <c r="J673" t="s">
        <v>1819</v>
      </c>
      <c r="K673" t="s">
        <v>12746</v>
      </c>
    </row>
    <row r="674" spans="1:11" x14ac:dyDescent="0.45">
      <c r="A674" t="s">
        <v>11759</v>
      </c>
      <c r="B674">
        <v>7</v>
      </c>
      <c r="C674" t="s">
        <v>5361</v>
      </c>
      <c r="D674" t="s">
        <v>5360</v>
      </c>
      <c r="E674" t="s">
        <v>5359</v>
      </c>
      <c r="F674">
        <v>2024</v>
      </c>
      <c r="G674" t="s">
        <v>5356</v>
      </c>
      <c r="I674" t="s">
        <v>5355</v>
      </c>
      <c r="K674" t="s">
        <v>12226</v>
      </c>
    </row>
    <row r="675" spans="1:11" x14ac:dyDescent="0.45">
      <c r="A675" t="s">
        <v>11759</v>
      </c>
      <c r="B675">
        <v>7</v>
      </c>
      <c r="C675" t="s">
        <v>3503</v>
      </c>
      <c r="D675" t="s">
        <v>3502</v>
      </c>
      <c r="E675" t="s">
        <v>2774</v>
      </c>
      <c r="F675">
        <v>2022</v>
      </c>
      <c r="G675" t="s">
        <v>3501</v>
      </c>
      <c r="I675" t="s">
        <v>3500</v>
      </c>
      <c r="J675" t="s">
        <v>3499</v>
      </c>
      <c r="K675" t="s">
        <v>12504</v>
      </c>
    </row>
    <row r="676" spans="1:11" x14ac:dyDescent="0.45">
      <c r="A676" t="s">
        <v>11759</v>
      </c>
      <c r="B676">
        <v>7</v>
      </c>
      <c r="C676" t="s">
        <v>1795</v>
      </c>
      <c r="D676" t="s">
        <v>1794</v>
      </c>
      <c r="E676" t="s">
        <v>1793</v>
      </c>
      <c r="F676">
        <v>2019</v>
      </c>
      <c r="G676" t="s">
        <v>1791</v>
      </c>
      <c r="I676" t="s">
        <v>1790</v>
      </c>
      <c r="J676" t="s">
        <v>1789</v>
      </c>
      <c r="K676" t="s">
        <v>12750</v>
      </c>
    </row>
    <row r="677" spans="1:11" x14ac:dyDescent="0.45">
      <c r="A677" t="s">
        <v>11759</v>
      </c>
      <c r="B677">
        <v>7</v>
      </c>
      <c r="C677" t="s">
        <v>3818</v>
      </c>
      <c r="D677" t="s">
        <v>3817</v>
      </c>
      <c r="E677" t="s">
        <v>2947</v>
      </c>
      <c r="F677">
        <v>2022</v>
      </c>
      <c r="G677" t="s">
        <v>3816</v>
      </c>
      <c r="I677" t="s">
        <v>3815</v>
      </c>
      <c r="J677" t="s">
        <v>3814</v>
      </c>
      <c r="K677" t="s">
        <v>12458</v>
      </c>
    </row>
    <row r="678" spans="1:11" x14ac:dyDescent="0.45">
      <c r="A678" t="s">
        <v>11759</v>
      </c>
      <c r="B678">
        <v>7</v>
      </c>
      <c r="C678" t="s">
        <v>1015</v>
      </c>
      <c r="D678" t="s">
        <v>1014</v>
      </c>
      <c r="E678" t="s">
        <v>1013</v>
      </c>
      <c r="F678">
        <v>2021</v>
      </c>
      <c r="G678" t="s">
        <v>1011</v>
      </c>
      <c r="I678" t="s">
        <v>1010</v>
      </c>
      <c r="J678" t="s">
        <v>1009</v>
      </c>
      <c r="K678" t="s">
        <v>12858</v>
      </c>
    </row>
    <row r="679" spans="1:11" x14ac:dyDescent="0.45">
      <c r="A679" t="s">
        <v>11760</v>
      </c>
      <c r="B679" t="s">
        <v>5857</v>
      </c>
      <c r="C679" t="s">
        <v>6169</v>
      </c>
      <c r="D679" t="s">
        <v>6166</v>
      </c>
      <c r="F679">
        <v>2020</v>
      </c>
      <c r="G679" t="s">
        <v>6163</v>
      </c>
      <c r="H679" t="s">
        <v>6164</v>
      </c>
      <c r="I679" t="s">
        <v>6162</v>
      </c>
      <c r="K679" t="s">
        <v>13192</v>
      </c>
    </row>
    <row r="680" spans="1:11" x14ac:dyDescent="0.45">
      <c r="A680" t="s">
        <v>11760</v>
      </c>
      <c r="B680" t="s">
        <v>5857</v>
      </c>
      <c r="C680" t="s">
        <v>6126</v>
      </c>
      <c r="D680" t="s">
        <v>6123</v>
      </c>
      <c r="F680">
        <v>2019</v>
      </c>
      <c r="G680" t="s">
        <v>6120</v>
      </c>
      <c r="H680" t="s">
        <v>6121</v>
      </c>
      <c r="I680" t="s">
        <v>6119</v>
      </c>
      <c r="K680" t="s">
        <v>13197</v>
      </c>
    </row>
    <row r="681" spans="1:11" x14ac:dyDescent="0.45">
      <c r="A681" t="s">
        <v>11759</v>
      </c>
      <c r="B681">
        <v>7</v>
      </c>
      <c r="C681" t="s">
        <v>1216</v>
      </c>
      <c r="D681" t="s">
        <v>1215</v>
      </c>
      <c r="E681" t="s">
        <v>1214</v>
      </c>
      <c r="F681">
        <v>2021</v>
      </c>
      <c r="G681" t="s">
        <v>1212</v>
      </c>
      <c r="I681" t="s">
        <v>1211</v>
      </c>
      <c r="J681" t="s">
        <v>1210</v>
      </c>
      <c r="K681" t="s">
        <v>12829</v>
      </c>
    </row>
    <row r="682" spans="1:11" x14ac:dyDescent="0.45">
      <c r="A682" t="s">
        <v>11759</v>
      </c>
      <c r="B682">
        <v>7</v>
      </c>
      <c r="C682" t="s">
        <v>2271</v>
      </c>
      <c r="D682" t="s">
        <v>2270</v>
      </c>
      <c r="E682" t="s">
        <v>1731</v>
      </c>
      <c r="F682">
        <v>2017</v>
      </c>
      <c r="G682" t="s">
        <v>2268</v>
      </c>
      <c r="I682" t="s">
        <v>2267</v>
      </c>
      <c r="J682" t="s">
        <v>2266</v>
      </c>
      <c r="K682" t="s">
        <v>12685</v>
      </c>
    </row>
    <row r="683" spans="1:11" x14ac:dyDescent="0.45">
      <c r="A683" t="s">
        <v>11759</v>
      </c>
      <c r="B683">
        <v>7</v>
      </c>
      <c r="C683" t="s">
        <v>1159</v>
      </c>
      <c r="D683" t="s">
        <v>1158</v>
      </c>
      <c r="E683" t="s">
        <v>1157</v>
      </c>
      <c r="F683">
        <v>2020</v>
      </c>
      <c r="G683" t="s">
        <v>1156</v>
      </c>
      <c r="I683" t="s">
        <v>1155</v>
      </c>
      <c r="J683" t="s">
        <v>1154</v>
      </c>
      <c r="K683" t="s">
        <v>12837</v>
      </c>
    </row>
    <row r="684" spans="1:11" x14ac:dyDescent="0.45">
      <c r="A684" t="s">
        <v>11760</v>
      </c>
      <c r="B684" t="s">
        <v>5857</v>
      </c>
      <c r="C684" t="s">
        <v>8759</v>
      </c>
      <c r="D684" t="s">
        <v>8756</v>
      </c>
      <c r="F684">
        <v>2024</v>
      </c>
      <c r="G684" t="s">
        <v>8753</v>
      </c>
      <c r="H684" t="s">
        <v>8754</v>
      </c>
      <c r="I684" t="s">
        <v>8752</v>
      </c>
      <c r="K684" t="s">
        <v>12949</v>
      </c>
    </row>
    <row r="685" spans="1:11" x14ac:dyDescent="0.45">
      <c r="A685" t="s">
        <v>11759</v>
      </c>
      <c r="B685">
        <v>7</v>
      </c>
      <c r="C685" t="s">
        <v>2243</v>
      </c>
      <c r="D685" t="s">
        <v>2242</v>
      </c>
      <c r="E685" t="s">
        <v>655</v>
      </c>
      <c r="F685">
        <v>2018</v>
      </c>
      <c r="G685" t="s">
        <v>2241</v>
      </c>
      <c r="I685" t="s">
        <v>2240</v>
      </c>
      <c r="J685" t="s">
        <v>2239</v>
      </c>
      <c r="K685" t="s">
        <v>12689</v>
      </c>
    </row>
    <row r="686" spans="1:11" x14ac:dyDescent="0.45">
      <c r="A686" t="s">
        <v>11759</v>
      </c>
      <c r="B686">
        <v>7</v>
      </c>
      <c r="C686" t="s">
        <v>4955</v>
      </c>
      <c r="D686" t="s">
        <v>4954</v>
      </c>
      <c r="E686" t="s">
        <v>4953</v>
      </c>
      <c r="F686">
        <v>2024</v>
      </c>
      <c r="G686" t="s">
        <v>4951</v>
      </c>
      <c r="I686" t="s">
        <v>4950</v>
      </c>
      <c r="J686" t="s">
        <v>4949</v>
      </c>
      <c r="K686" t="s">
        <v>12288</v>
      </c>
    </row>
    <row r="687" spans="1:11" x14ac:dyDescent="0.45">
      <c r="A687" t="s">
        <v>11759</v>
      </c>
      <c r="B687">
        <v>7</v>
      </c>
      <c r="C687" t="s">
        <v>2264</v>
      </c>
      <c r="D687" t="s">
        <v>2263</v>
      </c>
      <c r="E687" t="s">
        <v>655</v>
      </c>
      <c r="F687">
        <v>2017</v>
      </c>
      <c r="G687" t="s">
        <v>2262</v>
      </c>
      <c r="I687" t="s">
        <v>2261</v>
      </c>
      <c r="J687" t="s">
        <v>2260</v>
      </c>
      <c r="K687" t="s">
        <v>12686</v>
      </c>
    </row>
    <row r="688" spans="1:11" x14ac:dyDescent="0.45">
      <c r="A688" t="s">
        <v>11760</v>
      </c>
      <c r="B688" t="s">
        <v>5857</v>
      </c>
      <c r="C688" t="s">
        <v>9069</v>
      </c>
      <c r="D688" t="s">
        <v>9066</v>
      </c>
      <c r="F688">
        <v>2024</v>
      </c>
      <c r="G688" t="s">
        <v>9062</v>
      </c>
      <c r="H688" t="s">
        <v>9063</v>
      </c>
      <c r="I688" t="s">
        <v>9061</v>
      </c>
      <c r="K688" t="s">
        <v>12916</v>
      </c>
    </row>
    <row r="689" spans="1:11" x14ac:dyDescent="0.45">
      <c r="A689" t="s">
        <v>11759</v>
      </c>
      <c r="B689">
        <v>7</v>
      </c>
      <c r="C689" t="s">
        <v>4721</v>
      </c>
      <c r="D689" t="s">
        <v>4720</v>
      </c>
      <c r="E689" t="s">
        <v>2198</v>
      </c>
      <c r="F689">
        <v>2024</v>
      </c>
      <c r="G689" t="s">
        <v>4719</v>
      </c>
      <c r="I689" t="s">
        <v>4718</v>
      </c>
      <c r="J689" t="s">
        <v>4717</v>
      </c>
      <c r="K689" t="s">
        <v>12323</v>
      </c>
    </row>
    <row r="690" spans="1:11" x14ac:dyDescent="0.45">
      <c r="A690" t="s">
        <v>11759</v>
      </c>
      <c r="B690">
        <v>7</v>
      </c>
      <c r="C690" t="s">
        <v>5671</v>
      </c>
      <c r="D690" t="s">
        <v>5670</v>
      </c>
      <c r="E690" t="s">
        <v>4500</v>
      </c>
      <c r="F690">
        <v>2024</v>
      </c>
      <c r="G690" t="s">
        <v>5669</v>
      </c>
      <c r="I690" t="s">
        <v>5668</v>
      </c>
      <c r="J690" t="s">
        <v>5667</v>
      </c>
      <c r="K690" t="s">
        <v>12179</v>
      </c>
    </row>
    <row r="691" spans="1:11" x14ac:dyDescent="0.45">
      <c r="A691" t="s">
        <v>11760</v>
      </c>
      <c r="B691" t="s">
        <v>5857</v>
      </c>
      <c r="C691" t="s">
        <v>6210</v>
      </c>
      <c r="D691" t="s">
        <v>6207</v>
      </c>
      <c r="F691">
        <v>2018</v>
      </c>
      <c r="G691" t="s">
        <v>6204</v>
      </c>
      <c r="H691" t="s">
        <v>6205</v>
      </c>
      <c r="I691" t="s">
        <v>6203</v>
      </c>
      <c r="K691" t="s">
        <v>13188</v>
      </c>
    </row>
    <row r="692" spans="1:11" x14ac:dyDescent="0.45">
      <c r="A692" t="s">
        <v>11760</v>
      </c>
      <c r="B692" t="s">
        <v>5857</v>
      </c>
      <c r="C692" t="s">
        <v>9059</v>
      </c>
      <c r="D692" t="s">
        <v>9056</v>
      </c>
      <c r="F692">
        <v>2024</v>
      </c>
      <c r="G692" t="s">
        <v>9053</v>
      </c>
      <c r="H692" t="s">
        <v>9054</v>
      </c>
      <c r="I692" t="s">
        <v>9052</v>
      </c>
      <c r="K692" t="s">
        <v>12917</v>
      </c>
    </row>
    <row r="693" spans="1:11" x14ac:dyDescent="0.45">
      <c r="A693" t="s">
        <v>388</v>
      </c>
      <c r="C693" t="s">
        <v>579</v>
      </c>
      <c r="D693" t="s">
        <v>580</v>
      </c>
      <c r="F693">
        <v>2019</v>
      </c>
      <c r="G693" t="s">
        <v>574</v>
      </c>
      <c r="H693" t="s">
        <v>576</v>
      </c>
      <c r="I693" t="s">
        <v>577</v>
      </c>
      <c r="J693" t="s">
        <v>573</v>
      </c>
      <c r="K693" t="s">
        <v>12135</v>
      </c>
    </row>
    <row r="694" spans="1:11" x14ac:dyDescent="0.45">
      <c r="A694" t="s">
        <v>11759</v>
      </c>
      <c r="B694">
        <v>7</v>
      </c>
      <c r="C694" t="s">
        <v>657</v>
      </c>
      <c r="D694" t="s">
        <v>656</v>
      </c>
      <c r="E694" t="s">
        <v>655</v>
      </c>
      <c r="F694">
        <v>2020</v>
      </c>
      <c r="G694" t="s">
        <v>654</v>
      </c>
      <c r="I694" t="s">
        <v>653</v>
      </c>
      <c r="J694" t="s">
        <v>652</v>
      </c>
      <c r="K694" t="s">
        <v>12908</v>
      </c>
    </row>
    <row r="695" spans="1:11" x14ac:dyDescent="0.45">
      <c r="A695" t="s">
        <v>11760</v>
      </c>
      <c r="B695" t="s">
        <v>5857</v>
      </c>
      <c r="C695" t="s">
        <v>8223</v>
      </c>
      <c r="D695" t="s">
        <v>3770</v>
      </c>
      <c r="F695">
        <v>2022</v>
      </c>
      <c r="G695" t="s">
        <v>8220</v>
      </c>
      <c r="H695" t="s">
        <v>8221</v>
      </c>
      <c r="I695" t="s">
        <v>8219</v>
      </c>
      <c r="K695" t="s">
        <v>12465</v>
      </c>
    </row>
    <row r="696" spans="1:11" x14ac:dyDescent="0.45">
      <c r="A696" t="s">
        <v>11759</v>
      </c>
      <c r="B696">
        <v>7</v>
      </c>
      <c r="C696" t="s">
        <v>2620</v>
      </c>
      <c r="D696" t="s">
        <v>2619</v>
      </c>
      <c r="E696" t="s">
        <v>1581</v>
      </c>
      <c r="F696">
        <v>2024</v>
      </c>
      <c r="G696" t="s">
        <v>2618</v>
      </c>
      <c r="I696" t="s">
        <v>2617</v>
      </c>
      <c r="J696" t="s">
        <v>2616</v>
      </c>
      <c r="K696" t="s">
        <v>12635</v>
      </c>
    </row>
    <row r="697" spans="1:11" x14ac:dyDescent="0.45">
      <c r="A697" t="s">
        <v>11759</v>
      </c>
      <c r="B697">
        <v>7</v>
      </c>
      <c r="C697" t="s">
        <v>5286</v>
      </c>
      <c r="D697" t="s">
        <v>5285</v>
      </c>
      <c r="E697" t="s">
        <v>4614</v>
      </c>
      <c r="F697">
        <v>2024</v>
      </c>
      <c r="G697" t="s">
        <v>5283</v>
      </c>
      <c r="I697" t="s">
        <v>5282</v>
      </c>
      <c r="J697" t="s">
        <v>5281</v>
      </c>
      <c r="K697" t="s">
        <v>12237</v>
      </c>
    </row>
    <row r="698" spans="1:11" x14ac:dyDescent="0.45">
      <c r="A698" t="s">
        <v>11759</v>
      </c>
      <c r="B698">
        <v>7</v>
      </c>
      <c r="C698" t="s">
        <v>2857</v>
      </c>
      <c r="D698" t="s">
        <v>2856</v>
      </c>
      <c r="E698" t="s">
        <v>2855</v>
      </c>
      <c r="F698">
        <v>2023</v>
      </c>
      <c r="G698" t="s">
        <v>2853</v>
      </c>
      <c r="I698" t="s">
        <v>2852</v>
      </c>
      <c r="J698" t="s">
        <v>2851</v>
      </c>
      <c r="K698" t="s">
        <v>12600</v>
      </c>
    </row>
    <row r="699" spans="1:11" x14ac:dyDescent="0.45">
      <c r="A699" t="s">
        <v>388</v>
      </c>
      <c r="C699" t="s">
        <v>502</v>
      </c>
      <c r="D699" t="s">
        <v>503</v>
      </c>
      <c r="F699">
        <v>2024</v>
      </c>
      <c r="G699" t="s">
        <v>495</v>
      </c>
      <c r="H699" t="s">
        <v>497</v>
      </c>
      <c r="I699" t="s">
        <v>499</v>
      </c>
      <c r="J699" t="s">
        <v>494</v>
      </c>
      <c r="K699" t="s">
        <v>12143</v>
      </c>
    </row>
    <row r="700" spans="1:11" x14ac:dyDescent="0.45">
      <c r="A700" t="s">
        <v>11760</v>
      </c>
      <c r="B700" t="s">
        <v>5857</v>
      </c>
      <c r="C700" t="s">
        <v>7804</v>
      </c>
      <c r="D700" t="s">
        <v>7802</v>
      </c>
      <c r="F700">
        <v>2023</v>
      </c>
      <c r="G700" t="s">
        <v>7799</v>
      </c>
      <c r="H700" t="s">
        <v>7800</v>
      </c>
      <c r="I700" t="s">
        <v>7798</v>
      </c>
      <c r="K700" t="s">
        <v>13033</v>
      </c>
    </row>
    <row r="701" spans="1:11" x14ac:dyDescent="0.45">
      <c r="A701" t="s">
        <v>11759</v>
      </c>
      <c r="B701">
        <v>7</v>
      </c>
      <c r="C701" t="s">
        <v>2641</v>
      </c>
      <c r="D701" t="s">
        <v>2640</v>
      </c>
      <c r="E701" t="s">
        <v>2639</v>
      </c>
      <c r="F701">
        <v>2023</v>
      </c>
      <c r="G701" t="s">
        <v>2638</v>
      </c>
      <c r="I701" t="s">
        <v>2637</v>
      </c>
      <c r="K701" t="s">
        <v>12632</v>
      </c>
    </row>
    <row r="702" spans="1:11" x14ac:dyDescent="0.45">
      <c r="A702" t="s">
        <v>11761</v>
      </c>
      <c r="B702" t="s">
        <v>9095</v>
      </c>
      <c r="C702" t="s">
        <v>10025</v>
      </c>
      <c r="D702" t="s">
        <v>10023</v>
      </c>
      <c r="F702">
        <v>2019</v>
      </c>
      <c r="G702" t="s">
        <v>11976</v>
      </c>
      <c r="H702" t="s">
        <v>10016</v>
      </c>
      <c r="I702" t="s">
        <v>10021</v>
      </c>
      <c r="J702" t="s">
        <v>9084</v>
      </c>
      <c r="K702" t="s">
        <v>13250</v>
      </c>
    </row>
    <row r="703" spans="1:11" x14ac:dyDescent="0.45">
      <c r="A703" t="s">
        <v>11759</v>
      </c>
      <c r="B703">
        <v>7</v>
      </c>
      <c r="C703" t="s">
        <v>3945</v>
      </c>
      <c r="D703" t="s">
        <v>3944</v>
      </c>
      <c r="E703" t="s">
        <v>3943</v>
      </c>
      <c r="F703">
        <v>2021</v>
      </c>
      <c r="G703" t="s">
        <v>3941</v>
      </c>
      <c r="I703" t="s">
        <v>3940</v>
      </c>
      <c r="J703" t="s">
        <v>3939</v>
      </c>
      <c r="K703" t="s">
        <v>12440</v>
      </c>
    </row>
    <row r="704" spans="1:11" x14ac:dyDescent="0.45">
      <c r="A704" t="s">
        <v>11759</v>
      </c>
      <c r="B704">
        <v>7</v>
      </c>
      <c r="C704" t="s">
        <v>5491</v>
      </c>
      <c r="D704" t="s">
        <v>5490</v>
      </c>
      <c r="E704" t="s">
        <v>4689</v>
      </c>
      <c r="F704">
        <v>2024</v>
      </c>
      <c r="G704" t="s">
        <v>5488</v>
      </c>
      <c r="I704" t="s">
        <v>5487</v>
      </c>
      <c r="K704" t="s">
        <v>12206</v>
      </c>
    </row>
    <row r="705" spans="1:11" x14ac:dyDescent="0.45">
      <c r="A705" t="s">
        <v>11759</v>
      </c>
      <c r="B705">
        <v>7</v>
      </c>
      <c r="C705" t="s">
        <v>2976</v>
      </c>
      <c r="D705" t="s">
        <v>2975</v>
      </c>
      <c r="E705" t="s">
        <v>2974</v>
      </c>
      <c r="F705">
        <v>2023</v>
      </c>
      <c r="G705" t="s">
        <v>2973</v>
      </c>
      <c r="I705" t="s">
        <v>2972</v>
      </c>
      <c r="J705" t="s">
        <v>2971</v>
      </c>
      <c r="K705" t="s">
        <v>12582</v>
      </c>
    </row>
    <row r="706" spans="1:11" x14ac:dyDescent="0.45">
      <c r="A706" t="s">
        <v>11759</v>
      </c>
      <c r="B706">
        <v>7</v>
      </c>
      <c r="C706" t="s">
        <v>4749</v>
      </c>
      <c r="D706" t="s">
        <v>4748</v>
      </c>
      <c r="E706" t="s">
        <v>4747</v>
      </c>
      <c r="F706">
        <v>2024</v>
      </c>
      <c r="G706" t="s">
        <v>4746</v>
      </c>
      <c r="I706" t="s">
        <v>4745</v>
      </c>
      <c r="J706" t="s">
        <v>4744</v>
      </c>
      <c r="K706" t="s">
        <v>12319</v>
      </c>
    </row>
    <row r="707" spans="1:11" x14ac:dyDescent="0.45">
      <c r="A707" t="s">
        <v>11759</v>
      </c>
      <c r="B707">
        <v>7</v>
      </c>
      <c r="C707" t="s">
        <v>5758</v>
      </c>
      <c r="D707" t="s">
        <v>5757</v>
      </c>
      <c r="E707" t="s">
        <v>5476</v>
      </c>
      <c r="F707">
        <v>2024</v>
      </c>
      <c r="G707" t="s">
        <v>5756</v>
      </c>
      <c r="I707" t="s">
        <v>5755</v>
      </c>
      <c r="J707" t="s">
        <v>5754</v>
      </c>
      <c r="K707" t="s">
        <v>12165</v>
      </c>
    </row>
    <row r="708" spans="1:11" x14ac:dyDescent="0.45">
      <c r="A708" t="s">
        <v>11759</v>
      </c>
      <c r="B708">
        <v>7</v>
      </c>
      <c r="C708" t="s">
        <v>5746</v>
      </c>
      <c r="D708" t="s">
        <v>5745</v>
      </c>
      <c r="E708" t="s">
        <v>5744</v>
      </c>
      <c r="F708">
        <v>2024</v>
      </c>
      <c r="G708" t="s">
        <v>5742</v>
      </c>
      <c r="I708" t="s">
        <v>5741</v>
      </c>
      <c r="K708" t="s">
        <v>12167</v>
      </c>
    </row>
    <row r="709" spans="1:11" x14ac:dyDescent="0.45">
      <c r="A709" t="s">
        <v>11759</v>
      </c>
      <c r="B709">
        <v>7</v>
      </c>
      <c r="C709" t="s">
        <v>2025</v>
      </c>
      <c r="D709" t="s">
        <v>2024</v>
      </c>
      <c r="E709" t="s">
        <v>2023</v>
      </c>
      <c r="F709">
        <v>2020</v>
      </c>
      <c r="G709" t="s">
        <v>2021</v>
      </c>
      <c r="I709" t="s">
        <v>2020</v>
      </c>
      <c r="J709" t="s">
        <v>2019</v>
      </c>
      <c r="K709" t="s">
        <v>12718</v>
      </c>
    </row>
    <row r="710" spans="1:11" x14ac:dyDescent="0.45">
      <c r="A710" t="s">
        <v>386</v>
      </c>
      <c r="B710" t="s">
        <v>17</v>
      </c>
      <c r="C710" t="s">
        <v>301</v>
      </c>
      <c r="D710" t="s">
        <v>302</v>
      </c>
      <c r="E710" t="s">
        <v>303</v>
      </c>
      <c r="F710">
        <v>2021</v>
      </c>
      <c r="G710" t="s">
        <v>309</v>
      </c>
      <c r="H710" t="s">
        <v>310</v>
      </c>
      <c r="I710" t="s">
        <v>311</v>
      </c>
      <c r="K710" t="s">
        <v>12125</v>
      </c>
    </row>
    <row r="711" spans="1:11" x14ac:dyDescent="0.45">
      <c r="A711" t="s">
        <v>11759</v>
      </c>
      <c r="B711">
        <v>7</v>
      </c>
      <c r="C711" t="s">
        <v>2055</v>
      </c>
      <c r="D711" t="s">
        <v>2054</v>
      </c>
      <c r="E711" t="s">
        <v>1964</v>
      </c>
      <c r="F711">
        <v>2018</v>
      </c>
      <c r="G711" t="s">
        <v>2052</v>
      </c>
      <c r="I711" t="s">
        <v>2051</v>
      </c>
      <c r="J711" t="s">
        <v>2050</v>
      </c>
      <c r="K711" t="s">
        <v>12714</v>
      </c>
    </row>
    <row r="712" spans="1:11" x14ac:dyDescent="0.45">
      <c r="A712" t="s">
        <v>11760</v>
      </c>
      <c r="B712" t="s">
        <v>5901</v>
      </c>
      <c r="C712" t="s">
        <v>7698</v>
      </c>
      <c r="D712" t="s">
        <v>3074</v>
      </c>
      <c r="F712">
        <v>2023</v>
      </c>
      <c r="G712" t="s">
        <v>7692</v>
      </c>
      <c r="H712" t="s">
        <v>7693</v>
      </c>
      <c r="I712" t="s">
        <v>7691</v>
      </c>
      <c r="K712" t="s">
        <v>12567</v>
      </c>
    </row>
    <row r="713" spans="1:11" x14ac:dyDescent="0.45">
      <c r="A713" t="s">
        <v>11759</v>
      </c>
      <c r="B713">
        <v>7</v>
      </c>
      <c r="C713" t="s">
        <v>5625</v>
      </c>
      <c r="D713" t="s">
        <v>5624</v>
      </c>
      <c r="E713" t="s">
        <v>1178</v>
      </c>
      <c r="F713">
        <v>2024</v>
      </c>
      <c r="G713" t="s">
        <v>5623</v>
      </c>
      <c r="I713" t="s">
        <v>5622</v>
      </c>
      <c r="J713" t="s">
        <v>5621</v>
      </c>
      <c r="K713" t="s">
        <v>12186</v>
      </c>
    </row>
    <row r="714" spans="1:11" x14ac:dyDescent="0.45">
      <c r="A714" t="s">
        <v>388</v>
      </c>
      <c r="C714" t="s">
        <v>542</v>
      </c>
      <c r="D714" t="s">
        <v>543</v>
      </c>
      <c r="F714">
        <v>2019</v>
      </c>
      <c r="G714" t="s">
        <v>537</v>
      </c>
      <c r="H714" t="s">
        <v>539</v>
      </c>
      <c r="I714" t="s">
        <v>540</v>
      </c>
      <c r="J714" t="s">
        <v>536</v>
      </c>
      <c r="K714" t="s">
        <v>12139</v>
      </c>
    </row>
    <row r="715" spans="1:11" x14ac:dyDescent="0.45">
      <c r="A715" t="s">
        <v>11759</v>
      </c>
      <c r="B715">
        <v>7</v>
      </c>
      <c r="C715" t="s">
        <v>4199</v>
      </c>
      <c r="D715" t="s">
        <v>4198</v>
      </c>
      <c r="E715" t="s">
        <v>655</v>
      </c>
      <c r="F715">
        <v>2021</v>
      </c>
      <c r="G715" t="s">
        <v>4197</v>
      </c>
      <c r="I715" t="s">
        <v>4196</v>
      </c>
      <c r="J715" t="s">
        <v>4195</v>
      </c>
      <c r="K715" t="s">
        <v>12402</v>
      </c>
    </row>
    <row r="716" spans="1:11" x14ac:dyDescent="0.45">
      <c r="A716" t="s">
        <v>11759</v>
      </c>
      <c r="B716">
        <v>7</v>
      </c>
      <c r="C716" t="s">
        <v>3471</v>
      </c>
      <c r="D716" t="s">
        <v>3470</v>
      </c>
      <c r="E716" t="s">
        <v>902</v>
      </c>
      <c r="F716">
        <v>2023</v>
      </c>
      <c r="G716" t="s">
        <v>3468</v>
      </c>
      <c r="I716" t="s">
        <v>3467</v>
      </c>
      <c r="J716" t="s">
        <v>3466</v>
      </c>
      <c r="K716" t="s">
        <v>12509</v>
      </c>
    </row>
    <row r="717" spans="1:11" x14ac:dyDescent="0.45">
      <c r="A717" t="s">
        <v>11759</v>
      </c>
      <c r="B717">
        <v>7</v>
      </c>
      <c r="C717" t="s">
        <v>1950</v>
      </c>
      <c r="D717" t="s">
        <v>1949</v>
      </c>
      <c r="E717" t="s">
        <v>1948</v>
      </c>
      <c r="F717">
        <v>2020</v>
      </c>
      <c r="G717" t="s">
        <v>1947</v>
      </c>
      <c r="I717" t="s">
        <v>1946</v>
      </c>
      <c r="J717" t="s">
        <v>1945</v>
      </c>
      <c r="K717" t="s">
        <v>12728</v>
      </c>
    </row>
    <row r="718" spans="1:11" x14ac:dyDescent="0.45">
      <c r="A718" t="s">
        <v>11759</v>
      </c>
      <c r="B718">
        <v>7</v>
      </c>
      <c r="C718" t="s">
        <v>2107</v>
      </c>
      <c r="D718" t="s">
        <v>2106</v>
      </c>
      <c r="E718" t="s">
        <v>676</v>
      </c>
      <c r="F718">
        <v>2018</v>
      </c>
      <c r="G718" t="s">
        <v>2103</v>
      </c>
      <c r="I718" t="s">
        <v>2102</v>
      </c>
      <c r="J718" t="s">
        <v>2101</v>
      </c>
      <c r="K718" t="s">
        <v>12707</v>
      </c>
    </row>
    <row r="719" spans="1:11" x14ac:dyDescent="0.45">
      <c r="A719" t="s">
        <v>386</v>
      </c>
      <c r="B719" t="s">
        <v>17</v>
      </c>
      <c r="C719" t="s">
        <v>272</v>
      </c>
      <c r="D719" t="s">
        <v>273</v>
      </c>
      <c r="E719" t="s">
        <v>227</v>
      </c>
      <c r="F719">
        <v>2023</v>
      </c>
      <c r="G719" t="s">
        <v>274</v>
      </c>
      <c r="H719" t="s">
        <v>275</v>
      </c>
      <c r="I719" t="s">
        <v>276</v>
      </c>
      <c r="J719" t="s">
        <v>277</v>
      </c>
      <c r="K719" t="s">
        <v>12121</v>
      </c>
    </row>
    <row r="720" spans="1:11" x14ac:dyDescent="0.45">
      <c r="A720" t="s">
        <v>11759</v>
      </c>
      <c r="B720">
        <v>7</v>
      </c>
      <c r="C720" t="s">
        <v>3930</v>
      </c>
      <c r="D720" t="s">
        <v>3929</v>
      </c>
      <c r="E720" t="s">
        <v>759</v>
      </c>
      <c r="F720">
        <v>2022</v>
      </c>
      <c r="G720" t="s">
        <v>3927</v>
      </c>
      <c r="I720" t="s">
        <v>3926</v>
      </c>
      <c r="J720" t="s">
        <v>3925</v>
      </c>
      <c r="K720" t="s">
        <v>12442</v>
      </c>
    </row>
    <row r="721" spans="1:11" x14ac:dyDescent="0.45">
      <c r="A721" t="s">
        <v>11760</v>
      </c>
      <c r="B721" t="s">
        <v>5901</v>
      </c>
      <c r="C721" t="s">
        <v>8637</v>
      </c>
      <c r="D721" t="s">
        <v>5147</v>
      </c>
      <c r="F721">
        <v>2024</v>
      </c>
      <c r="G721" t="s">
        <v>8632</v>
      </c>
      <c r="H721" t="s">
        <v>8633</v>
      </c>
      <c r="I721" t="s">
        <v>8631</v>
      </c>
      <c r="K721" t="s">
        <v>12258</v>
      </c>
    </row>
    <row r="722" spans="1:11" x14ac:dyDescent="0.45">
      <c r="A722" t="s">
        <v>11760</v>
      </c>
      <c r="B722" t="s">
        <v>5857</v>
      </c>
      <c r="C722" t="s">
        <v>6025</v>
      </c>
      <c r="D722" t="s">
        <v>6023</v>
      </c>
      <c r="F722">
        <v>2017</v>
      </c>
      <c r="G722" t="s">
        <v>6020</v>
      </c>
      <c r="H722" t="s">
        <v>6021</v>
      </c>
      <c r="I722" t="s">
        <v>6019</v>
      </c>
      <c r="K722" t="s">
        <v>13207</v>
      </c>
    </row>
    <row r="723" spans="1:11" x14ac:dyDescent="0.45">
      <c r="A723" t="s">
        <v>11759</v>
      </c>
      <c r="B723">
        <v>7</v>
      </c>
      <c r="C723" t="s">
        <v>2607</v>
      </c>
      <c r="D723" t="s">
        <v>2606</v>
      </c>
      <c r="E723" t="s">
        <v>1793</v>
      </c>
      <c r="F723">
        <v>2023</v>
      </c>
      <c r="G723" t="s">
        <v>2605</v>
      </c>
      <c r="I723" t="s">
        <v>2604</v>
      </c>
      <c r="J723" t="s">
        <v>2603</v>
      </c>
      <c r="K723" t="s">
        <v>12637</v>
      </c>
    </row>
    <row r="724" spans="1:11" x14ac:dyDescent="0.45">
      <c r="A724" t="s">
        <v>11759</v>
      </c>
      <c r="B724">
        <v>7</v>
      </c>
      <c r="C724" t="s">
        <v>3497</v>
      </c>
      <c r="D724" t="s">
        <v>3496</v>
      </c>
      <c r="E724" t="s">
        <v>2023</v>
      </c>
      <c r="F724">
        <v>2023</v>
      </c>
      <c r="G724" t="s">
        <v>3494</v>
      </c>
      <c r="I724" t="s">
        <v>3493</v>
      </c>
      <c r="J724" t="s">
        <v>3492</v>
      </c>
      <c r="K724" t="s">
        <v>12505</v>
      </c>
    </row>
    <row r="725" spans="1:11" x14ac:dyDescent="0.45">
      <c r="A725" t="s">
        <v>11759</v>
      </c>
      <c r="B725">
        <v>7</v>
      </c>
      <c r="C725" t="s">
        <v>4162</v>
      </c>
      <c r="D725" t="s">
        <v>4161</v>
      </c>
      <c r="E725" t="s">
        <v>3621</v>
      </c>
      <c r="F725">
        <v>2021</v>
      </c>
      <c r="G725" t="s">
        <v>4160</v>
      </c>
      <c r="I725" t="s">
        <v>4159</v>
      </c>
      <c r="J725" t="s">
        <v>4158</v>
      </c>
      <c r="K725" t="s">
        <v>12408</v>
      </c>
    </row>
    <row r="726" spans="1:11" x14ac:dyDescent="0.45">
      <c r="A726" t="s">
        <v>388</v>
      </c>
      <c r="C726" t="s">
        <v>551</v>
      </c>
      <c r="D726" t="s">
        <v>552</v>
      </c>
      <c r="F726">
        <v>2024</v>
      </c>
      <c r="G726" t="s">
        <v>546</v>
      </c>
      <c r="H726" t="s">
        <v>548</v>
      </c>
      <c r="I726" t="s">
        <v>549</v>
      </c>
      <c r="J726" t="s">
        <v>545</v>
      </c>
      <c r="K726" t="s">
        <v>12138</v>
      </c>
    </row>
    <row r="727" spans="1:11" x14ac:dyDescent="0.45">
      <c r="A727" t="s">
        <v>11759</v>
      </c>
      <c r="B727">
        <v>7</v>
      </c>
      <c r="C727" t="s">
        <v>3455</v>
      </c>
      <c r="D727" t="s">
        <v>3454</v>
      </c>
      <c r="E727" t="s">
        <v>3453</v>
      </c>
      <c r="F727">
        <v>2023</v>
      </c>
      <c r="G727" t="s">
        <v>3452</v>
      </c>
      <c r="I727" t="s">
        <v>3451</v>
      </c>
      <c r="J727" t="s">
        <v>3450</v>
      </c>
      <c r="K727" t="s">
        <v>12511</v>
      </c>
    </row>
    <row r="728" spans="1:11" x14ac:dyDescent="0.45">
      <c r="A728" t="s">
        <v>386</v>
      </c>
      <c r="B728" t="s">
        <v>17</v>
      </c>
      <c r="C728" t="s">
        <v>246</v>
      </c>
      <c r="D728" t="s">
        <v>247</v>
      </c>
      <c r="E728" t="s">
        <v>20</v>
      </c>
      <c r="F728">
        <v>2023</v>
      </c>
      <c r="G728" t="s">
        <v>248</v>
      </c>
      <c r="H728" t="s">
        <v>249</v>
      </c>
      <c r="I728" t="s">
        <v>250</v>
      </c>
      <c r="J728" t="s">
        <v>251</v>
      </c>
      <c r="K728" t="s">
        <v>12117</v>
      </c>
    </row>
    <row r="729" spans="1:11" x14ac:dyDescent="0.45">
      <c r="A729" t="s">
        <v>11759</v>
      </c>
      <c r="B729">
        <v>7</v>
      </c>
      <c r="C729" t="s">
        <v>1396</v>
      </c>
      <c r="D729" t="s">
        <v>1395</v>
      </c>
      <c r="E729" t="s">
        <v>1394</v>
      </c>
      <c r="F729">
        <v>2020</v>
      </c>
      <c r="G729" t="s">
        <v>1392</v>
      </c>
      <c r="I729" t="s">
        <v>1391</v>
      </c>
      <c r="J729" t="s">
        <v>1390</v>
      </c>
      <c r="K729" t="s">
        <v>12804</v>
      </c>
    </row>
    <row r="730" spans="1:11" x14ac:dyDescent="0.45">
      <c r="A730" t="s">
        <v>11759</v>
      </c>
      <c r="B730">
        <v>7</v>
      </c>
      <c r="C730" t="s">
        <v>3858</v>
      </c>
      <c r="D730" t="s">
        <v>3857</v>
      </c>
      <c r="E730" t="s">
        <v>3453</v>
      </c>
      <c r="F730">
        <v>2022</v>
      </c>
      <c r="G730" t="s">
        <v>3856</v>
      </c>
      <c r="I730" t="s">
        <v>3855</v>
      </c>
      <c r="J730" t="s">
        <v>3854</v>
      </c>
      <c r="K730" t="s">
        <v>12452</v>
      </c>
    </row>
    <row r="731" spans="1:11" x14ac:dyDescent="0.45">
      <c r="A731" t="s">
        <v>11760</v>
      </c>
      <c r="B731" t="s">
        <v>5857</v>
      </c>
      <c r="C731" t="s">
        <v>5926</v>
      </c>
      <c r="D731" t="s">
        <v>5923</v>
      </c>
      <c r="F731">
        <v>2018</v>
      </c>
      <c r="G731" t="s">
        <v>5919</v>
      </c>
      <c r="H731" t="s">
        <v>5920</v>
      </c>
      <c r="I731" t="s">
        <v>5918</v>
      </c>
      <c r="K731" t="s">
        <v>13215</v>
      </c>
    </row>
    <row r="732" spans="1:11" x14ac:dyDescent="0.45">
      <c r="A732" t="s">
        <v>11759</v>
      </c>
      <c r="B732">
        <v>7</v>
      </c>
      <c r="C732" t="s">
        <v>3111</v>
      </c>
      <c r="D732" t="s">
        <v>3110</v>
      </c>
      <c r="E732" t="s">
        <v>2278</v>
      </c>
      <c r="F732">
        <v>2023</v>
      </c>
      <c r="G732" t="s">
        <v>3108</v>
      </c>
      <c r="I732" t="s">
        <v>3107</v>
      </c>
      <c r="J732" t="s">
        <v>3106</v>
      </c>
      <c r="K732" t="s">
        <v>12562</v>
      </c>
    </row>
    <row r="733" spans="1:11" x14ac:dyDescent="0.45">
      <c r="A733" t="s">
        <v>11759</v>
      </c>
      <c r="B733">
        <v>7</v>
      </c>
      <c r="C733" t="s">
        <v>4168</v>
      </c>
      <c r="D733" t="s">
        <v>4167</v>
      </c>
      <c r="E733" t="s">
        <v>877</v>
      </c>
      <c r="F733">
        <v>2022</v>
      </c>
      <c r="K733" t="s">
        <v>12407</v>
      </c>
    </row>
    <row r="734" spans="1:11" x14ac:dyDescent="0.45">
      <c r="A734" t="s">
        <v>11759</v>
      </c>
      <c r="B734">
        <v>7</v>
      </c>
      <c r="C734" t="s">
        <v>2115</v>
      </c>
      <c r="D734" t="s">
        <v>2114</v>
      </c>
      <c r="E734" t="s">
        <v>2113</v>
      </c>
      <c r="F734">
        <v>2018</v>
      </c>
      <c r="G734" t="s">
        <v>2111</v>
      </c>
      <c r="I734" t="s">
        <v>2110</v>
      </c>
      <c r="J734" t="s">
        <v>2109</v>
      </c>
      <c r="K734" t="s">
        <v>12706</v>
      </c>
    </row>
    <row r="735" spans="1:11" x14ac:dyDescent="0.45">
      <c r="A735" t="s">
        <v>11759</v>
      </c>
      <c r="B735">
        <v>7</v>
      </c>
      <c r="C735" t="s">
        <v>4767</v>
      </c>
      <c r="D735" t="s">
        <v>4766</v>
      </c>
      <c r="E735" t="s">
        <v>773</v>
      </c>
      <c r="F735">
        <v>2024</v>
      </c>
      <c r="G735" t="s">
        <v>4765</v>
      </c>
      <c r="I735" t="s">
        <v>4764</v>
      </c>
      <c r="J735" t="s">
        <v>4763</v>
      </c>
      <c r="K735" t="s">
        <v>12316</v>
      </c>
    </row>
    <row r="736" spans="1:11" x14ac:dyDescent="0.45">
      <c r="A736" t="s">
        <v>11759</v>
      </c>
      <c r="B736">
        <v>7</v>
      </c>
      <c r="C736" t="s">
        <v>4245</v>
      </c>
      <c r="D736" t="s">
        <v>4244</v>
      </c>
      <c r="E736" t="s">
        <v>4243</v>
      </c>
      <c r="F736">
        <v>2022</v>
      </c>
      <c r="G736" t="s">
        <v>4242</v>
      </c>
      <c r="I736" t="s">
        <v>4241</v>
      </c>
      <c r="J736" t="s">
        <v>4240</v>
      </c>
      <c r="K736" t="s">
        <v>12395</v>
      </c>
    </row>
    <row r="737" spans="1:11" x14ac:dyDescent="0.45">
      <c r="A737" t="s">
        <v>11760</v>
      </c>
      <c r="B737" t="s">
        <v>5857</v>
      </c>
      <c r="C737" t="s">
        <v>7667</v>
      </c>
      <c r="D737" t="s">
        <v>7665</v>
      </c>
      <c r="F737">
        <v>2023</v>
      </c>
      <c r="G737" t="s">
        <v>7662</v>
      </c>
      <c r="H737" t="s">
        <v>7663</v>
      </c>
      <c r="I737" t="s">
        <v>7661</v>
      </c>
      <c r="K737" t="s">
        <v>13043</v>
      </c>
    </row>
    <row r="738" spans="1:11" x14ac:dyDescent="0.45">
      <c r="A738" t="s">
        <v>11759</v>
      </c>
      <c r="B738">
        <v>7</v>
      </c>
      <c r="C738" t="s">
        <v>4470</v>
      </c>
      <c r="D738" t="s">
        <v>4469</v>
      </c>
      <c r="E738" t="s">
        <v>676</v>
      </c>
      <c r="F738">
        <v>2021</v>
      </c>
      <c r="G738" t="s">
        <v>4468</v>
      </c>
      <c r="I738" t="s">
        <v>4467</v>
      </c>
      <c r="J738" t="s">
        <v>4466</v>
      </c>
      <c r="K738" t="s">
        <v>12361</v>
      </c>
    </row>
    <row r="739" spans="1:11" x14ac:dyDescent="0.45">
      <c r="A739" t="s">
        <v>11759</v>
      </c>
      <c r="B739">
        <v>7</v>
      </c>
      <c r="C739" t="s">
        <v>3959</v>
      </c>
      <c r="D739" t="s">
        <v>3958</v>
      </c>
      <c r="E739" t="s">
        <v>3957</v>
      </c>
      <c r="F739">
        <v>2022</v>
      </c>
      <c r="G739" t="s">
        <v>3954</v>
      </c>
      <c r="J739" t="s">
        <v>3953</v>
      </c>
      <c r="K739" t="s">
        <v>12438</v>
      </c>
    </row>
    <row r="740" spans="1:11" x14ac:dyDescent="0.45">
      <c r="A740" t="s">
        <v>11759</v>
      </c>
      <c r="B740">
        <v>7</v>
      </c>
      <c r="C740" t="s">
        <v>4616</v>
      </c>
      <c r="D740" t="s">
        <v>4615</v>
      </c>
      <c r="E740" t="s">
        <v>4614</v>
      </c>
      <c r="F740">
        <v>2023</v>
      </c>
      <c r="G740" t="s">
        <v>4612</v>
      </c>
      <c r="I740" t="s">
        <v>4611</v>
      </c>
      <c r="J740" t="s">
        <v>4610</v>
      </c>
      <c r="K740" t="s">
        <v>12339</v>
      </c>
    </row>
    <row r="741" spans="1:11" x14ac:dyDescent="0.45">
      <c r="A741" t="s">
        <v>11759</v>
      </c>
      <c r="B741">
        <v>7</v>
      </c>
      <c r="C741" t="s">
        <v>3414</v>
      </c>
      <c r="D741" t="s">
        <v>3413</v>
      </c>
      <c r="E741" t="s">
        <v>3412</v>
      </c>
      <c r="F741">
        <v>2022</v>
      </c>
      <c r="G741" t="s">
        <v>3410</v>
      </c>
      <c r="I741" t="s">
        <v>3409</v>
      </c>
      <c r="J741" t="s">
        <v>3408</v>
      </c>
      <c r="K741" t="s">
        <v>12517</v>
      </c>
    </row>
    <row r="742" spans="1:11" x14ac:dyDescent="0.45">
      <c r="A742" t="s">
        <v>11759</v>
      </c>
      <c r="B742">
        <v>7</v>
      </c>
      <c r="C742" t="s">
        <v>5034</v>
      </c>
      <c r="D742" t="s">
        <v>5033</v>
      </c>
      <c r="E742" t="s">
        <v>2981</v>
      </c>
      <c r="F742">
        <v>2024</v>
      </c>
      <c r="G742" t="s">
        <v>5032</v>
      </c>
      <c r="I742" t="s">
        <v>5031</v>
      </c>
      <c r="K742" t="s">
        <v>12276</v>
      </c>
    </row>
    <row r="743" spans="1:11" x14ac:dyDescent="0.45">
      <c r="A743" t="s">
        <v>11759</v>
      </c>
      <c r="B743">
        <v>7</v>
      </c>
      <c r="C743" t="s">
        <v>1665</v>
      </c>
      <c r="D743" t="s">
        <v>1664</v>
      </c>
      <c r="E743" t="s">
        <v>893</v>
      </c>
      <c r="F743">
        <v>2020</v>
      </c>
      <c r="G743" t="s">
        <v>1662</v>
      </c>
      <c r="I743" t="s">
        <v>1661</v>
      </c>
      <c r="J743" t="s">
        <v>1660</v>
      </c>
      <c r="K743" t="s">
        <v>12767</v>
      </c>
    </row>
    <row r="744" spans="1:11" x14ac:dyDescent="0.45">
      <c r="A744" t="s">
        <v>11759</v>
      </c>
      <c r="B744">
        <v>7</v>
      </c>
      <c r="C744" t="s">
        <v>3083</v>
      </c>
      <c r="D744" t="s">
        <v>3082</v>
      </c>
      <c r="E744" t="s">
        <v>3081</v>
      </c>
      <c r="F744">
        <v>2023</v>
      </c>
      <c r="G744" t="s">
        <v>3079</v>
      </c>
      <c r="I744" t="s">
        <v>3078</v>
      </c>
      <c r="J744" t="s">
        <v>3077</v>
      </c>
      <c r="K744" t="s">
        <v>12566</v>
      </c>
    </row>
    <row r="745" spans="1:11" x14ac:dyDescent="0.45">
      <c r="A745" t="s">
        <v>11759</v>
      </c>
      <c r="B745">
        <v>7</v>
      </c>
      <c r="C745" t="s">
        <v>3839</v>
      </c>
      <c r="D745" t="s">
        <v>3838</v>
      </c>
      <c r="E745" t="s">
        <v>3837</v>
      </c>
      <c r="F745">
        <v>2022</v>
      </c>
      <c r="G745" t="s">
        <v>3836</v>
      </c>
      <c r="I745" t="s">
        <v>3835</v>
      </c>
      <c r="J745" t="s">
        <v>3834</v>
      </c>
      <c r="K745" t="s">
        <v>12455</v>
      </c>
    </row>
    <row r="746" spans="1:11" x14ac:dyDescent="0.45">
      <c r="A746" t="s">
        <v>386</v>
      </c>
      <c r="B746" t="s">
        <v>17</v>
      </c>
      <c r="C746" t="s">
        <v>361</v>
      </c>
      <c r="D746" t="s">
        <v>362</v>
      </c>
      <c r="E746" t="s">
        <v>363</v>
      </c>
      <c r="F746">
        <v>2018</v>
      </c>
      <c r="G746" t="s">
        <v>368</v>
      </c>
      <c r="H746" t="s">
        <v>369</v>
      </c>
      <c r="I746" t="s">
        <v>370</v>
      </c>
      <c r="K746" t="s">
        <v>12132</v>
      </c>
    </row>
    <row r="747" spans="1:11" x14ac:dyDescent="0.45">
      <c r="A747" t="s">
        <v>11761</v>
      </c>
      <c r="B747" t="s">
        <v>9095</v>
      </c>
      <c r="C747" t="s">
        <v>10333</v>
      </c>
      <c r="D747" t="s">
        <v>10331</v>
      </c>
      <c r="F747">
        <v>2024</v>
      </c>
      <c r="G747" t="s">
        <v>11939</v>
      </c>
      <c r="H747" t="s">
        <v>10324</v>
      </c>
      <c r="I747" t="s">
        <v>10329</v>
      </c>
      <c r="J747" t="s">
        <v>9084</v>
      </c>
      <c r="K747" t="s">
        <v>13243</v>
      </c>
    </row>
    <row r="748" spans="1:11" x14ac:dyDescent="0.45">
      <c r="A748" t="s">
        <v>386</v>
      </c>
      <c r="B748" t="s">
        <v>17</v>
      </c>
      <c r="C748" t="s">
        <v>172</v>
      </c>
      <c r="D748" t="s">
        <v>173</v>
      </c>
      <c r="E748" t="s">
        <v>40</v>
      </c>
      <c r="F748">
        <v>2024</v>
      </c>
      <c r="G748" t="s">
        <v>175</v>
      </c>
      <c r="H748" t="s">
        <v>176</v>
      </c>
      <c r="I748" t="s">
        <v>177</v>
      </c>
      <c r="K748" t="s">
        <v>12106</v>
      </c>
    </row>
    <row r="749" spans="1:11" x14ac:dyDescent="0.45">
      <c r="A749" t="s">
        <v>11761</v>
      </c>
      <c r="B749" t="s">
        <v>9095</v>
      </c>
      <c r="C749" t="s">
        <v>10852</v>
      </c>
      <c r="D749" t="s">
        <v>10850</v>
      </c>
      <c r="F749">
        <v>2024</v>
      </c>
      <c r="G749" t="s">
        <v>11878</v>
      </c>
      <c r="H749" t="s">
        <v>10840</v>
      </c>
      <c r="I749" t="s">
        <v>10848</v>
      </c>
      <c r="J749" t="s">
        <v>9084</v>
      </c>
      <c r="K749" t="s">
        <v>13233</v>
      </c>
    </row>
    <row r="750" spans="1:11" x14ac:dyDescent="0.45">
      <c r="A750" t="s">
        <v>11759</v>
      </c>
      <c r="B750">
        <v>7</v>
      </c>
      <c r="C750" t="s">
        <v>3035</v>
      </c>
      <c r="D750" t="s">
        <v>3034</v>
      </c>
      <c r="E750" t="s">
        <v>3033</v>
      </c>
      <c r="F750">
        <v>2023</v>
      </c>
      <c r="G750" t="s">
        <v>3032</v>
      </c>
      <c r="I750" t="s">
        <v>3031</v>
      </c>
      <c r="J750" t="s">
        <v>3030</v>
      </c>
      <c r="K750" t="s">
        <v>12573</v>
      </c>
    </row>
    <row r="751" spans="1:11" x14ac:dyDescent="0.45">
      <c r="A751" t="s">
        <v>11759</v>
      </c>
      <c r="B751">
        <v>7</v>
      </c>
      <c r="C751" t="s">
        <v>4048</v>
      </c>
      <c r="D751" t="s">
        <v>4047</v>
      </c>
      <c r="E751" t="s">
        <v>4046</v>
      </c>
      <c r="F751">
        <v>2022</v>
      </c>
      <c r="G751" t="s">
        <v>4045</v>
      </c>
      <c r="I751" t="s">
        <v>4044</v>
      </c>
      <c r="J751" t="s">
        <v>4043</v>
      </c>
      <c r="K751" t="s">
        <v>12425</v>
      </c>
    </row>
    <row r="752" spans="1:11" x14ac:dyDescent="0.45">
      <c r="A752" t="s">
        <v>11759</v>
      </c>
      <c r="B752">
        <v>7</v>
      </c>
      <c r="C752" t="s">
        <v>1297</v>
      </c>
      <c r="D752" t="s">
        <v>1296</v>
      </c>
      <c r="E752" t="s">
        <v>1295</v>
      </c>
      <c r="F752">
        <v>2020</v>
      </c>
      <c r="G752" t="s">
        <v>1293</v>
      </c>
      <c r="I752" t="s">
        <v>1292</v>
      </c>
      <c r="J752" t="s">
        <v>1291</v>
      </c>
      <c r="K752" t="s">
        <v>12817</v>
      </c>
    </row>
    <row r="753" spans="1:11" x14ac:dyDescent="0.45">
      <c r="A753" t="s">
        <v>11760</v>
      </c>
      <c r="B753" t="s">
        <v>5857</v>
      </c>
      <c r="C753" t="s">
        <v>8943</v>
      </c>
      <c r="D753" t="s">
        <v>8940</v>
      </c>
      <c r="F753">
        <v>2024</v>
      </c>
      <c r="G753" t="s">
        <v>8937</v>
      </c>
      <c r="H753" t="s">
        <v>8938</v>
      </c>
      <c r="I753" t="s">
        <v>8936</v>
      </c>
      <c r="K753" t="s">
        <v>12930</v>
      </c>
    </row>
    <row r="754" spans="1:11" x14ac:dyDescent="0.45">
      <c r="A754" t="s">
        <v>11759</v>
      </c>
      <c r="B754">
        <v>7</v>
      </c>
      <c r="C754" t="s">
        <v>2735</v>
      </c>
      <c r="D754" t="s">
        <v>2734</v>
      </c>
      <c r="E754" t="s">
        <v>2733</v>
      </c>
      <c r="F754">
        <v>2023</v>
      </c>
      <c r="G754" t="s">
        <v>2731</v>
      </c>
      <c r="I754" t="s">
        <v>2730</v>
      </c>
      <c r="J754" t="s">
        <v>2729</v>
      </c>
      <c r="K754" t="s">
        <v>12618</v>
      </c>
    </row>
    <row r="755" spans="1:11" x14ac:dyDescent="0.45">
      <c r="A755" t="s">
        <v>11759</v>
      </c>
      <c r="B755">
        <v>7</v>
      </c>
      <c r="C755" t="s">
        <v>1832</v>
      </c>
      <c r="D755" t="s">
        <v>1831</v>
      </c>
      <c r="E755" t="s">
        <v>1830</v>
      </c>
      <c r="F755">
        <v>2019</v>
      </c>
      <c r="G755" t="s">
        <v>1829</v>
      </c>
      <c r="I755" t="s">
        <v>1828</v>
      </c>
      <c r="J755" t="s">
        <v>1827</v>
      </c>
      <c r="K755" t="s">
        <v>12745</v>
      </c>
    </row>
    <row r="756" spans="1:11" x14ac:dyDescent="0.45">
      <c r="A756" t="s">
        <v>11759</v>
      </c>
      <c r="B756">
        <v>7</v>
      </c>
      <c r="C756" t="s">
        <v>2667</v>
      </c>
      <c r="D756" t="s">
        <v>2666</v>
      </c>
      <c r="E756" t="s">
        <v>979</v>
      </c>
      <c r="F756">
        <v>2024</v>
      </c>
      <c r="G756" t="s">
        <v>2665</v>
      </c>
      <c r="I756" t="s">
        <v>2664</v>
      </c>
      <c r="J756" t="s">
        <v>2663</v>
      </c>
      <c r="K756" t="s">
        <v>12628</v>
      </c>
    </row>
    <row r="757" spans="1:11" x14ac:dyDescent="0.45">
      <c r="A757" t="s">
        <v>11760</v>
      </c>
      <c r="B757" t="s">
        <v>5857</v>
      </c>
      <c r="C757" t="s">
        <v>6289</v>
      </c>
      <c r="D757" t="s">
        <v>6286</v>
      </c>
      <c r="F757">
        <v>2018</v>
      </c>
      <c r="G757" t="s">
        <v>6283</v>
      </c>
      <c r="H757" t="s">
        <v>6284</v>
      </c>
      <c r="I757" t="s">
        <v>6282</v>
      </c>
      <c r="K757" t="s">
        <v>13181</v>
      </c>
    </row>
    <row r="758" spans="1:11" x14ac:dyDescent="0.45">
      <c r="A758" t="s">
        <v>388</v>
      </c>
      <c r="C758" t="s">
        <v>490</v>
      </c>
      <c r="D758" t="s">
        <v>491</v>
      </c>
      <c r="F758">
        <v>2021</v>
      </c>
      <c r="G758" t="s">
        <v>483</v>
      </c>
      <c r="H758" t="s">
        <v>485</v>
      </c>
      <c r="I758" t="s">
        <v>487</v>
      </c>
      <c r="J758" t="s">
        <v>482</v>
      </c>
      <c r="K758" t="s">
        <v>12144</v>
      </c>
    </row>
    <row r="759" spans="1:11" x14ac:dyDescent="0.45">
      <c r="A759" t="s">
        <v>11760</v>
      </c>
      <c r="B759" t="s">
        <v>5857</v>
      </c>
      <c r="C759" t="s">
        <v>6329</v>
      </c>
      <c r="D759" t="s">
        <v>6326</v>
      </c>
      <c r="F759">
        <v>2018</v>
      </c>
      <c r="G759" t="s">
        <v>6324</v>
      </c>
      <c r="I759" t="s">
        <v>6323</v>
      </c>
      <c r="K759" t="s">
        <v>13178</v>
      </c>
    </row>
    <row r="760" spans="1:11" x14ac:dyDescent="0.45">
      <c r="A760" t="s">
        <v>11759</v>
      </c>
      <c r="B760">
        <v>7</v>
      </c>
      <c r="C760" t="s">
        <v>2439</v>
      </c>
      <c r="D760" t="s">
        <v>2438</v>
      </c>
      <c r="E760" t="s">
        <v>830</v>
      </c>
      <c r="F760">
        <v>2018</v>
      </c>
      <c r="G760" t="s">
        <v>2436</v>
      </c>
      <c r="I760" t="s">
        <v>2435</v>
      </c>
      <c r="J760" t="s">
        <v>2434</v>
      </c>
      <c r="K760" t="s">
        <v>12662</v>
      </c>
    </row>
    <row r="761" spans="1:11" x14ac:dyDescent="0.45">
      <c r="A761" t="s">
        <v>11759</v>
      </c>
      <c r="B761">
        <v>7</v>
      </c>
      <c r="C761" t="s">
        <v>911</v>
      </c>
      <c r="D761" t="s">
        <v>910</v>
      </c>
      <c r="E761" t="s">
        <v>759</v>
      </c>
      <c r="F761">
        <v>2021</v>
      </c>
      <c r="G761" t="s">
        <v>908</v>
      </c>
      <c r="I761" t="s">
        <v>907</v>
      </c>
      <c r="J761" t="s">
        <v>906</v>
      </c>
      <c r="K761" t="s">
        <v>12873</v>
      </c>
    </row>
    <row r="762" spans="1:11" x14ac:dyDescent="0.45">
      <c r="A762" t="s">
        <v>11759</v>
      </c>
      <c r="B762">
        <v>7</v>
      </c>
      <c r="C762" t="s">
        <v>5105</v>
      </c>
      <c r="D762" t="s">
        <v>5104</v>
      </c>
      <c r="E762" t="s">
        <v>3169</v>
      </c>
      <c r="F762">
        <v>2024</v>
      </c>
      <c r="G762" t="s">
        <v>5103</v>
      </c>
      <c r="I762" t="s">
        <v>5102</v>
      </c>
      <c r="J762" t="s">
        <v>5101</v>
      </c>
      <c r="K762" t="s">
        <v>12265</v>
      </c>
    </row>
    <row r="763" spans="1:11" x14ac:dyDescent="0.45">
      <c r="A763" t="s">
        <v>11759</v>
      </c>
      <c r="B763">
        <v>7</v>
      </c>
      <c r="C763" t="s">
        <v>2482</v>
      </c>
      <c r="D763" t="s">
        <v>2481</v>
      </c>
      <c r="E763" t="s">
        <v>1769</v>
      </c>
      <c r="F763">
        <v>2018</v>
      </c>
      <c r="G763" t="s">
        <v>2479</v>
      </c>
      <c r="I763" t="s">
        <v>2478</v>
      </c>
      <c r="J763" t="s">
        <v>2477</v>
      </c>
      <c r="K763" t="s">
        <v>12656</v>
      </c>
    </row>
    <row r="764" spans="1:11" x14ac:dyDescent="0.45">
      <c r="A764" t="s">
        <v>11759</v>
      </c>
      <c r="B764">
        <v>7</v>
      </c>
      <c r="C764" t="s">
        <v>5248</v>
      </c>
      <c r="D764" t="s">
        <v>5247</v>
      </c>
      <c r="E764" t="s">
        <v>1364</v>
      </c>
      <c r="F764">
        <v>2024</v>
      </c>
      <c r="G764" t="s">
        <v>5246</v>
      </c>
      <c r="I764" t="s">
        <v>5245</v>
      </c>
      <c r="J764" t="s">
        <v>5244</v>
      </c>
      <c r="K764" t="s">
        <v>12243</v>
      </c>
    </row>
    <row r="765" spans="1:11" x14ac:dyDescent="0.45">
      <c r="A765" t="s">
        <v>11760</v>
      </c>
      <c r="B765" t="s">
        <v>5857</v>
      </c>
      <c r="C765" t="s">
        <v>6008</v>
      </c>
      <c r="D765" t="s">
        <v>6006</v>
      </c>
      <c r="F765">
        <v>2019</v>
      </c>
      <c r="G765" t="s">
        <v>6003</v>
      </c>
      <c r="H765" t="s">
        <v>6004</v>
      </c>
      <c r="I765" t="s">
        <v>6002</v>
      </c>
      <c r="K765" t="s">
        <v>13209</v>
      </c>
    </row>
    <row r="766" spans="1:11" x14ac:dyDescent="0.45">
      <c r="A766" t="s">
        <v>11759</v>
      </c>
      <c r="B766">
        <v>7</v>
      </c>
      <c r="C766" t="s">
        <v>4860</v>
      </c>
      <c r="D766" t="s">
        <v>4859</v>
      </c>
      <c r="E766" t="s">
        <v>2167</v>
      </c>
      <c r="F766">
        <v>2024</v>
      </c>
      <c r="G766" t="s">
        <v>4858</v>
      </c>
      <c r="I766" t="s">
        <v>4857</v>
      </c>
      <c r="J766" t="s">
        <v>4856</v>
      </c>
      <c r="K766" t="s">
        <v>12302</v>
      </c>
    </row>
    <row r="767" spans="1:11" x14ac:dyDescent="0.45">
      <c r="A767" t="s">
        <v>11760</v>
      </c>
      <c r="B767" t="s">
        <v>5857</v>
      </c>
      <c r="C767" t="s">
        <v>8503</v>
      </c>
      <c r="D767" t="s">
        <v>5135</v>
      </c>
      <c r="F767">
        <v>2024</v>
      </c>
      <c r="G767" t="s">
        <v>8499</v>
      </c>
      <c r="H767" t="s">
        <v>8500</v>
      </c>
      <c r="I767" t="s">
        <v>8498</v>
      </c>
      <c r="K767" t="s">
        <v>12260</v>
      </c>
    </row>
    <row r="768" spans="1:11" x14ac:dyDescent="0.45">
      <c r="A768" t="s">
        <v>11759</v>
      </c>
      <c r="B768">
        <v>7</v>
      </c>
      <c r="C768" t="s">
        <v>1982</v>
      </c>
      <c r="D768" t="s">
        <v>1981</v>
      </c>
      <c r="E768" t="s">
        <v>1980</v>
      </c>
      <c r="F768">
        <v>2020</v>
      </c>
      <c r="G768" t="s">
        <v>1978</v>
      </c>
      <c r="I768" t="s">
        <v>1977</v>
      </c>
      <c r="J768" t="s">
        <v>1976</v>
      </c>
      <c r="K768" t="s">
        <v>12724</v>
      </c>
    </row>
    <row r="769" spans="1:11" x14ac:dyDescent="0.45">
      <c r="A769" t="s">
        <v>11760</v>
      </c>
      <c r="B769" t="s">
        <v>5857</v>
      </c>
      <c r="C769" t="s">
        <v>8776</v>
      </c>
      <c r="D769" t="s">
        <v>4780</v>
      </c>
      <c r="F769">
        <v>2024</v>
      </c>
      <c r="G769" t="s">
        <v>8772</v>
      </c>
      <c r="H769" t="s">
        <v>8773</v>
      </c>
      <c r="I769" t="s">
        <v>8771</v>
      </c>
      <c r="K769" t="s">
        <v>12314</v>
      </c>
    </row>
    <row r="770" spans="1:11" x14ac:dyDescent="0.45">
      <c r="A770" t="s">
        <v>11760</v>
      </c>
      <c r="B770" t="s">
        <v>5857</v>
      </c>
      <c r="C770" t="s">
        <v>6061</v>
      </c>
      <c r="D770" t="s">
        <v>6058</v>
      </c>
      <c r="F770">
        <v>2017</v>
      </c>
      <c r="G770" t="s">
        <v>6055</v>
      </c>
      <c r="H770" t="s">
        <v>6056</v>
      </c>
      <c r="I770" t="s">
        <v>6054</v>
      </c>
      <c r="K770" t="s">
        <v>13203</v>
      </c>
    </row>
    <row r="771" spans="1:11" x14ac:dyDescent="0.45">
      <c r="A771" t="s">
        <v>11759</v>
      </c>
      <c r="B771">
        <v>7</v>
      </c>
      <c r="C771" t="s">
        <v>4076</v>
      </c>
      <c r="D771" t="s">
        <v>4075</v>
      </c>
      <c r="E771" t="s">
        <v>4074</v>
      </c>
      <c r="F771">
        <v>2022</v>
      </c>
      <c r="G771" t="s">
        <v>4073</v>
      </c>
      <c r="I771" t="s">
        <v>4072</v>
      </c>
      <c r="J771" t="s">
        <v>4071</v>
      </c>
      <c r="K771" t="s">
        <v>12421</v>
      </c>
    </row>
    <row r="772" spans="1:11" x14ac:dyDescent="0.45">
      <c r="A772" t="s">
        <v>11759</v>
      </c>
      <c r="B772">
        <v>7</v>
      </c>
      <c r="C772" t="s">
        <v>5478</v>
      </c>
      <c r="D772" t="s">
        <v>5477</v>
      </c>
      <c r="E772" t="s">
        <v>5476</v>
      </c>
      <c r="F772">
        <v>2024</v>
      </c>
      <c r="G772" t="s">
        <v>5475</v>
      </c>
      <c r="I772" t="s">
        <v>5474</v>
      </c>
      <c r="J772" t="s">
        <v>5473</v>
      </c>
      <c r="K772" t="s">
        <v>12208</v>
      </c>
    </row>
    <row r="773" spans="1:11" x14ac:dyDescent="0.45">
      <c r="A773" t="s">
        <v>11759</v>
      </c>
      <c r="B773">
        <v>7</v>
      </c>
      <c r="C773" t="s">
        <v>3378</v>
      </c>
      <c r="D773" t="s">
        <v>3377</v>
      </c>
      <c r="E773" t="s">
        <v>1318</v>
      </c>
      <c r="F773">
        <v>2022</v>
      </c>
      <c r="G773" t="s">
        <v>3376</v>
      </c>
      <c r="I773" t="s">
        <v>3375</v>
      </c>
      <c r="J773" t="s">
        <v>3374</v>
      </c>
      <c r="K773" t="s">
        <v>12522</v>
      </c>
    </row>
    <row r="774" spans="1:11" x14ac:dyDescent="0.45">
      <c r="A774" t="s">
        <v>11759</v>
      </c>
      <c r="B774">
        <v>7</v>
      </c>
      <c r="C774" t="s">
        <v>3448</v>
      </c>
      <c r="D774" t="s">
        <v>3447</v>
      </c>
      <c r="E774" t="s">
        <v>3446</v>
      </c>
      <c r="F774">
        <v>2023</v>
      </c>
      <c r="G774" t="s">
        <v>3445</v>
      </c>
      <c r="I774" t="s">
        <v>3444</v>
      </c>
      <c r="J774" t="s">
        <v>3443</v>
      </c>
      <c r="K774" t="s">
        <v>12512</v>
      </c>
    </row>
    <row r="775" spans="1:11" x14ac:dyDescent="0.45">
      <c r="A775" t="s">
        <v>11759</v>
      </c>
      <c r="B775">
        <v>7</v>
      </c>
      <c r="C775" t="s">
        <v>5437</v>
      </c>
      <c r="D775" t="s">
        <v>5436</v>
      </c>
      <c r="E775" t="s">
        <v>626</v>
      </c>
      <c r="F775">
        <v>2024</v>
      </c>
      <c r="G775" t="s">
        <v>5435</v>
      </c>
      <c r="I775" t="s">
        <v>5434</v>
      </c>
      <c r="J775" t="s">
        <v>5433</v>
      </c>
      <c r="K775" t="s">
        <v>12214</v>
      </c>
    </row>
    <row r="776" spans="1:11" x14ac:dyDescent="0.45">
      <c r="A776" t="s">
        <v>11759</v>
      </c>
      <c r="B776">
        <v>7</v>
      </c>
      <c r="C776" t="s">
        <v>5752</v>
      </c>
      <c r="D776" t="s">
        <v>5751</v>
      </c>
      <c r="E776" t="s">
        <v>4147</v>
      </c>
      <c r="F776">
        <v>2024</v>
      </c>
      <c r="G776" t="s">
        <v>5750</v>
      </c>
      <c r="I776" t="s">
        <v>5749</v>
      </c>
      <c r="J776" t="s">
        <v>5748</v>
      </c>
      <c r="K776" t="s">
        <v>12166</v>
      </c>
    </row>
    <row r="777" spans="1:11" x14ac:dyDescent="0.45">
      <c r="A777" t="s">
        <v>11760</v>
      </c>
      <c r="B777" t="s">
        <v>5857</v>
      </c>
      <c r="C777" t="s">
        <v>7079</v>
      </c>
      <c r="D777" t="s">
        <v>3966</v>
      </c>
      <c r="F777">
        <v>2022</v>
      </c>
      <c r="G777" t="s">
        <v>7075</v>
      </c>
      <c r="H777" t="s">
        <v>7076</v>
      </c>
      <c r="I777" t="s">
        <v>7074</v>
      </c>
      <c r="K777" t="s">
        <v>12437</v>
      </c>
    </row>
    <row r="778" spans="1:11" x14ac:dyDescent="0.45">
      <c r="A778" t="s">
        <v>11759</v>
      </c>
      <c r="B778">
        <v>7</v>
      </c>
      <c r="C778" t="s">
        <v>2989</v>
      </c>
      <c r="D778" t="s">
        <v>5569</v>
      </c>
      <c r="E778" t="s">
        <v>5568</v>
      </c>
      <c r="F778">
        <v>2024</v>
      </c>
      <c r="G778" t="s">
        <v>5567</v>
      </c>
      <c r="I778" t="s">
        <v>5566</v>
      </c>
      <c r="J778" t="s">
        <v>5565</v>
      </c>
      <c r="K778" t="s">
        <v>12194</v>
      </c>
    </row>
    <row r="779" spans="1:11" x14ac:dyDescent="0.45">
      <c r="A779" t="s">
        <v>11759</v>
      </c>
      <c r="B779">
        <v>7</v>
      </c>
      <c r="C779" t="s">
        <v>3420</v>
      </c>
      <c r="D779" t="s">
        <v>3419</v>
      </c>
      <c r="E779" t="s">
        <v>690</v>
      </c>
      <c r="F779">
        <v>2023</v>
      </c>
      <c r="G779" t="s">
        <v>3418</v>
      </c>
      <c r="I779" t="s">
        <v>3417</v>
      </c>
      <c r="J779" t="s">
        <v>3416</v>
      </c>
      <c r="K779" t="s">
        <v>12516</v>
      </c>
    </row>
    <row r="780" spans="1:11" x14ac:dyDescent="0.45">
      <c r="A780" t="s">
        <v>11759</v>
      </c>
      <c r="B780">
        <v>7</v>
      </c>
      <c r="C780" t="s">
        <v>1283</v>
      </c>
      <c r="D780" t="s">
        <v>1282</v>
      </c>
      <c r="E780" t="s">
        <v>1281</v>
      </c>
      <c r="F780">
        <v>2021</v>
      </c>
      <c r="G780" t="s">
        <v>1280</v>
      </c>
      <c r="I780" t="s">
        <v>1279</v>
      </c>
      <c r="J780" t="s">
        <v>1278</v>
      </c>
      <c r="K780" t="s">
        <v>12819</v>
      </c>
    </row>
    <row r="781" spans="1:11" x14ac:dyDescent="0.45">
      <c r="A781" t="s">
        <v>11759</v>
      </c>
      <c r="B781">
        <v>7</v>
      </c>
      <c r="C781" t="s">
        <v>1612</v>
      </c>
      <c r="D781" t="s">
        <v>1611</v>
      </c>
      <c r="E781" t="s">
        <v>766</v>
      </c>
      <c r="F781">
        <v>2020</v>
      </c>
      <c r="G781" t="s">
        <v>1609</v>
      </c>
      <c r="I781" t="s">
        <v>1608</v>
      </c>
      <c r="J781" t="s">
        <v>1607</v>
      </c>
      <c r="K781" t="s">
        <v>12775</v>
      </c>
    </row>
    <row r="782" spans="1:11" x14ac:dyDescent="0.45">
      <c r="A782" t="s">
        <v>11759</v>
      </c>
      <c r="B782">
        <v>7</v>
      </c>
      <c r="C782" t="s">
        <v>4091</v>
      </c>
      <c r="D782" t="s">
        <v>4090</v>
      </c>
      <c r="E782" t="s">
        <v>720</v>
      </c>
      <c r="F782">
        <v>2022</v>
      </c>
      <c r="G782" t="s">
        <v>4088</v>
      </c>
      <c r="I782" t="s">
        <v>4087</v>
      </c>
      <c r="J782" t="s">
        <v>4086</v>
      </c>
      <c r="K782" t="s">
        <v>12419</v>
      </c>
    </row>
    <row r="783" spans="1:11" x14ac:dyDescent="0.45">
      <c r="A783" t="s">
        <v>11760</v>
      </c>
      <c r="B783" t="s">
        <v>5901</v>
      </c>
      <c r="C783" t="s">
        <v>6144</v>
      </c>
      <c r="D783" t="s">
        <v>6141</v>
      </c>
      <c r="F783">
        <v>2019</v>
      </c>
      <c r="G783" t="s">
        <v>6138</v>
      </c>
      <c r="H783" t="s">
        <v>6139</v>
      </c>
      <c r="I783" t="s">
        <v>6137</v>
      </c>
      <c r="K783" t="s">
        <v>13195</v>
      </c>
    </row>
    <row r="784" spans="1:11" x14ac:dyDescent="0.45">
      <c r="A784" t="s">
        <v>11759</v>
      </c>
      <c r="B784">
        <v>7</v>
      </c>
      <c r="C784" t="s">
        <v>4251</v>
      </c>
      <c r="D784" t="s">
        <v>4250</v>
      </c>
      <c r="E784" t="s">
        <v>1013</v>
      </c>
      <c r="F784">
        <v>2022</v>
      </c>
      <c r="G784" t="s">
        <v>4249</v>
      </c>
      <c r="I784" t="s">
        <v>4248</v>
      </c>
      <c r="J784" t="s">
        <v>4247</v>
      </c>
      <c r="K784" t="s">
        <v>12394</v>
      </c>
    </row>
    <row r="785" spans="1:11" x14ac:dyDescent="0.45">
      <c r="A785" t="s">
        <v>11759</v>
      </c>
      <c r="B785">
        <v>7</v>
      </c>
      <c r="C785" t="s">
        <v>3228</v>
      </c>
      <c r="D785" t="s">
        <v>3227</v>
      </c>
      <c r="E785" t="s">
        <v>3226</v>
      </c>
      <c r="F785">
        <v>2023</v>
      </c>
      <c r="G785" t="s">
        <v>3225</v>
      </c>
      <c r="I785" t="s">
        <v>3224</v>
      </c>
      <c r="J785" t="s">
        <v>3223</v>
      </c>
      <c r="K785" t="s">
        <v>12545</v>
      </c>
    </row>
    <row r="786" spans="1:11" x14ac:dyDescent="0.45">
      <c r="A786" t="s">
        <v>11759</v>
      </c>
      <c r="B786">
        <v>7</v>
      </c>
      <c r="C786" t="s">
        <v>1269</v>
      </c>
      <c r="D786" t="s">
        <v>1268</v>
      </c>
      <c r="E786" t="s">
        <v>1267</v>
      </c>
      <c r="F786">
        <v>2021</v>
      </c>
      <c r="G786" t="s">
        <v>1266</v>
      </c>
      <c r="I786" t="s">
        <v>1265</v>
      </c>
      <c r="J786" t="s">
        <v>1264</v>
      </c>
      <c r="K786" t="s">
        <v>12821</v>
      </c>
    </row>
    <row r="787" spans="1:11" x14ac:dyDescent="0.45">
      <c r="A787" t="s">
        <v>11759</v>
      </c>
      <c r="B787">
        <v>7</v>
      </c>
      <c r="C787" t="s">
        <v>3569</v>
      </c>
      <c r="D787" t="s">
        <v>3568</v>
      </c>
      <c r="E787" t="s">
        <v>1241</v>
      </c>
      <c r="F787">
        <v>2023</v>
      </c>
      <c r="G787" t="s">
        <v>3565</v>
      </c>
      <c r="I787" t="s">
        <v>3564</v>
      </c>
      <c r="J787" t="s">
        <v>3563</v>
      </c>
      <c r="K787" t="s">
        <v>12495</v>
      </c>
    </row>
    <row r="788" spans="1:11" x14ac:dyDescent="0.45">
      <c r="A788" t="s">
        <v>11759</v>
      </c>
      <c r="B788">
        <v>7</v>
      </c>
      <c r="C788" t="s">
        <v>5254</v>
      </c>
      <c r="D788" t="s">
        <v>5253</v>
      </c>
      <c r="E788" t="s">
        <v>930</v>
      </c>
      <c r="F788">
        <v>2024</v>
      </c>
      <c r="G788" t="s">
        <v>5252</v>
      </c>
      <c r="I788" t="s">
        <v>5251</v>
      </c>
      <c r="J788" t="s">
        <v>5250</v>
      </c>
      <c r="K788" t="s">
        <v>12242</v>
      </c>
    </row>
    <row r="789" spans="1:11" x14ac:dyDescent="0.45">
      <c r="A789" t="s">
        <v>11761</v>
      </c>
      <c r="B789" t="s">
        <v>9095</v>
      </c>
      <c r="C789" t="s">
        <v>11000</v>
      </c>
      <c r="D789" t="s">
        <v>10998</v>
      </c>
      <c r="F789">
        <v>2024</v>
      </c>
      <c r="G789" t="s">
        <v>11857</v>
      </c>
      <c r="H789" t="s">
        <v>10993</v>
      </c>
      <c r="I789" t="s">
        <v>10996</v>
      </c>
      <c r="J789" t="s">
        <v>9084</v>
      </c>
      <c r="K789" t="s">
        <v>13229</v>
      </c>
    </row>
    <row r="790" spans="1:11" x14ac:dyDescent="0.45">
      <c r="A790" t="s">
        <v>11760</v>
      </c>
      <c r="B790" t="s">
        <v>5857</v>
      </c>
      <c r="C790" t="s">
        <v>7433</v>
      </c>
      <c r="D790" t="s">
        <v>7430</v>
      </c>
      <c r="F790">
        <v>2023</v>
      </c>
      <c r="G790" t="s">
        <v>7428</v>
      </c>
      <c r="I790" t="s">
        <v>7427</v>
      </c>
      <c r="K790" t="s">
        <v>13066</v>
      </c>
    </row>
    <row r="791" spans="1:11" x14ac:dyDescent="0.45">
      <c r="A791" t="s">
        <v>11759</v>
      </c>
      <c r="B791">
        <v>7</v>
      </c>
      <c r="C791" t="s">
        <v>3028</v>
      </c>
      <c r="D791" t="s">
        <v>3027</v>
      </c>
      <c r="E791" t="s">
        <v>795</v>
      </c>
      <c r="F791">
        <v>2023</v>
      </c>
      <c r="G791" t="s">
        <v>3026</v>
      </c>
      <c r="I791" t="s">
        <v>3025</v>
      </c>
      <c r="J791" t="s">
        <v>3024</v>
      </c>
      <c r="K791" t="s">
        <v>12574</v>
      </c>
    </row>
    <row r="792" spans="1:11" x14ac:dyDescent="0.45">
      <c r="A792" t="s">
        <v>11760</v>
      </c>
      <c r="B792" t="s">
        <v>5857</v>
      </c>
      <c r="C792" t="s">
        <v>7722</v>
      </c>
      <c r="D792" t="s">
        <v>7719</v>
      </c>
      <c r="F792">
        <v>2023</v>
      </c>
      <c r="G792" t="s">
        <v>7716</v>
      </c>
      <c r="H792" t="s">
        <v>7717</v>
      </c>
      <c r="I792" t="s">
        <v>7715</v>
      </c>
      <c r="K792" t="s">
        <v>13040</v>
      </c>
    </row>
    <row r="793" spans="1:11" x14ac:dyDescent="0.45">
      <c r="A793" t="s">
        <v>11759</v>
      </c>
      <c r="B793">
        <v>7</v>
      </c>
      <c r="C793" t="s">
        <v>2130</v>
      </c>
      <c r="D793" t="s">
        <v>2129</v>
      </c>
      <c r="E793" t="s">
        <v>676</v>
      </c>
      <c r="F793">
        <v>2017</v>
      </c>
      <c r="G793" t="s">
        <v>2127</v>
      </c>
      <c r="I793" t="s">
        <v>2126</v>
      </c>
      <c r="J793" t="s">
        <v>2125</v>
      </c>
      <c r="K793" t="s">
        <v>12704</v>
      </c>
    </row>
    <row r="794" spans="1:11" x14ac:dyDescent="0.45">
      <c r="A794" t="s">
        <v>11759</v>
      </c>
      <c r="B794">
        <v>7</v>
      </c>
      <c r="C794" t="s">
        <v>825</v>
      </c>
      <c r="D794" t="s">
        <v>824</v>
      </c>
      <c r="E794" t="s">
        <v>823</v>
      </c>
      <c r="F794">
        <v>2021</v>
      </c>
      <c r="G794" t="s">
        <v>822</v>
      </c>
      <c r="I794" t="s">
        <v>821</v>
      </c>
      <c r="J794" t="s">
        <v>820</v>
      </c>
      <c r="K794" t="s">
        <v>12885</v>
      </c>
    </row>
    <row r="795" spans="1:11" x14ac:dyDescent="0.45">
      <c r="A795" t="s">
        <v>11759</v>
      </c>
      <c r="B795">
        <v>7</v>
      </c>
      <c r="C795" t="s">
        <v>1677</v>
      </c>
      <c r="D795" t="s">
        <v>1676</v>
      </c>
      <c r="E795" t="s">
        <v>1675</v>
      </c>
      <c r="F795">
        <v>2020</v>
      </c>
      <c r="G795" t="s">
        <v>1674</v>
      </c>
      <c r="K795" t="s">
        <v>12765</v>
      </c>
    </row>
    <row r="796" spans="1:11" x14ac:dyDescent="0.45">
      <c r="A796" t="s">
        <v>11760</v>
      </c>
      <c r="B796" t="s">
        <v>5857</v>
      </c>
      <c r="C796" t="s">
        <v>8606</v>
      </c>
      <c r="D796" t="s">
        <v>8603</v>
      </c>
      <c r="F796">
        <v>2024</v>
      </c>
      <c r="G796" t="s">
        <v>8600</v>
      </c>
      <c r="H796" t="s">
        <v>8601</v>
      </c>
      <c r="I796" t="s">
        <v>8599</v>
      </c>
      <c r="K796" t="s">
        <v>12962</v>
      </c>
    </row>
    <row r="797" spans="1:11" x14ac:dyDescent="0.45">
      <c r="A797" t="s">
        <v>11760</v>
      </c>
      <c r="B797" t="s">
        <v>5857</v>
      </c>
      <c r="C797" t="s">
        <v>6254</v>
      </c>
      <c r="D797" t="s">
        <v>6251</v>
      </c>
      <c r="F797">
        <v>2018</v>
      </c>
      <c r="G797" t="s">
        <v>6245</v>
      </c>
      <c r="H797" t="s">
        <v>6246</v>
      </c>
      <c r="I797" t="s">
        <v>6244</v>
      </c>
      <c r="K797" t="s">
        <v>13185</v>
      </c>
    </row>
    <row r="798" spans="1:11" x14ac:dyDescent="0.45">
      <c r="A798" t="s">
        <v>11759</v>
      </c>
      <c r="B798">
        <v>7</v>
      </c>
      <c r="C798" t="s">
        <v>2614</v>
      </c>
      <c r="D798" t="s">
        <v>2613</v>
      </c>
      <c r="E798" t="s">
        <v>2612</v>
      </c>
      <c r="F798">
        <v>2023</v>
      </c>
      <c r="G798" t="s">
        <v>2611</v>
      </c>
      <c r="I798" t="s">
        <v>2610</v>
      </c>
      <c r="J798" t="s">
        <v>2609</v>
      </c>
      <c r="K798" t="s">
        <v>12636</v>
      </c>
    </row>
    <row r="799" spans="1:11" x14ac:dyDescent="0.45">
      <c r="A799" t="s">
        <v>11759</v>
      </c>
      <c r="B799">
        <v>7</v>
      </c>
      <c r="C799" t="s">
        <v>5464</v>
      </c>
      <c r="D799" t="s">
        <v>5463</v>
      </c>
      <c r="E799" t="s">
        <v>5462</v>
      </c>
      <c r="F799">
        <v>2024</v>
      </c>
      <c r="G799" t="s">
        <v>5460</v>
      </c>
      <c r="I799" t="s">
        <v>5459</v>
      </c>
      <c r="J799" t="s">
        <v>5458</v>
      </c>
      <c r="K799" t="s">
        <v>12210</v>
      </c>
    </row>
    <row r="800" spans="1:11" x14ac:dyDescent="0.45">
      <c r="A800" t="s">
        <v>11759</v>
      </c>
      <c r="B800">
        <v>7</v>
      </c>
      <c r="C800" t="s">
        <v>4438</v>
      </c>
      <c r="D800" t="s">
        <v>4437</v>
      </c>
      <c r="E800" t="s">
        <v>1717</v>
      </c>
      <c r="F800">
        <v>2021</v>
      </c>
      <c r="G800" t="s">
        <v>4436</v>
      </c>
      <c r="I800" t="s">
        <v>4435</v>
      </c>
      <c r="J800" t="s">
        <v>4434</v>
      </c>
      <c r="K800" t="s">
        <v>12366</v>
      </c>
    </row>
    <row r="801" spans="1:11" x14ac:dyDescent="0.45">
      <c r="A801" t="s">
        <v>11759</v>
      </c>
      <c r="B801">
        <v>7</v>
      </c>
      <c r="C801" t="s">
        <v>1049</v>
      </c>
      <c r="D801" t="s">
        <v>1048</v>
      </c>
      <c r="E801" t="s">
        <v>1047</v>
      </c>
      <c r="F801">
        <v>2020</v>
      </c>
      <c r="G801" t="s">
        <v>1045</v>
      </c>
      <c r="I801" t="s">
        <v>1044</v>
      </c>
      <c r="J801" t="s">
        <v>1043</v>
      </c>
      <c r="K801" t="s">
        <v>12853</v>
      </c>
    </row>
    <row r="802" spans="1:11" x14ac:dyDescent="0.45">
      <c r="A802" t="s">
        <v>11759</v>
      </c>
      <c r="B802">
        <v>7</v>
      </c>
      <c r="C802" t="s">
        <v>3750</v>
      </c>
      <c r="D802" t="s">
        <v>3749</v>
      </c>
      <c r="E802" t="s">
        <v>1731</v>
      </c>
      <c r="F802">
        <v>2022</v>
      </c>
      <c r="G802" t="s">
        <v>3748</v>
      </c>
      <c r="I802" t="s">
        <v>3747</v>
      </c>
      <c r="J802" t="s">
        <v>3746</v>
      </c>
      <c r="K802" t="s">
        <v>12468</v>
      </c>
    </row>
    <row r="803" spans="1:11" x14ac:dyDescent="0.45">
      <c r="A803" t="s">
        <v>11759</v>
      </c>
      <c r="B803">
        <v>7</v>
      </c>
      <c r="C803" t="s">
        <v>4691</v>
      </c>
      <c r="D803" t="s">
        <v>4690</v>
      </c>
      <c r="E803" t="s">
        <v>4689</v>
      </c>
      <c r="F803">
        <v>2024</v>
      </c>
      <c r="G803" t="s">
        <v>4687</v>
      </c>
      <c r="I803" t="s">
        <v>4686</v>
      </c>
      <c r="K803" t="s">
        <v>12328</v>
      </c>
    </row>
    <row r="804" spans="1:11" x14ac:dyDescent="0.45">
      <c r="A804" t="s">
        <v>11759</v>
      </c>
      <c r="B804">
        <v>7</v>
      </c>
      <c r="C804" t="s">
        <v>5047</v>
      </c>
      <c r="D804" t="s">
        <v>5046</v>
      </c>
      <c r="E804" t="s">
        <v>795</v>
      </c>
      <c r="F804">
        <v>2024</v>
      </c>
      <c r="G804" t="s">
        <v>5045</v>
      </c>
      <c r="I804" t="s">
        <v>5044</v>
      </c>
      <c r="J804" t="s">
        <v>5043</v>
      </c>
      <c r="K804" t="s">
        <v>12274</v>
      </c>
    </row>
    <row r="805" spans="1:11" x14ac:dyDescent="0.45">
      <c r="A805" t="s">
        <v>11759</v>
      </c>
      <c r="B805">
        <v>7</v>
      </c>
      <c r="C805" t="s">
        <v>4489</v>
      </c>
      <c r="D805" t="s">
        <v>4488</v>
      </c>
      <c r="E805" t="s">
        <v>4487</v>
      </c>
      <c r="F805">
        <v>2022</v>
      </c>
      <c r="G805" t="s">
        <v>4486</v>
      </c>
      <c r="I805" t="s">
        <v>4485</v>
      </c>
      <c r="J805" t="s">
        <v>4484</v>
      </c>
      <c r="K805" t="s">
        <v>12358</v>
      </c>
    </row>
    <row r="806" spans="1:11" x14ac:dyDescent="0.45">
      <c r="A806" t="s">
        <v>11759</v>
      </c>
      <c r="B806">
        <v>7</v>
      </c>
      <c r="C806" t="s">
        <v>5659</v>
      </c>
      <c r="D806" t="s">
        <v>5658</v>
      </c>
      <c r="E806" t="s">
        <v>5657</v>
      </c>
      <c r="F806">
        <v>2024</v>
      </c>
      <c r="G806" t="s">
        <v>5656</v>
      </c>
      <c r="I806" t="s">
        <v>5655</v>
      </c>
      <c r="J806" t="s">
        <v>5654</v>
      </c>
      <c r="K806" t="s">
        <v>12181</v>
      </c>
    </row>
    <row r="807" spans="1:11" x14ac:dyDescent="0.45">
      <c r="A807" t="s">
        <v>11759</v>
      </c>
      <c r="B807">
        <v>7</v>
      </c>
      <c r="C807" t="s">
        <v>4482</v>
      </c>
      <c r="D807" t="s">
        <v>4481</v>
      </c>
      <c r="E807" t="s">
        <v>655</v>
      </c>
      <c r="F807">
        <v>2021</v>
      </c>
      <c r="G807" t="s">
        <v>4480</v>
      </c>
      <c r="I807" t="s">
        <v>4479</v>
      </c>
      <c r="J807" t="s">
        <v>4478</v>
      </c>
      <c r="K807" t="s">
        <v>12359</v>
      </c>
    </row>
    <row r="808" spans="1:11" x14ac:dyDescent="0.45">
      <c r="A808" t="s">
        <v>11759</v>
      </c>
      <c r="B808">
        <v>7</v>
      </c>
      <c r="C808" t="s">
        <v>3594</v>
      </c>
      <c r="D808" t="s">
        <v>3593</v>
      </c>
      <c r="E808" t="s">
        <v>1901</v>
      </c>
      <c r="F808">
        <v>2022</v>
      </c>
      <c r="G808" t="s">
        <v>3592</v>
      </c>
      <c r="I808" t="s">
        <v>3591</v>
      </c>
      <c r="J808" t="s">
        <v>3590</v>
      </c>
      <c r="K808" t="s">
        <v>12491</v>
      </c>
    </row>
    <row r="809" spans="1:11" x14ac:dyDescent="0.45">
      <c r="A809" t="s">
        <v>11760</v>
      </c>
      <c r="B809" t="s">
        <v>5857</v>
      </c>
      <c r="C809" t="s">
        <v>8318</v>
      </c>
      <c r="D809" t="s">
        <v>8315</v>
      </c>
      <c r="F809">
        <v>2024</v>
      </c>
      <c r="G809" t="s">
        <v>8313</v>
      </c>
      <c r="H809" t="s">
        <v>8314</v>
      </c>
      <c r="I809" t="s">
        <v>8312</v>
      </c>
      <c r="K809" t="s">
        <v>12987</v>
      </c>
    </row>
    <row r="810" spans="1:11" x14ac:dyDescent="0.45">
      <c r="A810" t="s">
        <v>11759</v>
      </c>
      <c r="B810">
        <v>7</v>
      </c>
      <c r="C810" t="s">
        <v>1532</v>
      </c>
      <c r="D810" t="s">
        <v>1531</v>
      </c>
      <c r="E810" t="s">
        <v>930</v>
      </c>
      <c r="F810">
        <v>2019</v>
      </c>
      <c r="G810" t="s">
        <v>1528</v>
      </c>
      <c r="I810" t="s">
        <v>1527</v>
      </c>
      <c r="J810" t="s">
        <v>1526</v>
      </c>
      <c r="K810" t="s">
        <v>12786</v>
      </c>
    </row>
    <row r="811" spans="1:11" x14ac:dyDescent="0.45">
      <c r="A811" t="s">
        <v>11759</v>
      </c>
      <c r="B811">
        <v>7</v>
      </c>
      <c r="C811" t="s">
        <v>775</v>
      </c>
      <c r="D811" t="s">
        <v>774</v>
      </c>
      <c r="E811" t="s">
        <v>773</v>
      </c>
      <c r="F811">
        <v>2020</v>
      </c>
      <c r="G811" t="s">
        <v>772</v>
      </c>
      <c r="I811" t="s">
        <v>771</v>
      </c>
      <c r="J811" t="s">
        <v>770</v>
      </c>
      <c r="K811" t="s">
        <v>12892</v>
      </c>
    </row>
    <row r="812" spans="1:11" x14ac:dyDescent="0.45">
      <c r="A812" t="s">
        <v>11759</v>
      </c>
      <c r="B812">
        <v>7</v>
      </c>
      <c r="C812" t="s">
        <v>5444</v>
      </c>
      <c r="D812" t="s">
        <v>5443</v>
      </c>
      <c r="E812" t="s">
        <v>5442</v>
      </c>
      <c r="F812">
        <v>2024</v>
      </c>
      <c r="G812" t="s">
        <v>5441</v>
      </c>
      <c r="I812" t="s">
        <v>5440</v>
      </c>
      <c r="J812" t="s">
        <v>5439</v>
      </c>
      <c r="K812" t="s">
        <v>12213</v>
      </c>
    </row>
    <row r="813" spans="1:11" x14ac:dyDescent="0.45">
      <c r="A813" t="s">
        <v>11759</v>
      </c>
      <c r="B813">
        <v>7</v>
      </c>
      <c r="C813" t="s">
        <v>1561</v>
      </c>
      <c r="D813" t="s">
        <v>1560</v>
      </c>
      <c r="E813" t="s">
        <v>1559</v>
      </c>
      <c r="F813">
        <v>2018</v>
      </c>
      <c r="G813" t="s">
        <v>1558</v>
      </c>
      <c r="I813" t="s">
        <v>1557</v>
      </c>
      <c r="J813" t="s">
        <v>1556</v>
      </c>
      <c r="K813" t="s">
        <v>12782</v>
      </c>
    </row>
    <row r="814" spans="1:11" x14ac:dyDescent="0.45">
      <c r="A814" t="s">
        <v>11759</v>
      </c>
      <c r="B814">
        <v>7</v>
      </c>
      <c r="C814" t="s">
        <v>4343</v>
      </c>
      <c r="D814" t="s">
        <v>4342</v>
      </c>
      <c r="E814" t="s">
        <v>1020</v>
      </c>
      <c r="F814">
        <v>2022</v>
      </c>
      <c r="G814" t="s">
        <v>4341</v>
      </c>
      <c r="I814" t="s">
        <v>4340</v>
      </c>
      <c r="J814" t="s">
        <v>4339</v>
      </c>
      <c r="K814" t="s">
        <v>12380</v>
      </c>
    </row>
    <row r="815" spans="1:11" x14ac:dyDescent="0.45">
      <c r="A815" t="s">
        <v>11759</v>
      </c>
      <c r="B815">
        <v>7</v>
      </c>
      <c r="C815" t="s">
        <v>692</v>
      </c>
      <c r="D815" t="s">
        <v>2340</v>
      </c>
      <c r="E815" t="s">
        <v>605</v>
      </c>
      <c r="F815">
        <v>2018</v>
      </c>
      <c r="G815" t="s">
        <v>2338</v>
      </c>
      <c r="I815" t="s">
        <v>2337</v>
      </c>
      <c r="J815" t="s">
        <v>2336</v>
      </c>
      <c r="K815" t="s">
        <v>12676</v>
      </c>
    </row>
    <row r="816" spans="1:11" x14ac:dyDescent="0.45">
      <c r="A816" t="s">
        <v>11760</v>
      </c>
      <c r="B816" t="s">
        <v>5857</v>
      </c>
      <c r="C816" t="s">
        <v>7397</v>
      </c>
      <c r="D816" t="s">
        <v>7395</v>
      </c>
      <c r="F816">
        <v>2022</v>
      </c>
      <c r="G816" t="s">
        <v>7392</v>
      </c>
      <c r="H816" t="s">
        <v>7393</v>
      </c>
      <c r="I816" t="s">
        <v>7391</v>
      </c>
      <c r="K816" t="s">
        <v>13070</v>
      </c>
    </row>
    <row r="817" spans="1:11" x14ac:dyDescent="0.45">
      <c r="A817" t="s">
        <v>386</v>
      </c>
      <c r="B817" t="s">
        <v>17</v>
      </c>
      <c r="C817" t="s">
        <v>258</v>
      </c>
      <c r="D817" t="s">
        <v>259</v>
      </c>
      <c r="E817" t="s">
        <v>260</v>
      </c>
      <c r="F817">
        <v>2023</v>
      </c>
      <c r="G817" t="s">
        <v>262</v>
      </c>
      <c r="H817" t="s">
        <v>263</v>
      </c>
      <c r="I817" t="s">
        <v>264</v>
      </c>
      <c r="J817" t="s">
        <v>265</v>
      </c>
      <c r="K817" t="s">
        <v>12119</v>
      </c>
    </row>
    <row r="818" spans="1:11" x14ac:dyDescent="0.45">
      <c r="A818" t="s">
        <v>11760</v>
      </c>
      <c r="B818" t="s">
        <v>5901</v>
      </c>
      <c r="C818" t="s">
        <v>6510</v>
      </c>
      <c r="D818" t="s">
        <v>6507</v>
      </c>
      <c r="F818">
        <v>2018</v>
      </c>
      <c r="G818" t="s">
        <v>6504</v>
      </c>
      <c r="H818" t="s">
        <v>6505</v>
      </c>
      <c r="I818" t="s">
        <v>6503</v>
      </c>
      <c r="K818" t="s">
        <v>13159</v>
      </c>
    </row>
    <row r="819" spans="1:11" x14ac:dyDescent="0.45">
      <c r="A819" t="s">
        <v>11760</v>
      </c>
      <c r="B819" t="s">
        <v>5857</v>
      </c>
      <c r="C819" t="s">
        <v>6820</v>
      </c>
      <c r="D819" t="s">
        <v>6817</v>
      </c>
      <c r="F819">
        <v>2021</v>
      </c>
      <c r="G819" t="s">
        <v>6814</v>
      </c>
      <c r="H819" t="s">
        <v>6815</v>
      </c>
      <c r="I819" t="s">
        <v>6813</v>
      </c>
      <c r="K819" t="s">
        <v>13127</v>
      </c>
    </row>
    <row r="820" spans="1:11" x14ac:dyDescent="0.45">
      <c r="A820" t="s">
        <v>11760</v>
      </c>
      <c r="B820" t="s">
        <v>5857</v>
      </c>
      <c r="C820" t="s">
        <v>6820</v>
      </c>
      <c r="D820" t="s">
        <v>7019</v>
      </c>
      <c r="F820">
        <v>2021</v>
      </c>
      <c r="G820" t="s">
        <v>7015</v>
      </c>
      <c r="H820" t="s">
        <v>7016</v>
      </c>
      <c r="I820" t="s">
        <v>7014</v>
      </c>
      <c r="K820" t="s">
        <v>13109</v>
      </c>
    </row>
    <row r="821" spans="1:11" x14ac:dyDescent="0.45">
      <c r="A821" t="s">
        <v>11759</v>
      </c>
      <c r="B821">
        <v>7</v>
      </c>
      <c r="C821" t="s">
        <v>783</v>
      </c>
      <c r="D821" t="s">
        <v>782</v>
      </c>
      <c r="E821" t="s">
        <v>781</v>
      </c>
      <c r="F821">
        <v>2020</v>
      </c>
      <c r="G821" t="s">
        <v>779</v>
      </c>
      <c r="I821" t="s">
        <v>778</v>
      </c>
      <c r="J821" t="s">
        <v>777</v>
      </c>
      <c r="K821" t="s">
        <v>12891</v>
      </c>
    </row>
    <row r="822" spans="1:11" x14ac:dyDescent="0.45">
      <c r="A822" t="s">
        <v>11759</v>
      </c>
      <c r="B822">
        <v>7</v>
      </c>
      <c r="C822" t="s">
        <v>2146</v>
      </c>
      <c r="D822" t="s">
        <v>2145</v>
      </c>
      <c r="E822" t="s">
        <v>2144</v>
      </c>
      <c r="F822">
        <v>2017</v>
      </c>
      <c r="G822" t="s">
        <v>2142</v>
      </c>
      <c r="I822" t="s">
        <v>2141</v>
      </c>
      <c r="K822" t="s">
        <v>12702</v>
      </c>
    </row>
    <row r="823" spans="1:11" x14ac:dyDescent="0.45">
      <c r="A823" t="s">
        <v>11759</v>
      </c>
      <c r="B823">
        <v>7</v>
      </c>
      <c r="C823" t="s">
        <v>4834</v>
      </c>
      <c r="D823" t="s">
        <v>4833</v>
      </c>
      <c r="E823" t="s">
        <v>4832</v>
      </c>
      <c r="F823">
        <v>2024</v>
      </c>
      <c r="G823" t="s">
        <v>4830</v>
      </c>
      <c r="I823" t="s">
        <v>4829</v>
      </c>
      <c r="K823" t="s">
        <v>12306</v>
      </c>
    </row>
    <row r="824" spans="1:11" x14ac:dyDescent="0.45">
      <c r="A824" t="s">
        <v>11760</v>
      </c>
      <c r="B824" t="s">
        <v>5857</v>
      </c>
      <c r="C824" t="s">
        <v>6484</v>
      </c>
      <c r="D824" t="s">
        <v>6481</v>
      </c>
      <c r="F824">
        <v>2018</v>
      </c>
      <c r="G824" t="s">
        <v>6479</v>
      </c>
      <c r="I824" t="s">
        <v>6478</v>
      </c>
      <c r="K824" t="s">
        <v>13162</v>
      </c>
    </row>
    <row r="825" spans="1:11" x14ac:dyDescent="0.45">
      <c r="A825" t="s">
        <v>11760</v>
      </c>
      <c r="B825" t="s">
        <v>5857</v>
      </c>
      <c r="C825" t="s">
        <v>8866</v>
      </c>
      <c r="D825" t="s">
        <v>8863</v>
      </c>
      <c r="F825">
        <v>2024</v>
      </c>
      <c r="G825" t="s">
        <v>8860</v>
      </c>
      <c r="H825" t="s">
        <v>8861</v>
      </c>
      <c r="I825" t="s">
        <v>8859</v>
      </c>
      <c r="K825" t="s">
        <v>12938</v>
      </c>
    </row>
    <row r="826" spans="1:11" x14ac:dyDescent="0.45">
      <c r="A826" t="s">
        <v>11759</v>
      </c>
      <c r="B826">
        <v>7</v>
      </c>
      <c r="C826" t="s">
        <v>4622</v>
      </c>
      <c r="D826" t="s">
        <v>4621</v>
      </c>
      <c r="E826" t="s">
        <v>2366</v>
      </c>
      <c r="F826">
        <v>2024</v>
      </c>
      <c r="G826" t="s">
        <v>4620</v>
      </c>
      <c r="I826" t="s">
        <v>4619</v>
      </c>
      <c r="J826" t="s">
        <v>4618</v>
      </c>
      <c r="K826" t="s">
        <v>12338</v>
      </c>
    </row>
    <row r="827" spans="1:11" x14ac:dyDescent="0.45">
      <c r="A827" t="s">
        <v>11759</v>
      </c>
      <c r="B827">
        <v>7</v>
      </c>
      <c r="C827" t="s">
        <v>2540</v>
      </c>
      <c r="D827" t="s">
        <v>2539</v>
      </c>
      <c r="E827" t="s">
        <v>2538</v>
      </c>
      <c r="F827">
        <v>2023</v>
      </c>
      <c r="G827" t="s">
        <v>2537</v>
      </c>
      <c r="I827" t="s">
        <v>2536</v>
      </c>
      <c r="K827" t="s">
        <v>12647</v>
      </c>
    </row>
    <row r="828" spans="1:11" x14ac:dyDescent="0.45">
      <c r="A828" t="s">
        <v>11760</v>
      </c>
      <c r="B828" t="s">
        <v>5857</v>
      </c>
      <c r="C828" t="s">
        <v>8951</v>
      </c>
      <c r="D828" t="s">
        <v>8948</v>
      </c>
      <c r="F828">
        <v>2024</v>
      </c>
      <c r="G828" t="s">
        <v>8946</v>
      </c>
      <c r="H828" t="s">
        <v>8947</v>
      </c>
      <c r="I828" t="s">
        <v>8945</v>
      </c>
      <c r="K828" t="s">
        <v>12929</v>
      </c>
    </row>
    <row r="829" spans="1:11" x14ac:dyDescent="0.45">
      <c r="A829" t="s">
        <v>11759</v>
      </c>
      <c r="B829">
        <v>7</v>
      </c>
      <c r="C829" t="s">
        <v>3164</v>
      </c>
      <c r="D829" t="s">
        <v>3163</v>
      </c>
      <c r="E829" t="s">
        <v>1731</v>
      </c>
      <c r="F829">
        <v>2023</v>
      </c>
      <c r="G829" t="s">
        <v>3162</v>
      </c>
      <c r="I829" t="s">
        <v>3161</v>
      </c>
      <c r="J829" t="s">
        <v>3160</v>
      </c>
      <c r="K829" t="s">
        <v>12554</v>
      </c>
    </row>
    <row r="830" spans="1:11" x14ac:dyDescent="0.45">
      <c r="A830" t="s">
        <v>11759</v>
      </c>
      <c r="B830">
        <v>7</v>
      </c>
      <c r="C830" t="s">
        <v>2048</v>
      </c>
      <c r="D830" t="s">
        <v>2047</v>
      </c>
      <c r="E830" t="s">
        <v>2046</v>
      </c>
      <c r="F830">
        <v>2018</v>
      </c>
      <c r="G830" t="s">
        <v>2043</v>
      </c>
      <c r="I830" t="s">
        <v>2042</v>
      </c>
      <c r="J830" t="s">
        <v>2041</v>
      </c>
      <c r="K830" t="s">
        <v>12715</v>
      </c>
    </row>
    <row r="831" spans="1:11" x14ac:dyDescent="0.45">
      <c r="A831" t="s">
        <v>11759</v>
      </c>
      <c r="B831">
        <v>7</v>
      </c>
      <c r="C831" t="s">
        <v>4761</v>
      </c>
      <c r="D831" t="s">
        <v>4760</v>
      </c>
      <c r="E831" t="s">
        <v>2151</v>
      </c>
      <c r="F831">
        <v>2024</v>
      </c>
      <c r="G831" t="s">
        <v>4759</v>
      </c>
      <c r="I831" t="s">
        <v>4758</v>
      </c>
      <c r="J831" t="s">
        <v>4757</v>
      </c>
      <c r="K831" t="s">
        <v>12317</v>
      </c>
    </row>
    <row r="832" spans="1:11" x14ac:dyDescent="0.45">
      <c r="A832" t="s">
        <v>11759</v>
      </c>
      <c r="B832">
        <v>7</v>
      </c>
      <c r="C832" t="s">
        <v>1320</v>
      </c>
      <c r="D832" t="s">
        <v>1319</v>
      </c>
      <c r="E832" t="s">
        <v>1318</v>
      </c>
      <c r="F832">
        <v>2019</v>
      </c>
      <c r="G832" t="s">
        <v>1316</v>
      </c>
      <c r="I832" t="s">
        <v>1315</v>
      </c>
      <c r="J832" t="s">
        <v>1314</v>
      </c>
      <c r="K832" t="s">
        <v>12814</v>
      </c>
    </row>
    <row r="833" spans="1:11" x14ac:dyDescent="0.45">
      <c r="A833" t="s">
        <v>11759</v>
      </c>
      <c r="B833">
        <v>7</v>
      </c>
      <c r="C833" t="s">
        <v>939</v>
      </c>
      <c r="D833" t="s">
        <v>938</v>
      </c>
      <c r="E833" t="s">
        <v>736</v>
      </c>
      <c r="F833">
        <v>2021</v>
      </c>
      <c r="G833" t="s">
        <v>936</v>
      </c>
      <c r="I833" t="s">
        <v>935</v>
      </c>
      <c r="J833" t="s">
        <v>934</v>
      </c>
      <c r="K833" t="s">
        <v>12869</v>
      </c>
    </row>
    <row r="834" spans="1:11" x14ac:dyDescent="0.45">
      <c r="A834" t="s">
        <v>11759</v>
      </c>
      <c r="B834">
        <v>7</v>
      </c>
      <c r="C834" t="s">
        <v>3199</v>
      </c>
      <c r="D834" t="s">
        <v>3198</v>
      </c>
      <c r="E834" t="s">
        <v>3197</v>
      </c>
      <c r="F834">
        <v>2022</v>
      </c>
      <c r="G834" t="s">
        <v>3195</v>
      </c>
      <c r="I834" t="s">
        <v>3194</v>
      </c>
      <c r="J834" t="s">
        <v>3193</v>
      </c>
      <c r="K834" t="s">
        <v>12549</v>
      </c>
    </row>
    <row r="835" spans="1:11" x14ac:dyDescent="0.45">
      <c r="A835" t="s">
        <v>11759</v>
      </c>
      <c r="B835">
        <v>7</v>
      </c>
      <c r="C835" t="s">
        <v>2989</v>
      </c>
      <c r="D835" t="s">
        <v>2988</v>
      </c>
      <c r="E835" t="s">
        <v>2206</v>
      </c>
      <c r="F835">
        <v>2023</v>
      </c>
      <c r="G835" t="s">
        <v>2987</v>
      </c>
      <c r="I835" t="s">
        <v>2986</v>
      </c>
      <c r="J835" t="s">
        <v>2985</v>
      </c>
      <c r="K835" t="s">
        <v>12580</v>
      </c>
    </row>
    <row r="836" spans="1:11" x14ac:dyDescent="0.45">
      <c r="A836" t="s">
        <v>11760</v>
      </c>
      <c r="B836" t="s">
        <v>5857</v>
      </c>
      <c r="C836" t="s">
        <v>6354</v>
      </c>
      <c r="D836" t="s">
        <v>6351</v>
      </c>
      <c r="F836">
        <v>2018</v>
      </c>
      <c r="G836" t="s">
        <v>6348</v>
      </c>
      <c r="H836" t="s">
        <v>6349</v>
      </c>
      <c r="I836" t="s">
        <v>6347</v>
      </c>
      <c r="K836" t="s">
        <v>13176</v>
      </c>
    </row>
    <row r="837" spans="1:11" x14ac:dyDescent="0.45">
      <c r="A837" t="s">
        <v>11759</v>
      </c>
      <c r="B837">
        <v>7</v>
      </c>
      <c r="C837" t="s">
        <v>987</v>
      </c>
      <c r="D837" t="s">
        <v>986</v>
      </c>
      <c r="E837" t="s">
        <v>795</v>
      </c>
      <c r="F837">
        <v>2021</v>
      </c>
      <c r="G837" t="s">
        <v>985</v>
      </c>
      <c r="I837" t="s">
        <v>984</v>
      </c>
      <c r="J837" t="s">
        <v>983</v>
      </c>
      <c r="K837" t="s">
        <v>12862</v>
      </c>
    </row>
    <row r="838" spans="1:11" x14ac:dyDescent="0.45">
      <c r="A838" t="s">
        <v>11760</v>
      </c>
      <c r="B838" t="s">
        <v>5857</v>
      </c>
      <c r="C838" t="s">
        <v>8255</v>
      </c>
      <c r="D838" t="s">
        <v>5093</v>
      </c>
      <c r="F838">
        <v>2024</v>
      </c>
      <c r="G838" t="s">
        <v>8250</v>
      </c>
      <c r="H838" t="s">
        <v>8251</v>
      </c>
      <c r="I838" t="s">
        <v>8249</v>
      </c>
      <c r="K838" t="s">
        <v>12267</v>
      </c>
    </row>
    <row r="839" spans="1:11" x14ac:dyDescent="0.45">
      <c r="A839" t="s">
        <v>11759</v>
      </c>
      <c r="B839">
        <v>7</v>
      </c>
      <c r="C839" t="s">
        <v>4476</v>
      </c>
      <c r="D839" t="s">
        <v>4475</v>
      </c>
      <c r="E839" t="s">
        <v>1921</v>
      </c>
      <c r="F839">
        <v>2022</v>
      </c>
      <c r="G839" t="s">
        <v>4474</v>
      </c>
      <c r="I839" t="s">
        <v>4473</v>
      </c>
      <c r="J839" t="s">
        <v>4472</v>
      </c>
      <c r="K839" t="s">
        <v>12360</v>
      </c>
    </row>
    <row r="840" spans="1:11" x14ac:dyDescent="0.45">
      <c r="A840" t="s">
        <v>11759</v>
      </c>
      <c r="B840">
        <v>7</v>
      </c>
      <c r="C840" t="s">
        <v>3744</v>
      </c>
      <c r="D840" t="s">
        <v>3743</v>
      </c>
      <c r="E840" t="s">
        <v>3742</v>
      </c>
      <c r="F840">
        <v>2023</v>
      </c>
      <c r="G840" t="s">
        <v>3741</v>
      </c>
      <c r="I840" t="s">
        <v>3740</v>
      </c>
      <c r="J840" t="s">
        <v>3739</v>
      </c>
      <c r="K840" t="s">
        <v>12469</v>
      </c>
    </row>
    <row r="841" spans="1:11" x14ac:dyDescent="0.45">
      <c r="A841" t="s">
        <v>11759</v>
      </c>
      <c r="B841">
        <v>7</v>
      </c>
      <c r="C841" t="s">
        <v>1090</v>
      </c>
      <c r="D841" t="s">
        <v>1089</v>
      </c>
      <c r="E841" t="s">
        <v>633</v>
      </c>
      <c r="F841">
        <v>2020</v>
      </c>
      <c r="G841" t="s">
        <v>1088</v>
      </c>
      <c r="I841" t="s">
        <v>1087</v>
      </c>
      <c r="J841" t="s">
        <v>1086</v>
      </c>
      <c r="K841" t="s">
        <v>12847</v>
      </c>
    </row>
    <row r="842" spans="1:11" x14ac:dyDescent="0.45">
      <c r="A842" t="s">
        <v>11759</v>
      </c>
      <c r="B842">
        <v>7</v>
      </c>
      <c r="C842" t="s">
        <v>1787</v>
      </c>
      <c r="D842" t="s">
        <v>1786</v>
      </c>
      <c r="E842" t="s">
        <v>1785</v>
      </c>
      <c r="F842">
        <v>2019</v>
      </c>
      <c r="G842" t="s">
        <v>1782</v>
      </c>
      <c r="I842" t="s">
        <v>1781</v>
      </c>
      <c r="J842" t="s">
        <v>1780</v>
      </c>
      <c r="K842" t="s">
        <v>12751</v>
      </c>
    </row>
    <row r="843" spans="1:11" x14ac:dyDescent="0.45">
      <c r="A843" t="s">
        <v>11759</v>
      </c>
      <c r="B843">
        <v>7</v>
      </c>
      <c r="C843" t="s">
        <v>1222</v>
      </c>
      <c r="D843" t="s">
        <v>1221</v>
      </c>
      <c r="E843" t="s">
        <v>626</v>
      </c>
      <c r="F843">
        <v>2021</v>
      </c>
      <c r="G843" t="s">
        <v>1220</v>
      </c>
      <c r="I843" t="s">
        <v>1219</v>
      </c>
      <c r="J843" t="s">
        <v>1218</v>
      </c>
      <c r="K843" t="s">
        <v>12828</v>
      </c>
    </row>
    <row r="844" spans="1:11" x14ac:dyDescent="0.45">
      <c r="A844" t="s">
        <v>11759</v>
      </c>
      <c r="B844">
        <v>7</v>
      </c>
      <c r="C844" t="s">
        <v>946</v>
      </c>
      <c r="D844" t="s">
        <v>945</v>
      </c>
      <c r="E844" t="s">
        <v>893</v>
      </c>
      <c r="F844">
        <v>2020</v>
      </c>
      <c r="G844" t="s">
        <v>943</v>
      </c>
      <c r="I844" t="s">
        <v>942</v>
      </c>
      <c r="J844" t="s">
        <v>941</v>
      </c>
      <c r="K844" t="s">
        <v>12868</v>
      </c>
    </row>
    <row r="845" spans="1:11" x14ac:dyDescent="0.45">
      <c r="A845" t="s">
        <v>11759</v>
      </c>
      <c r="B845">
        <v>7</v>
      </c>
      <c r="C845" t="s">
        <v>4156</v>
      </c>
      <c r="D845" t="s">
        <v>4155</v>
      </c>
      <c r="E845" t="s">
        <v>4154</v>
      </c>
      <c r="F845">
        <v>2021</v>
      </c>
      <c r="G845" t="s">
        <v>4153</v>
      </c>
      <c r="I845" t="s">
        <v>4152</v>
      </c>
      <c r="J845" t="s">
        <v>4151</v>
      </c>
      <c r="K845" t="s">
        <v>12409</v>
      </c>
    </row>
    <row r="846" spans="1:11" x14ac:dyDescent="0.45">
      <c r="A846" t="s">
        <v>11759</v>
      </c>
      <c r="B846">
        <v>7</v>
      </c>
      <c r="C846" t="s">
        <v>4848</v>
      </c>
      <c r="D846" t="s">
        <v>4847</v>
      </c>
      <c r="E846" t="s">
        <v>4846</v>
      </c>
      <c r="F846">
        <v>2024</v>
      </c>
      <c r="G846" t="s">
        <v>4845</v>
      </c>
      <c r="I846" t="s">
        <v>4844</v>
      </c>
      <c r="J846" t="s">
        <v>4843</v>
      </c>
      <c r="K846" t="s">
        <v>12304</v>
      </c>
    </row>
    <row r="847" spans="1:11" x14ac:dyDescent="0.45">
      <c r="A847" t="s">
        <v>11759</v>
      </c>
      <c r="B847">
        <v>7</v>
      </c>
      <c r="C847" t="s">
        <v>3545</v>
      </c>
      <c r="D847" t="s">
        <v>3544</v>
      </c>
      <c r="E847" t="s">
        <v>1295</v>
      </c>
      <c r="F847">
        <v>2023</v>
      </c>
      <c r="G847" t="s">
        <v>3542</v>
      </c>
      <c r="I847" t="s">
        <v>3541</v>
      </c>
      <c r="J847" t="s">
        <v>3540</v>
      </c>
      <c r="K847" t="s">
        <v>12498</v>
      </c>
    </row>
    <row r="848" spans="1:11" x14ac:dyDescent="0.45">
      <c r="A848" t="s">
        <v>11759</v>
      </c>
      <c r="B848">
        <v>7</v>
      </c>
      <c r="C848" t="s">
        <v>2567</v>
      </c>
      <c r="D848" t="s">
        <v>2566</v>
      </c>
      <c r="E848" t="s">
        <v>626</v>
      </c>
      <c r="F848">
        <v>2023</v>
      </c>
      <c r="G848" t="s">
        <v>2565</v>
      </c>
      <c r="I848" t="s">
        <v>2564</v>
      </c>
      <c r="J848" t="s">
        <v>2563</v>
      </c>
      <c r="K848" t="s">
        <v>12643</v>
      </c>
    </row>
    <row r="849" spans="1:11" x14ac:dyDescent="0.45">
      <c r="A849" t="s">
        <v>11759</v>
      </c>
      <c r="B849">
        <v>7</v>
      </c>
      <c r="C849" t="s">
        <v>4098</v>
      </c>
      <c r="D849" t="s">
        <v>4097</v>
      </c>
      <c r="E849" t="s">
        <v>902</v>
      </c>
      <c r="F849">
        <v>2022</v>
      </c>
      <c r="G849" t="s">
        <v>4095</v>
      </c>
      <c r="I849" t="s">
        <v>4094</v>
      </c>
      <c r="J849" t="s">
        <v>4093</v>
      </c>
      <c r="K849" t="s">
        <v>12418</v>
      </c>
    </row>
    <row r="850" spans="1:11" x14ac:dyDescent="0.45">
      <c r="A850" t="s">
        <v>11759</v>
      </c>
      <c r="B850">
        <v>7</v>
      </c>
      <c r="C850" t="s">
        <v>5550</v>
      </c>
      <c r="D850" t="s">
        <v>5549</v>
      </c>
      <c r="E850" t="s">
        <v>5548</v>
      </c>
      <c r="F850">
        <v>2024</v>
      </c>
      <c r="G850" t="s">
        <v>5547</v>
      </c>
      <c r="I850" t="s">
        <v>5546</v>
      </c>
      <c r="J850" t="s">
        <v>5545</v>
      </c>
      <c r="K850" t="s">
        <v>12197</v>
      </c>
    </row>
    <row r="851" spans="1:11" x14ac:dyDescent="0.45">
      <c r="A851" t="s">
        <v>11759</v>
      </c>
      <c r="B851">
        <v>7</v>
      </c>
      <c r="C851" t="s">
        <v>2534</v>
      </c>
      <c r="D851" t="s">
        <v>2533</v>
      </c>
      <c r="E851" t="s">
        <v>2532</v>
      </c>
      <c r="F851">
        <v>2023</v>
      </c>
      <c r="G851" t="s">
        <v>2531</v>
      </c>
      <c r="I851" t="s">
        <v>2530</v>
      </c>
      <c r="J851" t="s">
        <v>2529</v>
      </c>
      <c r="K851" t="s">
        <v>12648</v>
      </c>
    </row>
    <row r="852" spans="1:11" x14ac:dyDescent="0.45">
      <c r="A852" t="s">
        <v>11760</v>
      </c>
      <c r="B852" t="s">
        <v>5857</v>
      </c>
      <c r="C852" t="s">
        <v>8133</v>
      </c>
      <c r="D852" t="s">
        <v>8130</v>
      </c>
      <c r="F852">
        <v>2022</v>
      </c>
      <c r="G852" t="s">
        <v>8127</v>
      </c>
      <c r="H852" t="s">
        <v>8128</v>
      </c>
      <c r="I852" t="s">
        <v>8126</v>
      </c>
      <c r="K852" t="s">
        <v>13000</v>
      </c>
    </row>
    <row r="853" spans="1:11" x14ac:dyDescent="0.45">
      <c r="A853" t="s">
        <v>11759</v>
      </c>
      <c r="B853">
        <v>7</v>
      </c>
      <c r="C853" t="s">
        <v>2864</v>
      </c>
      <c r="D853" t="s">
        <v>2863</v>
      </c>
      <c r="E853" t="s">
        <v>2862</v>
      </c>
      <c r="F853">
        <v>2023</v>
      </c>
      <c r="G853" t="s">
        <v>2861</v>
      </c>
      <c r="I853" t="s">
        <v>2860</v>
      </c>
      <c r="J853" t="s">
        <v>2859</v>
      </c>
      <c r="K853" t="s">
        <v>12599</v>
      </c>
    </row>
    <row r="854" spans="1:11" x14ac:dyDescent="0.45">
      <c r="A854" t="s">
        <v>11759</v>
      </c>
      <c r="B854">
        <v>7</v>
      </c>
      <c r="C854" t="s">
        <v>2594</v>
      </c>
      <c r="D854" t="s">
        <v>2593</v>
      </c>
      <c r="E854" t="s">
        <v>2592</v>
      </c>
      <c r="F854">
        <v>2023</v>
      </c>
      <c r="G854" t="s">
        <v>2591</v>
      </c>
      <c r="I854" t="s">
        <v>2590</v>
      </c>
      <c r="J854" t="s">
        <v>2589</v>
      </c>
      <c r="K854" t="s">
        <v>12639</v>
      </c>
    </row>
    <row r="855" spans="1:11" x14ac:dyDescent="0.45">
      <c r="A855" t="s">
        <v>11759</v>
      </c>
      <c r="B855">
        <v>7</v>
      </c>
      <c r="C855" t="s">
        <v>2223</v>
      </c>
      <c r="D855" t="s">
        <v>2222</v>
      </c>
      <c r="E855" t="s">
        <v>2221</v>
      </c>
      <c r="F855">
        <v>2017</v>
      </c>
      <c r="G855" t="s">
        <v>2220</v>
      </c>
      <c r="I855" t="s">
        <v>2219</v>
      </c>
      <c r="J855" t="s">
        <v>2218</v>
      </c>
      <c r="K855" t="s">
        <v>12692</v>
      </c>
    </row>
    <row r="856" spans="1:11" x14ac:dyDescent="0.45">
      <c r="A856" t="s">
        <v>11759</v>
      </c>
      <c r="B856">
        <v>7</v>
      </c>
      <c r="C856" t="s">
        <v>2515</v>
      </c>
      <c r="D856" t="s">
        <v>2514</v>
      </c>
      <c r="E856" t="s">
        <v>830</v>
      </c>
      <c r="F856">
        <v>2023</v>
      </c>
      <c r="G856" t="s">
        <v>2513</v>
      </c>
      <c r="I856" t="s">
        <v>2512</v>
      </c>
      <c r="J856" t="s">
        <v>2511</v>
      </c>
      <c r="K856" t="s">
        <v>12651</v>
      </c>
    </row>
    <row r="857" spans="1:11" x14ac:dyDescent="0.45">
      <c r="A857" t="s">
        <v>386</v>
      </c>
      <c r="B857" t="s">
        <v>17</v>
      </c>
      <c r="C857" t="s">
        <v>278</v>
      </c>
      <c r="D857" t="s">
        <v>279</v>
      </c>
      <c r="E857" t="s">
        <v>280</v>
      </c>
      <c r="F857">
        <v>2021</v>
      </c>
      <c r="G857" t="s">
        <v>283</v>
      </c>
      <c r="H857" t="s">
        <v>284</v>
      </c>
      <c r="I857" t="s">
        <v>285</v>
      </c>
      <c r="J857" t="s">
        <v>286</v>
      </c>
      <c r="K857" t="s">
        <v>12122</v>
      </c>
    </row>
    <row r="858" spans="1:11" x14ac:dyDescent="0.45">
      <c r="A858" t="s">
        <v>11759</v>
      </c>
      <c r="B858">
        <v>7</v>
      </c>
      <c r="C858" t="s">
        <v>3673</v>
      </c>
      <c r="D858" t="s">
        <v>3672</v>
      </c>
      <c r="E858" t="s">
        <v>720</v>
      </c>
      <c r="F858">
        <v>2023</v>
      </c>
      <c r="G858" t="s">
        <v>3670</v>
      </c>
      <c r="I858" t="s">
        <v>3669</v>
      </c>
      <c r="J858" t="s">
        <v>3668</v>
      </c>
      <c r="K858" t="s">
        <v>12480</v>
      </c>
    </row>
    <row r="859" spans="1:11" x14ac:dyDescent="0.45">
      <c r="A859" t="s">
        <v>11759</v>
      </c>
      <c r="B859">
        <v>7</v>
      </c>
      <c r="C859" t="s">
        <v>5721</v>
      </c>
      <c r="D859" t="s">
        <v>5720</v>
      </c>
      <c r="E859" t="s">
        <v>3189</v>
      </c>
      <c r="F859">
        <v>2024</v>
      </c>
      <c r="G859" t="s">
        <v>5719</v>
      </c>
      <c r="I859" t="s">
        <v>5718</v>
      </c>
      <c r="J859" t="s">
        <v>5717</v>
      </c>
      <c r="K859" t="s">
        <v>12171</v>
      </c>
    </row>
    <row r="860" spans="1:11" x14ac:dyDescent="0.45">
      <c r="A860" t="s">
        <v>386</v>
      </c>
      <c r="B860" t="s">
        <v>17</v>
      </c>
      <c r="C860" t="s">
        <v>95</v>
      </c>
      <c r="D860" t="s">
        <v>96</v>
      </c>
      <c r="E860" t="s">
        <v>83</v>
      </c>
      <c r="F860">
        <v>2023</v>
      </c>
      <c r="G860" t="s">
        <v>98</v>
      </c>
      <c r="H860" t="s">
        <v>99</v>
      </c>
      <c r="I860" t="s">
        <v>100</v>
      </c>
      <c r="J860" t="s">
        <v>101</v>
      </c>
      <c r="K860" t="s">
        <v>12094</v>
      </c>
    </row>
    <row r="861" spans="1:11" x14ac:dyDescent="0.45">
      <c r="A861" t="s">
        <v>11759</v>
      </c>
      <c r="B861">
        <v>7</v>
      </c>
      <c r="C861" t="s">
        <v>5537</v>
      </c>
      <c r="D861" t="s">
        <v>5536</v>
      </c>
      <c r="E861" t="s">
        <v>690</v>
      </c>
      <c r="F861">
        <v>2024</v>
      </c>
      <c r="G861" t="s">
        <v>5535</v>
      </c>
      <c r="I861" t="s">
        <v>5534</v>
      </c>
      <c r="J861" t="s">
        <v>5533</v>
      </c>
      <c r="K861" t="s">
        <v>12199</v>
      </c>
    </row>
    <row r="862" spans="1:11" x14ac:dyDescent="0.45">
      <c r="A862" t="s">
        <v>11759</v>
      </c>
      <c r="B862">
        <v>7</v>
      </c>
      <c r="C862" t="s">
        <v>1860</v>
      </c>
      <c r="D862" t="s">
        <v>1859</v>
      </c>
      <c r="E862" t="s">
        <v>1858</v>
      </c>
      <c r="F862">
        <v>2019</v>
      </c>
      <c r="G862" t="s">
        <v>1856</v>
      </c>
      <c r="I862" t="s">
        <v>1855</v>
      </c>
      <c r="J862" t="s">
        <v>1854</v>
      </c>
      <c r="K862" t="s">
        <v>12741</v>
      </c>
    </row>
    <row r="863" spans="1:11" x14ac:dyDescent="0.45">
      <c r="A863" t="s">
        <v>11759</v>
      </c>
      <c r="B863">
        <v>7</v>
      </c>
      <c r="C863" t="s">
        <v>4187</v>
      </c>
      <c r="D863" t="s">
        <v>4186</v>
      </c>
      <c r="E863" t="s">
        <v>4185</v>
      </c>
      <c r="F863">
        <v>2022</v>
      </c>
      <c r="G863" t="s">
        <v>4184</v>
      </c>
      <c r="I863" t="s">
        <v>4183</v>
      </c>
      <c r="J863" t="s">
        <v>4182</v>
      </c>
      <c r="K863" t="s">
        <v>12404</v>
      </c>
    </row>
    <row r="864" spans="1:11" x14ac:dyDescent="0.45">
      <c r="A864" t="s">
        <v>11760</v>
      </c>
      <c r="B864" t="s">
        <v>5901</v>
      </c>
      <c r="C864" t="s">
        <v>7006</v>
      </c>
      <c r="D864" t="s">
        <v>7003</v>
      </c>
      <c r="F864">
        <v>2020</v>
      </c>
      <c r="G864" t="s">
        <v>7000</v>
      </c>
      <c r="H864" t="s">
        <v>7001</v>
      </c>
      <c r="I864" t="s">
        <v>6999</v>
      </c>
      <c r="K864" t="s">
        <v>13110</v>
      </c>
    </row>
    <row r="865" spans="1:11" x14ac:dyDescent="0.45">
      <c r="A865" t="s">
        <v>11760</v>
      </c>
      <c r="B865" t="s">
        <v>5857</v>
      </c>
      <c r="C865" t="s">
        <v>6108</v>
      </c>
      <c r="D865" t="s">
        <v>6106</v>
      </c>
      <c r="F865">
        <v>2018</v>
      </c>
      <c r="G865" t="s">
        <v>6103</v>
      </c>
      <c r="H865" t="s">
        <v>6104</v>
      </c>
      <c r="I865" t="s">
        <v>6102</v>
      </c>
      <c r="K865" t="s">
        <v>13199</v>
      </c>
    </row>
    <row r="866" spans="1:11" x14ac:dyDescent="0.45">
      <c r="A866" t="s">
        <v>11759</v>
      </c>
      <c r="B866">
        <v>7</v>
      </c>
      <c r="C866" t="s">
        <v>1380</v>
      </c>
      <c r="D866" t="s">
        <v>1379</v>
      </c>
      <c r="E866" t="s">
        <v>1378</v>
      </c>
      <c r="F866">
        <v>2020</v>
      </c>
      <c r="G866" t="s">
        <v>1377</v>
      </c>
      <c r="I866" t="s">
        <v>1376</v>
      </c>
      <c r="J866" t="s">
        <v>1375</v>
      </c>
      <c r="K866" t="s">
        <v>12806</v>
      </c>
    </row>
    <row r="867" spans="1:11" x14ac:dyDescent="0.45">
      <c r="A867" t="s">
        <v>11759</v>
      </c>
      <c r="B867">
        <v>7</v>
      </c>
      <c r="C867" t="s">
        <v>2995</v>
      </c>
      <c r="D867" t="s">
        <v>2994</v>
      </c>
      <c r="E867" t="s">
        <v>795</v>
      </c>
      <c r="F867">
        <v>2023</v>
      </c>
      <c r="G867" t="s">
        <v>2993</v>
      </c>
      <c r="I867" t="s">
        <v>2992</v>
      </c>
      <c r="J867" t="s">
        <v>2991</v>
      </c>
      <c r="K867" t="s">
        <v>12579</v>
      </c>
    </row>
    <row r="868" spans="1:11" x14ac:dyDescent="0.45">
      <c r="A868" t="s">
        <v>11760</v>
      </c>
      <c r="B868" t="s">
        <v>5857</v>
      </c>
      <c r="C868" t="s">
        <v>6501</v>
      </c>
      <c r="D868" t="s">
        <v>6498</v>
      </c>
      <c r="F868">
        <v>2017</v>
      </c>
      <c r="G868" t="s">
        <v>6496</v>
      </c>
      <c r="I868" t="s">
        <v>6495</v>
      </c>
      <c r="K868" t="s">
        <v>13160</v>
      </c>
    </row>
    <row r="869" spans="1:11" x14ac:dyDescent="0.45">
      <c r="A869" t="s">
        <v>11759</v>
      </c>
      <c r="B869">
        <v>7</v>
      </c>
      <c r="C869" t="s">
        <v>1590</v>
      </c>
      <c r="D869" t="s">
        <v>1589</v>
      </c>
      <c r="E869" t="s">
        <v>626</v>
      </c>
      <c r="F869">
        <v>2019</v>
      </c>
      <c r="G869" t="s">
        <v>1587</v>
      </c>
      <c r="I869" t="s">
        <v>1586</v>
      </c>
      <c r="J869" t="s">
        <v>1585</v>
      </c>
      <c r="K869" t="s">
        <v>12778</v>
      </c>
    </row>
    <row r="870" spans="1:11" x14ac:dyDescent="0.45">
      <c r="A870" t="s">
        <v>11759</v>
      </c>
      <c r="B870">
        <v>7</v>
      </c>
      <c r="C870" t="s">
        <v>2320</v>
      </c>
      <c r="D870" t="s">
        <v>2319</v>
      </c>
      <c r="E870" t="s">
        <v>2318</v>
      </c>
      <c r="F870">
        <v>2017</v>
      </c>
      <c r="G870" t="s">
        <v>2315</v>
      </c>
      <c r="I870" t="s">
        <v>2314</v>
      </c>
      <c r="J870" t="s">
        <v>2313</v>
      </c>
      <c r="K870" t="s">
        <v>12679</v>
      </c>
    </row>
    <row r="871" spans="1:11" x14ac:dyDescent="0.45">
      <c r="A871" t="s">
        <v>11759</v>
      </c>
      <c r="B871">
        <v>7</v>
      </c>
      <c r="C871" t="s">
        <v>4976</v>
      </c>
      <c r="D871" t="s">
        <v>4975</v>
      </c>
      <c r="E871" t="s">
        <v>902</v>
      </c>
      <c r="F871">
        <v>2024</v>
      </c>
      <c r="G871" t="s">
        <v>4972</v>
      </c>
      <c r="I871" t="s">
        <v>4971</v>
      </c>
      <c r="J871" t="s">
        <v>4970</v>
      </c>
      <c r="K871" t="s">
        <v>12285</v>
      </c>
    </row>
    <row r="872" spans="1:11" x14ac:dyDescent="0.45">
      <c r="A872" t="s">
        <v>11760</v>
      </c>
      <c r="B872" t="s">
        <v>5857</v>
      </c>
      <c r="C872" t="s">
        <v>6733</v>
      </c>
      <c r="D872" t="s">
        <v>6730</v>
      </c>
      <c r="F872">
        <v>2022</v>
      </c>
      <c r="G872" t="s">
        <v>6727</v>
      </c>
      <c r="H872" t="s">
        <v>6728</v>
      </c>
      <c r="I872" t="s">
        <v>6726</v>
      </c>
      <c r="K872" t="s">
        <v>13136</v>
      </c>
    </row>
    <row r="873" spans="1:11" x14ac:dyDescent="0.45">
      <c r="A873" t="s">
        <v>11759</v>
      </c>
      <c r="B873">
        <v>7</v>
      </c>
      <c r="C873" t="s">
        <v>1895</v>
      </c>
      <c r="D873" t="s">
        <v>1894</v>
      </c>
      <c r="E873" t="s">
        <v>1349</v>
      </c>
      <c r="F873">
        <v>2019</v>
      </c>
      <c r="G873" t="s">
        <v>1892</v>
      </c>
      <c r="I873" t="s">
        <v>1891</v>
      </c>
      <c r="J873" t="s">
        <v>1890</v>
      </c>
      <c r="K873" t="s">
        <v>12736</v>
      </c>
    </row>
    <row r="874" spans="1:11" x14ac:dyDescent="0.45">
      <c r="A874" t="s">
        <v>11759</v>
      </c>
      <c r="B874">
        <v>7</v>
      </c>
      <c r="C874" t="s">
        <v>3464</v>
      </c>
      <c r="D874" t="s">
        <v>3463</v>
      </c>
      <c r="E874" t="s">
        <v>3462</v>
      </c>
      <c r="F874">
        <v>2022</v>
      </c>
      <c r="G874" t="s">
        <v>3459</v>
      </c>
      <c r="I874" t="s">
        <v>3458</v>
      </c>
      <c r="J874" t="s">
        <v>3457</v>
      </c>
      <c r="K874" t="s">
        <v>12510</v>
      </c>
    </row>
    <row r="875" spans="1:11" x14ac:dyDescent="0.45">
      <c r="A875" t="s">
        <v>11759</v>
      </c>
      <c r="B875">
        <v>7</v>
      </c>
      <c r="C875" t="s">
        <v>1057</v>
      </c>
      <c r="D875" t="s">
        <v>1056</v>
      </c>
      <c r="E875" t="s">
        <v>720</v>
      </c>
      <c r="F875">
        <v>2021</v>
      </c>
      <c r="G875" t="s">
        <v>1053</v>
      </c>
      <c r="I875" t="s">
        <v>1052</v>
      </c>
      <c r="J875" t="s">
        <v>1051</v>
      </c>
      <c r="K875" t="s">
        <v>12852</v>
      </c>
    </row>
    <row r="876" spans="1:11" x14ac:dyDescent="0.45">
      <c r="A876" t="s">
        <v>11759</v>
      </c>
      <c r="B876">
        <v>7</v>
      </c>
      <c r="C876" t="s">
        <v>5261</v>
      </c>
      <c r="D876" t="s">
        <v>5260</v>
      </c>
      <c r="E876" t="s">
        <v>5259</v>
      </c>
      <c r="F876">
        <v>2024</v>
      </c>
      <c r="G876" t="s">
        <v>5258</v>
      </c>
      <c r="I876" t="s">
        <v>5257</v>
      </c>
      <c r="J876" t="s">
        <v>5256</v>
      </c>
      <c r="K876" t="s">
        <v>12241</v>
      </c>
    </row>
    <row r="877" spans="1:11" x14ac:dyDescent="0.45">
      <c r="A877" t="s">
        <v>388</v>
      </c>
      <c r="C877" t="s">
        <v>409</v>
      </c>
      <c r="D877" t="s">
        <v>410</v>
      </c>
      <c r="F877">
        <v>2018</v>
      </c>
      <c r="G877" t="s">
        <v>403</v>
      </c>
      <c r="H877" t="s">
        <v>404</v>
      </c>
      <c r="I877" t="s">
        <v>406</v>
      </c>
      <c r="J877" t="s">
        <v>402</v>
      </c>
      <c r="K877" t="s">
        <v>12152</v>
      </c>
    </row>
    <row r="878" spans="1:11" x14ac:dyDescent="0.45">
      <c r="A878" t="s">
        <v>11759</v>
      </c>
      <c r="B878">
        <v>7</v>
      </c>
      <c r="C878" t="s">
        <v>1173</v>
      </c>
      <c r="D878" t="s">
        <v>1172</v>
      </c>
      <c r="E878" t="s">
        <v>1171</v>
      </c>
      <c r="F878">
        <v>2021</v>
      </c>
      <c r="G878" t="s">
        <v>1169</v>
      </c>
      <c r="I878" t="s">
        <v>1168</v>
      </c>
      <c r="J878" t="s">
        <v>1167</v>
      </c>
      <c r="K878" t="s">
        <v>12835</v>
      </c>
    </row>
    <row r="879" spans="1:11" x14ac:dyDescent="0.45">
      <c r="A879" t="s">
        <v>11759</v>
      </c>
      <c r="B879">
        <v>7</v>
      </c>
      <c r="C879" t="s">
        <v>1909</v>
      </c>
      <c r="D879" t="s">
        <v>1908</v>
      </c>
      <c r="E879" t="s">
        <v>1581</v>
      </c>
      <c r="F879">
        <v>2020</v>
      </c>
      <c r="G879" t="s">
        <v>1907</v>
      </c>
      <c r="I879" t="s">
        <v>1906</v>
      </c>
      <c r="J879" t="s">
        <v>1905</v>
      </c>
      <c r="K879" t="s">
        <v>12734</v>
      </c>
    </row>
    <row r="880" spans="1:11" x14ac:dyDescent="0.45">
      <c r="A880" t="s">
        <v>11759</v>
      </c>
      <c r="B880">
        <v>7</v>
      </c>
      <c r="C880" t="s">
        <v>3145</v>
      </c>
      <c r="D880" t="s">
        <v>3144</v>
      </c>
      <c r="E880" t="s">
        <v>2652</v>
      </c>
      <c r="F880">
        <v>2023</v>
      </c>
      <c r="G880" t="s">
        <v>3142</v>
      </c>
      <c r="I880" t="s">
        <v>3141</v>
      </c>
      <c r="J880" t="s">
        <v>3140</v>
      </c>
      <c r="K880" t="s">
        <v>12557</v>
      </c>
    </row>
    <row r="881" spans="1:11" x14ac:dyDescent="0.45">
      <c r="A881" t="s">
        <v>11759</v>
      </c>
      <c r="B881">
        <v>7</v>
      </c>
      <c r="C881" t="s">
        <v>4291</v>
      </c>
      <c r="D881" t="s">
        <v>4290</v>
      </c>
      <c r="E881" t="s">
        <v>4289</v>
      </c>
      <c r="F881">
        <v>2021</v>
      </c>
      <c r="G881" t="s">
        <v>4287</v>
      </c>
      <c r="I881" t="s">
        <v>4286</v>
      </c>
      <c r="J881" t="s">
        <v>4285</v>
      </c>
      <c r="K881" t="s">
        <v>12388</v>
      </c>
    </row>
    <row r="882" spans="1:11" x14ac:dyDescent="0.45">
      <c r="A882" t="s">
        <v>11759</v>
      </c>
      <c r="B882">
        <v>7</v>
      </c>
      <c r="C882" t="s">
        <v>3221</v>
      </c>
      <c r="D882" t="s">
        <v>3220</v>
      </c>
      <c r="E882" t="s">
        <v>3219</v>
      </c>
      <c r="F882">
        <v>2023</v>
      </c>
      <c r="G882" t="s">
        <v>3218</v>
      </c>
      <c r="I882" t="s">
        <v>3217</v>
      </c>
      <c r="J882" t="s">
        <v>3216</v>
      </c>
      <c r="K882" t="s">
        <v>12546</v>
      </c>
    </row>
    <row r="883" spans="1:11" x14ac:dyDescent="0.45">
      <c r="A883" t="s">
        <v>11759</v>
      </c>
      <c r="B883">
        <v>7</v>
      </c>
      <c r="C883" t="s">
        <v>4495</v>
      </c>
      <c r="D883" t="s">
        <v>4494</v>
      </c>
      <c r="E883" t="s">
        <v>1581</v>
      </c>
      <c r="F883">
        <v>2021</v>
      </c>
      <c r="G883" t="s">
        <v>4493</v>
      </c>
      <c r="I883" t="s">
        <v>4492</v>
      </c>
      <c r="J883" t="s">
        <v>4491</v>
      </c>
      <c r="K883" t="s">
        <v>12357</v>
      </c>
    </row>
    <row r="884" spans="1:11" x14ac:dyDescent="0.45">
      <c r="A884" t="s">
        <v>11760</v>
      </c>
      <c r="B884" t="s">
        <v>5857</v>
      </c>
      <c r="C884" t="s">
        <v>7208</v>
      </c>
      <c r="D884" t="s">
        <v>7205</v>
      </c>
      <c r="F884">
        <v>2021</v>
      </c>
      <c r="G884" t="s">
        <v>7202</v>
      </c>
      <c r="H884" t="s">
        <v>7203</v>
      </c>
      <c r="I884" t="s">
        <v>7201</v>
      </c>
      <c r="K884" t="s">
        <v>13091</v>
      </c>
    </row>
    <row r="885" spans="1:11" x14ac:dyDescent="0.45">
      <c r="A885" t="s">
        <v>11759</v>
      </c>
      <c r="B885">
        <v>7</v>
      </c>
      <c r="C885" t="s">
        <v>4866</v>
      </c>
      <c r="D885" t="s">
        <v>4865</v>
      </c>
      <c r="E885" t="s">
        <v>640</v>
      </c>
      <c r="F885">
        <v>2024</v>
      </c>
      <c r="G885" t="s">
        <v>4864</v>
      </c>
      <c r="I885" t="s">
        <v>4863</v>
      </c>
      <c r="J885" t="s">
        <v>4862</v>
      </c>
      <c r="K885" t="s">
        <v>12301</v>
      </c>
    </row>
    <row r="886" spans="1:11" x14ac:dyDescent="0.45">
      <c r="A886" t="s">
        <v>11759</v>
      </c>
      <c r="B886">
        <v>7</v>
      </c>
      <c r="C886" t="s">
        <v>5826</v>
      </c>
      <c r="D886" t="s">
        <v>5825</v>
      </c>
      <c r="E886" t="s">
        <v>1980</v>
      </c>
      <c r="F886">
        <v>2024</v>
      </c>
      <c r="G886" t="s">
        <v>5823</v>
      </c>
      <c r="I886" t="s">
        <v>5822</v>
      </c>
      <c r="J886" t="s">
        <v>5821</v>
      </c>
      <c r="K886" t="s">
        <v>12154</v>
      </c>
    </row>
    <row r="887" spans="1:11" x14ac:dyDescent="0.45">
      <c r="A887" t="s">
        <v>11759</v>
      </c>
      <c r="B887">
        <v>7</v>
      </c>
      <c r="C887" t="s">
        <v>4413</v>
      </c>
      <c r="D887" t="s">
        <v>4412</v>
      </c>
      <c r="E887" t="s">
        <v>4411</v>
      </c>
      <c r="F887">
        <v>2021</v>
      </c>
      <c r="G887" t="s">
        <v>4410</v>
      </c>
      <c r="I887" t="s">
        <v>4409</v>
      </c>
      <c r="J887" t="s">
        <v>4408</v>
      </c>
      <c r="K887" t="s">
        <v>12370</v>
      </c>
    </row>
    <row r="888" spans="1:11" x14ac:dyDescent="0.45">
      <c r="A888" t="s">
        <v>11759</v>
      </c>
      <c r="B888">
        <v>7</v>
      </c>
      <c r="C888" t="s">
        <v>5235</v>
      </c>
      <c r="D888" t="s">
        <v>5234</v>
      </c>
      <c r="E888" t="s">
        <v>5233</v>
      </c>
      <c r="F888">
        <v>2024</v>
      </c>
      <c r="G888" t="s">
        <v>5232</v>
      </c>
      <c r="I888" t="s">
        <v>5231</v>
      </c>
      <c r="J888" t="s">
        <v>5230</v>
      </c>
      <c r="K888" t="s">
        <v>12245</v>
      </c>
    </row>
    <row r="889" spans="1:11" x14ac:dyDescent="0.45">
      <c r="A889" t="s">
        <v>11759</v>
      </c>
      <c r="B889">
        <v>7</v>
      </c>
      <c r="C889" t="s">
        <v>4921</v>
      </c>
      <c r="D889" t="s">
        <v>4920</v>
      </c>
      <c r="E889" t="s">
        <v>4919</v>
      </c>
      <c r="F889">
        <v>2024</v>
      </c>
      <c r="G889" t="s">
        <v>4917</v>
      </c>
      <c r="I889" t="s">
        <v>4916</v>
      </c>
      <c r="J889" t="s">
        <v>4915</v>
      </c>
      <c r="K889" t="s">
        <v>12293</v>
      </c>
    </row>
    <row r="890" spans="1:11" x14ac:dyDescent="0.45">
      <c r="A890" t="s">
        <v>11759</v>
      </c>
      <c r="B890">
        <v>7</v>
      </c>
      <c r="C890" t="s">
        <v>5333</v>
      </c>
      <c r="D890" t="s">
        <v>5332</v>
      </c>
      <c r="E890" t="s">
        <v>2473</v>
      </c>
      <c r="F890">
        <v>2024</v>
      </c>
      <c r="G890" t="s">
        <v>5330</v>
      </c>
      <c r="I890" t="s">
        <v>5329</v>
      </c>
      <c r="J890" t="s">
        <v>5328</v>
      </c>
      <c r="K890" t="s">
        <v>12230</v>
      </c>
    </row>
    <row r="891" spans="1:11" x14ac:dyDescent="0.45">
      <c r="A891" t="s">
        <v>11759</v>
      </c>
      <c r="B891">
        <v>7</v>
      </c>
      <c r="C891" t="s">
        <v>4400</v>
      </c>
      <c r="D891" t="s">
        <v>4399</v>
      </c>
      <c r="E891" t="s">
        <v>4398</v>
      </c>
      <c r="F891">
        <v>2021</v>
      </c>
      <c r="G891" t="s">
        <v>4396</v>
      </c>
      <c r="I891" t="s">
        <v>4395</v>
      </c>
      <c r="J891" t="s">
        <v>4394</v>
      </c>
      <c r="K891" t="s">
        <v>12372</v>
      </c>
    </row>
    <row r="892" spans="1:11" x14ac:dyDescent="0.45">
      <c r="A892" t="s">
        <v>11759</v>
      </c>
      <c r="B892">
        <v>7</v>
      </c>
      <c r="C892" t="s">
        <v>4841</v>
      </c>
      <c r="D892" t="s">
        <v>4840</v>
      </c>
      <c r="E892" t="s">
        <v>4614</v>
      </c>
      <c r="F892">
        <v>2024</v>
      </c>
      <c r="G892" t="s">
        <v>4838</v>
      </c>
      <c r="I892" t="s">
        <v>4837</v>
      </c>
      <c r="J892" t="s">
        <v>4836</v>
      </c>
      <c r="K892" t="s">
        <v>12305</v>
      </c>
    </row>
    <row r="893" spans="1:11" x14ac:dyDescent="0.45">
      <c r="A893" t="s">
        <v>11759</v>
      </c>
      <c r="B893">
        <v>7</v>
      </c>
      <c r="C893" t="s">
        <v>845</v>
      </c>
      <c r="D893" t="s">
        <v>844</v>
      </c>
      <c r="E893" t="s">
        <v>662</v>
      </c>
      <c r="F893">
        <v>2021</v>
      </c>
      <c r="G893" t="s">
        <v>843</v>
      </c>
      <c r="I893" t="s">
        <v>842</v>
      </c>
      <c r="J893" t="s">
        <v>841</v>
      </c>
      <c r="K893" t="s">
        <v>12882</v>
      </c>
    </row>
    <row r="894" spans="1:11" x14ac:dyDescent="0.45">
      <c r="A894" t="s">
        <v>386</v>
      </c>
      <c r="B894" t="s">
        <v>17</v>
      </c>
      <c r="C894" t="s">
        <v>48</v>
      </c>
      <c r="D894" t="s">
        <v>49</v>
      </c>
      <c r="E894" t="s">
        <v>20</v>
      </c>
      <c r="F894">
        <v>2022</v>
      </c>
      <c r="G894" t="s">
        <v>52</v>
      </c>
      <c r="H894" t="s">
        <v>53</v>
      </c>
      <c r="I894" t="s">
        <v>54</v>
      </c>
      <c r="J894" t="s">
        <v>55</v>
      </c>
      <c r="K894" t="s">
        <v>12088</v>
      </c>
    </row>
    <row r="895" spans="1:11" x14ac:dyDescent="0.45">
      <c r="A895" t="s">
        <v>11760</v>
      </c>
      <c r="B895" t="s">
        <v>5857</v>
      </c>
      <c r="C895" t="s">
        <v>6160</v>
      </c>
      <c r="D895" t="s">
        <v>6158</v>
      </c>
      <c r="F895">
        <v>2020</v>
      </c>
      <c r="G895" t="s">
        <v>6155</v>
      </c>
      <c r="H895" t="s">
        <v>6156</v>
      </c>
      <c r="I895" t="s">
        <v>6154</v>
      </c>
      <c r="K895" t="s">
        <v>13193</v>
      </c>
    </row>
    <row r="896" spans="1:11" x14ac:dyDescent="0.45">
      <c r="A896" t="s">
        <v>11759</v>
      </c>
      <c r="B896">
        <v>7</v>
      </c>
      <c r="C896" t="s">
        <v>3131</v>
      </c>
      <c r="D896" t="s">
        <v>3130</v>
      </c>
      <c r="E896" t="s">
        <v>1980</v>
      </c>
      <c r="F896">
        <v>2023</v>
      </c>
      <c r="G896" t="s">
        <v>3128</v>
      </c>
      <c r="I896" t="s">
        <v>3127</v>
      </c>
      <c r="J896" t="s">
        <v>3126</v>
      </c>
      <c r="K896" t="s">
        <v>12559</v>
      </c>
    </row>
    <row r="897" spans="1:11" x14ac:dyDescent="0.45">
      <c r="A897" t="s">
        <v>11759</v>
      </c>
      <c r="B897">
        <v>7</v>
      </c>
      <c r="C897" t="s">
        <v>3609</v>
      </c>
      <c r="D897" t="s">
        <v>3608</v>
      </c>
      <c r="E897" t="s">
        <v>3607</v>
      </c>
      <c r="F897">
        <v>2022</v>
      </c>
      <c r="G897" t="s">
        <v>3605</v>
      </c>
      <c r="I897" t="s">
        <v>3604</v>
      </c>
      <c r="J897" t="s">
        <v>3603</v>
      </c>
      <c r="K897" t="s">
        <v>12489</v>
      </c>
    </row>
    <row r="898" spans="1:11" x14ac:dyDescent="0.45">
      <c r="A898" t="s">
        <v>11759</v>
      </c>
      <c r="B898">
        <v>7</v>
      </c>
      <c r="C898" t="s">
        <v>5506</v>
      </c>
      <c r="D898" t="s">
        <v>5505</v>
      </c>
      <c r="E898" t="s">
        <v>5504</v>
      </c>
      <c r="F898">
        <v>2024</v>
      </c>
      <c r="G898" t="s">
        <v>5502</v>
      </c>
      <c r="I898" t="s">
        <v>5501</v>
      </c>
      <c r="J898" t="s">
        <v>5500</v>
      </c>
      <c r="K898" t="s">
        <v>12204</v>
      </c>
    </row>
    <row r="899" spans="1:11" x14ac:dyDescent="0.45">
      <c r="A899" t="s">
        <v>11759</v>
      </c>
      <c r="B899">
        <v>7</v>
      </c>
      <c r="C899" t="s">
        <v>5576</v>
      </c>
      <c r="D899" t="s">
        <v>5575</v>
      </c>
      <c r="E899" t="s">
        <v>4614</v>
      </c>
      <c r="F899">
        <v>2024</v>
      </c>
      <c r="G899" t="s">
        <v>5573</v>
      </c>
      <c r="I899" t="s">
        <v>5572</v>
      </c>
      <c r="J899" t="s">
        <v>5571</v>
      </c>
      <c r="K899" t="s">
        <v>12193</v>
      </c>
    </row>
    <row r="900" spans="1:11" x14ac:dyDescent="0.45">
      <c r="A900" t="s">
        <v>11759</v>
      </c>
      <c r="B900">
        <v>7</v>
      </c>
      <c r="C900" t="s">
        <v>3732</v>
      </c>
      <c r="D900" t="s">
        <v>3731</v>
      </c>
      <c r="E900" t="s">
        <v>704</v>
      </c>
      <c r="F900">
        <v>2023</v>
      </c>
      <c r="G900" t="s">
        <v>3730</v>
      </c>
      <c r="I900" t="s">
        <v>3729</v>
      </c>
      <c r="J900" t="s">
        <v>3728</v>
      </c>
      <c r="K900" t="s">
        <v>12471</v>
      </c>
    </row>
    <row r="901" spans="1:11" x14ac:dyDescent="0.45">
      <c r="A901" t="s">
        <v>11759</v>
      </c>
      <c r="B901">
        <v>7</v>
      </c>
      <c r="C901" t="s">
        <v>5267</v>
      </c>
      <c r="D901" t="s">
        <v>5266</v>
      </c>
      <c r="E901" t="s">
        <v>1717</v>
      </c>
      <c r="F901">
        <v>2024</v>
      </c>
      <c r="G901" t="s">
        <v>5265</v>
      </c>
      <c r="I901" t="s">
        <v>5264</v>
      </c>
      <c r="J901" t="s">
        <v>5263</v>
      </c>
      <c r="K901" t="s">
        <v>12240</v>
      </c>
    </row>
    <row r="902" spans="1:11" x14ac:dyDescent="0.45">
      <c r="A902" t="s">
        <v>11760</v>
      </c>
      <c r="B902" t="s">
        <v>5901</v>
      </c>
      <c r="C902" t="s">
        <v>8562</v>
      </c>
      <c r="D902" t="s">
        <v>5201</v>
      </c>
      <c r="F902">
        <v>2024</v>
      </c>
      <c r="G902" t="s">
        <v>8558</v>
      </c>
      <c r="H902" t="s">
        <v>8559</v>
      </c>
      <c r="I902" t="s">
        <v>8557</v>
      </c>
      <c r="K902" t="s">
        <v>12250</v>
      </c>
    </row>
    <row r="903" spans="1:11" x14ac:dyDescent="0.45">
      <c r="A903" t="s">
        <v>11759</v>
      </c>
      <c r="B903">
        <v>7</v>
      </c>
      <c r="C903" t="s">
        <v>3295</v>
      </c>
      <c r="D903" t="s">
        <v>3294</v>
      </c>
      <c r="E903" t="s">
        <v>720</v>
      </c>
      <c r="F903">
        <v>2023</v>
      </c>
      <c r="G903" t="s">
        <v>3292</v>
      </c>
      <c r="I903" t="s">
        <v>3291</v>
      </c>
      <c r="J903" t="s">
        <v>3290</v>
      </c>
      <c r="K903" t="s">
        <v>12535</v>
      </c>
    </row>
    <row r="904" spans="1:11" x14ac:dyDescent="0.45">
      <c r="A904" t="s">
        <v>11759</v>
      </c>
      <c r="B904">
        <v>7</v>
      </c>
      <c r="C904" t="s">
        <v>1234</v>
      </c>
      <c r="D904" t="s">
        <v>1233</v>
      </c>
      <c r="E904" t="s">
        <v>1047</v>
      </c>
      <c r="F904">
        <v>2020</v>
      </c>
      <c r="G904" t="s">
        <v>1232</v>
      </c>
      <c r="I904" t="s">
        <v>1231</v>
      </c>
      <c r="J904" t="s">
        <v>1230</v>
      </c>
      <c r="K904" t="s">
        <v>12826</v>
      </c>
    </row>
    <row r="905" spans="1:11" x14ac:dyDescent="0.45">
      <c r="A905" t="s">
        <v>11759</v>
      </c>
      <c r="B905">
        <v>7</v>
      </c>
      <c r="C905" t="s">
        <v>1165</v>
      </c>
      <c r="D905" t="s">
        <v>1164</v>
      </c>
      <c r="E905" t="s">
        <v>626</v>
      </c>
      <c r="F905">
        <v>2021</v>
      </c>
      <c r="G905" t="s">
        <v>1163</v>
      </c>
      <c r="I905" t="s">
        <v>1162</v>
      </c>
      <c r="J905" t="s">
        <v>1161</v>
      </c>
      <c r="K905" t="s">
        <v>12836</v>
      </c>
    </row>
    <row r="906" spans="1:11" x14ac:dyDescent="0.45">
      <c r="A906" t="s">
        <v>11759</v>
      </c>
      <c r="B906">
        <v>7</v>
      </c>
      <c r="C906" t="s">
        <v>2831</v>
      </c>
      <c r="D906" t="s">
        <v>2830</v>
      </c>
      <c r="E906" t="s">
        <v>2829</v>
      </c>
      <c r="F906">
        <v>2024</v>
      </c>
      <c r="G906" t="s">
        <v>2827</v>
      </c>
      <c r="I906" t="s">
        <v>2826</v>
      </c>
      <c r="J906" t="s">
        <v>2825</v>
      </c>
      <c r="K906" t="s">
        <v>12604</v>
      </c>
    </row>
    <row r="907" spans="1:11" x14ac:dyDescent="0.45">
      <c r="A907" t="s">
        <v>11759</v>
      </c>
      <c r="B907">
        <v>7</v>
      </c>
      <c r="C907" t="s">
        <v>621</v>
      </c>
      <c r="D907" t="s">
        <v>620</v>
      </c>
      <c r="E907" t="s">
        <v>619</v>
      </c>
      <c r="F907">
        <v>2021</v>
      </c>
      <c r="G907" t="s">
        <v>618</v>
      </c>
      <c r="I907" t="s">
        <v>617</v>
      </c>
      <c r="J907" t="s">
        <v>616</v>
      </c>
      <c r="K907" t="s">
        <v>12913</v>
      </c>
    </row>
    <row r="908" spans="1:11" x14ac:dyDescent="0.45">
      <c r="A908" t="s">
        <v>11759</v>
      </c>
      <c r="B908">
        <v>7</v>
      </c>
      <c r="C908" t="s">
        <v>2085</v>
      </c>
      <c r="D908" t="s">
        <v>2084</v>
      </c>
      <c r="E908" t="s">
        <v>2083</v>
      </c>
      <c r="F908">
        <v>2017</v>
      </c>
      <c r="G908" t="s">
        <v>2081</v>
      </c>
      <c r="I908" t="s">
        <v>2080</v>
      </c>
      <c r="J908" t="s">
        <v>2079</v>
      </c>
      <c r="K908" t="s">
        <v>12710</v>
      </c>
    </row>
    <row r="909" spans="1:11" x14ac:dyDescent="0.45">
      <c r="A909" t="s">
        <v>11759</v>
      </c>
      <c r="B909">
        <v>7</v>
      </c>
      <c r="C909" t="s">
        <v>2694</v>
      </c>
      <c r="D909" t="s">
        <v>2693</v>
      </c>
      <c r="E909" t="s">
        <v>2692</v>
      </c>
      <c r="F909">
        <v>2023</v>
      </c>
      <c r="G909" t="s">
        <v>2691</v>
      </c>
      <c r="I909" t="s">
        <v>2690</v>
      </c>
      <c r="J909" t="s">
        <v>2689</v>
      </c>
      <c r="K909" t="s">
        <v>12624</v>
      </c>
    </row>
    <row r="910" spans="1:11" x14ac:dyDescent="0.45">
      <c r="A910" t="s">
        <v>11759</v>
      </c>
      <c r="B910">
        <v>7</v>
      </c>
      <c r="C910" t="s">
        <v>2930</v>
      </c>
      <c r="D910" t="s">
        <v>2929</v>
      </c>
      <c r="E910" t="s">
        <v>605</v>
      </c>
      <c r="F910">
        <v>2023</v>
      </c>
      <c r="G910" t="s">
        <v>2928</v>
      </c>
      <c r="I910" t="s">
        <v>2927</v>
      </c>
      <c r="J910" t="s">
        <v>2926</v>
      </c>
      <c r="K910" t="s">
        <v>12589</v>
      </c>
    </row>
    <row r="911" spans="1:11" x14ac:dyDescent="0.45">
      <c r="A911" t="s">
        <v>11759</v>
      </c>
      <c r="B911">
        <v>7</v>
      </c>
      <c r="C911" t="s">
        <v>2397</v>
      </c>
      <c r="D911" t="s">
        <v>2396</v>
      </c>
      <c r="E911" t="s">
        <v>662</v>
      </c>
      <c r="F911">
        <v>2017</v>
      </c>
      <c r="G911" t="s">
        <v>2394</v>
      </c>
      <c r="I911" t="s">
        <v>2393</v>
      </c>
      <c r="J911" t="s">
        <v>2392</v>
      </c>
      <c r="K911" t="s">
        <v>12668</v>
      </c>
    </row>
    <row r="912" spans="1:11" x14ac:dyDescent="0.45">
      <c r="A912" t="s">
        <v>11759</v>
      </c>
      <c r="B912">
        <v>7</v>
      </c>
      <c r="C912" t="s">
        <v>1778</v>
      </c>
      <c r="D912" t="s">
        <v>1777</v>
      </c>
      <c r="E912" t="s">
        <v>1776</v>
      </c>
      <c r="F912">
        <v>2018</v>
      </c>
      <c r="G912" t="s">
        <v>1775</v>
      </c>
      <c r="I912" t="s">
        <v>1774</v>
      </c>
      <c r="J912" t="s">
        <v>1773</v>
      </c>
      <c r="K912" t="s">
        <v>12752</v>
      </c>
    </row>
    <row r="913" spans="1:11" x14ac:dyDescent="0.45">
      <c r="A913" t="s">
        <v>11759</v>
      </c>
      <c r="B913">
        <v>7</v>
      </c>
      <c r="C913" t="s">
        <v>3784</v>
      </c>
      <c r="D913" t="s">
        <v>3783</v>
      </c>
      <c r="E913" t="s">
        <v>1559</v>
      </c>
      <c r="F913">
        <v>2023</v>
      </c>
      <c r="G913" t="s">
        <v>3782</v>
      </c>
      <c r="I913" t="s">
        <v>3781</v>
      </c>
      <c r="J913" t="s">
        <v>3780</v>
      </c>
      <c r="K913" t="s">
        <v>12463</v>
      </c>
    </row>
    <row r="914" spans="1:11" x14ac:dyDescent="0.45">
      <c r="A914" t="s">
        <v>11760</v>
      </c>
      <c r="B914" t="s">
        <v>5901</v>
      </c>
      <c r="C914" t="s">
        <v>8288</v>
      </c>
      <c r="D914" t="s">
        <v>8285</v>
      </c>
      <c r="F914">
        <v>2024</v>
      </c>
      <c r="G914" t="s">
        <v>8282</v>
      </c>
      <c r="H914" t="s">
        <v>8283</v>
      </c>
      <c r="I914" t="s">
        <v>8281</v>
      </c>
      <c r="K914" t="s">
        <v>12989</v>
      </c>
    </row>
    <row r="915" spans="1:11" x14ac:dyDescent="0.45">
      <c r="A915" t="s">
        <v>11759</v>
      </c>
      <c r="B915">
        <v>7</v>
      </c>
      <c r="C915" t="s">
        <v>1598</v>
      </c>
      <c r="D915" t="s">
        <v>1597</v>
      </c>
      <c r="E915" t="s">
        <v>1596</v>
      </c>
      <c r="F915">
        <v>2020</v>
      </c>
      <c r="G915" t="s">
        <v>1594</v>
      </c>
      <c r="I915" t="s">
        <v>1593</v>
      </c>
      <c r="J915" t="s">
        <v>1592</v>
      </c>
      <c r="K915" t="s">
        <v>12777</v>
      </c>
    </row>
    <row r="916" spans="1:11" x14ac:dyDescent="0.45">
      <c r="A916" t="s">
        <v>11759</v>
      </c>
      <c r="B916">
        <v>7</v>
      </c>
      <c r="C916" t="s">
        <v>810</v>
      </c>
      <c r="D916" t="s">
        <v>809</v>
      </c>
      <c r="E916" t="s">
        <v>808</v>
      </c>
      <c r="F916">
        <v>2020</v>
      </c>
      <c r="G916" t="s">
        <v>807</v>
      </c>
      <c r="I916" t="s">
        <v>806</v>
      </c>
      <c r="J916" t="s">
        <v>805</v>
      </c>
      <c r="K916" t="s">
        <v>12887</v>
      </c>
    </row>
    <row r="917" spans="1:11" x14ac:dyDescent="0.45">
      <c r="A917" t="s">
        <v>11759</v>
      </c>
      <c r="B917">
        <v>7</v>
      </c>
      <c r="C917" t="s">
        <v>2905</v>
      </c>
      <c r="D917" t="s">
        <v>2904</v>
      </c>
      <c r="E917" t="s">
        <v>2494</v>
      </c>
      <c r="F917">
        <v>2023</v>
      </c>
      <c r="G917" t="s">
        <v>2903</v>
      </c>
      <c r="I917" t="s">
        <v>2902</v>
      </c>
      <c r="J917" t="s">
        <v>2901</v>
      </c>
      <c r="K917" t="s">
        <v>12593</v>
      </c>
    </row>
    <row r="918" spans="1:11" x14ac:dyDescent="0.45">
      <c r="A918" t="s">
        <v>11760</v>
      </c>
      <c r="B918" t="s">
        <v>5857</v>
      </c>
      <c r="C918" t="s">
        <v>8336</v>
      </c>
      <c r="D918" t="s">
        <v>8333</v>
      </c>
      <c r="F918">
        <v>2024</v>
      </c>
      <c r="G918" t="s">
        <v>8329</v>
      </c>
      <c r="H918" t="s">
        <v>8330</v>
      </c>
      <c r="I918" t="s">
        <v>8328</v>
      </c>
      <c r="K918" t="s">
        <v>12986</v>
      </c>
    </row>
    <row r="919" spans="1:11" x14ac:dyDescent="0.45">
      <c r="A919" t="s">
        <v>11759</v>
      </c>
      <c r="B919">
        <v>7</v>
      </c>
      <c r="C919" t="s">
        <v>1958</v>
      </c>
      <c r="D919" t="s">
        <v>1957</v>
      </c>
      <c r="E919" t="s">
        <v>1785</v>
      </c>
      <c r="F919">
        <v>2020</v>
      </c>
      <c r="G919" t="s">
        <v>1954</v>
      </c>
      <c r="I919" t="s">
        <v>1953</v>
      </c>
      <c r="J919" t="s">
        <v>1952</v>
      </c>
      <c r="K919" t="s">
        <v>12727</v>
      </c>
    </row>
    <row r="920" spans="1:11" x14ac:dyDescent="0.45">
      <c r="A920" t="s">
        <v>11759</v>
      </c>
      <c r="B920">
        <v>7</v>
      </c>
      <c r="C920" t="s">
        <v>1988</v>
      </c>
      <c r="D920" t="s">
        <v>1987</v>
      </c>
      <c r="E920" t="s">
        <v>1559</v>
      </c>
      <c r="F920">
        <v>2019</v>
      </c>
      <c r="G920" t="s">
        <v>1986</v>
      </c>
      <c r="I920" t="s">
        <v>1985</v>
      </c>
      <c r="J920" t="s">
        <v>1984</v>
      </c>
      <c r="K920" t="s">
        <v>12723</v>
      </c>
    </row>
    <row r="921" spans="1:11" x14ac:dyDescent="0.45">
      <c r="A921" t="s">
        <v>11759</v>
      </c>
      <c r="B921">
        <v>7</v>
      </c>
      <c r="C921" t="s">
        <v>3509</v>
      </c>
      <c r="D921" t="s">
        <v>3508</v>
      </c>
      <c r="E921" t="s">
        <v>676</v>
      </c>
      <c r="F921">
        <v>2022</v>
      </c>
      <c r="G921" t="s">
        <v>3507</v>
      </c>
      <c r="I921" t="s">
        <v>3506</v>
      </c>
      <c r="J921" t="s">
        <v>3505</v>
      </c>
      <c r="K921" t="s">
        <v>12503</v>
      </c>
    </row>
    <row r="922" spans="1:11" x14ac:dyDescent="0.45">
      <c r="A922" t="s">
        <v>11759</v>
      </c>
      <c r="B922">
        <v>7</v>
      </c>
      <c r="C922" t="s">
        <v>4317</v>
      </c>
      <c r="D922" t="s">
        <v>4316</v>
      </c>
      <c r="E922" t="s">
        <v>2366</v>
      </c>
      <c r="F922">
        <v>2022</v>
      </c>
      <c r="G922" t="s">
        <v>4315</v>
      </c>
      <c r="I922" t="s">
        <v>4314</v>
      </c>
      <c r="J922" t="s">
        <v>4313</v>
      </c>
      <c r="K922" t="s">
        <v>12384</v>
      </c>
    </row>
    <row r="923" spans="1:11" x14ac:dyDescent="0.45">
      <c r="A923" t="s">
        <v>11759</v>
      </c>
      <c r="B923">
        <v>7</v>
      </c>
      <c r="C923" t="s">
        <v>1539</v>
      </c>
      <c r="D923" t="s">
        <v>1538</v>
      </c>
      <c r="E923" t="s">
        <v>640</v>
      </c>
      <c r="F923">
        <v>2019</v>
      </c>
      <c r="G923" t="s">
        <v>1536</v>
      </c>
      <c r="I923" t="s">
        <v>1535</v>
      </c>
      <c r="J923" t="s">
        <v>1534</v>
      </c>
      <c r="K923" t="s">
        <v>12785</v>
      </c>
    </row>
    <row r="924" spans="1:11" x14ac:dyDescent="0.45">
      <c r="A924" t="s">
        <v>11759</v>
      </c>
      <c r="B924">
        <v>7</v>
      </c>
      <c r="C924" t="s">
        <v>2893</v>
      </c>
      <c r="D924" t="s">
        <v>2892</v>
      </c>
      <c r="E924" t="s">
        <v>640</v>
      </c>
      <c r="F924">
        <v>2023</v>
      </c>
      <c r="G924" t="s">
        <v>2891</v>
      </c>
      <c r="I924" t="s">
        <v>2890</v>
      </c>
      <c r="J924" t="s">
        <v>2889</v>
      </c>
      <c r="K924" t="s">
        <v>12595</v>
      </c>
    </row>
    <row r="925" spans="1:11" x14ac:dyDescent="0.45">
      <c r="A925" t="s">
        <v>11759</v>
      </c>
      <c r="B925">
        <v>7</v>
      </c>
      <c r="C925" t="s">
        <v>5784</v>
      </c>
      <c r="D925" t="s">
        <v>5783</v>
      </c>
      <c r="E925" t="s">
        <v>4614</v>
      </c>
      <c r="F925">
        <v>2024</v>
      </c>
      <c r="G925" t="s">
        <v>5781</v>
      </c>
      <c r="I925" t="s">
        <v>5780</v>
      </c>
      <c r="J925" t="s">
        <v>5779</v>
      </c>
      <c r="K925" t="s">
        <v>12161</v>
      </c>
    </row>
    <row r="926" spans="1:11" x14ac:dyDescent="0.45">
      <c r="A926" t="s">
        <v>11760</v>
      </c>
      <c r="B926" t="s">
        <v>5857</v>
      </c>
      <c r="C926" t="s">
        <v>8454</v>
      </c>
      <c r="D926" t="s">
        <v>8451</v>
      </c>
      <c r="F926">
        <v>2024</v>
      </c>
      <c r="G926" t="s">
        <v>8449</v>
      </c>
      <c r="H926" t="s">
        <v>8450</v>
      </c>
      <c r="I926" t="s">
        <v>8448</v>
      </c>
      <c r="K926" t="s">
        <v>12977</v>
      </c>
    </row>
    <row r="927" spans="1:11" x14ac:dyDescent="0.45">
      <c r="A927" t="s">
        <v>11759</v>
      </c>
      <c r="B927">
        <v>7</v>
      </c>
      <c r="C927" t="s">
        <v>746</v>
      </c>
      <c r="D927" t="s">
        <v>745</v>
      </c>
      <c r="E927" t="s">
        <v>744</v>
      </c>
      <c r="F927">
        <v>2020</v>
      </c>
      <c r="G927" t="s">
        <v>742</v>
      </c>
      <c r="I927" t="s">
        <v>741</v>
      </c>
      <c r="J927" t="s">
        <v>740</v>
      </c>
      <c r="K927" t="s">
        <v>12896</v>
      </c>
    </row>
    <row r="928" spans="1:11" x14ac:dyDescent="0.45">
      <c r="A928" t="s">
        <v>11759</v>
      </c>
      <c r="B928">
        <v>7</v>
      </c>
      <c r="C928" t="s">
        <v>4265</v>
      </c>
      <c r="D928" t="s">
        <v>4264</v>
      </c>
      <c r="E928" t="s">
        <v>902</v>
      </c>
      <c r="F928">
        <v>2022</v>
      </c>
      <c r="G928" t="s">
        <v>4261</v>
      </c>
      <c r="I928" t="s">
        <v>4260</v>
      </c>
      <c r="J928" t="s">
        <v>4259</v>
      </c>
      <c r="K928" t="s">
        <v>12392</v>
      </c>
    </row>
    <row r="929" spans="1:11" x14ac:dyDescent="0.45">
      <c r="A929" t="s">
        <v>11759</v>
      </c>
      <c r="B929">
        <v>7</v>
      </c>
      <c r="C929" t="s">
        <v>3214</v>
      </c>
      <c r="D929" t="s">
        <v>3213</v>
      </c>
      <c r="E929" t="s">
        <v>720</v>
      </c>
      <c r="F929">
        <v>2023</v>
      </c>
      <c r="G929" t="s">
        <v>3210</v>
      </c>
      <c r="I929" t="s">
        <v>3209</v>
      </c>
      <c r="J929" t="s">
        <v>3208</v>
      </c>
      <c r="K929" t="s">
        <v>12547</v>
      </c>
    </row>
    <row r="930" spans="1:11" x14ac:dyDescent="0.45">
      <c r="A930" t="s">
        <v>11759</v>
      </c>
      <c r="B930">
        <v>7</v>
      </c>
      <c r="C930" t="s">
        <v>5638</v>
      </c>
      <c r="D930" t="s">
        <v>5637</v>
      </c>
      <c r="E930" t="s">
        <v>5636</v>
      </c>
      <c r="F930">
        <v>2024</v>
      </c>
      <c r="G930" t="s">
        <v>5635</v>
      </c>
      <c r="I930" t="s">
        <v>5634</v>
      </c>
      <c r="J930" t="s">
        <v>5633</v>
      </c>
      <c r="K930" t="s">
        <v>12184</v>
      </c>
    </row>
    <row r="931" spans="1:11" x14ac:dyDescent="0.45">
      <c r="A931" t="s">
        <v>11759</v>
      </c>
      <c r="B931">
        <v>7</v>
      </c>
      <c r="C931" t="s">
        <v>4372</v>
      </c>
      <c r="D931" t="s">
        <v>4371</v>
      </c>
      <c r="E931" t="s">
        <v>4370</v>
      </c>
      <c r="F931">
        <v>2022</v>
      </c>
      <c r="G931" t="s">
        <v>4368</v>
      </c>
      <c r="I931" t="s">
        <v>4367</v>
      </c>
      <c r="J931" t="s">
        <v>4366</v>
      </c>
      <c r="K931" t="s">
        <v>12376</v>
      </c>
    </row>
    <row r="932" spans="1:11" x14ac:dyDescent="0.45">
      <c r="A932" t="s">
        <v>11759</v>
      </c>
      <c r="B932">
        <v>7</v>
      </c>
      <c r="C932" t="s">
        <v>3825</v>
      </c>
      <c r="D932" t="s">
        <v>3824</v>
      </c>
      <c r="E932" t="s">
        <v>1241</v>
      </c>
      <c r="F932">
        <v>2023</v>
      </c>
      <c r="G932" t="s">
        <v>3822</v>
      </c>
      <c r="I932" t="s">
        <v>3821</v>
      </c>
      <c r="J932" t="s">
        <v>3820</v>
      </c>
      <c r="K932" t="s">
        <v>12457</v>
      </c>
    </row>
    <row r="933" spans="1:11" x14ac:dyDescent="0.45">
      <c r="A933" t="s">
        <v>386</v>
      </c>
      <c r="B933" t="s">
        <v>17</v>
      </c>
      <c r="C933" t="s">
        <v>160</v>
      </c>
      <c r="D933" t="s">
        <v>161</v>
      </c>
      <c r="E933" t="s">
        <v>40</v>
      </c>
      <c r="F933">
        <v>2022</v>
      </c>
      <c r="G933" t="s">
        <v>163</v>
      </c>
      <c r="H933" t="s">
        <v>164</v>
      </c>
      <c r="I933" t="s">
        <v>165</v>
      </c>
      <c r="K933" t="s">
        <v>12104</v>
      </c>
    </row>
    <row r="934" spans="1:11" x14ac:dyDescent="0.45">
      <c r="A934" t="s">
        <v>11759</v>
      </c>
      <c r="B934">
        <v>7</v>
      </c>
      <c r="C934" t="s">
        <v>1276</v>
      </c>
      <c r="D934" t="s">
        <v>1275</v>
      </c>
      <c r="E934" t="s">
        <v>720</v>
      </c>
      <c r="F934">
        <v>2021</v>
      </c>
      <c r="G934" t="s">
        <v>1273</v>
      </c>
      <c r="I934" t="s">
        <v>1272</v>
      </c>
      <c r="J934" t="s">
        <v>1271</v>
      </c>
      <c r="K934" t="s">
        <v>12820</v>
      </c>
    </row>
    <row r="935" spans="1:11" x14ac:dyDescent="0.45">
      <c r="A935" t="s">
        <v>11760</v>
      </c>
      <c r="B935" t="s">
        <v>5857</v>
      </c>
      <c r="C935" t="s">
        <v>6929</v>
      </c>
      <c r="D935" t="s">
        <v>6927</v>
      </c>
      <c r="F935">
        <v>2022</v>
      </c>
      <c r="G935" t="s">
        <v>6925</v>
      </c>
      <c r="H935" t="s">
        <v>6926</v>
      </c>
      <c r="I935" t="s">
        <v>6924</v>
      </c>
      <c r="K935" t="s">
        <v>13119</v>
      </c>
    </row>
    <row r="936" spans="1:11" x14ac:dyDescent="0.45">
      <c r="A936" t="s">
        <v>11759</v>
      </c>
      <c r="B936">
        <v>7</v>
      </c>
      <c r="C936" t="s">
        <v>3308</v>
      </c>
      <c r="D936" t="s">
        <v>3307</v>
      </c>
      <c r="E936" t="s">
        <v>2000</v>
      </c>
      <c r="F936">
        <v>2022</v>
      </c>
      <c r="G936" t="s">
        <v>3306</v>
      </c>
      <c r="I936" t="s">
        <v>3305</v>
      </c>
      <c r="J936" t="s">
        <v>3304</v>
      </c>
      <c r="K936" t="s">
        <v>12533</v>
      </c>
    </row>
    <row r="937" spans="1:11" x14ac:dyDescent="0.45">
      <c r="A937" t="s">
        <v>11760</v>
      </c>
      <c r="B937" t="s">
        <v>5857</v>
      </c>
      <c r="C937" t="s">
        <v>8968</v>
      </c>
      <c r="D937" t="s">
        <v>8965</v>
      </c>
      <c r="F937">
        <v>2024</v>
      </c>
      <c r="G937" t="s">
        <v>8963</v>
      </c>
      <c r="H937" t="s">
        <v>8964</v>
      </c>
      <c r="I937" t="s">
        <v>8962</v>
      </c>
      <c r="K937" t="s">
        <v>12927</v>
      </c>
    </row>
    <row r="938" spans="1:11" x14ac:dyDescent="0.45">
      <c r="A938" t="s">
        <v>11759</v>
      </c>
      <c r="B938">
        <v>7</v>
      </c>
      <c r="C938" t="s">
        <v>3706</v>
      </c>
      <c r="D938" t="s">
        <v>3705</v>
      </c>
      <c r="E938" t="s">
        <v>3704</v>
      </c>
      <c r="F938">
        <v>2023</v>
      </c>
      <c r="G938" t="s">
        <v>3702</v>
      </c>
      <c r="I938" t="s">
        <v>3701</v>
      </c>
      <c r="J938" t="s">
        <v>3700</v>
      </c>
      <c r="K938" t="s">
        <v>12475</v>
      </c>
    </row>
    <row r="939" spans="1:11" x14ac:dyDescent="0.45">
      <c r="A939" t="s">
        <v>11759</v>
      </c>
      <c r="B939">
        <v>7</v>
      </c>
      <c r="C939" t="s">
        <v>1640</v>
      </c>
      <c r="D939" t="s">
        <v>1639</v>
      </c>
      <c r="E939" t="s">
        <v>640</v>
      </c>
      <c r="F939">
        <v>2019</v>
      </c>
      <c r="G939" t="s">
        <v>1637</v>
      </c>
      <c r="I939" t="s">
        <v>1636</v>
      </c>
      <c r="J939" t="s">
        <v>1635</v>
      </c>
      <c r="K939" t="s">
        <v>12771</v>
      </c>
    </row>
    <row r="940" spans="1:11" x14ac:dyDescent="0.45">
      <c r="A940" t="s">
        <v>11759</v>
      </c>
      <c r="B940">
        <v>7</v>
      </c>
      <c r="C940" t="s">
        <v>2521</v>
      </c>
      <c r="D940" t="s">
        <v>2520</v>
      </c>
      <c r="E940" t="s">
        <v>1731</v>
      </c>
      <c r="F940">
        <v>2023</v>
      </c>
      <c r="G940" t="s">
        <v>2519</v>
      </c>
      <c r="I940" t="s">
        <v>2518</v>
      </c>
      <c r="J940" t="s">
        <v>2517</v>
      </c>
      <c r="K940" t="s">
        <v>12650</v>
      </c>
    </row>
    <row r="941" spans="1:11" x14ac:dyDescent="0.45">
      <c r="A941" t="s">
        <v>386</v>
      </c>
      <c r="B941" t="s">
        <v>17</v>
      </c>
      <c r="C941" t="s">
        <v>354</v>
      </c>
      <c r="D941" t="s">
        <v>355</v>
      </c>
      <c r="E941" t="s">
        <v>338</v>
      </c>
      <c r="F941">
        <v>2018</v>
      </c>
      <c r="G941" t="s">
        <v>357</v>
      </c>
      <c r="H941" t="s">
        <v>358</v>
      </c>
      <c r="I941" t="s">
        <v>359</v>
      </c>
      <c r="J941" t="s">
        <v>360</v>
      </c>
      <c r="K941" t="s">
        <v>12131</v>
      </c>
    </row>
    <row r="942" spans="1:11" x14ac:dyDescent="0.45">
      <c r="A942" t="s">
        <v>11760</v>
      </c>
      <c r="B942" t="s">
        <v>5901</v>
      </c>
      <c r="C942" t="s">
        <v>8793</v>
      </c>
      <c r="D942" t="s">
        <v>8790</v>
      </c>
      <c r="F942">
        <v>2024</v>
      </c>
      <c r="G942" t="s">
        <v>8788</v>
      </c>
      <c r="H942" t="s">
        <v>8789</v>
      </c>
      <c r="I942" t="s">
        <v>8787</v>
      </c>
      <c r="K942" t="s">
        <v>12946</v>
      </c>
    </row>
    <row r="943" spans="1:11" x14ac:dyDescent="0.45">
      <c r="A943" t="s">
        <v>11759</v>
      </c>
      <c r="B943">
        <v>7</v>
      </c>
      <c r="C943" t="s">
        <v>3937</v>
      </c>
      <c r="D943" t="s">
        <v>3936</v>
      </c>
      <c r="E943" t="s">
        <v>3935</v>
      </c>
      <c r="F943">
        <v>2022</v>
      </c>
      <c r="G943" t="s">
        <v>3934</v>
      </c>
      <c r="I943" t="s">
        <v>3933</v>
      </c>
      <c r="J943" t="s">
        <v>3932</v>
      </c>
      <c r="K943" t="s">
        <v>12441</v>
      </c>
    </row>
    <row r="944" spans="1:11" x14ac:dyDescent="0.45">
      <c r="A944" t="s">
        <v>11759</v>
      </c>
      <c r="B944">
        <v>7</v>
      </c>
      <c r="C944" t="s">
        <v>4678</v>
      </c>
      <c r="D944" t="s">
        <v>4677</v>
      </c>
      <c r="E944" t="s">
        <v>2167</v>
      </c>
      <c r="F944">
        <v>2024</v>
      </c>
      <c r="G944" t="s">
        <v>4676</v>
      </c>
      <c r="I944" t="s">
        <v>4675</v>
      </c>
      <c r="J944" t="s">
        <v>4674</v>
      </c>
      <c r="K944" t="s">
        <v>12330</v>
      </c>
    </row>
    <row r="945" spans="1:11" x14ac:dyDescent="0.45">
      <c r="A945" t="s">
        <v>11759</v>
      </c>
      <c r="B945">
        <v>7</v>
      </c>
      <c r="C945" t="s">
        <v>4665</v>
      </c>
      <c r="D945" t="s">
        <v>4664</v>
      </c>
      <c r="E945" t="s">
        <v>4663</v>
      </c>
      <c r="F945">
        <v>2024</v>
      </c>
      <c r="G945" t="s">
        <v>4662</v>
      </c>
      <c r="I945" t="s">
        <v>4661</v>
      </c>
      <c r="J945" t="s">
        <v>4660</v>
      </c>
      <c r="K945" t="s">
        <v>12332</v>
      </c>
    </row>
    <row r="946" spans="1:11" x14ac:dyDescent="0.45">
      <c r="A946" t="s">
        <v>11759</v>
      </c>
      <c r="B946">
        <v>7</v>
      </c>
      <c r="C946" t="s">
        <v>2762</v>
      </c>
      <c r="D946" t="s">
        <v>2761</v>
      </c>
      <c r="E946" t="s">
        <v>2760</v>
      </c>
      <c r="F946">
        <v>2023</v>
      </c>
      <c r="G946" t="s">
        <v>2759</v>
      </c>
      <c r="I946" t="s">
        <v>2758</v>
      </c>
      <c r="J946" t="s">
        <v>2757</v>
      </c>
      <c r="K946" t="s">
        <v>12614</v>
      </c>
    </row>
    <row r="947" spans="1:11" x14ac:dyDescent="0.45">
      <c r="A947" t="s">
        <v>11759</v>
      </c>
      <c r="B947">
        <v>7</v>
      </c>
      <c r="C947" t="s">
        <v>3623</v>
      </c>
      <c r="D947" t="s">
        <v>3622</v>
      </c>
      <c r="E947" t="s">
        <v>3621</v>
      </c>
      <c r="F947">
        <v>2022</v>
      </c>
      <c r="G947" t="s">
        <v>3620</v>
      </c>
      <c r="I947" t="s">
        <v>3619</v>
      </c>
      <c r="J947" t="s">
        <v>3618</v>
      </c>
      <c r="K947" t="s">
        <v>12487</v>
      </c>
    </row>
    <row r="948" spans="1:11" x14ac:dyDescent="0.45">
      <c r="A948" t="s">
        <v>11759</v>
      </c>
      <c r="B948">
        <v>7</v>
      </c>
      <c r="C948" t="s">
        <v>4143</v>
      </c>
      <c r="D948" t="s">
        <v>4142</v>
      </c>
      <c r="E948" t="s">
        <v>1717</v>
      </c>
      <c r="F948">
        <v>2022</v>
      </c>
      <c r="G948" t="s">
        <v>4141</v>
      </c>
      <c r="I948" t="s">
        <v>4140</v>
      </c>
      <c r="J948" t="s">
        <v>4139</v>
      </c>
      <c r="K948" t="s">
        <v>12411</v>
      </c>
    </row>
    <row r="949" spans="1:11" x14ac:dyDescent="0.45">
      <c r="A949" t="s">
        <v>11759</v>
      </c>
      <c r="B949">
        <v>7</v>
      </c>
      <c r="C949" t="s">
        <v>4311</v>
      </c>
      <c r="D949" t="s">
        <v>4310</v>
      </c>
      <c r="E949" t="s">
        <v>4309</v>
      </c>
      <c r="F949">
        <v>2022</v>
      </c>
      <c r="G949" t="s">
        <v>4308</v>
      </c>
      <c r="I949" t="s">
        <v>4307</v>
      </c>
      <c r="J949" t="s">
        <v>4306</v>
      </c>
      <c r="K949" t="s">
        <v>12385</v>
      </c>
    </row>
    <row r="950" spans="1:11" x14ac:dyDescent="0.45">
      <c r="A950" t="s">
        <v>11759</v>
      </c>
      <c r="B950">
        <v>7</v>
      </c>
      <c r="C950" t="s">
        <v>5733</v>
      </c>
      <c r="D950" t="s">
        <v>5732</v>
      </c>
      <c r="E950" t="s">
        <v>3810</v>
      </c>
      <c r="F950">
        <v>2024</v>
      </c>
      <c r="G950" t="s">
        <v>5731</v>
      </c>
      <c r="I950" t="s">
        <v>5730</v>
      </c>
      <c r="J950" t="s">
        <v>5729</v>
      </c>
      <c r="K950" t="s">
        <v>12169</v>
      </c>
    </row>
    <row r="951" spans="1:11" x14ac:dyDescent="0.45">
      <c r="A951" t="s">
        <v>11759</v>
      </c>
      <c r="B951">
        <v>7</v>
      </c>
      <c r="C951" t="s">
        <v>974</v>
      </c>
      <c r="D951" t="s">
        <v>973</v>
      </c>
      <c r="E951" t="s">
        <v>766</v>
      </c>
      <c r="F951">
        <v>2020</v>
      </c>
      <c r="G951" t="s">
        <v>972</v>
      </c>
      <c r="I951" t="s">
        <v>971</v>
      </c>
      <c r="J951" t="s">
        <v>970</v>
      </c>
      <c r="K951" t="s">
        <v>12864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71EF4-7D95-4459-BF33-3483FC6D6A90}">
  <dimension ref="A1:L1023"/>
  <sheetViews>
    <sheetView topLeftCell="A994" workbookViewId="0">
      <selection activeCell="C1029" sqref="C1029"/>
    </sheetView>
  </sheetViews>
  <sheetFormatPr defaultRowHeight="14.25" x14ac:dyDescent="0.45"/>
  <cols>
    <col min="1" max="1" width="7.796875" bestFit="1" customWidth="1"/>
    <col min="2" max="2" width="11.265625" bestFit="1" customWidth="1"/>
    <col min="3" max="3" width="12" bestFit="1" customWidth="1"/>
    <col min="4" max="5" width="80.53125" bestFit="1" customWidth="1"/>
    <col min="6" max="6" width="57.33203125" bestFit="1" customWidth="1"/>
    <col min="7" max="7" width="6.53125" bestFit="1" customWidth="1"/>
    <col min="8" max="8" width="80.53125" bestFit="1" customWidth="1"/>
    <col min="9" max="9" width="37" bestFit="1" customWidth="1"/>
    <col min="10" max="12" width="80.53125" bestFit="1" customWidth="1"/>
  </cols>
  <sheetData>
    <row r="1" spans="1:12" x14ac:dyDescent="0.45">
      <c r="A1" t="s">
        <v>13278</v>
      </c>
      <c r="B1" t="s">
        <v>385</v>
      </c>
      <c r="C1" t="s">
        <v>11763</v>
      </c>
      <c r="D1" t="s">
        <v>1</v>
      </c>
      <c r="E1" t="s">
        <v>2</v>
      </c>
      <c r="F1" t="s">
        <v>3</v>
      </c>
      <c r="G1" t="s">
        <v>5846</v>
      </c>
      <c r="H1" t="s">
        <v>12</v>
      </c>
      <c r="I1" t="s">
        <v>13</v>
      </c>
      <c r="J1" t="s">
        <v>14</v>
      </c>
      <c r="K1" t="s">
        <v>15</v>
      </c>
      <c r="L1" t="s">
        <v>13264</v>
      </c>
    </row>
    <row r="2" spans="1:12" x14ac:dyDescent="0.45">
      <c r="A2" t="s">
        <v>13279</v>
      </c>
      <c r="B2" t="s">
        <v>386</v>
      </c>
      <c r="C2" t="s">
        <v>17</v>
      </c>
      <c r="D2" t="s">
        <v>63</v>
      </c>
      <c r="E2" t="s">
        <v>64</v>
      </c>
      <c r="F2" t="s">
        <v>65</v>
      </c>
      <c r="G2">
        <v>2023</v>
      </c>
      <c r="H2" t="s">
        <v>68</v>
      </c>
      <c r="I2" t="s">
        <v>69</v>
      </c>
      <c r="J2" t="s">
        <v>70</v>
      </c>
      <c r="K2" t="s">
        <v>71</v>
      </c>
      <c r="L2" t="s">
        <v>12090</v>
      </c>
    </row>
    <row r="3" spans="1:12" x14ac:dyDescent="0.45">
      <c r="A3" t="s">
        <v>13279</v>
      </c>
      <c r="B3" t="s">
        <v>386</v>
      </c>
      <c r="C3" t="s">
        <v>17</v>
      </c>
      <c r="D3" t="s">
        <v>198</v>
      </c>
      <c r="E3" t="s">
        <v>199</v>
      </c>
      <c r="F3" t="s">
        <v>31</v>
      </c>
      <c r="G3">
        <v>2024</v>
      </c>
      <c r="H3" t="s">
        <v>200</v>
      </c>
      <c r="I3" t="s">
        <v>201</v>
      </c>
      <c r="J3" t="s">
        <v>202</v>
      </c>
      <c r="K3" t="s">
        <v>203</v>
      </c>
      <c r="L3" t="s">
        <v>12110</v>
      </c>
    </row>
    <row r="4" spans="1:12" x14ac:dyDescent="0.45">
      <c r="A4" t="s">
        <v>13279</v>
      </c>
      <c r="B4" t="s">
        <v>11760</v>
      </c>
      <c r="C4" t="s">
        <v>5857</v>
      </c>
      <c r="D4" t="s">
        <v>6811</v>
      </c>
      <c r="E4" t="s">
        <v>8740</v>
      </c>
      <c r="G4">
        <v>2024</v>
      </c>
      <c r="H4" t="s">
        <v>8738</v>
      </c>
      <c r="I4" t="s">
        <v>8739</v>
      </c>
      <c r="J4" t="s">
        <v>8737</v>
      </c>
      <c r="L4" t="s">
        <v>12238</v>
      </c>
    </row>
    <row r="5" spans="1:12" x14ac:dyDescent="0.45">
      <c r="A5" t="s">
        <v>13280</v>
      </c>
      <c r="B5" t="s">
        <v>386</v>
      </c>
      <c r="C5" t="s">
        <v>17</v>
      </c>
      <c r="D5" t="s">
        <v>345</v>
      </c>
      <c r="E5" t="s">
        <v>346</v>
      </c>
      <c r="F5" t="s">
        <v>347</v>
      </c>
      <c r="G5">
        <v>2020</v>
      </c>
      <c r="H5" t="s">
        <v>350</v>
      </c>
      <c r="I5" t="s">
        <v>351</v>
      </c>
      <c r="J5" t="s">
        <v>352</v>
      </c>
      <c r="K5" t="s">
        <v>353</v>
      </c>
      <c r="L5" t="s">
        <v>12130</v>
      </c>
    </row>
    <row r="6" spans="1:12" x14ac:dyDescent="0.45">
      <c r="A6" t="s">
        <v>13279</v>
      </c>
      <c r="B6" t="s">
        <v>11760</v>
      </c>
      <c r="C6" t="s">
        <v>5857</v>
      </c>
      <c r="D6" t="s">
        <v>6186</v>
      </c>
      <c r="E6" t="s">
        <v>6183</v>
      </c>
      <c r="G6">
        <v>2019</v>
      </c>
      <c r="H6" t="s">
        <v>6180</v>
      </c>
      <c r="I6" t="s">
        <v>6181</v>
      </c>
      <c r="J6" t="s">
        <v>6179</v>
      </c>
      <c r="L6" t="s">
        <v>13190</v>
      </c>
    </row>
    <row r="7" spans="1:12" x14ac:dyDescent="0.45">
      <c r="A7" t="s">
        <v>13279</v>
      </c>
      <c r="B7" t="s">
        <v>11760</v>
      </c>
      <c r="C7" t="s">
        <v>5857</v>
      </c>
      <c r="D7" t="s">
        <v>8365</v>
      </c>
      <c r="E7" t="s">
        <v>5219</v>
      </c>
      <c r="G7">
        <v>2024</v>
      </c>
      <c r="H7" t="s">
        <v>8361</v>
      </c>
      <c r="I7" t="s">
        <v>8362</v>
      </c>
      <c r="J7" t="s">
        <v>8360</v>
      </c>
      <c r="L7" t="s">
        <v>12247</v>
      </c>
    </row>
    <row r="8" spans="1:12" x14ac:dyDescent="0.45">
      <c r="A8" t="s">
        <v>13279</v>
      </c>
      <c r="B8" t="s">
        <v>11760</v>
      </c>
      <c r="C8" t="s">
        <v>5857</v>
      </c>
      <c r="D8" t="s">
        <v>7072</v>
      </c>
      <c r="E8" t="s">
        <v>7069</v>
      </c>
      <c r="G8">
        <v>2022</v>
      </c>
      <c r="H8" t="s">
        <v>7066</v>
      </c>
      <c r="I8" t="s">
        <v>7067</v>
      </c>
      <c r="J8" t="s">
        <v>7065</v>
      </c>
      <c r="L8" t="s">
        <v>13105</v>
      </c>
    </row>
    <row r="9" spans="1:12" x14ac:dyDescent="0.45">
      <c r="A9" t="s">
        <v>13279</v>
      </c>
      <c r="B9" t="s">
        <v>11760</v>
      </c>
      <c r="C9" t="s">
        <v>5857</v>
      </c>
      <c r="D9" t="s">
        <v>6192</v>
      </c>
      <c r="E9" t="s">
        <v>1465</v>
      </c>
      <c r="G9">
        <v>2019</v>
      </c>
      <c r="H9" t="s">
        <v>6189</v>
      </c>
      <c r="I9" t="s">
        <v>6190</v>
      </c>
      <c r="J9" t="s">
        <v>6188</v>
      </c>
      <c r="L9" t="s">
        <v>12795</v>
      </c>
    </row>
    <row r="10" spans="1:12" x14ac:dyDescent="0.45">
      <c r="A10" t="s">
        <v>13280</v>
      </c>
      <c r="B10" t="s">
        <v>11761</v>
      </c>
      <c r="C10" t="s">
        <v>9095</v>
      </c>
      <c r="D10" t="s">
        <v>9310</v>
      </c>
      <c r="E10" t="s">
        <v>9308</v>
      </c>
      <c r="G10">
        <v>2024</v>
      </c>
      <c r="H10" t="s">
        <v>12060</v>
      </c>
      <c r="I10" t="s">
        <v>8585</v>
      </c>
      <c r="J10" t="s">
        <v>9306</v>
      </c>
      <c r="K10" t="s">
        <v>9084</v>
      </c>
      <c r="L10" t="s">
        <v>13261</v>
      </c>
    </row>
    <row r="11" spans="1:12" x14ac:dyDescent="0.45">
      <c r="A11" t="s">
        <v>13280</v>
      </c>
      <c r="B11" t="s">
        <v>11760</v>
      </c>
      <c r="C11" t="s">
        <v>5857</v>
      </c>
      <c r="D11" t="s">
        <v>5951</v>
      </c>
      <c r="E11" t="s">
        <v>5949</v>
      </c>
      <c r="G11">
        <v>2020</v>
      </c>
      <c r="H11" t="s">
        <v>5946</v>
      </c>
      <c r="I11" t="s">
        <v>5947</v>
      </c>
      <c r="J11" t="s">
        <v>5945</v>
      </c>
      <c r="L11" t="s">
        <v>13213</v>
      </c>
    </row>
    <row r="12" spans="1:12" x14ac:dyDescent="0.45">
      <c r="A12" t="s">
        <v>13279</v>
      </c>
      <c r="B12" t="s">
        <v>11760</v>
      </c>
      <c r="C12" t="s">
        <v>5857</v>
      </c>
      <c r="D12" t="s">
        <v>6233</v>
      </c>
      <c r="E12" t="s">
        <v>6230</v>
      </c>
      <c r="G12">
        <v>2017</v>
      </c>
      <c r="H12" t="s">
        <v>6227</v>
      </c>
      <c r="I12" t="s">
        <v>6228</v>
      </c>
      <c r="J12" t="s">
        <v>6226</v>
      </c>
      <c r="L12" t="s">
        <v>13187</v>
      </c>
    </row>
    <row r="13" spans="1:12" x14ac:dyDescent="0.45">
      <c r="A13" t="s">
        <v>13279</v>
      </c>
      <c r="B13" t="s">
        <v>11760</v>
      </c>
      <c r="C13" t="s">
        <v>5857</v>
      </c>
      <c r="D13" t="s">
        <v>8488</v>
      </c>
      <c r="E13" t="s">
        <v>8485</v>
      </c>
      <c r="G13">
        <v>2024</v>
      </c>
      <c r="H13" t="s">
        <v>8482</v>
      </c>
      <c r="I13" t="s">
        <v>8483</v>
      </c>
      <c r="J13" t="s">
        <v>8481</v>
      </c>
      <c r="L13" t="s">
        <v>12973</v>
      </c>
    </row>
    <row r="14" spans="1:12" x14ac:dyDescent="0.45">
      <c r="A14" t="s">
        <v>13279</v>
      </c>
      <c r="B14" t="s">
        <v>11760</v>
      </c>
      <c r="C14" t="s">
        <v>5857</v>
      </c>
      <c r="D14" t="s">
        <v>6938</v>
      </c>
      <c r="E14" t="s">
        <v>6935</v>
      </c>
      <c r="G14">
        <v>2021</v>
      </c>
      <c r="H14" t="s">
        <v>6932</v>
      </c>
      <c r="I14" t="s">
        <v>6933</v>
      </c>
      <c r="J14" t="s">
        <v>6931</v>
      </c>
      <c r="L14" t="s">
        <v>13118</v>
      </c>
    </row>
    <row r="15" spans="1:12" x14ac:dyDescent="0.45">
      <c r="A15" t="s">
        <v>13280</v>
      </c>
      <c r="B15" t="s">
        <v>11760</v>
      </c>
      <c r="C15" t="s">
        <v>5857</v>
      </c>
      <c r="D15" t="s">
        <v>9050</v>
      </c>
      <c r="E15" t="s">
        <v>4573</v>
      </c>
      <c r="G15">
        <v>2024</v>
      </c>
      <c r="H15" t="s">
        <v>9046</v>
      </c>
      <c r="I15" t="s">
        <v>9047</v>
      </c>
      <c r="J15" t="s">
        <v>9045</v>
      </c>
      <c r="L15" t="s">
        <v>12345</v>
      </c>
    </row>
    <row r="16" spans="1:12" x14ac:dyDescent="0.45">
      <c r="A16" t="s">
        <v>13279</v>
      </c>
      <c r="B16" t="s">
        <v>11760</v>
      </c>
      <c r="C16" t="s">
        <v>5857</v>
      </c>
      <c r="D16" t="s">
        <v>8925</v>
      </c>
      <c r="E16" t="s">
        <v>8922</v>
      </c>
      <c r="G16">
        <v>2024</v>
      </c>
      <c r="H16" t="s">
        <v>8920</v>
      </c>
      <c r="I16" t="s">
        <v>8921</v>
      </c>
      <c r="J16" t="s">
        <v>8919</v>
      </c>
      <c r="L16" t="s">
        <v>12932</v>
      </c>
    </row>
    <row r="17" spans="1:12" x14ac:dyDescent="0.45">
      <c r="A17" t="s">
        <v>13280</v>
      </c>
      <c r="B17" t="s">
        <v>386</v>
      </c>
      <c r="C17" t="s">
        <v>17</v>
      </c>
      <c r="D17" t="s">
        <v>109</v>
      </c>
      <c r="E17" t="s">
        <v>110</v>
      </c>
      <c r="F17" t="s">
        <v>40</v>
      </c>
      <c r="G17">
        <v>2023</v>
      </c>
      <c r="H17" t="s">
        <v>112</v>
      </c>
      <c r="I17" t="s">
        <v>113</v>
      </c>
      <c r="J17" t="s">
        <v>114</v>
      </c>
      <c r="L17" t="s">
        <v>12096</v>
      </c>
    </row>
    <row r="18" spans="1:12" x14ac:dyDescent="0.45">
      <c r="A18" t="s">
        <v>13280</v>
      </c>
      <c r="B18" t="s">
        <v>11760</v>
      </c>
      <c r="C18" t="s">
        <v>5857</v>
      </c>
      <c r="D18" t="s">
        <v>9043</v>
      </c>
      <c r="E18" t="s">
        <v>9040</v>
      </c>
      <c r="G18">
        <v>2024</v>
      </c>
      <c r="H18" t="s">
        <v>9037</v>
      </c>
      <c r="I18" t="s">
        <v>9038</v>
      </c>
      <c r="J18" t="s">
        <v>9036</v>
      </c>
      <c r="L18" t="s">
        <v>12918</v>
      </c>
    </row>
    <row r="19" spans="1:12" x14ac:dyDescent="0.45">
      <c r="A19" t="s">
        <v>13280</v>
      </c>
      <c r="B19" t="s">
        <v>11760</v>
      </c>
      <c r="C19" t="s">
        <v>5857</v>
      </c>
      <c r="D19" t="s">
        <v>5890</v>
      </c>
      <c r="E19" t="s">
        <v>2175</v>
      </c>
      <c r="G19">
        <v>2018</v>
      </c>
      <c r="H19" t="s">
        <v>5886</v>
      </c>
      <c r="I19" t="s">
        <v>5887</v>
      </c>
      <c r="J19" t="s">
        <v>5885</v>
      </c>
      <c r="L19" t="s">
        <v>12698</v>
      </c>
    </row>
    <row r="20" spans="1:12" x14ac:dyDescent="0.45">
      <c r="A20" t="s">
        <v>13280</v>
      </c>
      <c r="B20" t="s">
        <v>11760</v>
      </c>
      <c r="C20" t="s">
        <v>5857</v>
      </c>
      <c r="D20" t="s">
        <v>8158</v>
      </c>
      <c r="E20" t="s">
        <v>8155</v>
      </c>
      <c r="G20">
        <v>2022</v>
      </c>
      <c r="H20" t="s">
        <v>8152</v>
      </c>
      <c r="I20" t="s">
        <v>8153</v>
      </c>
      <c r="J20" t="s">
        <v>8151</v>
      </c>
      <c r="L20" t="s">
        <v>12998</v>
      </c>
    </row>
    <row r="21" spans="1:12" x14ac:dyDescent="0.45">
      <c r="A21" t="s">
        <v>13279</v>
      </c>
      <c r="B21" t="s">
        <v>11760</v>
      </c>
      <c r="C21" t="s">
        <v>5857</v>
      </c>
      <c r="D21" t="s">
        <v>6305</v>
      </c>
      <c r="E21" t="s">
        <v>2353</v>
      </c>
      <c r="G21">
        <v>2019</v>
      </c>
      <c r="H21" t="s">
        <v>6301</v>
      </c>
      <c r="I21" t="s">
        <v>6302</v>
      </c>
      <c r="J21" t="s">
        <v>6300</v>
      </c>
      <c r="L21" t="s">
        <v>12674</v>
      </c>
    </row>
    <row r="22" spans="1:12" x14ac:dyDescent="0.45">
      <c r="A22" t="s">
        <v>13279</v>
      </c>
      <c r="B22" t="s">
        <v>11760</v>
      </c>
      <c r="C22" t="s">
        <v>5857</v>
      </c>
      <c r="D22" t="s">
        <v>6371</v>
      </c>
      <c r="E22" t="s">
        <v>6368</v>
      </c>
      <c r="G22">
        <v>2017</v>
      </c>
      <c r="H22" t="s">
        <v>6366</v>
      </c>
      <c r="I22" t="s">
        <v>6367</v>
      </c>
      <c r="J22" t="s">
        <v>6365</v>
      </c>
      <c r="L22" t="s">
        <v>13174</v>
      </c>
    </row>
    <row r="23" spans="1:12" x14ac:dyDescent="0.45">
      <c r="A23" t="s">
        <v>13280</v>
      </c>
      <c r="B23" t="s">
        <v>11760</v>
      </c>
      <c r="C23" t="s">
        <v>5857</v>
      </c>
      <c r="D23" t="s">
        <v>8512</v>
      </c>
      <c r="E23" t="s">
        <v>8509</v>
      </c>
      <c r="G23">
        <v>2024</v>
      </c>
      <c r="H23" t="s">
        <v>8506</v>
      </c>
      <c r="I23" t="s">
        <v>8507</v>
      </c>
      <c r="J23" t="s">
        <v>8505</v>
      </c>
      <c r="L23" t="s">
        <v>12971</v>
      </c>
    </row>
    <row r="24" spans="1:12" x14ac:dyDescent="0.45">
      <c r="A24" t="s">
        <v>13280</v>
      </c>
      <c r="B24" t="s">
        <v>11760</v>
      </c>
      <c r="C24" t="s">
        <v>5857</v>
      </c>
      <c r="D24" t="s">
        <v>8429</v>
      </c>
      <c r="E24" t="s">
        <v>8426</v>
      </c>
      <c r="G24">
        <v>2024</v>
      </c>
      <c r="H24" t="s">
        <v>8424</v>
      </c>
      <c r="I24" t="s">
        <v>8425</v>
      </c>
      <c r="J24" t="s">
        <v>8423</v>
      </c>
      <c r="L24" t="s">
        <v>12980</v>
      </c>
    </row>
    <row r="25" spans="1:12" x14ac:dyDescent="0.45">
      <c r="A25" t="s">
        <v>13280</v>
      </c>
      <c r="B25" t="s">
        <v>386</v>
      </c>
      <c r="C25" t="s">
        <v>17</v>
      </c>
      <c r="D25" t="s">
        <v>205</v>
      </c>
      <c r="E25" t="s">
        <v>206</v>
      </c>
      <c r="F25" t="s">
        <v>40</v>
      </c>
      <c r="G25">
        <v>2020</v>
      </c>
      <c r="H25" t="s">
        <v>208</v>
      </c>
      <c r="I25" t="s">
        <v>209</v>
      </c>
      <c r="J25" t="s">
        <v>210</v>
      </c>
      <c r="L25" t="s">
        <v>12111</v>
      </c>
    </row>
    <row r="26" spans="1:12" x14ac:dyDescent="0.45">
      <c r="A26" t="s">
        <v>13280</v>
      </c>
      <c r="B26" t="s">
        <v>386</v>
      </c>
      <c r="C26" t="s">
        <v>17</v>
      </c>
      <c r="D26" t="s">
        <v>148</v>
      </c>
      <c r="E26" t="s">
        <v>149</v>
      </c>
      <c r="F26" t="s">
        <v>40</v>
      </c>
      <c r="G26">
        <v>2024</v>
      </c>
      <c r="H26" t="s">
        <v>151</v>
      </c>
      <c r="I26" t="s">
        <v>152</v>
      </c>
      <c r="J26" t="s">
        <v>153</v>
      </c>
      <c r="L26" t="s">
        <v>12102</v>
      </c>
    </row>
    <row r="27" spans="1:12" x14ac:dyDescent="0.45">
      <c r="A27" t="s">
        <v>13279</v>
      </c>
      <c r="B27" t="s">
        <v>11760</v>
      </c>
      <c r="C27" t="s">
        <v>5857</v>
      </c>
      <c r="D27" t="s">
        <v>8462</v>
      </c>
      <c r="E27" t="s">
        <v>8460</v>
      </c>
      <c r="G27">
        <v>2024</v>
      </c>
      <c r="H27" t="s">
        <v>8457</v>
      </c>
      <c r="I27" t="s">
        <v>8458</v>
      </c>
      <c r="J27" t="s">
        <v>8456</v>
      </c>
      <c r="L27" t="s">
        <v>12976</v>
      </c>
    </row>
    <row r="28" spans="1:12" x14ac:dyDescent="0.45">
      <c r="A28" t="s">
        <v>13280</v>
      </c>
      <c r="B28" t="s">
        <v>11760</v>
      </c>
      <c r="C28" t="s">
        <v>5857</v>
      </c>
      <c r="D28" t="s">
        <v>8629</v>
      </c>
      <c r="E28" t="s">
        <v>8626</v>
      </c>
      <c r="G28">
        <v>2024</v>
      </c>
      <c r="H28" t="s">
        <v>8624</v>
      </c>
      <c r="I28" t="s">
        <v>8625</v>
      </c>
      <c r="J28" t="s">
        <v>8623</v>
      </c>
      <c r="L28" t="s">
        <v>12961</v>
      </c>
    </row>
    <row r="29" spans="1:12" x14ac:dyDescent="0.45">
      <c r="A29" t="s">
        <v>13280</v>
      </c>
      <c r="B29" t="s">
        <v>11760</v>
      </c>
      <c r="C29" t="s">
        <v>5857</v>
      </c>
      <c r="D29" t="s">
        <v>6715</v>
      </c>
      <c r="E29" t="s">
        <v>6712</v>
      </c>
      <c r="G29">
        <v>2021</v>
      </c>
      <c r="H29" t="s">
        <v>6709</v>
      </c>
      <c r="I29" t="s">
        <v>6710</v>
      </c>
      <c r="J29" t="s">
        <v>6708</v>
      </c>
      <c r="L29" t="s">
        <v>13138</v>
      </c>
    </row>
    <row r="30" spans="1:12" x14ac:dyDescent="0.45">
      <c r="A30" t="s">
        <v>13280</v>
      </c>
      <c r="B30" t="s">
        <v>11760</v>
      </c>
      <c r="C30" t="s">
        <v>5857</v>
      </c>
      <c r="D30" t="s">
        <v>8984</v>
      </c>
      <c r="E30" t="s">
        <v>8981</v>
      </c>
      <c r="G30">
        <v>2024</v>
      </c>
      <c r="H30" t="s">
        <v>8979</v>
      </c>
      <c r="I30" t="s">
        <v>8980</v>
      </c>
      <c r="J30" t="s">
        <v>8978</v>
      </c>
      <c r="L30" t="s">
        <v>12925</v>
      </c>
    </row>
    <row r="31" spans="1:12" x14ac:dyDescent="0.45">
      <c r="A31" t="s">
        <v>13279</v>
      </c>
      <c r="B31" t="s">
        <v>11760</v>
      </c>
      <c r="C31" t="s">
        <v>5857</v>
      </c>
      <c r="D31" t="s">
        <v>7492</v>
      </c>
      <c r="E31" t="s">
        <v>3665</v>
      </c>
      <c r="G31">
        <v>2022</v>
      </c>
      <c r="H31" t="s">
        <v>7488</v>
      </c>
      <c r="I31" t="s">
        <v>7489</v>
      </c>
      <c r="J31" t="s">
        <v>7487</v>
      </c>
      <c r="L31" t="s">
        <v>12481</v>
      </c>
    </row>
    <row r="32" spans="1:12" x14ac:dyDescent="0.45">
      <c r="A32" t="s">
        <v>13279</v>
      </c>
      <c r="B32" t="s">
        <v>11760</v>
      </c>
      <c r="C32" t="s">
        <v>5857</v>
      </c>
      <c r="D32" t="s">
        <v>8352</v>
      </c>
      <c r="E32" t="s">
        <v>8349</v>
      </c>
      <c r="G32">
        <v>2024</v>
      </c>
      <c r="H32" t="s">
        <v>8347</v>
      </c>
      <c r="I32" t="s">
        <v>8348</v>
      </c>
      <c r="J32" t="s">
        <v>8346</v>
      </c>
      <c r="L32" t="s">
        <v>12985</v>
      </c>
    </row>
    <row r="33" spans="1:12" x14ac:dyDescent="0.45">
      <c r="A33" t="s">
        <v>13279</v>
      </c>
      <c r="B33" t="s">
        <v>11760</v>
      </c>
      <c r="C33" t="s">
        <v>5857</v>
      </c>
      <c r="D33" t="s">
        <v>8833</v>
      </c>
      <c r="E33" t="s">
        <v>8830</v>
      </c>
      <c r="G33">
        <v>2024</v>
      </c>
      <c r="H33" t="s">
        <v>8827</v>
      </c>
      <c r="I33" t="s">
        <v>8828</v>
      </c>
      <c r="J33" t="s">
        <v>8826</v>
      </c>
      <c r="L33" t="s">
        <v>12942</v>
      </c>
    </row>
    <row r="34" spans="1:12" x14ac:dyDescent="0.45">
      <c r="A34" t="s">
        <v>13280</v>
      </c>
      <c r="B34" t="s">
        <v>386</v>
      </c>
      <c r="C34" t="s">
        <v>17</v>
      </c>
      <c r="D34" t="s">
        <v>266</v>
      </c>
      <c r="E34" t="s">
        <v>267</v>
      </c>
      <c r="F34" t="s">
        <v>74</v>
      </c>
      <c r="G34">
        <v>2023</v>
      </c>
      <c r="H34" t="s">
        <v>268</v>
      </c>
      <c r="I34" t="s">
        <v>269</v>
      </c>
      <c r="J34" t="s">
        <v>270</v>
      </c>
      <c r="K34" t="s">
        <v>271</v>
      </c>
      <c r="L34" t="s">
        <v>12120</v>
      </c>
    </row>
    <row r="35" spans="1:12" x14ac:dyDescent="0.45">
      <c r="A35" t="s">
        <v>13279</v>
      </c>
      <c r="B35" t="s">
        <v>11760</v>
      </c>
      <c r="C35" t="s">
        <v>5857</v>
      </c>
      <c r="D35" t="s">
        <v>6519</v>
      </c>
      <c r="E35" t="s">
        <v>6516</v>
      </c>
      <c r="G35">
        <v>2019</v>
      </c>
      <c r="H35" t="s">
        <v>6513</v>
      </c>
      <c r="I35" t="s">
        <v>6514</v>
      </c>
      <c r="J35" t="s">
        <v>6512</v>
      </c>
      <c r="L35" t="s">
        <v>13158</v>
      </c>
    </row>
    <row r="36" spans="1:12" x14ac:dyDescent="0.45">
      <c r="A36" t="s">
        <v>13279</v>
      </c>
      <c r="B36" t="s">
        <v>386</v>
      </c>
      <c r="C36" t="s">
        <v>17</v>
      </c>
      <c r="D36" t="s">
        <v>127</v>
      </c>
      <c r="E36" t="s">
        <v>128</v>
      </c>
      <c r="F36" t="s">
        <v>65</v>
      </c>
      <c r="G36">
        <v>2023</v>
      </c>
      <c r="H36" t="s">
        <v>130</v>
      </c>
      <c r="I36" t="s">
        <v>131</v>
      </c>
      <c r="J36" t="s">
        <v>132</v>
      </c>
      <c r="K36" t="s">
        <v>133</v>
      </c>
      <c r="L36" t="s">
        <v>12099</v>
      </c>
    </row>
    <row r="37" spans="1:12" x14ac:dyDescent="0.45">
      <c r="A37" t="s">
        <v>13280</v>
      </c>
      <c r="B37" t="s">
        <v>386</v>
      </c>
      <c r="C37" t="s">
        <v>17</v>
      </c>
      <c r="D37" t="s">
        <v>166</v>
      </c>
      <c r="E37" t="s">
        <v>167</v>
      </c>
      <c r="F37" t="s">
        <v>31</v>
      </c>
      <c r="G37">
        <v>2021</v>
      </c>
      <c r="H37" t="s">
        <v>168</v>
      </c>
      <c r="I37" t="s">
        <v>169</v>
      </c>
      <c r="J37" t="s">
        <v>170</v>
      </c>
      <c r="K37" t="s">
        <v>171</v>
      </c>
      <c r="L37" t="s">
        <v>12105</v>
      </c>
    </row>
    <row r="38" spans="1:12" x14ac:dyDescent="0.45">
      <c r="A38" t="s">
        <v>13279</v>
      </c>
      <c r="B38" t="s">
        <v>11760</v>
      </c>
      <c r="C38" t="s">
        <v>5857</v>
      </c>
      <c r="D38" t="s">
        <v>8581</v>
      </c>
      <c r="E38" t="s">
        <v>8578</v>
      </c>
      <c r="G38">
        <v>2024</v>
      </c>
      <c r="H38" t="s">
        <v>8575</v>
      </c>
      <c r="I38" t="s">
        <v>8576</v>
      </c>
      <c r="J38" t="s">
        <v>8574</v>
      </c>
      <c r="L38" t="s">
        <v>12965</v>
      </c>
    </row>
    <row r="39" spans="1:12" x14ac:dyDescent="0.45">
      <c r="A39" t="s">
        <v>13279</v>
      </c>
      <c r="B39" t="s">
        <v>11760</v>
      </c>
      <c r="C39" t="s">
        <v>5857</v>
      </c>
      <c r="D39" t="s">
        <v>7181</v>
      </c>
      <c r="E39" t="s">
        <v>7178</v>
      </c>
      <c r="G39">
        <v>2021</v>
      </c>
      <c r="H39" t="s">
        <v>7175</v>
      </c>
      <c r="I39" t="s">
        <v>7176</v>
      </c>
      <c r="J39" t="s">
        <v>7174</v>
      </c>
      <c r="L39" t="s">
        <v>13094</v>
      </c>
    </row>
    <row r="40" spans="1:12" x14ac:dyDescent="0.45">
      <c r="A40" t="s">
        <v>13279</v>
      </c>
      <c r="B40" t="s">
        <v>386</v>
      </c>
      <c r="C40" t="s">
        <v>17</v>
      </c>
      <c r="D40" t="s">
        <v>211</v>
      </c>
      <c r="E40" t="s">
        <v>212</v>
      </c>
      <c r="F40" t="s">
        <v>213</v>
      </c>
      <c r="G40">
        <v>2021</v>
      </c>
      <c r="H40" t="s">
        <v>215</v>
      </c>
      <c r="I40" t="s">
        <v>216</v>
      </c>
      <c r="J40" t="s">
        <v>217</v>
      </c>
      <c r="K40" t="s">
        <v>218</v>
      </c>
      <c r="L40" t="s">
        <v>12112</v>
      </c>
    </row>
    <row r="41" spans="1:12" x14ac:dyDescent="0.45">
      <c r="A41" t="s">
        <v>13279</v>
      </c>
      <c r="B41" t="s">
        <v>11760</v>
      </c>
      <c r="C41" t="s">
        <v>5857</v>
      </c>
      <c r="D41" t="s">
        <v>5943</v>
      </c>
      <c r="E41" t="s">
        <v>5940</v>
      </c>
      <c r="G41">
        <v>2019</v>
      </c>
      <c r="H41" t="s">
        <v>5937</v>
      </c>
      <c r="I41" t="s">
        <v>5938</v>
      </c>
      <c r="J41" t="s">
        <v>5936</v>
      </c>
      <c r="L41" t="s">
        <v>13214</v>
      </c>
    </row>
    <row r="42" spans="1:12" x14ac:dyDescent="0.45">
      <c r="A42" t="s">
        <v>13280</v>
      </c>
      <c r="B42" t="s">
        <v>11760</v>
      </c>
      <c r="C42" t="s">
        <v>5857</v>
      </c>
      <c r="D42" t="s">
        <v>6561</v>
      </c>
      <c r="E42" t="s">
        <v>6559</v>
      </c>
      <c r="G42">
        <v>2017</v>
      </c>
      <c r="H42" t="s">
        <v>6556</v>
      </c>
      <c r="I42" t="s">
        <v>6557</v>
      </c>
      <c r="J42" t="s">
        <v>6555</v>
      </c>
      <c r="L42" t="s">
        <v>13154</v>
      </c>
    </row>
    <row r="43" spans="1:12" x14ac:dyDescent="0.45">
      <c r="A43" t="s">
        <v>13280</v>
      </c>
      <c r="B43" t="s">
        <v>11760</v>
      </c>
      <c r="C43" t="s">
        <v>5857</v>
      </c>
      <c r="D43" t="s">
        <v>6544</v>
      </c>
      <c r="E43" t="s">
        <v>6541</v>
      </c>
      <c r="G43">
        <v>2019</v>
      </c>
      <c r="H43" t="s">
        <v>6538</v>
      </c>
      <c r="I43" t="s">
        <v>6539</v>
      </c>
      <c r="J43" t="s">
        <v>6537</v>
      </c>
      <c r="L43" t="s">
        <v>13156</v>
      </c>
    </row>
    <row r="44" spans="1:12" x14ac:dyDescent="0.45">
      <c r="A44" t="s">
        <v>13280</v>
      </c>
      <c r="B44" t="s">
        <v>11760</v>
      </c>
      <c r="C44" t="s">
        <v>5901</v>
      </c>
      <c r="D44" t="s">
        <v>6380</v>
      </c>
      <c r="E44" t="s">
        <v>6377</v>
      </c>
      <c r="G44">
        <v>2018</v>
      </c>
      <c r="H44" t="s">
        <v>6374</v>
      </c>
      <c r="I44" t="s">
        <v>6375</v>
      </c>
      <c r="J44" t="s">
        <v>6373</v>
      </c>
      <c r="L44" t="s">
        <v>13173</v>
      </c>
    </row>
    <row r="45" spans="1:12" x14ac:dyDescent="0.45">
      <c r="A45" t="s">
        <v>13280</v>
      </c>
      <c r="B45" t="s">
        <v>11760</v>
      </c>
      <c r="C45" t="s">
        <v>5857</v>
      </c>
      <c r="D45" t="s">
        <v>6338</v>
      </c>
      <c r="E45" t="s">
        <v>6335</v>
      </c>
      <c r="G45">
        <v>2018</v>
      </c>
      <c r="H45" t="s">
        <v>6332</v>
      </c>
      <c r="I45" t="s">
        <v>6333</v>
      </c>
      <c r="J45" t="s">
        <v>6331</v>
      </c>
      <c r="L45" t="s">
        <v>13177</v>
      </c>
    </row>
    <row r="46" spans="1:12" x14ac:dyDescent="0.45">
      <c r="A46" t="s">
        <v>13279</v>
      </c>
      <c r="B46" t="s">
        <v>388</v>
      </c>
      <c r="D46" t="s">
        <v>430</v>
      </c>
      <c r="E46" t="s">
        <v>431</v>
      </c>
      <c r="G46">
        <v>2019</v>
      </c>
      <c r="H46" t="s">
        <v>424</v>
      </c>
      <c r="I46" t="s">
        <v>425</v>
      </c>
      <c r="J46" t="s">
        <v>427</v>
      </c>
      <c r="K46" t="s">
        <v>423</v>
      </c>
      <c r="L46" t="s">
        <v>12150</v>
      </c>
    </row>
    <row r="47" spans="1:12" x14ac:dyDescent="0.45">
      <c r="A47" t="s">
        <v>13280</v>
      </c>
      <c r="B47" t="s">
        <v>386</v>
      </c>
      <c r="C47" t="s">
        <v>17</v>
      </c>
      <c r="D47" t="s">
        <v>141</v>
      </c>
      <c r="E47" t="s">
        <v>142</v>
      </c>
      <c r="F47" t="s">
        <v>74</v>
      </c>
      <c r="G47">
        <v>2023</v>
      </c>
      <c r="H47" t="s">
        <v>144</v>
      </c>
      <c r="I47" t="s">
        <v>145</v>
      </c>
      <c r="J47" t="s">
        <v>146</v>
      </c>
      <c r="K47" t="s">
        <v>147</v>
      </c>
      <c r="L47" t="s">
        <v>12101</v>
      </c>
    </row>
    <row r="48" spans="1:12" x14ac:dyDescent="0.45">
      <c r="A48" t="s">
        <v>13279</v>
      </c>
      <c r="B48" t="s">
        <v>11760</v>
      </c>
      <c r="C48" t="s">
        <v>5857</v>
      </c>
      <c r="D48" t="s">
        <v>6070</v>
      </c>
      <c r="E48" t="s">
        <v>6067</v>
      </c>
      <c r="G48">
        <v>2018</v>
      </c>
      <c r="H48" t="s">
        <v>6064</v>
      </c>
      <c r="I48" t="s">
        <v>6065</v>
      </c>
      <c r="J48" t="s">
        <v>6063</v>
      </c>
      <c r="L48" t="s">
        <v>13202</v>
      </c>
    </row>
    <row r="49" spans="1:12" x14ac:dyDescent="0.45">
      <c r="A49" t="s">
        <v>13279</v>
      </c>
      <c r="B49" t="s">
        <v>11760</v>
      </c>
      <c r="C49" t="s">
        <v>5857</v>
      </c>
      <c r="D49" t="s">
        <v>8520</v>
      </c>
      <c r="E49" t="s">
        <v>8517</v>
      </c>
      <c r="G49">
        <v>2024</v>
      </c>
      <c r="H49" t="s">
        <v>8515</v>
      </c>
      <c r="I49" t="s">
        <v>8516</v>
      </c>
      <c r="J49" t="s">
        <v>8514</v>
      </c>
      <c r="L49" t="s">
        <v>12970</v>
      </c>
    </row>
    <row r="50" spans="1:12" x14ac:dyDescent="0.45">
      <c r="A50" t="s">
        <v>13279</v>
      </c>
      <c r="B50" t="s">
        <v>11760</v>
      </c>
      <c r="C50" t="s">
        <v>5857</v>
      </c>
      <c r="D50" t="s">
        <v>8384</v>
      </c>
      <c r="E50" t="s">
        <v>8381</v>
      </c>
      <c r="G50">
        <v>2024</v>
      </c>
      <c r="H50" t="s">
        <v>8378</v>
      </c>
      <c r="I50" t="s">
        <v>8379</v>
      </c>
      <c r="J50" t="s">
        <v>8377</v>
      </c>
      <c r="L50" t="s">
        <v>12983</v>
      </c>
    </row>
    <row r="51" spans="1:12" x14ac:dyDescent="0.45">
      <c r="A51" t="s">
        <v>13279</v>
      </c>
      <c r="B51" t="s">
        <v>11760</v>
      </c>
      <c r="C51" t="s">
        <v>5857</v>
      </c>
      <c r="D51" t="s">
        <v>6997</v>
      </c>
      <c r="E51" t="s">
        <v>7834</v>
      </c>
      <c r="G51">
        <v>2023</v>
      </c>
      <c r="H51" t="s">
        <v>7831</v>
      </c>
      <c r="I51" t="s">
        <v>7832</v>
      </c>
      <c r="J51" t="s">
        <v>7830</v>
      </c>
      <c r="L51" t="s">
        <v>13030</v>
      </c>
    </row>
    <row r="52" spans="1:12" x14ac:dyDescent="0.45">
      <c r="A52" t="s">
        <v>13280</v>
      </c>
      <c r="B52" t="s">
        <v>388</v>
      </c>
      <c r="D52" t="s">
        <v>459</v>
      </c>
      <c r="E52" t="s">
        <v>460</v>
      </c>
      <c r="G52">
        <v>2018</v>
      </c>
      <c r="H52" t="s">
        <v>455</v>
      </c>
      <c r="I52" t="s">
        <v>456</v>
      </c>
      <c r="J52" t="s">
        <v>457</v>
      </c>
      <c r="K52" t="s">
        <v>454</v>
      </c>
      <c r="L52" t="s">
        <v>12147</v>
      </c>
    </row>
    <row r="53" spans="1:12" x14ac:dyDescent="0.45">
      <c r="A53" t="s">
        <v>13280</v>
      </c>
      <c r="B53" t="s">
        <v>386</v>
      </c>
      <c r="C53" t="s">
        <v>17</v>
      </c>
      <c r="D53" t="s">
        <v>336</v>
      </c>
      <c r="E53" t="s">
        <v>337</v>
      </c>
      <c r="F53" t="s">
        <v>338</v>
      </c>
      <c r="G53">
        <v>2019</v>
      </c>
      <c r="H53" t="s">
        <v>341</v>
      </c>
      <c r="I53" t="s">
        <v>342</v>
      </c>
      <c r="J53" t="s">
        <v>343</v>
      </c>
      <c r="K53" t="s">
        <v>344</v>
      </c>
      <c r="L53" t="s">
        <v>12129</v>
      </c>
    </row>
    <row r="54" spans="1:12" x14ac:dyDescent="0.45">
      <c r="A54" t="s">
        <v>13279</v>
      </c>
      <c r="B54" t="s">
        <v>386</v>
      </c>
      <c r="C54" t="s">
        <v>17</v>
      </c>
      <c r="D54" t="s">
        <v>154</v>
      </c>
      <c r="E54" t="s">
        <v>155</v>
      </c>
      <c r="F54" t="s">
        <v>31</v>
      </c>
      <c r="G54">
        <v>2018</v>
      </c>
      <c r="H54" t="s">
        <v>157</v>
      </c>
      <c r="I54" t="s">
        <v>158</v>
      </c>
      <c r="K54" t="s">
        <v>159</v>
      </c>
      <c r="L54" t="s">
        <v>12103</v>
      </c>
    </row>
    <row r="55" spans="1:12" x14ac:dyDescent="0.45">
      <c r="A55" t="s">
        <v>13279</v>
      </c>
      <c r="B55" t="s">
        <v>11760</v>
      </c>
      <c r="C55" t="s">
        <v>5857</v>
      </c>
      <c r="D55" t="s">
        <v>5864</v>
      </c>
      <c r="E55" t="s">
        <v>5862</v>
      </c>
      <c r="G55">
        <v>2019</v>
      </c>
      <c r="H55" t="s">
        <v>5859</v>
      </c>
      <c r="I55" t="s">
        <v>5860</v>
      </c>
      <c r="J55" t="s">
        <v>5858</v>
      </c>
      <c r="L55" t="s">
        <v>13220</v>
      </c>
    </row>
    <row r="56" spans="1:12" x14ac:dyDescent="0.45">
      <c r="A56" t="s">
        <v>13279</v>
      </c>
      <c r="B56" t="s">
        <v>11760</v>
      </c>
      <c r="C56" t="s">
        <v>5857</v>
      </c>
      <c r="D56" t="s">
        <v>6298</v>
      </c>
      <c r="E56" t="s">
        <v>6295</v>
      </c>
      <c r="G56">
        <v>2018</v>
      </c>
      <c r="H56" t="s">
        <v>6292</v>
      </c>
      <c r="I56" t="s">
        <v>6293</v>
      </c>
      <c r="J56" t="s">
        <v>6291</v>
      </c>
      <c r="L56" t="s">
        <v>13180</v>
      </c>
    </row>
    <row r="57" spans="1:12" x14ac:dyDescent="0.45">
      <c r="A57" t="s">
        <v>13279</v>
      </c>
      <c r="B57" t="s">
        <v>11760</v>
      </c>
      <c r="C57" t="s">
        <v>5857</v>
      </c>
      <c r="D57" t="s">
        <v>6312</v>
      </c>
      <c r="E57" t="s">
        <v>2301</v>
      </c>
      <c r="G57">
        <v>2017</v>
      </c>
      <c r="H57" t="s">
        <v>6308</v>
      </c>
      <c r="I57" t="s">
        <v>6309</v>
      </c>
      <c r="J57" t="s">
        <v>6307</v>
      </c>
      <c r="L57" t="s">
        <v>12681</v>
      </c>
    </row>
    <row r="58" spans="1:12" x14ac:dyDescent="0.45">
      <c r="A58" t="s">
        <v>13279</v>
      </c>
      <c r="B58" t="s">
        <v>11760</v>
      </c>
      <c r="C58" t="s">
        <v>5857</v>
      </c>
      <c r="D58" t="s">
        <v>7552</v>
      </c>
      <c r="E58" t="s">
        <v>7549</v>
      </c>
      <c r="G58">
        <v>2023</v>
      </c>
      <c r="H58" t="s">
        <v>7546</v>
      </c>
      <c r="I58" t="s">
        <v>7547</v>
      </c>
      <c r="J58" t="s">
        <v>7545</v>
      </c>
      <c r="L58" t="s">
        <v>13055</v>
      </c>
    </row>
    <row r="59" spans="1:12" x14ac:dyDescent="0.45">
      <c r="A59" t="s">
        <v>13279</v>
      </c>
      <c r="B59" t="s">
        <v>11760</v>
      </c>
      <c r="C59" t="s">
        <v>5857</v>
      </c>
      <c r="D59" t="s">
        <v>8009</v>
      </c>
      <c r="E59" t="s">
        <v>8006</v>
      </c>
      <c r="G59">
        <v>2023</v>
      </c>
      <c r="H59" t="s">
        <v>8003</v>
      </c>
      <c r="I59" t="s">
        <v>8004</v>
      </c>
      <c r="J59" t="s">
        <v>8002</v>
      </c>
      <c r="L59" t="s">
        <v>13012</v>
      </c>
    </row>
    <row r="60" spans="1:12" x14ac:dyDescent="0.45">
      <c r="A60" t="s">
        <v>13279</v>
      </c>
      <c r="B60" t="s">
        <v>11760</v>
      </c>
      <c r="C60" t="s">
        <v>5857</v>
      </c>
      <c r="D60" t="s">
        <v>8621</v>
      </c>
      <c r="E60" t="s">
        <v>5318</v>
      </c>
      <c r="G60">
        <v>2024</v>
      </c>
      <c r="H60" t="s">
        <v>8617</v>
      </c>
      <c r="I60" t="s">
        <v>8618</v>
      </c>
      <c r="J60" t="s">
        <v>8616</v>
      </c>
      <c r="L60" t="s">
        <v>12232</v>
      </c>
    </row>
    <row r="61" spans="1:12" x14ac:dyDescent="0.45">
      <c r="A61" t="s">
        <v>13280</v>
      </c>
      <c r="B61" t="s">
        <v>11760</v>
      </c>
      <c r="C61" t="s">
        <v>5857</v>
      </c>
      <c r="D61" t="s">
        <v>8344</v>
      </c>
      <c r="E61" t="s">
        <v>5123</v>
      </c>
      <c r="G61">
        <v>2024</v>
      </c>
      <c r="H61" t="s">
        <v>8339</v>
      </c>
      <c r="I61" t="s">
        <v>8340</v>
      </c>
      <c r="J61" t="s">
        <v>8338</v>
      </c>
      <c r="L61" t="s">
        <v>12262</v>
      </c>
    </row>
    <row r="62" spans="1:12" x14ac:dyDescent="0.45">
      <c r="A62" t="s">
        <v>13279</v>
      </c>
      <c r="B62" t="s">
        <v>386</v>
      </c>
      <c r="C62" t="s">
        <v>17</v>
      </c>
      <c r="D62" t="s">
        <v>327</v>
      </c>
      <c r="E62" t="s">
        <v>328</v>
      </c>
      <c r="F62" t="s">
        <v>329</v>
      </c>
      <c r="G62">
        <v>2017</v>
      </c>
      <c r="H62" t="s">
        <v>332</v>
      </c>
      <c r="I62" t="s">
        <v>333</v>
      </c>
      <c r="J62" t="s">
        <v>334</v>
      </c>
      <c r="K62" t="s">
        <v>335</v>
      </c>
      <c r="L62" t="s">
        <v>12128</v>
      </c>
    </row>
    <row r="63" spans="1:12" x14ac:dyDescent="0.45">
      <c r="A63" t="s">
        <v>13279</v>
      </c>
      <c r="B63" t="s">
        <v>11760</v>
      </c>
      <c r="C63" t="s">
        <v>5857</v>
      </c>
      <c r="D63" t="s">
        <v>8857</v>
      </c>
      <c r="E63" t="s">
        <v>8854</v>
      </c>
      <c r="G63">
        <v>2024</v>
      </c>
      <c r="H63" t="s">
        <v>8852</v>
      </c>
      <c r="I63" t="s">
        <v>8853</v>
      </c>
      <c r="J63" t="s">
        <v>8851</v>
      </c>
      <c r="L63" t="s">
        <v>12939</v>
      </c>
    </row>
    <row r="64" spans="1:12" x14ac:dyDescent="0.45">
      <c r="A64" t="s">
        <v>13280</v>
      </c>
      <c r="B64" t="s">
        <v>11760</v>
      </c>
      <c r="C64" t="s">
        <v>5857</v>
      </c>
      <c r="D64" t="s">
        <v>6321</v>
      </c>
      <c r="E64" t="s">
        <v>6318</v>
      </c>
      <c r="G64">
        <v>2018</v>
      </c>
      <c r="H64" t="s">
        <v>6315</v>
      </c>
      <c r="I64" t="s">
        <v>6316</v>
      </c>
      <c r="J64" t="s">
        <v>6314</v>
      </c>
      <c r="L64" t="s">
        <v>13179</v>
      </c>
    </row>
    <row r="65" spans="1:12" x14ac:dyDescent="0.45">
      <c r="A65" t="s">
        <v>13280</v>
      </c>
      <c r="B65" t="s">
        <v>386</v>
      </c>
      <c r="C65" t="s">
        <v>17</v>
      </c>
      <c r="D65" t="s">
        <v>378</v>
      </c>
      <c r="E65" t="s">
        <v>379</v>
      </c>
      <c r="F65" t="s">
        <v>74</v>
      </c>
      <c r="G65">
        <v>2018</v>
      </c>
      <c r="H65" t="s">
        <v>381</v>
      </c>
      <c r="I65" t="s">
        <v>382</v>
      </c>
      <c r="J65" t="s">
        <v>383</v>
      </c>
      <c r="K65" t="s">
        <v>384</v>
      </c>
      <c r="L65" t="s">
        <v>12134</v>
      </c>
    </row>
    <row r="66" spans="1:12" x14ac:dyDescent="0.45">
      <c r="A66" t="s">
        <v>13280</v>
      </c>
      <c r="B66" t="s">
        <v>11760</v>
      </c>
      <c r="C66" t="s">
        <v>5857</v>
      </c>
      <c r="D66" t="s">
        <v>8695</v>
      </c>
      <c r="E66" t="s">
        <v>8692</v>
      </c>
      <c r="G66">
        <v>2024</v>
      </c>
      <c r="H66" t="s">
        <v>8689</v>
      </c>
      <c r="I66" t="s">
        <v>8690</v>
      </c>
      <c r="J66" t="s">
        <v>8688</v>
      </c>
      <c r="L66" t="s">
        <v>12955</v>
      </c>
    </row>
    <row r="67" spans="1:12" x14ac:dyDescent="0.45">
      <c r="A67" t="s">
        <v>13280</v>
      </c>
      <c r="B67" t="s">
        <v>386</v>
      </c>
      <c r="C67" t="s">
        <v>17</v>
      </c>
      <c r="D67" t="s">
        <v>232</v>
      </c>
      <c r="E67" t="s">
        <v>233</v>
      </c>
      <c r="F67" t="s">
        <v>31</v>
      </c>
      <c r="G67">
        <v>2023</v>
      </c>
      <c r="H67" t="s">
        <v>235</v>
      </c>
      <c r="I67" t="s">
        <v>236</v>
      </c>
      <c r="J67" t="s">
        <v>237</v>
      </c>
      <c r="K67" t="s">
        <v>238</v>
      </c>
      <c r="L67" t="s">
        <v>12115</v>
      </c>
    </row>
    <row r="68" spans="1:12" x14ac:dyDescent="0.45">
      <c r="A68" t="s">
        <v>13279</v>
      </c>
      <c r="B68" t="s">
        <v>11760</v>
      </c>
      <c r="C68" t="s">
        <v>5857</v>
      </c>
      <c r="D68" t="s">
        <v>6529</v>
      </c>
      <c r="E68" t="s">
        <v>6526</v>
      </c>
      <c r="G68">
        <v>2018</v>
      </c>
      <c r="H68" t="s">
        <v>6523</v>
      </c>
      <c r="I68" t="s">
        <v>6524</v>
      </c>
      <c r="J68" t="s">
        <v>6522</v>
      </c>
      <c r="L68" t="s">
        <v>13157</v>
      </c>
    </row>
    <row r="69" spans="1:12" x14ac:dyDescent="0.45">
      <c r="A69" t="s">
        <v>13280</v>
      </c>
      <c r="B69" t="s">
        <v>11760</v>
      </c>
      <c r="C69" t="s">
        <v>5857</v>
      </c>
      <c r="D69" t="s">
        <v>6587</v>
      </c>
      <c r="E69" t="s">
        <v>6584</v>
      </c>
      <c r="G69">
        <v>2018</v>
      </c>
      <c r="H69" t="s">
        <v>6581</v>
      </c>
      <c r="I69" t="s">
        <v>6582</v>
      </c>
      <c r="J69" t="s">
        <v>6580</v>
      </c>
      <c r="L69" t="s">
        <v>13151</v>
      </c>
    </row>
    <row r="70" spans="1:12" x14ac:dyDescent="0.45">
      <c r="A70" t="s">
        <v>13280</v>
      </c>
      <c r="B70" t="s">
        <v>386</v>
      </c>
      <c r="C70" t="s">
        <v>17</v>
      </c>
      <c r="D70" t="s">
        <v>72</v>
      </c>
      <c r="E70" t="s">
        <v>73</v>
      </c>
      <c r="F70" t="s">
        <v>74</v>
      </c>
      <c r="G70">
        <v>2024</v>
      </c>
      <c r="H70" t="s">
        <v>77</v>
      </c>
      <c r="I70" t="s">
        <v>78</v>
      </c>
      <c r="J70" t="s">
        <v>79</v>
      </c>
      <c r="K70" t="s">
        <v>80</v>
      </c>
      <c r="L70" t="s">
        <v>12091</v>
      </c>
    </row>
    <row r="71" spans="1:12" x14ac:dyDescent="0.45">
      <c r="A71" t="s">
        <v>13279</v>
      </c>
      <c r="B71" t="s">
        <v>386</v>
      </c>
      <c r="C71" t="s">
        <v>17</v>
      </c>
      <c r="D71" t="s">
        <v>294</v>
      </c>
      <c r="E71" t="s">
        <v>295</v>
      </c>
      <c r="F71" t="s">
        <v>40</v>
      </c>
      <c r="G71">
        <v>2021</v>
      </c>
      <c r="H71" t="s">
        <v>298</v>
      </c>
      <c r="I71" t="s">
        <v>299</v>
      </c>
      <c r="J71" t="s">
        <v>300</v>
      </c>
      <c r="L71" t="s">
        <v>12124</v>
      </c>
    </row>
    <row r="72" spans="1:12" x14ac:dyDescent="0.45">
      <c r="A72" t="s">
        <v>13280</v>
      </c>
      <c r="B72" t="s">
        <v>11760</v>
      </c>
      <c r="C72" t="s">
        <v>5857</v>
      </c>
      <c r="D72" t="s">
        <v>6177</v>
      </c>
      <c r="E72" t="s">
        <v>6175</v>
      </c>
      <c r="G72">
        <v>2017</v>
      </c>
      <c r="H72" t="s">
        <v>6172</v>
      </c>
      <c r="I72" t="s">
        <v>6173</v>
      </c>
      <c r="J72" t="s">
        <v>6171</v>
      </c>
      <c r="L72" t="s">
        <v>13191</v>
      </c>
    </row>
    <row r="73" spans="1:12" x14ac:dyDescent="0.45">
      <c r="A73" t="s">
        <v>13280</v>
      </c>
      <c r="B73" t="s">
        <v>386</v>
      </c>
      <c r="C73" t="s">
        <v>17</v>
      </c>
      <c r="D73" t="s">
        <v>319</v>
      </c>
      <c r="E73" t="s">
        <v>320</v>
      </c>
      <c r="F73" t="s">
        <v>20</v>
      </c>
      <c r="G73">
        <v>2018</v>
      </c>
      <c r="H73" t="s">
        <v>323</v>
      </c>
      <c r="I73" t="s">
        <v>324</v>
      </c>
      <c r="J73" t="s">
        <v>325</v>
      </c>
      <c r="K73" t="s">
        <v>326</v>
      </c>
      <c r="L73" t="s">
        <v>12127</v>
      </c>
    </row>
    <row r="74" spans="1:12" x14ac:dyDescent="0.45">
      <c r="A74" t="s">
        <v>13279</v>
      </c>
      <c r="B74" t="s">
        <v>11760</v>
      </c>
      <c r="C74" t="s">
        <v>5857</v>
      </c>
      <c r="D74" t="s">
        <v>6201</v>
      </c>
      <c r="E74" t="s">
        <v>6198</v>
      </c>
      <c r="G74">
        <v>2018</v>
      </c>
      <c r="H74" t="s">
        <v>6195</v>
      </c>
      <c r="I74" t="s">
        <v>6196</v>
      </c>
      <c r="J74" t="s">
        <v>6194</v>
      </c>
      <c r="L74" t="s">
        <v>13189</v>
      </c>
    </row>
    <row r="75" spans="1:12" x14ac:dyDescent="0.45">
      <c r="A75" t="s">
        <v>13279</v>
      </c>
      <c r="B75" t="s">
        <v>11760</v>
      </c>
      <c r="C75" t="s">
        <v>5857</v>
      </c>
      <c r="D75" t="s">
        <v>8400</v>
      </c>
      <c r="E75" t="s">
        <v>8398</v>
      </c>
      <c r="G75">
        <v>2024</v>
      </c>
      <c r="H75" t="s">
        <v>8396</v>
      </c>
      <c r="I75" t="s">
        <v>8397</v>
      </c>
      <c r="J75" t="s">
        <v>8395</v>
      </c>
      <c r="L75" t="s">
        <v>12981</v>
      </c>
    </row>
    <row r="76" spans="1:12" x14ac:dyDescent="0.45">
      <c r="A76" t="s">
        <v>13279</v>
      </c>
      <c r="B76" t="s">
        <v>11760</v>
      </c>
      <c r="C76" t="s">
        <v>5857</v>
      </c>
      <c r="D76" t="s">
        <v>6272</v>
      </c>
      <c r="E76" t="s">
        <v>6269</v>
      </c>
      <c r="G76">
        <v>2019</v>
      </c>
      <c r="H76" t="s">
        <v>6266</v>
      </c>
      <c r="I76" t="s">
        <v>6267</v>
      </c>
      <c r="J76" t="s">
        <v>6265</v>
      </c>
      <c r="L76" t="s">
        <v>13183</v>
      </c>
    </row>
    <row r="77" spans="1:12" x14ac:dyDescent="0.45">
      <c r="A77" t="s">
        <v>13279</v>
      </c>
      <c r="B77" t="s">
        <v>11760</v>
      </c>
      <c r="C77" t="s">
        <v>5857</v>
      </c>
      <c r="D77" t="s">
        <v>8817</v>
      </c>
      <c r="E77" t="s">
        <v>5455</v>
      </c>
      <c r="G77">
        <v>2024</v>
      </c>
      <c r="H77" t="s">
        <v>8813</v>
      </c>
      <c r="I77" t="s">
        <v>8814</v>
      </c>
      <c r="J77" t="s">
        <v>8812</v>
      </c>
      <c r="L77" t="s">
        <v>12211</v>
      </c>
    </row>
    <row r="78" spans="1:12" x14ac:dyDescent="0.45">
      <c r="A78" t="s">
        <v>13279</v>
      </c>
      <c r="B78" t="s">
        <v>11760</v>
      </c>
      <c r="C78" t="s">
        <v>5857</v>
      </c>
      <c r="D78" t="s">
        <v>6242</v>
      </c>
      <c r="E78" t="s">
        <v>6239</v>
      </c>
      <c r="G78">
        <v>2017</v>
      </c>
      <c r="H78" t="s">
        <v>6236</v>
      </c>
      <c r="I78" t="s">
        <v>6237</v>
      </c>
      <c r="J78" t="s">
        <v>6235</v>
      </c>
      <c r="L78" t="s">
        <v>13186</v>
      </c>
    </row>
    <row r="79" spans="1:12" x14ac:dyDescent="0.45">
      <c r="A79" t="s">
        <v>13280</v>
      </c>
      <c r="B79" t="s">
        <v>11760</v>
      </c>
      <c r="C79" t="s">
        <v>5901</v>
      </c>
      <c r="D79" t="s">
        <v>8375</v>
      </c>
      <c r="E79" t="s">
        <v>8372</v>
      </c>
      <c r="G79">
        <v>2024</v>
      </c>
      <c r="H79" t="s">
        <v>8368</v>
      </c>
      <c r="I79" t="s">
        <v>8369</v>
      </c>
      <c r="J79" t="s">
        <v>8367</v>
      </c>
      <c r="L79" t="s">
        <v>12984</v>
      </c>
    </row>
    <row r="80" spans="1:12" x14ac:dyDescent="0.45">
      <c r="A80" t="s">
        <v>13279</v>
      </c>
      <c r="B80" t="s">
        <v>11761</v>
      </c>
      <c r="C80" t="s">
        <v>9095</v>
      </c>
      <c r="D80" t="s">
        <v>10312</v>
      </c>
      <c r="E80" t="s">
        <v>10310</v>
      </c>
      <c r="G80">
        <v>2024</v>
      </c>
      <c r="H80" t="s">
        <v>11941</v>
      </c>
      <c r="I80" t="s">
        <v>10306</v>
      </c>
      <c r="J80" t="s">
        <v>10308</v>
      </c>
      <c r="K80" t="s">
        <v>9084</v>
      </c>
      <c r="L80" t="s">
        <v>13244</v>
      </c>
    </row>
    <row r="81" spans="1:12" x14ac:dyDescent="0.45">
      <c r="A81" t="s">
        <v>13280</v>
      </c>
      <c r="B81" t="s">
        <v>11760</v>
      </c>
      <c r="C81" t="s">
        <v>5901</v>
      </c>
      <c r="D81" t="s">
        <v>6000</v>
      </c>
      <c r="E81" t="s">
        <v>1403</v>
      </c>
      <c r="G81">
        <v>2019</v>
      </c>
      <c r="H81" t="s">
        <v>5997</v>
      </c>
      <c r="I81" t="s">
        <v>5998</v>
      </c>
      <c r="J81" t="s">
        <v>5996</v>
      </c>
      <c r="L81" t="s">
        <v>12803</v>
      </c>
    </row>
    <row r="82" spans="1:12" x14ac:dyDescent="0.45">
      <c r="A82" t="s">
        <v>13279</v>
      </c>
      <c r="B82" t="s">
        <v>388</v>
      </c>
      <c r="D82" t="s">
        <v>479</v>
      </c>
      <c r="E82" t="s">
        <v>480</v>
      </c>
      <c r="G82">
        <v>2022</v>
      </c>
      <c r="H82" t="s">
        <v>473</v>
      </c>
      <c r="I82" t="s">
        <v>474</v>
      </c>
      <c r="J82" t="s">
        <v>476</v>
      </c>
      <c r="K82" t="s">
        <v>472</v>
      </c>
      <c r="L82" t="s">
        <v>12145</v>
      </c>
    </row>
    <row r="83" spans="1:12" x14ac:dyDescent="0.45">
      <c r="A83" t="s">
        <v>13280</v>
      </c>
      <c r="B83" t="s">
        <v>11760</v>
      </c>
      <c r="C83" t="s">
        <v>5857</v>
      </c>
      <c r="D83" t="s">
        <v>8358</v>
      </c>
      <c r="E83" t="s">
        <v>4787</v>
      </c>
      <c r="G83">
        <v>2024</v>
      </c>
      <c r="H83" t="s">
        <v>8355</v>
      </c>
      <c r="I83" t="s">
        <v>8356</v>
      </c>
      <c r="J83" t="s">
        <v>8354</v>
      </c>
      <c r="L83" t="s">
        <v>12313</v>
      </c>
    </row>
    <row r="84" spans="1:12" x14ac:dyDescent="0.45">
      <c r="A84" t="s">
        <v>13279</v>
      </c>
      <c r="B84" t="s">
        <v>386</v>
      </c>
      <c r="C84" t="s">
        <v>17</v>
      </c>
      <c r="D84" t="s">
        <v>239</v>
      </c>
      <c r="E84" t="s">
        <v>240</v>
      </c>
      <c r="F84" t="s">
        <v>74</v>
      </c>
      <c r="G84">
        <v>2021</v>
      </c>
      <c r="H84" t="s">
        <v>242</v>
      </c>
      <c r="I84" t="s">
        <v>243</v>
      </c>
      <c r="J84" t="s">
        <v>244</v>
      </c>
      <c r="K84" t="s">
        <v>245</v>
      </c>
      <c r="L84" t="s">
        <v>12116</v>
      </c>
    </row>
    <row r="85" spans="1:12" x14ac:dyDescent="0.45">
      <c r="A85" t="s">
        <v>13279</v>
      </c>
      <c r="B85" t="s">
        <v>11760</v>
      </c>
      <c r="C85" t="s">
        <v>5857</v>
      </c>
      <c r="D85" t="s">
        <v>6395</v>
      </c>
      <c r="E85" t="s">
        <v>6392</v>
      </c>
      <c r="G85">
        <v>2019</v>
      </c>
      <c r="H85" t="s">
        <v>6389</v>
      </c>
      <c r="I85" t="s">
        <v>6390</v>
      </c>
      <c r="J85" t="s">
        <v>6388</v>
      </c>
      <c r="L85" t="s">
        <v>13172</v>
      </c>
    </row>
    <row r="86" spans="1:12" x14ac:dyDescent="0.45">
      <c r="A86" t="s">
        <v>13280</v>
      </c>
      <c r="B86" t="s">
        <v>11760</v>
      </c>
      <c r="C86" t="s">
        <v>5857</v>
      </c>
      <c r="D86" t="s">
        <v>8669</v>
      </c>
      <c r="E86" t="s">
        <v>8667</v>
      </c>
      <c r="G86">
        <v>2024</v>
      </c>
      <c r="H86" t="s">
        <v>8664</v>
      </c>
      <c r="I86" t="s">
        <v>8665</v>
      </c>
      <c r="J86" t="s">
        <v>8663</v>
      </c>
      <c r="L86" t="s">
        <v>12957</v>
      </c>
    </row>
    <row r="87" spans="1:12" x14ac:dyDescent="0.45">
      <c r="A87" t="s">
        <v>13280</v>
      </c>
      <c r="B87" t="s">
        <v>386</v>
      </c>
      <c r="C87" t="s">
        <v>17</v>
      </c>
      <c r="D87" t="s">
        <v>18</v>
      </c>
      <c r="E87" t="s">
        <v>19</v>
      </c>
      <c r="F87" t="s">
        <v>20</v>
      </c>
      <c r="G87">
        <v>2024</v>
      </c>
      <c r="H87" t="s">
        <v>25</v>
      </c>
      <c r="I87" t="s">
        <v>26</v>
      </c>
      <c r="J87" t="s">
        <v>27</v>
      </c>
      <c r="K87" t="s">
        <v>28</v>
      </c>
      <c r="L87" t="s">
        <v>12085</v>
      </c>
    </row>
    <row r="88" spans="1:12" x14ac:dyDescent="0.45">
      <c r="A88" t="s">
        <v>13280</v>
      </c>
      <c r="B88" t="s">
        <v>11760</v>
      </c>
      <c r="C88" t="s">
        <v>5857</v>
      </c>
      <c r="D88" t="s">
        <v>8414</v>
      </c>
      <c r="E88" t="s">
        <v>5682</v>
      </c>
      <c r="G88">
        <v>2024</v>
      </c>
      <c r="H88" t="s">
        <v>8410</v>
      </c>
      <c r="I88" t="s">
        <v>8411</v>
      </c>
      <c r="J88" t="s">
        <v>8409</v>
      </c>
      <c r="L88" t="s">
        <v>12177</v>
      </c>
    </row>
    <row r="89" spans="1:12" x14ac:dyDescent="0.45">
      <c r="A89" t="s">
        <v>13280</v>
      </c>
      <c r="B89" t="s">
        <v>386</v>
      </c>
      <c r="C89" t="s">
        <v>17</v>
      </c>
      <c r="D89" t="s">
        <v>102</v>
      </c>
      <c r="E89" t="s">
        <v>103</v>
      </c>
      <c r="F89" t="s">
        <v>20</v>
      </c>
      <c r="G89">
        <v>2022</v>
      </c>
      <c r="H89" t="s">
        <v>105</v>
      </c>
      <c r="I89" t="s">
        <v>106</v>
      </c>
      <c r="J89" t="s">
        <v>107</v>
      </c>
      <c r="K89" t="s">
        <v>108</v>
      </c>
      <c r="L89" t="s">
        <v>12095</v>
      </c>
    </row>
    <row r="90" spans="1:12" x14ac:dyDescent="0.45">
      <c r="A90" t="s">
        <v>13280</v>
      </c>
      <c r="B90" t="s">
        <v>11760</v>
      </c>
      <c r="C90" t="s">
        <v>5857</v>
      </c>
      <c r="D90" t="s">
        <v>8769</v>
      </c>
      <c r="E90" t="s">
        <v>8766</v>
      </c>
      <c r="G90">
        <v>2024</v>
      </c>
      <c r="H90" t="s">
        <v>8762</v>
      </c>
      <c r="I90" t="s">
        <v>8763</v>
      </c>
      <c r="J90" t="s">
        <v>8761</v>
      </c>
      <c r="L90" t="s">
        <v>12948</v>
      </c>
    </row>
    <row r="91" spans="1:12" x14ac:dyDescent="0.45">
      <c r="A91" t="s">
        <v>13280</v>
      </c>
      <c r="B91" t="s">
        <v>386</v>
      </c>
      <c r="C91" t="s">
        <v>17</v>
      </c>
      <c r="D91" t="s">
        <v>89</v>
      </c>
      <c r="E91" t="s">
        <v>90</v>
      </c>
      <c r="F91" t="s">
        <v>31</v>
      </c>
      <c r="G91">
        <v>2022</v>
      </c>
      <c r="H91" t="s">
        <v>92</v>
      </c>
      <c r="I91" t="s">
        <v>93</v>
      </c>
      <c r="K91" t="s">
        <v>94</v>
      </c>
      <c r="L91" t="s">
        <v>12093</v>
      </c>
    </row>
    <row r="92" spans="1:12" x14ac:dyDescent="0.45">
      <c r="A92" t="s">
        <v>13279</v>
      </c>
      <c r="B92" t="s">
        <v>386</v>
      </c>
      <c r="C92" t="s">
        <v>17</v>
      </c>
      <c r="D92" t="s">
        <v>122</v>
      </c>
      <c r="E92" t="s">
        <v>123</v>
      </c>
      <c r="F92" t="s">
        <v>31</v>
      </c>
      <c r="G92">
        <v>2021</v>
      </c>
      <c r="H92" t="s">
        <v>124</v>
      </c>
      <c r="I92" t="s">
        <v>125</v>
      </c>
      <c r="K92" t="s">
        <v>126</v>
      </c>
      <c r="L92" t="s">
        <v>12098</v>
      </c>
    </row>
    <row r="93" spans="1:12" x14ac:dyDescent="0.45">
      <c r="A93" t="s">
        <v>13279</v>
      </c>
      <c r="B93" t="s">
        <v>11760</v>
      </c>
      <c r="C93" t="s">
        <v>5857</v>
      </c>
      <c r="D93" t="s">
        <v>6445</v>
      </c>
      <c r="E93" t="s">
        <v>6442</v>
      </c>
      <c r="G93">
        <v>2019</v>
      </c>
      <c r="H93" t="s">
        <v>6439</v>
      </c>
      <c r="I93" t="s">
        <v>6440</v>
      </c>
      <c r="J93" t="s">
        <v>6438</v>
      </c>
      <c r="L93" t="s">
        <v>13167</v>
      </c>
    </row>
    <row r="94" spans="1:12" x14ac:dyDescent="0.45">
      <c r="A94" t="s">
        <v>13280</v>
      </c>
      <c r="B94" t="s">
        <v>11760</v>
      </c>
      <c r="C94" t="s">
        <v>5857</v>
      </c>
      <c r="D94" t="s">
        <v>7583</v>
      </c>
      <c r="E94" t="s">
        <v>7580</v>
      </c>
      <c r="G94">
        <v>2023</v>
      </c>
      <c r="H94" t="s">
        <v>7577</v>
      </c>
      <c r="I94" t="s">
        <v>7578</v>
      </c>
      <c r="J94" t="s">
        <v>7576</v>
      </c>
      <c r="L94" t="s">
        <v>13051</v>
      </c>
    </row>
    <row r="95" spans="1:12" x14ac:dyDescent="0.45">
      <c r="A95" t="s">
        <v>13280</v>
      </c>
      <c r="B95" t="s">
        <v>386</v>
      </c>
      <c r="C95" t="s">
        <v>17</v>
      </c>
      <c r="D95" t="s">
        <v>185</v>
      </c>
      <c r="E95" t="s">
        <v>186</v>
      </c>
      <c r="F95" t="s">
        <v>20</v>
      </c>
      <c r="G95">
        <v>2023</v>
      </c>
      <c r="H95" t="s">
        <v>187</v>
      </c>
      <c r="I95" t="s">
        <v>188</v>
      </c>
      <c r="J95" t="s">
        <v>189</v>
      </c>
      <c r="K95" t="s">
        <v>190</v>
      </c>
      <c r="L95" t="s">
        <v>12108</v>
      </c>
    </row>
    <row r="96" spans="1:12" x14ac:dyDescent="0.45">
      <c r="A96" t="s">
        <v>13279</v>
      </c>
      <c r="B96" t="s">
        <v>386</v>
      </c>
      <c r="C96" t="s">
        <v>17</v>
      </c>
      <c r="D96" t="s">
        <v>252</v>
      </c>
      <c r="E96" t="s">
        <v>253</v>
      </c>
      <c r="F96" t="s">
        <v>20</v>
      </c>
      <c r="G96">
        <v>2023</v>
      </c>
      <c r="H96" t="s">
        <v>254</v>
      </c>
      <c r="I96" t="s">
        <v>255</v>
      </c>
      <c r="J96" t="s">
        <v>256</v>
      </c>
      <c r="K96" t="s">
        <v>257</v>
      </c>
      <c r="L96" t="s">
        <v>12118</v>
      </c>
    </row>
    <row r="97" spans="1:12" x14ac:dyDescent="0.45">
      <c r="A97" t="s">
        <v>13279</v>
      </c>
      <c r="B97" t="s">
        <v>11761</v>
      </c>
      <c r="C97" t="s">
        <v>9095</v>
      </c>
      <c r="D97" t="s">
        <v>11466</v>
      </c>
      <c r="E97" t="s">
        <v>11464</v>
      </c>
      <c r="G97">
        <v>2024</v>
      </c>
      <c r="H97" t="s">
        <v>11796</v>
      </c>
      <c r="I97" t="s">
        <v>8879</v>
      </c>
      <c r="J97" t="s">
        <v>11462</v>
      </c>
      <c r="K97" t="s">
        <v>9084</v>
      </c>
      <c r="L97" t="s">
        <v>13222</v>
      </c>
    </row>
    <row r="98" spans="1:12" x14ac:dyDescent="0.45">
      <c r="A98" t="s">
        <v>13279</v>
      </c>
      <c r="B98" t="s">
        <v>11760</v>
      </c>
      <c r="C98" t="s">
        <v>5857</v>
      </c>
      <c r="D98" t="s">
        <v>7560</v>
      </c>
      <c r="E98" t="s">
        <v>7558</v>
      </c>
      <c r="G98">
        <v>2023</v>
      </c>
      <c r="H98" t="s">
        <v>7555</v>
      </c>
      <c r="I98" t="s">
        <v>7556</v>
      </c>
      <c r="J98" t="s">
        <v>7554</v>
      </c>
      <c r="L98" t="s">
        <v>13054</v>
      </c>
    </row>
    <row r="99" spans="1:12" x14ac:dyDescent="0.45">
      <c r="A99" t="s">
        <v>13279</v>
      </c>
      <c r="B99" t="s">
        <v>11760</v>
      </c>
      <c r="C99" t="s">
        <v>5857</v>
      </c>
      <c r="D99" t="s">
        <v>6363</v>
      </c>
      <c r="E99" t="s">
        <v>6360</v>
      </c>
      <c r="G99">
        <v>2018</v>
      </c>
      <c r="H99" t="s">
        <v>6357</v>
      </c>
      <c r="I99" t="s">
        <v>6358</v>
      </c>
      <c r="J99" t="s">
        <v>6356</v>
      </c>
      <c r="L99" t="s">
        <v>13175</v>
      </c>
    </row>
    <row r="100" spans="1:12" x14ac:dyDescent="0.45">
      <c r="A100" t="s">
        <v>13279</v>
      </c>
      <c r="B100" t="s">
        <v>386</v>
      </c>
      <c r="C100" t="s">
        <v>17</v>
      </c>
      <c r="D100" t="s">
        <v>115</v>
      </c>
      <c r="E100" t="s">
        <v>116</v>
      </c>
      <c r="F100" t="s">
        <v>31</v>
      </c>
      <c r="G100">
        <v>2023</v>
      </c>
      <c r="H100" t="s">
        <v>118</v>
      </c>
      <c r="I100" t="s">
        <v>119</v>
      </c>
      <c r="J100" t="s">
        <v>120</v>
      </c>
      <c r="K100" t="s">
        <v>121</v>
      </c>
      <c r="L100" t="s">
        <v>12097</v>
      </c>
    </row>
    <row r="101" spans="1:12" x14ac:dyDescent="0.45">
      <c r="A101" t="s">
        <v>13279</v>
      </c>
      <c r="B101" t="s">
        <v>11760</v>
      </c>
      <c r="C101" t="s">
        <v>5857</v>
      </c>
      <c r="D101" t="s">
        <v>8529</v>
      </c>
      <c r="E101" t="s">
        <v>8526</v>
      </c>
      <c r="G101">
        <v>2024</v>
      </c>
      <c r="H101" t="s">
        <v>8523</v>
      </c>
      <c r="I101" t="s">
        <v>8524</v>
      </c>
      <c r="J101" t="s">
        <v>8522</v>
      </c>
      <c r="L101" t="s">
        <v>12969</v>
      </c>
    </row>
    <row r="102" spans="1:12" x14ac:dyDescent="0.45">
      <c r="A102" t="s">
        <v>13279</v>
      </c>
      <c r="B102" t="s">
        <v>11760</v>
      </c>
      <c r="C102" t="s">
        <v>5857</v>
      </c>
      <c r="D102" t="s">
        <v>6117</v>
      </c>
      <c r="E102" t="s">
        <v>6114</v>
      </c>
      <c r="G102">
        <v>2019</v>
      </c>
      <c r="H102" t="s">
        <v>6111</v>
      </c>
      <c r="I102" t="s">
        <v>6112</v>
      </c>
      <c r="J102" t="s">
        <v>6110</v>
      </c>
      <c r="L102" t="s">
        <v>13198</v>
      </c>
    </row>
    <row r="103" spans="1:12" x14ac:dyDescent="0.45">
      <c r="A103" t="s">
        <v>13279</v>
      </c>
      <c r="B103" t="s">
        <v>11760</v>
      </c>
      <c r="C103" t="s">
        <v>5857</v>
      </c>
      <c r="D103" t="s">
        <v>8407</v>
      </c>
      <c r="E103" t="s">
        <v>4607</v>
      </c>
      <c r="G103">
        <v>2024</v>
      </c>
      <c r="H103" t="s">
        <v>8403</v>
      </c>
      <c r="I103" t="s">
        <v>8404</v>
      </c>
      <c r="J103" t="s">
        <v>8402</v>
      </c>
      <c r="L103" t="s">
        <v>12340</v>
      </c>
    </row>
    <row r="104" spans="1:12" x14ac:dyDescent="0.45">
      <c r="A104" t="s">
        <v>13280</v>
      </c>
      <c r="B104" t="s">
        <v>11760</v>
      </c>
      <c r="C104" t="s">
        <v>5857</v>
      </c>
      <c r="D104" t="s">
        <v>8547</v>
      </c>
      <c r="E104" t="s">
        <v>8544</v>
      </c>
      <c r="G104">
        <v>2024</v>
      </c>
      <c r="H104" t="s">
        <v>8541</v>
      </c>
      <c r="I104" t="s">
        <v>8542</v>
      </c>
      <c r="J104" t="s">
        <v>8540</v>
      </c>
      <c r="L104" t="s">
        <v>12967</v>
      </c>
    </row>
    <row r="105" spans="1:12" x14ac:dyDescent="0.45">
      <c r="A105" t="s">
        <v>13279</v>
      </c>
      <c r="B105" t="s">
        <v>11760</v>
      </c>
      <c r="C105" t="s">
        <v>5857</v>
      </c>
      <c r="D105" t="s">
        <v>7199</v>
      </c>
      <c r="E105" t="s">
        <v>7196</v>
      </c>
      <c r="G105">
        <v>2022</v>
      </c>
      <c r="H105" t="s">
        <v>7194</v>
      </c>
      <c r="I105" t="s">
        <v>7195</v>
      </c>
      <c r="J105" t="s">
        <v>7193</v>
      </c>
      <c r="L105" t="s">
        <v>13092</v>
      </c>
    </row>
    <row r="106" spans="1:12" x14ac:dyDescent="0.45">
      <c r="A106" t="s">
        <v>13279</v>
      </c>
      <c r="B106" t="s">
        <v>11760</v>
      </c>
      <c r="C106" t="s">
        <v>5857</v>
      </c>
      <c r="D106" t="s">
        <v>8750</v>
      </c>
      <c r="E106" t="s">
        <v>8747</v>
      </c>
      <c r="G106">
        <v>2024</v>
      </c>
      <c r="H106" t="s">
        <v>8743</v>
      </c>
      <c r="I106" t="s">
        <v>8744</v>
      </c>
      <c r="J106" t="s">
        <v>8742</v>
      </c>
      <c r="L106" t="s">
        <v>12950</v>
      </c>
    </row>
    <row r="107" spans="1:12" x14ac:dyDescent="0.45">
      <c r="A107" t="s">
        <v>13279</v>
      </c>
      <c r="B107" t="s">
        <v>11760</v>
      </c>
      <c r="C107" t="s">
        <v>5857</v>
      </c>
      <c r="D107" t="s">
        <v>8934</v>
      </c>
      <c r="E107" t="s">
        <v>8931</v>
      </c>
      <c r="G107">
        <v>2024</v>
      </c>
      <c r="H107" t="s">
        <v>8928</v>
      </c>
      <c r="I107" t="s">
        <v>8929</v>
      </c>
      <c r="J107" t="s">
        <v>8927</v>
      </c>
      <c r="L107" t="s">
        <v>12931</v>
      </c>
    </row>
    <row r="108" spans="1:12" x14ac:dyDescent="0.45">
      <c r="A108" t="s">
        <v>13279</v>
      </c>
      <c r="B108" t="s">
        <v>386</v>
      </c>
      <c r="C108" t="s">
        <v>17</v>
      </c>
      <c r="D108" t="s">
        <v>191</v>
      </c>
      <c r="E108" t="s">
        <v>192</v>
      </c>
      <c r="F108" t="s">
        <v>40</v>
      </c>
      <c r="G108">
        <v>2020</v>
      </c>
      <c r="H108" t="s">
        <v>195</v>
      </c>
      <c r="I108" t="s">
        <v>196</v>
      </c>
      <c r="J108" t="s">
        <v>197</v>
      </c>
      <c r="L108" t="s">
        <v>12109</v>
      </c>
    </row>
    <row r="109" spans="1:12" x14ac:dyDescent="0.45">
      <c r="A109" t="s">
        <v>13279</v>
      </c>
      <c r="B109" t="s">
        <v>11760</v>
      </c>
      <c r="C109" t="s">
        <v>5857</v>
      </c>
      <c r="D109" t="s">
        <v>8614</v>
      </c>
      <c r="E109" t="s">
        <v>8611</v>
      </c>
      <c r="G109">
        <v>2024</v>
      </c>
      <c r="H109" t="s">
        <v>8609</v>
      </c>
      <c r="I109" t="s">
        <v>8610</v>
      </c>
      <c r="J109" t="s">
        <v>8608</v>
      </c>
      <c r="L109" t="s">
        <v>12158</v>
      </c>
    </row>
    <row r="110" spans="1:12" x14ac:dyDescent="0.45">
      <c r="A110" t="s">
        <v>13279</v>
      </c>
      <c r="B110" t="s">
        <v>388</v>
      </c>
      <c r="D110" t="s">
        <v>513</v>
      </c>
      <c r="E110" t="s">
        <v>514</v>
      </c>
      <c r="G110">
        <v>2022</v>
      </c>
      <c r="H110" t="s">
        <v>506</v>
      </c>
      <c r="I110" t="s">
        <v>508</v>
      </c>
      <c r="J110" t="s">
        <v>510</v>
      </c>
      <c r="K110" t="s">
        <v>505</v>
      </c>
      <c r="L110" t="s">
        <v>12142</v>
      </c>
    </row>
    <row r="111" spans="1:12" x14ac:dyDescent="0.45">
      <c r="A111" t="s">
        <v>13280</v>
      </c>
      <c r="B111" t="s">
        <v>11760</v>
      </c>
      <c r="C111" t="s">
        <v>5857</v>
      </c>
      <c r="D111" t="s">
        <v>6035</v>
      </c>
      <c r="E111" t="s">
        <v>6032</v>
      </c>
      <c r="G111">
        <v>2019</v>
      </c>
      <c r="H111" t="s">
        <v>6029</v>
      </c>
      <c r="I111" t="s">
        <v>6030</v>
      </c>
      <c r="J111" t="s">
        <v>6028</v>
      </c>
      <c r="L111" t="s">
        <v>13206</v>
      </c>
    </row>
    <row r="112" spans="1:12" x14ac:dyDescent="0.45">
      <c r="A112" t="s">
        <v>13279</v>
      </c>
      <c r="B112" t="s">
        <v>11760</v>
      </c>
      <c r="C112" t="s">
        <v>5857</v>
      </c>
      <c r="D112" t="s">
        <v>6724</v>
      </c>
      <c r="E112" t="s">
        <v>6721</v>
      </c>
      <c r="G112">
        <v>2021</v>
      </c>
      <c r="H112" t="s">
        <v>6718</v>
      </c>
      <c r="I112" t="s">
        <v>6719</v>
      </c>
      <c r="J112" t="s">
        <v>6717</v>
      </c>
      <c r="L112" t="s">
        <v>13137</v>
      </c>
    </row>
    <row r="113" spans="1:12" x14ac:dyDescent="0.45">
      <c r="A113" t="s">
        <v>13279</v>
      </c>
      <c r="B113" t="s">
        <v>386</v>
      </c>
      <c r="C113" t="s">
        <v>17</v>
      </c>
      <c r="D113" t="s">
        <v>81</v>
      </c>
      <c r="E113" t="s">
        <v>82</v>
      </c>
      <c r="F113" t="s">
        <v>83</v>
      </c>
      <c r="G113">
        <v>2024</v>
      </c>
      <c r="H113" t="s">
        <v>85</v>
      </c>
      <c r="I113" t="s">
        <v>86</v>
      </c>
      <c r="J113" t="s">
        <v>87</v>
      </c>
      <c r="K113" t="s">
        <v>88</v>
      </c>
      <c r="L113" t="s">
        <v>12092</v>
      </c>
    </row>
    <row r="114" spans="1:12" x14ac:dyDescent="0.45">
      <c r="A114" t="s">
        <v>13280</v>
      </c>
      <c r="B114" t="s">
        <v>11760</v>
      </c>
      <c r="C114" t="s">
        <v>5857</v>
      </c>
      <c r="D114" t="s">
        <v>7933</v>
      </c>
      <c r="E114" t="s">
        <v>7931</v>
      </c>
      <c r="G114">
        <v>2023</v>
      </c>
      <c r="H114" t="s">
        <v>7928</v>
      </c>
      <c r="I114" t="s">
        <v>7929</v>
      </c>
      <c r="J114" t="s">
        <v>7927</v>
      </c>
      <c r="L114" t="s">
        <v>13020</v>
      </c>
    </row>
    <row r="115" spans="1:12" x14ac:dyDescent="0.45">
      <c r="A115" t="s">
        <v>13280</v>
      </c>
      <c r="B115" t="s">
        <v>386</v>
      </c>
      <c r="C115" t="s">
        <v>17</v>
      </c>
      <c r="D115" t="s">
        <v>225</v>
      </c>
      <c r="E115" t="s">
        <v>226</v>
      </c>
      <c r="F115" t="s">
        <v>227</v>
      </c>
      <c r="G115">
        <v>2023</v>
      </c>
      <c r="H115" t="s">
        <v>228</v>
      </c>
      <c r="I115" t="s">
        <v>229</v>
      </c>
      <c r="J115" t="s">
        <v>230</v>
      </c>
      <c r="K115" t="s">
        <v>231</v>
      </c>
      <c r="L115" t="s">
        <v>12114</v>
      </c>
    </row>
    <row r="116" spans="1:12" x14ac:dyDescent="0.45">
      <c r="A116" t="s">
        <v>13279</v>
      </c>
      <c r="B116" t="s">
        <v>11760</v>
      </c>
      <c r="C116" t="s">
        <v>5857</v>
      </c>
      <c r="D116" t="s">
        <v>8849</v>
      </c>
      <c r="E116" t="s">
        <v>8846</v>
      </c>
      <c r="G116">
        <v>2024</v>
      </c>
      <c r="H116" t="s">
        <v>8844</v>
      </c>
      <c r="I116" t="s">
        <v>8845</v>
      </c>
      <c r="J116" t="s">
        <v>8843</v>
      </c>
      <c r="L116" t="s">
        <v>12940</v>
      </c>
    </row>
    <row r="117" spans="1:12" x14ac:dyDescent="0.45">
      <c r="A117" t="s">
        <v>13279</v>
      </c>
      <c r="B117" t="s">
        <v>11760</v>
      </c>
      <c r="C117" t="s">
        <v>5857</v>
      </c>
      <c r="D117" t="s">
        <v>8893</v>
      </c>
      <c r="E117" t="s">
        <v>8890</v>
      </c>
      <c r="G117">
        <v>2024</v>
      </c>
      <c r="H117" t="s">
        <v>8887</v>
      </c>
      <c r="I117" t="s">
        <v>8888</v>
      </c>
      <c r="J117" t="s">
        <v>8886</v>
      </c>
      <c r="L117" t="s">
        <v>12935</v>
      </c>
    </row>
    <row r="118" spans="1:12" x14ac:dyDescent="0.45">
      <c r="A118" t="s">
        <v>13279</v>
      </c>
      <c r="B118" t="s">
        <v>11760</v>
      </c>
      <c r="C118" t="s">
        <v>5857</v>
      </c>
      <c r="D118" t="s">
        <v>7543</v>
      </c>
      <c r="E118" t="s">
        <v>3339</v>
      </c>
      <c r="G118">
        <v>2022</v>
      </c>
      <c r="H118" t="s">
        <v>7539</v>
      </c>
      <c r="I118" t="s">
        <v>7540</v>
      </c>
      <c r="J118" t="s">
        <v>7538</v>
      </c>
      <c r="L118" t="s">
        <v>12528</v>
      </c>
    </row>
    <row r="119" spans="1:12" x14ac:dyDescent="0.45">
      <c r="A119" t="s">
        <v>13280</v>
      </c>
      <c r="B119" t="s">
        <v>11760</v>
      </c>
      <c r="C119" t="s">
        <v>5857</v>
      </c>
      <c r="D119" t="s">
        <v>9010</v>
      </c>
      <c r="E119" t="s">
        <v>9007</v>
      </c>
      <c r="G119">
        <v>2024</v>
      </c>
      <c r="H119" t="s">
        <v>9005</v>
      </c>
      <c r="I119" t="s">
        <v>9006</v>
      </c>
      <c r="J119" t="s">
        <v>9004</v>
      </c>
      <c r="L119" t="s">
        <v>12922</v>
      </c>
    </row>
    <row r="120" spans="1:12" x14ac:dyDescent="0.45">
      <c r="A120" t="s">
        <v>13279</v>
      </c>
      <c r="B120" t="s">
        <v>11760</v>
      </c>
      <c r="C120" t="s">
        <v>5857</v>
      </c>
      <c r="D120" t="s">
        <v>9027</v>
      </c>
      <c r="E120" t="s">
        <v>9024</v>
      </c>
      <c r="G120">
        <v>2023</v>
      </c>
      <c r="H120" t="s">
        <v>9021</v>
      </c>
      <c r="I120" t="s">
        <v>9022</v>
      </c>
      <c r="J120" t="s">
        <v>9020</v>
      </c>
      <c r="L120" t="s">
        <v>12920</v>
      </c>
    </row>
    <row r="121" spans="1:12" x14ac:dyDescent="0.45">
      <c r="A121" t="s">
        <v>13280</v>
      </c>
      <c r="B121" t="s">
        <v>11760</v>
      </c>
      <c r="C121" t="s">
        <v>5857</v>
      </c>
      <c r="D121" t="s">
        <v>6476</v>
      </c>
      <c r="E121" t="s">
        <v>6473</v>
      </c>
      <c r="G121">
        <v>2017</v>
      </c>
      <c r="H121" t="s">
        <v>6470</v>
      </c>
      <c r="I121" t="s">
        <v>6471</v>
      </c>
      <c r="J121" t="s">
        <v>6469</v>
      </c>
      <c r="L121" t="s">
        <v>13163</v>
      </c>
    </row>
    <row r="122" spans="1:12" x14ac:dyDescent="0.45">
      <c r="A122" t="s">
        <v>13279</v>
      </c>
      <c r="B122" t="s">
        <v>11760</v>
      </c>
      <c r="C122" t="s">
        <v>5857</v>
      </c>
      <c r="D122" t="s">
        <v>7049</v>
      </c>
      <c r="E122" t="s">
        <v>7047</v>
      </c>
      <c r="G122">
        <v>2022</v>
      </c>
      <c r="H122" t="s">
        <v>7045</v>
      </c>
      <c r="I122" t="s">
        <v>7046</v>
      </c>
      <c r="J122" t="s">
        <v>7044</v>
      </c>
      <c r="L122" t="s">
        <v>13106</v>
      </c>
    </row>
    <row r="123" spans="1:12" x14ac:dyDescent="0.45">
      <c r="A123" t="s">
        <v>13279</v>
      </c>
      <c r="B123" t="s">
        <v>11760</v>
      </c>
      <c r="C123" t="s">
        <v>5857</v>
      </c>
      <c r="D123" t="s">
        <v>7299</v>
      </c>
      <c r="E123" t="s">
        <v>7296</v>
      </c>
      <c r="G123">
        <v>2021</v>
      </c>
      <c r="H123" t="s">
        <v>7294</v>
      </c>
      <c r="I123" t="s">
        <v>7295</v>
      </c>
      <c r="J123" t="s">
        <v>7293</v>
      </c>
      <c r="L123" t="s">
        <v>13081</v>
      </c>
    </row>
    <row r="124" spans="1:12" x14ac:dyDescent="0.45">
      <c r="A124" t="s">
        <v>13279</v>
      </c>
      <c r="B124" t="s">
        <v>11760</v>
      </c>
      <c r="C124" t="s">
        <v>5857</v>
      </c>
      <c r="D124" t="s">
        <v>7959</v>
      </c>
      <c r="E124" t="s">
        <v>7956</v>
      </c>
      <c r="G124">
        <v>2023</v>
      </c>
      <c r="H124" t="s">
        <v>7953</v>
      </c>
      <c r="I124" t="s">
        <v>7954</v>
      </c>
      <c r="J124" t="s">
        <v>7952</v>
      </c>
      <c r="L124" t="s">
        <v>13017</v>
      </c>
    </row>
    <row r="125" spans="1:12" x14ac:dyDescent="0.45">
      <c r="A125" t="s">
        <v>13279</v>
      </c>
      <c r="B125" t="s">
        <v>11760</v>
      </c>
      <c r="C125" t="s">
        <v>5857</v>
      </c>
      <c r="D125" t="s">
        <v>8661</v>
      </c>
      <c r="E125" t="s">
        <v>8658</v>
      </c>
      <c r="G125">
        <v>2024</v>
      </c>
      <c r="H125" t="s">
        <v>8656</v>
      </c>
      <c r="I125" t="s">
        <v>8657</v>
      </c>
      <c r="J125" t="s">
        <v>8655</v>
      </c>
      <c r="L125" t="s">
        <v>12958</v>
      </c>
    </row>
    <row r="126" spans="1:12" x14ac:dyDescent="0.45">
      <c r="A126" t="s">
        <v>13279</v>
      </c>
      <c r="B126" t="s">
        <v>11760</v>
      </c>
      <c r="C126" t="s">
        <v>5901</v>
      </c>
      <c r="D126" t="s">
        <v>6454</v>
      </c>
      <c r="E126" t="s">
        <v>6451</v>
      </c>
      <c r="G126">
        <v>2017</v>
      </c>
      <c r="H126" t="s">
        <v>6448</v>
      </c>
      <c r="I126" t="s">
        <v>6449</v>
      </c>
      <c r="J126" t="s">
        <v>6447</v>
      </c>
      <c r="L126" t="s">
        <v>13166</v>
      </c>
    </row>
    <row r="127" spans="1:12" x14ac:dyDescent="0.45">
      <c r="A127" t="s">
        <v>13279</v>
      </c>
      <c r="B127" t="s">
        <v>11760</v>
      </c>
      <c r="C127" t="s">
        <v>5857</v>
      </c>
      <c r="D127" t="s">
        <v>6640</v>
      </c>
      <c r="E127" t="s">
        <v>6637</v>
      </c>
      <c r="G127">
        <v>2021</v>
      </c>
      <c r="H127" t="s">
        <v>6634</v>
      </c>
      <c r="I127" t="s">
        <v>6635</v>
      </c>
      <c r="J127" t="s">
        <v>6633</v>
      </c>
      <c r="L127" t="s">
        <v>13145</v>
      </c>
    </row>
    <row r="128" spans="1:12" x14ac:dyDescent="0.45">
      <c r="A128" t="s">
        <v>13279</v>
      </c>
      <c r="B128" t="s">
        <v>11760</v>
      </c>
      <c r="C128" t="s">
        <v>5857</v>
      </c>
      <c r="D128" t="s">
        <v>6795</v>
      </c>
      <c r="E128" t="s">
        <v>6792</v>
      </c>
      <c r="G128">
        <v>2022</v>
      </c>
      <c r="H128" t="s">
        <v>6790</v>
      </c>
      <c r="I128" t="s">
        <v>6791</v>
      </c>
      <c r="J128" t="s">
        <v>6789</v>
      </c>
      <c r="L128" t="s">
        <v>13129</v>
      </c>
    </row>
    <row r="129" spans="1:12" x14ac:dyDescent="0.45">
      <c r="A129" t="s">
        <v>13279</v>
      </c>
      <c r="B129" t="s">
        <v>11760</v>
      </c>
      <c r="C129" t="s">
        <v>5857</v>
      </c>
      <c r="D129" t="s">
        <v>6751</v>
      </c>
      <c r="E129" t="s">
        <v>6748</v>
      </c>
      <c r="G129">
        <v>2022</v>
      </c>
      <c r="H129" t="s">
        <v>6746</v>
      </c>
      <c r="I129" t="s">
        <v>6747</v>
      </c>
      <c r="J129" t="s">
        <v>6745</v>
      </c>
      <c r="L129" t="s">
        <v>13134</v>
      </c>
    </row>
    <row r="130" spans="1:12" x14ac:dyDescent="0.45">
      <c r="A130" t="s">
        <v>13279</v>
      </c>
      <c r="B130" t="s">
        <v>11760</v>
      </c>
      <c r="C130" t="s">
        <v>5857</v>
      </c>
      <c r="D130" t="s">
        <v>6152</v>
      </c>
      <c r="E130" t="s">
        <v>6150</v>
      </c>
      <c r="G130">
        <v>2018</v>
      </c>
      <c r="H130" t="s">
        <v>6147</v>
      </c>
      <c r="I130" t="s">
        <v>6148</v>
      </c>
      <c r="J130" t="s">
        <v>6146</v>
      </c>
      <c r="L130" t="s">
        <v>13194</v>
      </c>
    </row>
    <row r="131" spans="1:12" x14ac:dyDescent="0.45">
      <c r="A131" t="s">
        <v>13280</v>
      </c>
      <c r="B131" t="s">
        <v>11760</v>
      </c>
      <c r="C131" t="s">
        <v>5857</v>
      </c>
      <c r="D131" t="s">
        <v>8785</v>
      </c>
      <c r="E131" t="s">
        <v>8782</v>
      </c>
      <c r="G131">
        <v>2023</v>
      </c>
      <c r="H131" t="s">
        <v>8779</v>
      </c>
      <c r="I131" t="s">
        <v>8780</v>
      </c>
      <c r="J131" t="s">
        <v>8778</v>
      </c>
      <c r="L131" t="s">
        <v>12947</v>
      </c>
    </row>
    <row r="132" spans="1:12" x14ac:dyDescent="0.45">
      <c r="A132" t="s">
        <v>13280</v>
      </c>
      <c r="B132" t="s">
        <v>11760</v>
      </c>
      <c r="C132" t="s">
        <v>5857</v>
      </c>
      <c r="D132" t="s">
        <v>5960</v>
      </c>
      <c r="E132" t="s">
        <v>5957</v>
      </c>
      <c r="G132">
        <v>2019</v>
      </c>
      <c r="H132" t="s">
        <v>5954</v>
      </c>
      <c r="I132" t="s">
        <v>5955</v>
      </c>
      <c r="J132" t="s">
        <v>5953</v>
      </c>
      <c r="L132" t="s">
        <v>13212</v>
      </c>
    </row>
    <row r="133" spans="1:12" x14ac:dyDescent="0.45">
      <c r="A133" t="s">
        <v>13280</v>
      </c>
      <c r="B133" t="s">
        <v>11760</v>
      </c>
      <c r="C133" t="s">
        <v>5857</v>
      </c>
      <c r="D133" t="s">
        <v>5969</v>
      </c>
      <c r="E133" t="s">
        <v>5966</v>
      </c>
      <c r="G133">
        <v>2017</v>
      </c>
      <c r="H133" t="s">
        <v>5963</v>
      </c>
      <c r="I133" t="s">
        <v>5964</v>
      </c>
      <c r="J133" t="s">
        <v>5962</v>
      </c>
      <c r="L133" t="s">
        <v>13211</v>
      </c>
    </row>
    <row r="134" spans="1:12" x14ac:dyDescent="0.45">
      <c r="A134" t="s">
        <v>13280</v>
      </c>
      <c r="B134" t="s">
        <v>11761</v>
      </c>
      <c r="C134" t="s">
        <v>9095</v>
      </c>
      <c r="D134" t="s">
        <v>10690</v>
      </c>
      <c r="E134" t="s">
        <v>10688</v>
      </c>
      <c r="G134">
        <v>2024</v>
      </c>
      <c r="H134" t="s">
        <v>11899</v>
      </c>
      <c r="I134" t="s">
        <v>10681</v>
      </c>
      <c r="J134" t="s">
        <v>10686</v>
      </c>
      <c r="K134" t="s">
        <v>9084</v>
      </c>
      <c r="L134" t="s">
        <v>13236</v>
      </c>
    </row>
    <row r="135" spans="1:12" x14ac:dyDescent="0.45">
      <c r="A135" t="s">
        <v>13280</v>
      </c>
      <c r="B135" t="s">
        <v>11760</v>
      </c>
      <c r="C135" t="s">
        <v>5857</v>
      </c>
      <c r="D135" t="s">
        <v>7740</v>
      </c>
      <c r="E135" t="s">
        <v>7737</v>
      </c>
      <c r="G135">
        <v>2023</v>
      </c>
      <c r="H135" t="s">
        <v>7734</v>
      </c>
      <c r="I135" t="s">
        <v>7735</v>
      </c>
      <c r="J135" t="s">
        <v>7733</v>
      </c>
      <c r="L135" t="s">
        <v>13038</v>
      </c>
    </row>
    <row r="136" spans="1:12" x14ac:dyDescent="0.45">
      <c r="A136" t="s">
        <v>13279</v>
      </c>
      <c r="B136" t="s">
        <v>386</v>
      </c>
      <c r="C136" t="s">
        <v>17</v>
      </c>
      <c r="D136" t="s">
        <v>371</v>
      </c>
      <c r="E136" t="s">
        <v>372</v>
      </c>
      <c r="F136" t="s">
        <v>363</v>
      </c>
      <c r="G136">
        <v>2017</v>
      </c>
      <c r="H136" t="s">
        <v>375</v>
      </c>
      <c r="I136" t="s">
        <v>376</v>
      </c>
      <c r="J136" t="s">
        <v>377</v>
      </c>
      <c r="L136" t="s">
        <v>12133</v>
      </c>
    </row>
    <row r="137" spans="1:12" x14ac:dyDescent="0.45">
      <c r="A137" t="s">
        <v>13279</v>
      </c>
      <c r="B137" t="s">
        <v>388</v>
      </c>
      <c r="D137" t="s">
        <v>524</v>
      </c>
      <c r="E137" t="s">
        <v>525</v>
      </c>
      <c r="G137">
        <v>2020</v>
      </c>
      <c r="H137" t="s">
        <v>517</v>
      </c>
      <c r="I137" t="s">
        <v>519</v>
      </c>
      <c r="J137" t="s">
        <v>521</v>
      </c>
      <c r="K137" t="s">
        <v>516</v>
      </c>
      <c r="L137" t="s">
        <v>12141</v>
      </c>
    </row>
    <row r="138" spans="1:12" x14ac:dyDescent="0.45">
      <c r="A138" t="s">
        <v>13280</v>
      </c>
      <c r="B138" t="s">
        <v>11760</v>
      </c>
      <c r="C138" t="s">
        <v>5857</v>
      </c>
      <c r="D138" t="s">
        <v>8303</v>
      </c>
      <c r="E138" t="s">
        <v>8300</v>
      </c>
      <c r="G138">
        <v>2024</v>
      </c>
      <c r="H138" t="s">
        <v>8298</v>
      </c>
      <c r="I138" t="s">
        <v>8299</v>
      </c>
      <c r="J138" t="s">
        <v>8297</v>
      </c>
      <c r="L138" t="s">
        <v>12988</v>
      </c>
    </row>
    <row r="139" spans="1:12" x14ac:dyDescent="0.45">
      <c r="A139" t="s">
        <v>13280</v>
      </c>
      <c r="B139" t="s">
        <v>386</v>
      </c>
      <c r="C139" t="s">
        <v>17</v>
      </c>
      <c r="D139" t="s">
        <v>178</v>
      </c>
      <c r="E139" t="s">
        <v>179</v>
      </c>
      <c r="F139" t="s">
        <v>74</v>
      </c>
      <c r="G139">
        <v>2019</v>
      </c>
      <c r="H139" t="s">
        <v>181</v>
      </c>
      <c r="I139" t="s">
        <v>182</v>
      </c>
      <c r="J139" t="s">
        <v>183</v>
      </c>
      <c r="K139" t="s">
        <v>184</v>
      </c>
      <c r="L139" t="s">
        <v>12107</v>
      </c>
    </row>
    <row r="140" spans="1:12" x14ac:dyDescent="0.45">
      <c r="A140" t="s">
        <v>13279</v>
      </c>
      <c r="B140" t="s">
        <v>11761</v>
      </c>
      <c r="C140" t="s">
        <v>9095</v>
      </c>
      <c r="D140" t="s">
        <v>9683</v>
      </c>
      <c r="E140" t="s">
        <v>4714</v>
      </c>
      <c r="G140">
        <v>2024</v>
      </c>
      <c r="H140" t="s">
        <v>12017</v>
      </c>
      <c r="I140" t="s">
        <v>8699</v>
      </c>
      <c r="J140" t="s">
        <v>9681</v>
      </c>
      <c r="K140" t="s">
        <v>9084</v>
      </c>
      <c r="L140" t="s">
        <v>12324</v>
      </c>
    </row>
    <row r="141" spans="1:12" x14ac:dyDescent="0.45">
      <c r="A141" t="s">
        <v>13280</v>
      </c>
      <c r="B141" t="s">
        <v>11760</v>
      </c>
      <c r="C141" t="s">
        <v>5857</v>
      </c>
      <c r="D141" t="s">
        <v>5993</v>
      </c>
      <c r="E141" t="s">
        <v>5990</v>
      </c>
      <c r="G141">
        <v>2017</v>
      </c>
      <c r="H141" t="s">
        <v>5987</v>
      </c>
      <c r="I141" t="s">
        <v>5988</v>
      </c>
      <c r="J141" t="s">
        <v>5986</v>
      </c>
      <c r="L141" t="s">
        <v>13210</v>
      </c>
    </row>
    <row r="142" spans="1:12" x14ac:dyDescent="0.45">
      <c r="A142" t="s">
        <v>13280</v>
      </c>
      <c r="B142" t="s">
        <v>11760</v>
      </c>
      <c r="C142" t="s">
        <v>5857</v>
      </c>
      <c r="D142" t="s">
        <v>7324</v>
      </c>
      <c r="E142" t="s">
        <v>7321</v>
      </c>
      <c r="G142">
        <v>2022</v>
      </c>
      <c r="H142" t="s">
        <v>7319</v>
      </c>
      <c r="I142" t="s">
        <v>7320</v>
      </c>
      <c r="J142" t="s">
        <v>7318</v>
      </c>
      <c r="L142" t="s">
        <v>13079</v>
      </c>
    </row>
    <row r="143" spans="1:12" x14ac:dyDescent="0.45">
      <c r="A143" t="s">
        <v>13280</v>
      </c>
      <c r="B143" t="s">
        <v>11760</v>
      </c>
      <c r="C143" t="s">
        <v>5857</v>
      </c>
      <c r="D143" t="s">
        <v>7984</v>
      </c>
      <c r="E143" t="s">
        <v>7982</v>
      </c>
      <c r="G143">
        <v>2023</v>
      </c>
      <c r="H143" t="s">
        <v>7980</v>
      </c>
      <c r="I143" t="s">
        <v>7981</v>
      </c>
      <c r="J143" t="s">
        <v>7979</v>
      </c>
      <c r="L143" t="s">
        <v>13014</v>
      </c>
    </row>
    <row r="144" spans="1:12" x14ac:dyDescent="0.45">
      <c r="A144" t="s">
        <v>13280</v>
      </c>
      <c r="B144" t="s">
        <v>11760</v>
      </c>
      <c r="C144" t="s">
        <v>5857</v>
      </c>
      <c r="D144" t="s">
        <v>7416</v>
      </c>
      <c r="E144" t="s">
        <v>7413</v>
      </c>
      <c r="G144">
        <v>2022</v>
      </c>
      <c r="H144" t="s">
        <v>7409</v>
      </c>
      <c r="I144" t="s">
        <v>7410</v>
      </c>
      <c r="J144" t="s">
        <v>7408</v>
      </c>
      <c r="L144" t="s">
        <v>13068</v>
      </c>
    </row>
    <row r="145" spans="1:12" x14ac:dyDescent="0.45">
      <c r="A145" t="s">
        <v>13280</v>
      </c>
      <c r="B145" t="s">
        <v>11760</v>
      </c>
      <c r="C145" t="s">
        <v>5857</v>
      </c>
      <c r="D145" t="s">
        <v>7114</v>
      </c>
      <c r="E145" t="s">
        <v>7111</v>
      </c>
      <c r="G145">
        <v>2021</v>
      </c>
      <c r="H145" t="s">
        <v>7108</v>
      </c>
      <c r="I145" t="s">
        <v>7109</v>
      </c>
      <c r="J145" t="s">
        <v>7107</v>
      </c>
      <c r="L145" t="s">
        <v>13101</v>
      </c>
    </row>
    <row r="146" spans="1:12" x14ac:dyDescent="0.45">
      <c r="A146" t="s">
        <v>13279</v>
      </c>
      <c r="B146" t="s">
        <v>11760</v>
      </c>
      <c r="C146" t="s">
        <v>5857</v>
      </c>
      <c r="D146" t="s">
        <v>6224</v>
      </c>
      <c r="E146" t="s">
        <v>2431</v>
      </c>
      <c r="G146">
        <v>2018</v>
      </c>
      <c r="H146" t="s">
        <v>6220</v>
      </c>
      <c r="I146" t="s">
        <v>6221</v>
      </c>
      <c r="J146" t="s">
        <v>6219</v>
      </c>
      <c r="L146" t="s">
        <v>12663</v>
      </c>
    </row>
    <row r="147" spans="1:12" x14ac:dyDescent="0.45">
      <c r="A147" t="s">
        <v>13280</v>
      </c>
      <c r="B147" t="s">
        <v>11760</v>
      </c>
      <c r="C147" t="s">
        <v>5857</v>
      </c>
      <c r="D147" t="s">
        <v>7217</v>
      </c>
      <c r="E147" t="s">
        <v>7214</v>
      </c>
      <c r="G147">
        <v>2021</v>
      </c>
      <c r="H147" t="s">
        <v>7211</v>
      </c>
      <c r="I147" t="s">
        <v>7212</v>
      </c>
      <c r="J147" t="s">
        <v>7210</v>
      </c>
      <c r="L147" t="s">
        <v>13090</v>
      </c>
    </row>
    <row r="148" spans="1:12" x14ac:dyDescent="0.45">
      <c r="A148" t="s">
        <v>13280</v>
      </c>
      <c r="B148" t="s">
        <v>11760</v>
      </c>
      <c r="C148" t="s">
        <v>5857</v>
      </c>
      <c r="D148" t="s">
        <v>6553</v>
      </c>
      <c r="E148" t="s">
        <v>6550</v>
      </c>
      <c r="G148">
        <v>2018</v>
      </c>
      <c r="H148" t="s">
        <v>6547</v>
      </c>
      <c r="I148" t="s">
        <v>6548</v>
      </c>
      <c r="J148" t="s">
        <v>6546</v>
      </c>
      <c r="L148" t="s">
        <v>13155</v>
      </c>
    </row>
    <row r="149" spans="1:12" x14ac:dyDescent="0.45">
      <c r="A149" t="s">
        <v>13280</v>
      </c>
      <c r="B149" t="s">
        <v>11761</v>
      </c>
      <c r="C149" t="s">
        <v>9095</v>
      </c>
      <c r="D149" t="s">
        <v>10615</v>
      </c>
      <c r="E149" t="s">
        <v>10613</v>
      </c>
      <c r="G149">
        <v>2017</v>
      </c>
      <c r="H149" t="s">
        <v>11906</v>
      </c>
      <c r="I149" t="s">
        <v>10606</v>
      </c>
      <c r="J149" t="s">
        <v>10611</v>
      </c>
      <c r="K149" t="s">
        <v>9084</v>
      </c>
      <c r="L149" t="s">
        <v>13240</v>
      </c>
    </row>
    <row r="150" spans="1:12" x14ac:dyDescent="0.45">
      <c r="A150" t="s">
        <v>13279</v>
      </c>
      <c r="B150" t="s">
        <v>11760</v>
      </c>
      <c r="C150" t="s">
        <v>5857</v>
      </c>
      <c r="D150" t="s">
        <v>8875</v>
      </c>
      <c r="E150" t="s">
        <v>8872</v>
      </c>
      <c r="G150">
        <v>2024</v>
      </c>
      <c r="H150" t="s">
        <v>8869</v>
      </c>
      <c r="I150" t="s">
        <v>8870</v>
      </c>
      <c r="J150" t="s">
        <v>8868</v>
      </c>
      <c r="L150" t="s">
        <v>12937</v>
      </c>
    </row>
    <row r="151" spans="1:12" x14ac:dyDescent="0.45">
      <c r="A151" t="s">
        <v>13280</v>
      </c>
      <c r="B151" t="s">
        <v>388</v>
      </c>
      <c r="D151" t="s">
        <v>468</v>
      </c>
      <c r="E151" t="s">
        <v>469</v>
      </c>
      <c r="G151">
        <v>2017</v>
      </c>
      <c r="H151" t="s">
        <v>463</v>
      </c>
      <c r="I151" t="s">
        <v>465</v>
      </c>
      <c r="J151" t="s">
        <v>466</v>
      </c>
      <c r="K151" t="s">
        <v>462</v>
      </c>
      <c r="L151" t="s">
        <v>12146</v>
      </c>
    </row>
    <row r="152" spans="1:12" x14ac:dyDescent="0.45">
      <c r="A152" t="s">
        <v>13280</v>
      </c>
      <c r="B152" t="s">
        <v>11760</v>
      </c>
      <c r="C152" t="s">
        <v>5901</v>
      </c>
      <c r="D152" t="s">
        <v>7916</v>
      </c>
      <c r="E152" t="s">
        <v>7913</v>
      </c>
      <c r="G152">
        <v>2022</v>
      </c>
      <c r="H152" t="s">
        <v>7910</v>
      </c>
      <c r="I152" t="s">
        <v>7911</v>
      </c>
      <c r="J152" t="s">
        <v>7909</v>
      </c>
      <c r="L152" t="s">
        <v>13022</v>
      </c>
    </row>
    <row r="153" spans="1:12" x14ac:dyDescent="0.45">
      <c r="A153" t="s">
        <v>13279</v>
      </c>
      <c r="B153" t="s">
        <v>11760</v>
      </c>
      <c r="C153" t="s">
        <v>5857</v>
      </c>
      <c r="D153" t="s">
        <v>5883</v>
      </c>
      <c r="E153" t="s">
        <v>5880</v>
      </c>
      <c r="G153">
        <v>2017</v>
      </c>
      <c r="H153" t="s">
        <v>5877</v>
      </c>
      <c r="I153" t="s">
        <v>5878</v>
      </c>
      <c r="J153" t="s">
        <v>5876</v>
      </c>
      <c r="L153" t="s">
        <v>13218</v>
      </c>
    </row>
    <row r="154" spans="1:12" x14ac:dyDescent="0.45">
      <c r="A154" t="s">
        <v>13280</v>
      </c>
      <c r="B154" t="s">
        <v>11760</v>
      </c>
      <c r="C154" t="s">
        <v>5857</v>
      </c>
      <c r="D154" t="s">
        <v>7122</v>
      </c>
      <c r="E154" t="s">
        <v>7120</v>
      </c>
      <c r="G154">
        <v>2021</v>
      </c>
      <c r="H154" t="s">
        <v>7117</v>
      </c>
      <c r="I154" t="s">
        <v>7118</v>
      </c>
      <c r="J154" t="s">
        <v>7116</v>
      </c>
      <c r="L154" t="s">
        <v>13100</v>
      </c>
    </row>
    <row r="155" spans="1:12" x14ac:dyDescent="0.45">
      <c r="A155" t="s">
        <v>13279</v>
      </c>
      <c r="B155" t="s">
        <v>11760</v>
      </c>
      <c r="C155" t="s">
        <v>5857</v>
      </c>
      <c r="D155" t="s">
        <v>6493</v>
      </c>
      <c r="E155" t="s">
        <v>6490</v>
      </c>
      <c r="G155">
        <v>2018</v>
      </c>
      <c r="H155" t="s">
        <v>6487</v>
      </c>
      <c r="I155" t="s">
        <v>6488</v>
      </c>
      <c r="J155" t="s">
        <v>6486</v>
      </c>
      <c r="L155" t="s">
        <v>13161</v>
      </c>
    </row>
    <row r="156" spans="1:12" x14ac:dyDescent="0.45">
      <c r="A156" t="s">
        <v>13279</v>
      </c>
      <c r="B156" t="s">
        <v>386</v>
      </c>
      <c r="C156" t="s">
        <v>17</v>
      </c>
      <c r="D156" t="s">
        <v>312</v>
      </c>
      <c r="E156" t="s">
        <v>313</v>
      </c>
      <c r="F156" t="s">
        <v>20</v>
      </c>
      <c r="G156">
        <v>2020</v>
      </c>
      <c r="H156" t="s">
        <v>315</v>
      </c>
      <c r="I156" t="s">
        <v>316</v>
      </c>
      <c r="J156" t="s">
        <v>317</v>
      </c>
      <c r="K156" t="s">
        <v>318</v>
      </c>
      <c r="L156" t="s">
        <v>12126</v>
      </c>
    </row>
    <row r="157" spans="1:12" x14ac:dyDescent="0.45">
      <c r="A157" t="s">
        <v>13279</v>
      </c>
      <c r="B157" t="s">
        <v>11760</v>
      </c>
      <c r="C157" t="s">
        <v>5901</v>
      </c>
      <c r="D157" t="s">
        <v>5907</v>
      </c>
      <c r="E157" t="s">
        <v>2016</v>
      </c>
      <c r="G157">
        <v>2019</v>
      </c>
      <c r="H157" t="s">
        <v>5903</v>
      </c>
      <c r="I157" t="s">
        <v>5904</v>
      </c>
      <c r="J157" t="s">
        <v>5902</v>
      </c>
      <c r="L157" t="s">
        <v>12719</v>
      </c>
    </row>
    <row r="158" spans="1:12" x14ac:dyDescent="0.45">
      <c r="A158" t="s">
        <v>13279</v>
      </c>
      <c r="B158" t="s">
        <v>11760</v>
      </c>
      <c r="C158" t="s">
        <v>5857</v>
      </c>
      <c r="D158" t="s">
        <v>6412</v>
      </c>
      <c r="E158" t="s">
        <v>6409</v>
      </c>
      <c r="G158">
        <v>2017</v>
      </c>
      <c r="H158" t="s">
        <v>6407</v>
      </c>
      <c r="I158" t="s">
        <v>6408</v>
      </c>
      <c r="J158" t="s">
        <v>6406</v>
      </c>
      <c r="L158" t="s">
        <v>13170</v>
      </c>
    </row>
    <row r="159" spans="1:12" x14ac:dyDescent="0.45">
      <c r="A159" t="s">
        <v>13280</v>
      </c>
      <c r="B159" t="s">
        <v>386</v>
      </c>
      <c r="C159" t="s">
        <v>17</v>
      </c>
      <c r="D159" t="s">
        <v>134</v>
      </c>
      <c r="E159" t="s">
        <v>135</v>
      </c>
      <c r="F159" t="s">
        <v>20</v>
      </c>
      <c r="G159">
        <v>2023</v>
      </c>
      <c r="H159" t="s">
        <v>137</v>
      </c>
      <c r="I159" t="s">
        <v>138</v>
      </c>
      <c r="J159" t="s">
        <v>139</v>
      </c>
      <c r="K159" t="s">
        <v>140</v>
      </c>
      <c r="L159" t="s">
        <v>12100</v>
      </c>
    </row>
    <row r="160" spans="1:12" x14ac:dyDescent="0.45">
      <c r="A160" t="s">
        <v>13279</v>
      </c>
      <c r="B160" t="s">
        <v>11760</v>
      </c>
      <c r="C160" t="s">
        <v>5857</v>
      </c>
      <c r="D160" t="s">
        <v>8653</v>
      </c>
      <c r="E160" t="s">
        <v>8650</v>
      </c>
      <c r="G160">
        <v>2024</v>
      </c>
      <c r="H160" t="s">
        <v>8648</v>
      </c>
      <c r="I160" t="s">
        <v>8649</v>
      </c>
      <c r="J160" t="s">
        <v>8647</v>
      </c>
      <c r="L160" t="s">
        <v>12959</v>
      </c>
    </row>
    <row r="161" spans="1:12" x14ac:dyDescent="0.45">
      <c r="A161" t="s">
        <v>13280</v>
      </c>
      <c r="B161" t="s">
        <v>11760</v>
      </c>
      <c r="C161" t="s">
        <v>5857</v>
      </c>
      <c r="D161" t="s">
        <v>8446</v>
      </c>
      <c r="E161" t="s">
        <v>8444</v>
      </c>
      <c r="G161">
        <v>2024</v>
      </c>
      <c r="H161" t="s">
        <v>8441</v>
      </c>
      <c r="I161" t="s">
        <v>8442</v>
      </c>
      <c r="J161" t="s">
        <v>8440</v>
      </c>
      <c r="L161" t="s">
        <v>12978</v>
      </c>
    </row>
    <row r="162" spans="1:12" x14ac:dyDescent="0.45">
      <c r="A162" t="s">
        <v>13279</v>
      </c>
      <c r="B162" t="s">
        <v>11760</v>
      </c>
      <c r="C162" t="s">
        <v>5857</v>
      </c>
      <c r="D162" t="s">
        <v>8393</v>
      </c>
      <c r="E162" t="s">
        <v>8390</v>
      </c>
      <c r="G162">
        <v>2023</v>
      </c>
      <c r="H162" t="s">
        <v>8387</v>
      </c>
      <c r="I162" t="s">
        <v>8388</v>
      </c>
      <c r="J162" t="s">
        <v>8386</v>
      </c>
      <c r="L162" t="s">
        <v>12982</v>
      </c>
    </row>
    <row r="163" spans="1:12" x14ac:dyDescent="0.45">
      <c r="A163" t="s">
        <v>13279</v>
      </c>
      <c r="B163" t="s">
        <v>11760</v>
      </c>
      <c r="C163" t="s">
        <v>5857</v>
      </c>
      <c r="D163" t="s">
        <v>6461</v>
      </c>
      <c r="E163" t="s">
        <v>6459</v>
      </c>
      <c r="G163">
        <v>2019</v>
      </c>
      <c r="H163" t="s">
        <v>6457</v>
      </c>
      <c r="I163" t="s">
        <v>6458</v>
      </c>
      <c r="J163" t="s">
        <v>6456</v>
      </c>
      <c r="L163" t="s">
        <v>13165</v>
      </c>
    </row>
    <row r="164" spans="1:12" x14ac:dyDescent="0.45">
      <c r="A164" t="s">
        <v>13280</v>
      </c>
      <c r="B164" t="s">
        <v>11760</v>
      </c>
      <c r="C164" t="s">
        <v>5857</v>
      </c>
      <c r="D164" t="s">
        <v>5916</v>
      </c>
      <c r="E164" t="s">
        <v>5913</v>
      </c>
      <c r="G164">
        <v>2018</v>
      </c>
      <c r="H164" t="s">
        <v>5910</v>
      </c>
      <c r="I164" t="s">
        <v>5911</v>
      </c>
      <c r="J164" t="s">
        <v>5909</v>
      </c>
      <c r="L164" t="s">
        <v>13216</v>
      </c>
    </row>
    <row r="165" spans="1:12" x14ac:dyDescent="0.45">
      <c r="A165" t="s">
        <v>13280</v>
      </c>
      <c r="B165" t="s">
        <v>11760</v>
      </c>
      <c r="C165" t="s">
        <v>5857</v>
      </c>
      <c r="D165" t="s">
        <v>6135</v>
      </c>
      <c r="E165" t="s">
        <v>6132</v>
      </c>
      <c r="G165">
        <v>2020</v>
      </c>
      <c r="H165" t="s">
        <v>6129</v>
      </c>
      <c r="I165" t="s">
        <v>6130</v>
      </c>
      <c r="J165" t="s">
        <v>6128</v>
      </c>
      <c r="L165" t="s">
        <v>13196</v>
      </c>
    </row>
    <row r="166" spans="1:12" x14ac:dyDescent="0.45">
      <c r="A166" t="s">
        <v>13280</v>
      </c>
      <c r="B166" t="s">
        <v>386</v>
      </c>
      <c r="C166" t="s">
        <v>17</v>
      </c>
      <c r="D166" t="s">
        <v>219</v>
      </c>
      <c r="E166" t="s">
        <v>220</v>
      </c>
      <c r="F166" t="s">
        <v>31</v>
      </c>
      <c r="G166">
        <v>2023</v>
      </c>
      <c r="H166" t="s">
        <v>221</v>
      </c>
      <c r="I166" t="s">
        <v>222</v>
      </c>
      <c r="J166" t="s">
        <v>223</v>
      </c>
      <c r="K166" t="s">
        <v>224</v>
      </c>
      <c r="L166" t="s">
        <v>12113</v>
      </c>
    </row>
    <row r="167" spans="1:12" x14ac:dyDescent="0.45">
      <c r="A167" t="s">
        <v>13280</v>
      </c>
      <c r="B167" t="s">
        <v>11760</v>
      </c>
      <c r="C167" t="s">
        <v>5901</v>
      </c>
      <c r="D167" t="s">
        <v>8679</v>
      </c>
      <c r="E167" t="s">
        <v>8676</v>
      </c>
      <c r="G167">
        <v>2024</v>
      </c>
      <c r="H167" t="s">
        <v>8672</v>
      </c>
      <c r="I167" t="s">
        <v>8673</v>
      </c>
      <c r="J167" t="s">
        <v>8671</v>
      </c>
      <c r="L167" t="s">
        <v>12956</v>
      </c>
    </row>
    <row r="168" spans="1:12" x14ac:dyDescent="0.45">
      <c r="A168" t="s">
        <v>13280</v>
      </c>
      <c r="B168" t="s">
        <v>386</v>
      </c>
      <c r="C168" t="s">
        <v>17</v>
      </c>
      <c r="D168" t="s">
        <v>287</v>
      </c>
      <c r="E168" t="s">
        <v>288</v>
      </c>
      <c r="F168" t="s">
        <v>40</v>
      </c>
      <c r="G168">
        <v>2019</v>
      </c>
      <c r="H168" t="s">
        <v>291</v>
      </c>
      <c r="I168" t="s">
        <v>292</v>
      </c>
      <c r="J168" t="s">
        <v>293</v>
      </c>
      <c r="L168" t="s">
        <v>12123</v>
      </c>
    </row>
    <row r="169" spans="1:12" x14ac:dyDescent="0.45">
      <c r="A169" t="s">
        <v>13280</v>
      </c>
      <c r="B169" t="s">
        <v>11760</v>
      </c>
      <c r="C169" t="s">
        <v>5857</v>
      </c>
      <c r="D169" t="s">
        <v>6578</v>
      </c>
      <c r="E169" t="s">
        <v>6575</v>
      </c>
      <c r="G169">
        <v>2020</v>
      </c>
      <c r="H169" t="s">
        <v>6573</v>
      </c>
      <c r="I169" t="s">
        <v>6574</v>
      </c>
      <c r="J169" t="s">
        <v>6572</v>
      </c>
      <c r="L169" t="s">
        <v>13152</v>
      </c>
    </row>
    <row r="170" spans="1:12" x14ac:dyDescent="0.45">
      <c r="A170" t="s">
        <v>13280</v>
      </c>
      <c r="B170" t="s">
        <v>11760</v>
      </c>
      <c r="C170" t="s">
        <v>5857</v>
      </c>
      <c r="D170" t="s">
        <v>5978</v>
      </c>
      <c r="E170" t="s">
        <v>5975</v>
      </c>
      <c r="G170">
        <v>2019</v>
      </c>
      <c r="H170" t="s">
        <v>5972</v>
      </c>
      <c r="I170" t="s">
        <v>5973</v>
      </c>
      <c r="J170" t="s">
        <v>5971</v>
      </c>
      <c r="L170" t="s">
        <v>12787</v>
      </c>
    </row>
    <row r="171" spans="1:12" x14ac:dyDescent="0.45">
      <c r="A171" t="s">
        <v>13280</v>
      </c>
      <c r="B171" t="s">
        <v>11760</v>
      </c>
      <c r="C171" t="s">
        <v>5901</v>
      </c>
      <c r="D171" t="s">
        <v>6421</v>
      </c>
      <c r="E171" t="s">
        <v>6418</v>
      </c>
      <c r="G171">
        <v>2019</v>
      </c>
      <c r="H171" t="s">
        <v>6415</v>
      </c>
      <c r="I171" t="s">
        <v>6416</v>
      </c>
      <c r="J171" t="s">
        <v>6414</v>
      </c>
      <c r="L171" t="s">
        <v>13169</v>
      </c>
    </row>
    <row r="172" spans="1:12" x14ac:dyDescent="0.45">
      <c r="A172" t="s">
        <v>13279</v>
      </c>
      <c r="B172" t="s">
        <v>388</v>
      </c>
      <c r="D172" t="s">
        <v>420</v>
      </c>
      <c r="E172" t="s">
        <v>421</v>
      </c>
      <c r="G172">
        <v>2024</v>
      </c>
      <c r="H172" t="s">
        <v>413</v>
      </c>
      <c r="I172" t="s">
        <v>415</v>
      </c>
      <c r="J172" t="s">
        <v>417</v>
      </c>
      <c r="K172" t="s">
        <v>412</v>
      </c>
      <c r="L172" t="s">
        <v>12151</v>
      </c>
    </row>
    <row r="173" spans="1:12" x14ac:dyDescent="0.45">
      <c r="A173" t="s">
        <v>13280</v>
      </c>
      <c r="B173" t="s">
        <v>11760</v>
      </c>
      <c r="C173" t="s">
        <v>5857</v>
      </c>
      <c r="D173" t="s">
        <v>8735</v>
      </c>
      <c r="E173" t="s">
        <v>8732</v>
      </c>
      <c r="G173">
        <v>2024</v>
      </c>
      <c r="H173" t="s">
        <v>8729</v>
      </c>
      <c r="I173" t="s">
        <v>8730</v>
      </c>
      <c r="J173" t="s">
        <v>8728</v>
      </c>
      <c r="L173" t="s">
        <v>12951</v>
      </c>
    </row>
    <row r="174" spans="1:12" x14ac:dyDescent="0.45">
      <c r="A174" t="s">
        <v>13279</v>
      </c>
      <c r="B174" t="s">
        <v>11760</v>
      </c>
      <c r="C174" t="s">
        <v>5901</v>
      </c>
      <c r="D174" t="s">
        <v>6000</v>
      </c>
      <c r="E174" t="s">
        <v>6467</v>
      </c>
      <c r="G174">
        <v>2018</v>
      </c>
      <c r="H174" t="s">
        <v>6464</v>
      </c>
      <c r="I174" t="s">
        <v>6465</v>
      </c>
      <c r="J174" t="s">
        <v>6463</v>
      </c>
      <c r="L174" t="s">
        <v>13164</v>
      </c>
    </row>
    <row r="175" spans="1:12" x14ac:dyDescent="0.45">
      <c r="A175" t="s">
        <v>13279</v>
      </c>
      <c r="B175" t="s">
        <v>11760</v>
      </c>
      <c r="C175" t="s">
        <v>5857</v>
      </c>
      <c r="D175" t="s">
        <v>7096</v>
      </c>
      <c r="E175" t="s">
        <v>7094</v>
      </c>
      <c r="G175">
        <v>2021</v>
      </c>
      <c r="H175" t="s">
        <v>7091</v>
      </c>
      <c r="I175" t="s">
        <v>7092</v>
      </c>
      <c r="J175" t="s">
        <v>7090</v>
      </c>
      <c r="L175" t="s">
        <v>13103</v>
      </c>
    </row>
    <row r="176" spans="1:12" x14ac:dyDescent="0.45">
      <c r="A176" t="s">
        <v>13280</v>
      </c>
      <c r="B176" t="s">
        <v>11760</v>
      </c>
      <c r="C176" t="s">
        <v>5857</v>
      </c>
      <c r="D176" t="s">
        <v>6386</v>
      </c>
      <c r="E176" t="s">
        <v>2236</v>
      </c>
      <c r="G176">
        <v>2018</v>
      </c>
      <c r="H176" t="s">
        <v>6383</v>
      </c>
      <c r="I176" t="s">
        <v>6384</v>
      </c>
      <c r="J176" t="s">
        <v>6382</v>
      </c>
      <c r="L176" t="s">
        <v>12690</v>
      </c>
    </row>
    <row r="177" spans="1:12" x14ac:dyDescent="0.45">
      <c r="A177" t="s">
        <v>13280</v>
      </c>
      <c r="B177" t="s">
        <v>11760</v>
      </c>
      <c r="C177" t="s">
        <v>5857</v>
      </c>
      <c r="D177" t="s">
        <v>8326</v>
      </c>
      <c r="E177" t="s">
        <v>5000</v>
      </c>
      <c r="G177">
        <v>2024</v>
      </c>
      <c r="H177" t="s">
        <v>8321</v>
      </c>
      <c r="I177" t="s">
        <v>8322</v>
      </c>
      <c r="J177" t="s">
        <v>8320</v>
      </c>
      <c r="L177" t="s">
        <v>12281</v>
      </c>
    </row>
    <row r="178" spans="1:12" x14ac:dyDescent="0.45">
      <c r="A178" t="s">
        <v>13279</v>
      </c>
      <c r="B178" t="s">
        <v>11760</v>
      </c>
      <c r="C178" t="s">
        <v>5857</v>
      </c>
      <c r="D178" t="s">
        <v>6169</v>
      </c>
      <c r="E178" t="s">
        <v>6166</v>
      </c>
      <c r="G178">
        <v>2020</v>
      </c>
      <c r="H178" t="s">
        <v>6163</v>
      </c>
      <c r="I178" t="s">
        <v>6164</v>
      </c>
      <c r="J178" t="s">
        <v>6162</v>
      </c>
      <c r="L178" t="s">
        <v>13192</v>
      </c>
    </row>
    <row r="179" spans="1:12" x14ac:dyDescent="0.45">
      <c r="A179" t="s">
        <v>13279</v>
      </c>
      <c r="B179" t="s">
        <v>11760</v>
      </c>
      <c r="C179" t="s">
        <v>5857</v>
      </c>
      <c r="D179" t="s">
        <v>6126</v>
      </c>
      <c r="E179" t="s">
        <v>6123</v>
      </c>
      <c r="G179">
        <v>2019</v>
      </c>
      <c r="H179" t="s">
        <v>6120</v>
      </c>
      <c r="I179" t="s">
        <v>6121</v>
      </c>
      <c r="J179" t="s">
        <v>6119</v>
      </c>
      <c r="L179" t="s">
        <v>13197</v>
      </c>
    </row>
    <row r="180" spans="1:12" x14ac:dyDescent="0.45">
      <c r="A180" t="s">
        <v>13280</v>
      </c>
      <c r="B180" t="s">
        <v>11760</v>
      </c>
      <c r="C180" t="s">
        <v>5857</v>
      </c>
      <c r="D180" t="s">
        <v>8759</v>
      </c>
      <c r="E180" t="s">
        <v>8756</v>
      </c>
      <c r="G180">
        <v>2024</v>
      </c>
      <c r="H180" t="s">
        <v>8753</v>
      </c>
      <c r="I180" t="s">
        <v>8754</v>
      </c>
      <c r="J180" t="s">
        <v>8752</v>
      </c>
      <c r="L180" t="s">
        <v>12949</v>
      </c>
    </row>
    <row r="181" spans="1:12" x14ac:dyDescent="0.45">
      <c r="A181" t="s">
        <v>13279</v>
      </c>
      <c r="B181" t="s">
        <v>11760</v>
      </c>
      <c r="C181" t="s">
        <v>5857</v>
      </c>
      <c r="D181" t="s">
        <v>9069</v>
      </c>
      <c r="E181" t="s">
        <v>9066</v>
      </c>
      <c r="G181">
        <v>2024</v>
      </c>
      <c r="H181" t="s">
        <v>9062</v>
      </c>
      <c r="I181" t="s">
        <v>9063</v>
      </c>
      <c r="J181" t="s">
        <v>9061</v>
      </c>
      <c r="L181" t="s">
        <v>12916</v>
      </c>
    </row>
    <row r="182" spans="1:12" x14ac:dyDescent="0.45">
      <c r="A182" t="s">
        <v>13279</v>
      </c>
      <c r="B182" t="s">
        <v>11760</v>
      </c>
      <c r="C182" t="s">
        <v>5857</v>
      </c>
      <c r="D182" t="s">
        <v>6210</v>
      </c>
      <c r="E182" t="s">
        <v>6207</v>
      </c>
      <c r="G182">
        <v>2018</v>
      </c>
      <c r="H182" t="s">
        <v>6204</v>
      </c>
      <c r="I182" t="s">
        <v>6205</v>
      </c>
      <c r="J182" t="s">
        <v>6203</v>
      </c>
      <c r="L182" t="s">
        <v>13188</v>
      </c>
    </row>
    <row r="183" spans="1:12" x14ac:dyDescent="0.45">
      <c r="A183" t="s">
        <v>13279</v>
      </c>
      <c r="B183" t="s">
        <v>11760</v>
      </c>
      <c r="C183" t="s">
        <v>5857</v>
      </c>
      <c r="D183" t="s">
        <v>9059</v>
      </c>
      <c r="E183" t="s">
        <v>9056</v>
      </c>
      <c r="G183">
        <v>2024</v>
      </c>
      <c r="H183" t="s">
        <v>9053</v>
      </c>
      <c r="I183" t="s">
        <v>9054</v>
      </c>
      <c r="J183" t="s">
        <v>9052</v>
      </c>
      <c r="L183" t="s">
        <v>12917</v>
      </c>
    </row>
    <row r="184" spans="1:12" x14ac:dyDescent="0.45">
      <c r="A184" t="s">
        <v>13280</v>
      </c>
      <c r="B184" t="s">
        <v>388</v>
      </c>
      <c r="D184" t="s">
        <v>579</v>
      </c>
      <c r="E184" t="s">
        <v>580</v>
      </c>
      <c r="G184">
        <v>2019</v>
      </c>
      <c r="H184" t="s">
        <v>574</v>
      </c>
      <c r="I184" t="s">
        <v>576</v>
      </c>
      <c r="J184" t="s">
        <v>577</v>
      </c>
      <c r="K184" t="s">
        <v>573</v>
      </c>
      <c r="L184" t="s">
        <v>12135</v>
      </c>
    </row>
    <row r="185" spans="1:12" x14ac:dyDescent="0.45">
      <c r="A185" t="s">
        <v>13280</v>
      </c>
      <c r="B185" t="s">
        <v>11760</v>
      </c>
      <c r="C185" t="s">
        <v>5857</v>
      </c>
      <c r="D185" t="s">
        <v>8223</v>
      </c>
      <c r="E185" t="s">
        <v>3770</v>
      </c>
      <c r="G185">
        <v>2022</v>
      </c>
      <c r="H185" t="s">
        <v>8220</v>
      </c>
      <c r="I185" t="s">
        <v>8221</v>
      </c>
      <c r="J185" t="s">
        <v>8219</v>
      </c>
      <c r="L185" t="s">
        <v>12465</v>
      </c>
    </row>
    <row r="186" spans="1:12" x14ac:dyDescent="0.45">
      <c r="A186" t="s">
        <v>13279</v>
      </c>
      <c r="B186" t="s">
        <v>388</v>
      </c>
      <c r="D186" t="s">
        <v>502</v>
      </c>
      <c r="E186" t="s">
        <v>503</v>
      </c>
      <c r="G186">
        <v>2024</v>
      </c>
      <c r="H186" t="s">
        <v>495</v>
      </c>
      <c r="I186" t="s">
        <v>497</v>
      </c>
      <c r="J186" t="s">
        <v>499</v>
      </c>
      <c r="K186" t="s">
        <v>494</v>
      </c>
      <c r="L186" t="s">
        <v>12143</v>
      </c>
    </row>
    <row r="187" spans="1:12" x14ac:dyDescent="0.45">
      <c r="A187" t="s">
        <v>13279</v>
      </c>
      <c r="B187" t="s">
        <v>11760</v>
      </c>
      <c r="C187" t="s">
        <v>5857</v>
      </c>
      <c r="D187" t="s">
        <v>7804</v>
      </c>
      <c r="E187" t="s">
        <v>7802</v>
      </c>
      <c r="G187">
        <v>2023</v>
      </c>
      <c r="H187" t="s">
        <v>7799</v>
      </c>
      <c r="I187" t="s">
        <v>7800</v>
      </c>
      <c r="J187" t="s">
        <v>7798</v>
      </c>
      <c r="L187" t="s">
        <v>13033</v>
      </c>
    </row>
    <row r="188" spans="1:12" x14ac:dyDescent="0.45">
      <c r="A188" t="s">
        <v>13280</v>
      </c>
      <c r="B188" t="s">
        <v>11761</v>
      </c>
      <c r="C188" t="s">
        <v>9095</v>
      </c>
      <c r="D188" t="s">
        <v>10025</v>
      </c>
      <c r="E188" t="s">
        <v>10023</v>
      </c>
      <c r="G188">
        <v>2019</v>
      </c>
      <c r="H188" t="s">
        <v>11976</v>
      </c>
      <c r="I188" t="s">
        <v>10016</v>
      </c>
      <c r="J188" t="s">
        <v>10021</v>
      </c>
      <c r="K188" t="s">
        <v>9084</v>
      </c>
      <c r="L188" t="s">
        <v>13250</v>
      </c>
    </row>
    <row r="189" spans="1:12" x14ac:dyDescent="0.45">
      <c r="A189" t="s">
        <v>13280</v>
      </c>
      <c r="B189" t="s">
        <v>386</v>
      </c>
      <c r="C189" t="s">
        <v>17</v>
      </c>
      <c r="D189" t="s">
        <v>301</v>
      </c>
      <c r="E189" t="s">
        <v>302</v>
      </c>
      <c r="F189" t="s">
        <v>303</v>
      </c>
      <c r="G189">
        <v>2021</v>
      </c>
      <c r="H189" t="s">
        <v>309</v>
      </c>
      <c r="I189" t="s">
        <v>310</v>
      </c>
      <c r="J189" t="s">
        <v>311</v>
      </c>
      <c r="L189" t="s">
        <v>12125</v>
      </c>
    </row>
    <row r="190" spans="1:12" x14ac:dyDescent="0.45">
      <c r="A190" t="s">
        <v>13279</v>
      </c>
      <c r="B190" t="s">
        <v>11760</v>
      </c>
      <c r="C190" t="s">
        <v>5901</v>
      </c>
      <c r="D190" t="s">
        <v>7698</v>
      </c>
      <c r="E190" t="s">
        <v>3074</v>
      </c>
      <c r="G190">
        <v>2023</v>
      </c>
      <c r="H190" t="s">
        <v>7692</v>
      </c>
      <c r="I190" t="s">
        <v>7693</v>
      </c>
      <c r="J190" t="s">
        <v>7691</v>
      </c>
      <c r="L190" t="s">
        <v>12567</v>
      </c>
    </row>
    <row r="191" spans="1:12" x14ac:dyDescent="0.45">
      <c r="A191" t="s">
        <v>13280</v>
      </c>
      <c r="B191" t="s">
        <v>388</v>
      </c>
      <c r="D191" t="s">
        <v>542</v>
      </c>
      <c r="E191" t="s">
        <v>543</v>
      </c>
      <c r="G191">
        <v>2019</v>
      </c>
      <c r="H191" t="s">
        <v>537</v>
      </c>
      <c r="I191" t="s">
        <v>539</v>
      </c>
      <c r="J191" t="s">
        <v>540</v>
      </c>
      <c r="K191" t="s">
        <v>536</v>
      </c>
      <c r="L191" t="s">
        <v>12139</v>
      </c>
    </row>
    <row r="192" spans="1:12" x14ac:dyDescent="0.45">
      <c r="A192" t="s">
        <v>13279</v>
      </c>
      <c r="B192" t="s">
        <v>386</v>
      </c>
      <c r="C192" t="s">
        <v>17</v>
      </c>
      <c r="D192" t="s">
        <v>272</v>
      </c>
      <c r="E192" t="s">
        <v>273</v>
      </c>
      <c r="F192" t="s">
        <v>227</v>
      </c>
      <c r="G192">
        <v>2023</v>
      </c>
      <c r="H192" t="s">
        <v>274</v>
      </c>
      <c r="I192" t="s">
        <v>275</v>
      </c>
      <c r="J192" t="s">
        <v>276</v>
      </c>
      <c r="K192" t="s">
        <v>277</v>
      </c>
      <c r="L192" t="s">
        <v>12121</v>
      </c>
    </row>
    <row r="193" spans="1:12" x14ac:dyDescent="0.45">
      <c r="A193" t="s">
        <v>13279</v>
      </c>
      <c r="B193" t="s">
        <v>11760</v>
      </c>
      <c r="C193" t="s">
        <v>5901</v>
      </c>
      <c r="D193" t="s">
        <v>8637</v>
      </c>
      <c r="E193" t="s">
        <v>5147</v>
      </c>
      <c r="G193">
        <v>2024</v>
      </c>
      <c r="H193" t="s">
        <v>8632</v>
      </c>
      <c r="I193" t="s">
        <v>8633</v>
      </c>
      <c r="J193" t="s">
        <v>8631</v>
      </c>
      <c r="L193" t="s">
        <v>12258</v>
      </c>
    </row>
    <row r="194" spans="1:12" x14ac:dyDescent="0.45">
      <c r="A194" t="s">
        <v>13280</v>
      </c>
      <c r="B194" t="s">
        <v>11760</v>
      </c>
      <c r="C194" t="s">
        <v>5857</v>
      </c>
      <c r="D194" t="s">
        <v>6025</v>
      </c>
      <c r="E194" t="s">
        <v>6023</v>
      </c>
      <c r="G194">
        <v>2017</v>
      </c>
      <c r="H194" t="s">
        <v>6020</v>
      </c>
      <c r="I194" t="s">
        <v>6021</v>
      </c>
      <c r="J194" t="s">
        <v>6019</v>
      </c>
      <c r="L194" t="s">
        <v>13207</v>
      </c>
    </row>
    <row r="195" spans="1:12" x14ac:dyDescent="0.45">
      <c r="A195" t="s">
        <v>13280</v>
      </c>
      <c r="B195" t="s">
        <v>388</v>
      </c>
      <c r="D195" t="s">
        <v>551</v>
      </c>
      <c r="E195" t="s">
        <v>552</v>
      </c>
      <c r="G195">
        <v>2024</v>
      </c>
      <c r="H195" t="s">
        <v>546</v>
      </c>
      <c r="I195" t="s">
        <v>548</v>
      </c>
      <c r="J195" t="s">
        <v>549</v>
      </c>
      <c r="K195" t="s">
        <v>545</v>
      </c>
      <c r="L195" t="s">
        <v>12138</v>
      </c>
    </row>
    <row r="196" spans="1:12" x14ac:dyDescent="0.45">
      <c r="A196" t="s">
        <v>13280</v>
      </c>
      <c r="B196" t="s">
        <v>386</v>
      </c>
      <c r="C196" t="s">
        <v>17</v>
      </c>
      <c r="D196" t="s">
        <v>246</v>
      </c>
      <c r="E196" t="s">
        <v>247</v>
      </c>
      <c r="F196" t="s">
        <v>20</v>
      </c>
      <c r="G196">
        <v>2023</v>
      </c>
      <c r="H196" t="s">
        <v>248</v>
      </c>
      <c r="I196" t="s">
        <v>249</v>
      </c>
      <c r="J196" t="s">
        <v>250</v>
      </c>
      <c r="K196" t="s">
        <v>251</v>
      </c>
      <c r="L196" t="s">
        <v>12117</v>
      </c>
    </row>
    <row r="197" spans="1:12" x14ac:dyDescent="0.45">
      <c r="A197" t="s">
        <v>13279</v>
      </c>
      <c r="B197" t="s">
        <v>11760</v>
      </c>
      <c r="C197" t="s">
        <v>5857</v>
      </c>
      <c r="D197" t="s">
        <v>5926</v>
      </c>
      <c r="E197" t="s">
        <v>5923</v>
      </c>
      <c r="G197">
        <v>2018</v>
      </c>
      <c r="H197" t="s">
        <v>5919</v>
      </c>
      <c r="I197" t="s">
        <v>5920</v>
      </c>
      <c r="J197" t="s">
        <v>5918</v>
      </c>
      <c r="L197" t="s">
        <v>13215</v>
      </c>
    </row>
    <row r="198" spans="1:12" x14ac:dyDescent="0.45">
      <c r="A198" t="s">
        <v>13280</v>
      </c>
      <c r="B198" t="s">
        <v>11760</v>
      </c>
      <c r="C198" t="s">
        <v>5857</v>
      </c>
      <c r="D198" t="s">
        <v>7667</v>
      </c>
      <c r="E198" t="s">
        <v>7665</v>
      </c>
      <c r="G198">
        <v>2023</v>
      </c>
      <c r="H198" t="s">
        <v>7662</v>
      </c>
      <c r="I198" t="s">
        <v>7663</v>
      </c>
      <c r="J198" t="s">
        <v>7661</v>
      </c>
      <c r="L198" t="s">
        <v>13043</v>
      </c>
    </row>
    <row r="199" spans="1:12" x14ac:dyDescent="0.45">
      <c r="A199" t="s">
        <v>13279</v>
      </c>
      <c r="B199" t="s">
        <v>386</v>
      </c>
      <c r="C199" t="s">
        <v>17</v>
      </c>
      <c r="D199" t="s">
        <v>361</v>
      </c>
      <c r="E199" t="s">
        <v>362</v>
      </c>
      <c r="F199" t="s">
        <v>363</v>
      </c>
      <c r="G199">
        <v>2018</v>
      </c>
      <c r="H199" t="s">
        <v>368</v>
      </c>
      <c r="I199" t="s">
        <v>369</v>
      </c>
      <c r="J199" t="s">
        <v>370</v>
      </c>
      <c r="L199" t="s">
        <v>12132</v>
      </c>
    </row>
    <row r="200" spans="1:12" x14ac:dyDescent="0.45">
      <c r="A200" t="s">
        <v>13280</v>
      </c>
      <c r="B200" t="s">
        <v>11761</v>
      </c>
      <c r="C200" t="s">
        <v>9095</v>
      </c>
      <c r="D200" t="s">
        <v>10333</v>
      </c>
      <c r="E200" t="s">
        <v>10331</v>
      </c>
      <c r="G200">
        <v>2024</v>
      </c>
      <c r="H200" t="s">
        <v>11939</v>
      </c>
      <c r="I200" t="s">
        <v>10324</v>
      </c>
      <c r="J200" t="s">
        <v>10329</v>
      </c>
      <c r="K200" t="s">
        <v>9084</v>
      </c>
      <c r="L200" t="s">
        <v>13243</v>
      </c>
    </row>
    <row r="201" spans="1:12" x14ac:dyDescent="0.45">
      <c r="A201" t="s">
        <v>13279</v>
      </c>
      <c r="B201" t="s">
        <v>386</v>
      </c>
      <c r="C201" t="s">
        <v>17</v>
      </c>
      <c r="D201" t="s">
        <v>172</v>
      </c>
      <c r="E201" t="s">
        <v>173</v>
      </c>
      <c r="F201" t="s">
        <v>40</v>
      </c>
      <c r="G201">
        <v>2024</v>
      </c>
      <c r="H201" t="s">
        <v>175</v>
      </c>
      <c r="I201" t="s">
        <v>176</v>
      </c>
      <c r="J201" t="s">
        <v>177</v>
      </c>
      <c r="L201" t="s">
        <v>12106</v>
      </c>
    </row>
    <row r="202" spans="1:12" x14ac:dyDescent="0.45">
      <c r="A202" t="s">
        <v>13279</v>
      </c>
      <c r="B202" t="s">
        <v>11761</v>
      </c>
      <c r="C202" t="s">
        <v>9095</v>
      </c>
      <c r="D202" t="s">
        <v>10852</v>
      </c>
      <c r="E202" t="s">
        <v>10850</v>
      </c>
      <c r="G202">
        <v>2024</v>
      </c>
      <c r="H202" t="s">
        <v>11878</v>
      </c>
      <c r="I202" t="s">
        <v>10840</v>
      </c>
      <c r="J202" t="s">
        <v>10848</v>
      </c>
      <c r="K202" t="s">
        <v>9084</v>
      </c>
      <c r="L202" t="s">
        <v>13233</v>
      </c>
    </row>
    <row r="203" spans="1:12" x14ac:dyDescent="0.45">
      <c r="A203" t="s">
        <v>13279</v>
      </c>
      <c r="B203" t="s">
        <v>11760</v>
      </c>
      <c r="C203" t="s">
        <v>5857</v>
      </c>
      <c r="D203" t="s">
        <v>8943</v>
      </c>
      <c r="E203" t="s">
        <v>8940</v>
      </c>
      <c r="G203">
        <v>2024</v>
      </c>
      <c r="H203" t="s">
        <v>8937</v>
      </c>
      <c r="I203" t="s">
        <v>8938</v>
      </c>
      <c r="J203" t="s">
        <v>8936</v>
      </c>
      <c r="L203" t="s">
        <v>12930</v>
      </c>
    </row>
    <row r="204" spans="1:12" x14ac:dyDescent="0.45">
      <c r="A204" t="s">
        <v>13279</v>
      </c>
      <c r="B204" t="s">
        <v>11760</v>
      </c>
      <c r="C204" t="s">
        <v>5857</v>
      </c>
      <c r="D204" t="s">
        <v>6289</v>
      </c>
      <c r="E204" t="s">
        <v>6286</v>
      </c>
      <c r="G204">
        <v>2018</v>
      </c>
      <c r="H204" t="s">
        <v>6283</v>
      </c>
      <c r="I204" t="s">
        <v>6284</v>
      </c>
      <c r="J204" t="s">
        <v>6282</v>
      </c>
      <c r="L204" t="s">
        <v>13181</v>
      </c>
    </row>
    <row r="205" spans="1:12" x14ac:dyDescent="0.45">
      <c r="A205" t="s">
        <v>13279</v>
      </c>
      <c r="B205" t="s">
        <v>388</v>
      </c>
      <c r="D205" t="s">
        <v>490</v>
      </c>
      <c r="E205" t="s">
        <v>491</v>
      </c>
      <c r="G205">
        <v>2021</v>
      </c>
      <c r="H205" t="s">
        <v>483</v>
      </c>
      <c r="I205" t="s">
        <v>485</v>
      </c>
      <c r="J205" t="s">
        <v>487</v>
      </c>
      <c r="K205" t="s">
        <v>482</v>
      </c>
      <c r="L205" t="s">
        <v>12144</v>
      </c>
    </row>
    <row r="206" spans="1:12" x14ac:dyDescent="0.45">
      <c r="A206" t="s">
        <v>13279</v>
      </c>
      <c r="B206" t="s">
        <v>11760</v>
      </c>
      <c r="C206" t="s">
        <v>5857</v>
      </c>
      <c r="D206" t="s">
        <v>6008</v>
      </c>
      <c r="E206" t="s">
        <v>6006</v>
      </c>
      <c r="G206">
        <v>2019</v>
      </c>
      <c r="H206" t="s">
        <v>6003</v>
      </c>
      <c r="I206" t="s">
        <v>6004</v>
      </c>
      <c r="J206" t="s">
        <v>6002</v>
      </c>
      <c r="L206" t="s">
        <v>13209</v>
      </c>
    </row>
    <row r="207" spans="1:12" x14ac:dyDescent="0.45">
      <c r="A207" t="s">
        <v>13280</v>
      </c>
      <c r="B207" t="s">
        <v>11760</v>
      </c>
      <c r="C207" t="s">
        <v>5857</v>
      </c>
      <c r="D207" t="s">
        <v>8503</v>
      </c>
      <c r="E207" t="s">
        <v>5135</v>
      </c>
      <c r="G207">
        <v>2024</v>
      </c>
      <c r="H207" t="s">
        <v>8499</v>
      </c>
      <c r="I207" t="s">
        <v>8500</v>
      </c>
      <c r="J207" t="s">
        <v>8498</v>
      </c>
      <c r="L207" t="s">
        <v>12260</v>
      </c>
    </row>
    <row r="208" spans="1:12" x14ac:dyDescent="0.45">
      <c r="A208" t="s">
        <v>13279</v>
      </c>
      <c r="B208" t="s">
        <v>11760</v>
      </c>
      <c r="C208" t="s">
        <v>5857</v>
      </c>
      <c r="D208" t="s">
        <v>8776</v>
      </c>
      <c r="E208" t="s">
        <v>4780</v>
      </c>
      <c r="G208">
        <v>2024</v>
      </c>
      <c r="H208" t="s">
        <v>8772</v>
      </c>
      <c r="I208" t="s">
        <v>8773</v>
      </c>
      <c r="J208" t="s">
        <v>8771</v>
      </c>
      <c r="L208" t="s">
        <v>12314</v>
      </c>
    </row>
    <row r="209" spans="1:12" x14ac:dyDescent="0.45">
      <c r="A209" t="s">
        <v>13279</v>
      </c>
      <c r="B209" t="s">
        <v>11760</v>
      </c>
      <c r="C209" t="s">
        <v>5857</v>
      </c>
      <c r="D209" t="s">
        <v>6061</v>
      </c>
      <c r="E209" t="s">
        <v>6058</v>
      </c>
      <c r="G209">
        <v>2017</v>
      </c>
      <c r="H209" t="s">
        <v>6055</v>
      </c>
      <c r="I209" t="s">
        <v>6056</v>
      </c>
      <c r="J209" t="s">
        <v>6054</v>
      </c>
      <c r="L209" t="s">
        <v>13203</v>
      </c>
    </row>
    <row r="210" spans="1:12" x14ac:dyDescent="0.45">
      <c r="A210" t="s">
        <v>13279</v>
      </c>
      <c r="B210" t="s">
        <v>11760</v>
      </c>
      <c r="C210" t="s">
        <v>5857</v>
      </c>
      <c r="D210" t="s">
        <v>7079</v>
      </c>
      <c r="E210" t="s">
        <v>3966</v>
      </c>
      <c r="G210">
        <v>2022</v>
      </c>
      <c r="H210" t="s">
        <v>7075</v>
      </c>
      <c r="I210" t="s">
        <v>7076</v>
      </c>
      <c r="J210" t="s">
        <v>7074</v>
      </c>
      <c r="L210" t="s">
        <v>12437</v>
      </c>
    </row>
    <row r="211" spans="1:12" x14ac:dyDescent="0.45">
      <c r="A211" t="s">
        <v>13279</v>
      </c>
      <c r="B211" t="s">
        <v>11760</v>
      </c>
      <c r="C211" t="s">
        <v>5901</v>
      </c>
      <c r="D211" t="s">
        <v>6144</v>
      </c>
      <c r="E211" t="s">
        <v>6141</v>
      </c>
      <c r="G211">
        <v>2019</v>
      </c>
      <c r="H211" t="s">
        <v>6138</v>
      </c>
      <c r="I211" t="s">
        <v>6139</v>
      </c>
      <c r="J211" t="s">
        <v>6137</v>
      </c>
      <c r="L211" t="s">
        <v>13195</v>
      </c>
    </row>
    <row r="212" spans="1:12" x14ac:dyDescent="0.45">
      <c r="A212" t="s">
        <v>13279</v>
      </c>
      <c r="B212" t="s">
        <v>11761</v>
      </c>
      <c r="C212" t="s">
        <v>9095</v>
      </c>
      <c r="D212" t="s">
        <v>11000</v>
      </c>
      <c r="E212" t="s">
        <v>10998</v>
      </c>
      <c r="G212">
        <v>2024</v>
      </c>
      <c r="H212" t="s">
        <v>11857</v>
      </c>
      <c r="I212" t="s">
        <v>10993</v>
      </c>
      <c r="J212" t="s">
        <v>10996</v>
      </c>
      <c r="K212" t="s">
        <v>9084</v>
      </c>
      <c r="L212" t="s">
        <v>13229</v>
      </c>
    </row>
    <row r="213" spans="1:12" x14ac:dyDescent="0.45">
      <c r="A213" t="s">
        <v>13280</v>
      </c>
      <c r="B213" t="s">
        <v>11760</v>
      </c>
      <c r="C213" t="s">
        <v>5857</v>
      </c>
      <c r="D213" t="s">
        <v>7722</v>
      </c>
      <c r="E213" t="s">
        <v>7719</v>
      </c>
      <c r="G213">
        <v>2023</v>
      </c>
      <c r="H213" t="s">
        <v>7716</v>
      </c>
      <c r="I213" t="s">
        <v>7717</v>
      </c>
      <c r="J213" t="s">
        <v>7715</v>
      </c>
      <c r="L213" t="s">
        <v>13040</v>
      </c>
    </row>
    <row r="214" spans="1:12" x14ac:dyDescent="0.45">
      <c r="A214" t="s">
        <v>13280</v>
      </c>
      <c r="B214" t="s">
        <v>11760</v>
      </c>
      <c r="C214" t="s">
        <v>5857</v>
      </c>
      <c r="D214" t="s">
        <v>8606</v>
      </c>
      <c r="E214" t="s">
        <v>8603</v>
      </c>
      <c r="G214">
        <v>2024</v>
      </c>
      <c r="H214" t="s">
        <v>8600</v>
      </c>
      <c r="I214" t="s">
        <v>8601</v>
      </c>
      <c r="J214" t="s">
        <v>8599</v>
      </c>
      <c r="L214" t="s">
        <v>12962</v>
      </c>
    </row>
    <row r="215" spans="1:12" x14ac:dyDescent="0.45">
      <c r="A215" t="s">
        <v>13279</v>
      </c>
      <c r="B215" t="s">
        <v>11760</v>
      </c>
      <c r="C215" t="s">
        <v>5857</v>
      </c>
      <c r="D215" t="s">
        <v>6254</v>
      </c>
      <c r="E215" t="s">
        <v>6251</v>
      </c>
      <c r="G215">
        <v>2018</v>
      </c>
      <c r="H215" t="s">
        <v>6245</v>
      </c>
      <c r="I215" t="s">
        <v>6246</v>
      </c>
      <c r="J215" t="s">
        <v>6244</v>
      </c>
      <c r="L215" t="s">
        <v>13185</v>
      </c>
    </row>
    <row r="216" spans="1:12" x14ac:dyDescent="0.45">
      <c r="A216" t="s">
        <v>13279</v>
      </c>
      <c r="B216" t="s">
        <v>11760</v>
      </c>
      <c r="C216" t="s">
        <v>5857</v>
      </c>
      <c r="D216" t="s">
        <v>8318</v>
      </c>
      <c r="E216" t="s">
        <v>8315</v>
      </c>
      <c r="G216">
        <v>2024</v>
      </c>
      <c r="H216" t="s">
        <v>8313</v>
      </c>
      <c r="I216" t="s">
        <v>8314</v>
      </c>
      <c r="J216" t="s">
        <v>8312</v>
      </c>
      <c r="L216" t="s">
        <v>12987</v>
      </c>
    </row>
    <row r="217" spans="1:12" x14ac:dyDescent="0.45">
      <c r="A217" t="s">
        <v>13279</v>
      </c>
      <c r="B217" t="s">
        <v>11760</v>
      </c>
      <c r="C217" t="s">
        <v>5857</v>
      </c>
      <c r="D217" t="s">
        <v>7397</v>
      </c>
      <c r="E217" t="s">
        <v>7395</v>
      </c>
      <c r="G217">
        <v>2022</v>
      </c>
      <c r="H217" t="s">
        <v>7392</v>
      </c>
      <c r="I217" t="s">
        <v>7393</v>
      </c>
      <c r="J217" t="s">
        <v>7391</v>
      </c>
      <c r="L217" t="s">
        <v>13070</v>
      </c>
    </row>
    <row r="218" spans="1:12" x14ac:dyDescent="0.45">
      <c r="A218" t="s">
        <v>13280</v>
      </c>
      <c r="B218" t="s">
        <v>386</v>
      </c>
      <c r="C218" t="s">
        <v>17</v>
      </c>
      <c r="D218" t="s">
        <v>258</v>
      </c>
      <c r="E218" t="s">
        <v>259</v>
      </c>
      <c r="F218" t="s">
        <v>260</v>
      </c>
      <c r="G218">
        <v>2023</v>
      </c>
      <c r="H218" t="s">
        <v>262</v>
      </c>
      <c r="I218" t="s">
        <v>263</v>
      </c>
      <c r="J218" t="s">
        <v>264</v>
      </c>
      <c r="K218" t="s">
        <v>265</v>
      </c>
      <c r="L218" t="s">
        <v>12119</v>
      </c>
    </row>
    <row r="219" spans="1:12" x14ac:dyDescent="0.45">
      <c r="A219" t="s">
        <v>13280</v>
      </c>
      <c r="B219" t="s">
        <v>11760</v>
      </c>
      <c r="C219" t="s">
        <v>5901</v>
      </c>
      <c r="D219" t="s">
        <v>6510</v>
      </c>
      <c r="E219" t="s">
        <v>6507</v>
      </c>
      <c r="G219">
        <v>2018</v>
      </c>
      <c r="H219" t="s">
        <v>6504</v>
      </c>
      <c r="I219" t="s">
        <v>6505</v>
      </c>
      <c r="J219" t="s">
        <v>6503</v>
      </c>
      <c r="L219" t="s">
        <v>13159</v>
      </c>
    </row>
    <row r="220" spans="1:12" x14ac:dyDescent="0.45">
      <c r="A220" t="s">
        <v>13279</v>
      </c>
      <c r="B220" t="s">
        <v>11760</v>
      </c>
      <c r="C220" t="s">
        <v>5857</v>
      </c>
      <c r="D220" t="s">
        <v>6820</v>
      </c>
      <c r="E220" t="s">
        <v>6817</v>
      </c>
      <c r="G220">
        <v>2021</v>
      </c>
      <c r="H220" t="s">
        <v>6814</v>
      </c>
      <c r="I220" t="s">
        <v>6815</v>
      </c>
      <c r="J220" t="s">
        <v>6813</v>
      </c>
      <c r="L220" t="s">
        <v>13127</v>
      </c>
    </row>
    <row r="221" spans="1:12" x14ac:dyDescent="0.45">
      <c r="A221" t="s">
        <v>13280</v>
      </c>
      <c r="B221" t="s">
        <v>11760</v>
      </c>
      <c r="C221" t="s">
        <v>5857</v>
      </c>
      <c r="D221" t="s">
        <v>6820</v>
      </c>
      <c r="E221" t="s">
        <v>7019</v>
      </c>
      <c r="G221">
        <v>2021</v>
      </c>
      <c r="H221" t="s">
        <v>7015</v>
      </c>
      <c r="I221" t="s">
        <v>7016</v>
      </c>
      <c r="J221" t="s">
        <v>7014</v>
      </c>
      <c r="L221" t="s">
        <v>13109</v>
      </c>
    </row>
    <row r="222" spans="1:12" x14ac:dyDescent="0.45">
      <c r="A222" t="s">
        <v>13280</v>
      </c>
      <c r="B222" t="s">
        <v>11760</v>
      </c>
      <c r="C222" t="s">
        <v>5857</v>
      </c>
      <c r="D222" t="s">
        <v>8866</v>
      </c>
      <c r="E222" t="s">
        <v>8863</v>
      </c>
      <c r="G222">
        <v>2024</v>
      </c>
      <c r="H222" t="s">
        <v>8860</v>
      </c>
      <c r="I222" t="s">
        <v>8861</v>
      </c>
      <c r="J222" t="s">
        <v>8859</v>
      </c>
      <c r="L222" t="s">
        <v>12938</v>
      </c>
    </row>
    <row r="223" spans="1:12" x14ac:dyDescent="0.45">
      <c r="A223" t="s">
        <v>13280</v>
      </c>
      <c r="B223" t="s">
        <v>11760</v>
      </c>
      <c r="C223" t="s">
        <v>5857</v>
      </c>
      <c r="D223" t="s">
        <v>8951</v>
      </c>
      <c r="E223" t="s">
        <v>8948</v>
      </c>
      <c r="G223">
        <v>2024</v>
      </c>
      <c r="H223" t="s">
        <v>8946</v>
      </c>
      <c r="I223" t="s">
        <v>8947</v>
      </c>
      <c r="J223" t="s">
        <v>8945</v>
      </c>
      <c r="L223" t="s">
        <v>12929</v>
      </c>
    </row>
    <row r="224" spans="1:12" x14ac:dyDescent="0.45">
      <c r="A224" t="s">
        <v>13279</v>
      </c>
      <c r="B224" t="s">
        <v>11760</v>
      </c>
      <c r="C224" t="s">
        <v>5857</v>
      </c>
      <c r="D224" t="s">
        <v>6354</v>
      </c>
      <c r="E224" t="s">
        <v>6351</v>
      </c>
      <c r="G224">
        <v>2018</v>
      </c>
      <c r="H224" t="s">
        <v>6348</v>
      </c>
      <c r="I224" t="s">
        <v>6349</v>
      </c>
      <c r="J224" t="s">
        <v>6347</v>
      </c>
      <c r="L224" t="s">
        <v>13176</v>
      </c>
    </row>
    <row r="225" spans="1:12" x14ac:dyDescent="0.45">
      <c r="A225" t="s">
        <v>13280</v>
      </c>
      <c r="B225" t="s">
        <v>11760</v>
      </c>
      <c r="C225" t="s">
        <v>5857</v>
      </c>
      <c r="D225" t="s">
        <v>8255</v>
      </c>
      <c r="E225" t="s">
        <v>5093</v>
      </c>
      <c r="G225">
        <v>2024</v>
      </c>
      <c r="H225" t="s">
        <v>8250</v>
      </c>
      <c r="I225" t="s">
        <v>8251</v>
      </c>
      <c r="J225" t="s">
        <v>8249</v>
      </c>
      <c r="L225" t="s">
        <v>12267</v>
      </c>
    </row>
    <row r="226" spans="1:12" x14ac:dyDescent="0.45">
      <c r="A226" t="s">
        <v>13280</v>
      </c>
      <c r="B226" t="s">
        <v>11760</v>
      </c>
      <c r="C226" t="s">
        <v>5857</v>
      </c>
      <c r="D226" t="s">
        <v>8133</v>
      </c>
      <c r="E226" t="s">
        <v>8130</v>
      </c>
      <c r="G226">
        <v>2022</v>
      </c>
      <c r="H226" t="s">
        <v>8127</v>
      </c>
      <c r="I226" t="s">
        <v>8128</v>
      </c>
      <c r="J226" t="s">
        <v>8126</v>
      </c>
      <c r="L226" t="s">
        <v>13000</v>
      </c>
    </row>
    <row r="227" spans="1:12" x14ac:dyDescent="0.45">
      <c r="A227" t="s">
        <v>13280</v>
      </c>
      <c r="B227" t="s">
        <v>386</v>
      </c>
      <c r="C227" t="s">
        <v>17</v>
      </c>
      <c r="D227" t="s">
        <v>278</v>
      </c>
      <c r="E227" t="s">
        <v>279</v>
      </c>
      <c r="F227" t="s">
        <v>280</v>
      </c>
      <c r="G227">
        <v>2021</v>
      </c>
      <c r="H227" t="s">
        <v>283</v>
      </c>
      <c r="I227" t="s">
        <v>284</v>
      </c>
      <c r="J227" t="s">
        <v>285</v>
      </c>
      <c r="K227" t="s">
        <v>286</v>
      </c>
      <c r="L227" t="s">
        <v>12122</v>
      </c>
    </row>
    <row r="228" spans="1:12" x14ac:dyDescent="0.45">
      <c r="A228" t="s">
        <v>13280</v>
      </c>
      <c r="B228" t="s">
        <v>386</v>
      </c>
      <c r="C228" t="s">
        <v>17</v>
      </c>
      <c r="D228" t="s">
        <v>95</v>
      </c>
      <c r="E228" t="s">
        <v>96</v>
      </c>
      <c r="F228" t="s">
        <v>83</v>
      </c>
      <c r="G228">
        <v>2023</v>
      </c>
      <c r="H228" t="s">
        <v>98</v>
      </c>
      <c r="I228" t="s">
        <v>99</v>
      </c>
      <c r="J228" t="s">
        <v>100</v>
      </c>
      <c r="K228" t="s">
        <v>101</v>
      </c>
      <c r="L228" t="s">
        <v>12094</v>
      </c>
    </row>
    <row r="229" spans="1:12" x14ac:dyDescent="0.45">
      <c r="A229" t="s">
        <v>13279</v>
      </c>
      <c r="B229" t="s">
        <v>11760</v>
      </c>
      <c r="C229" t="s">
        <v>5901</v>
      </c>
      <c r="D229" t="s">
        <v>7006</v>
      </c>
      <c r="E229" t="s">
        <v>7003</v>
      </c>
      <c r="G229">
        <v>2020</v>
      </c>
      <c r="H229" t="s">
        <v>7000</v>
      </c>
      <c r="I229" t="s">
        <v>7001</v>
      </c>
      <c r="J229" t="s">
        <v>6999</v>
      </c>
      <c r="L229" t="s">
        <v>13110</v>
      </c>
    </row>
    <row r="230" spans="1:12" x14ac:dyDescent="0.45">
      <c r="A230" t="s">
        <v>13279</v>
      </c>
      <c r="B230" t="s">
        <v>11760</v>
      </c>
      <c r="C230" t="s">
        <v>5857</v>
      </c>
      <c r="D230" t="s">
        <v>6108</v>
      </c>
      <c r="E230" t="s">
        <v>6106</v>
      </c>
      <c r="G230">
        <v>2018</v>
      </c>
      <c r="H230" t="s">
        <v>6103</v>
      </c>
      <c r="I230" t="s">
        <v>6104</v>
      </c>
      <c r="J230" t="s">
        <v>6102</v>
      </c>
      <c r="L230" t="s">
        <v>13199</v>
      </c>
    </row>
    <row r="231" spans="1:12" x14ac:dyDescent="0.45">
      <c r="A231" t="s">
        <v>13279</v>
      </c>
      <c r="B231" t="s">
        <v>11760</v>
      </c>
      <c r="C231" t="s">
        <v>5857</v>
      </c>
      <c r="D231" t="s">
        <v>6733</v>
      </c>
      <c r="E231" t="s">
        <v>6730</v>
      </c>
      <c r="G231">
        <v>2022</v>
      </c>
      <c r="H231" t="s">
        <v>6727</v>
      </c>
      <c r="I231" t="s">
        <v>6728</v>
      </c>
      <c r="J231" t="s">
        <v>6726</v>
      </c>
      <c r="L231" t="s">
        <v>13136</v>
      </c>
    </row>
    <row r="232" spans="1:12" x14ac:dyDescent="0.45">
      <c r="A232" t="s">
        <v>13279</v>
      </c>
      <c r="B232" t="s">
        <v>388</v>
      </c>
      <c r="D232" t="s">
        <v>409</v>
      </c>
      <c r="E232" t="s">
        <v>410</v>
      </c>
      <c r="G232">
        <v>2018</v>
      </c>
      <c r="H232" t="s">
        <v>403</v>
      </c>
      <c r="I232" t="s">
        <v>404</v>
      </c>
      <c r="J232" t="s">
        <v>406</v>
      </c>
      <c r="K232" t="s">
        <v>402</v>
      </c>
      <c r="L232" t="s">
        <v>12152</v>
      </c>
    </row>
    <row r="233" spans="1:12" x14ac:dyDescent="0.45">
      <c r="A233" t="s">
        <v>13279</v>
      </c>
      <c r="B233" t="s">
        <v>11760</v>
      </c>
      <c r="C233" t="s">
        <v>5857</v>
      </c>
      <c r="D233" t="s">
        <v>7208</v>
      </c>
      <c r="E233" t="s">
        <v>7205</v>
      </c>
      <c r="G233">
        <v>2021</v>
      </c>
      <c r="H233" t="s">
        <v>7202</v>
      </c>
      <c r="I233" t="s">
        <v>7203</v>
      </c>
      <c r="J233" t="s">
        <v>7201</v>
      </c>
      <c r="L233" t="s">
        <v>13091</v>
      </c>
    </row>
    <row r="234" spans="1:12" x14ac:dyDescent="0.45">
      <c r="A234" t="s">
        <v>13280</v>
      </c>
      <c r="B234" t="s">
        <v>386</v>
      </c>
      <c r="C234" t="s">
        <v>17</v>
      </c>
      <c r="D234" t="s">
        <v>48</v>
      </c>
      <c r="E234" t="s">
        <v>49</v>
      </c>
      <c r="F234" t="s">
        <v>20</v>
      </c>
      <c r="G234">
        <v>2022</v>
      </c>
      <c r="H234" t="s">
        <v>52</v>
      </c>
      <c r="I234" t="s">
        <v>53</v>
      </c>
      <c r="J234" t="s">
        <v>54</v>
      </c>
      <c r="K234" t="s">
        <v>55</v>
      </c>
      <c r="L234" t="s">
        <v>12088</v>
      </c>
    </row>
    <row r="235" spans="1:12" x14ac:dyDescent="0.45">
      <c r="A235" t="s">
        <v>13280</v>
      </c>
      <c r="B235" t="s">
        <v>11760</v>
      </c>
      <c r="C235" t="s">
        <v>5857</v>
      </c>
      <c r="D235" t="s">
        <v>6160</v>
      </c>
      <c r="E235" t="s">
        <v>6158</v>
      </c>
      <c r="G235">
        <v>2020</v>
      </c>
      <c r="H235" t="s">
        <v>6155</v>
      </c>
      <c r="I235" t="s">
        <v>6156</v>
      </c>
      <c r="J235" t="s">
        <v>6154</v>
      </c>
      <c r="L235" t="s">
        <v>13193</v>
      </c>
    </row>
    <row r="236" spans="1:12" x14ac:dyDescent="0.45">
      <c r="A236" t="s">
        <v>13279</v>
      </c>
      <c r="B236" t="s">
        <v>11760</v>
      </c>
      <c r="C236" t="s">
        <v>5901</v>
      </c>
      <c r="D236" t="s">
        <v>8562</v>
      </c>
      <c r="E236" t="s">
        <v>5201</v>
      </c>
      <c r="G236">
        <v>2024</v>
      </c>
      <c r="H236" t="s">
        <v>8558</v>
      </c>
      <c r="I236" t="s">
        <v>8559</v>
      </c>
      <c r="J236" t="s">
        <v>8557</v>
      </c>
      <c r="L236" t="s">
        <v>12250</v>
      </c>
    </row>
    <row r="237" spans="1:12" x14ac:dyDescent="0.45">
      <c r="A237" t="s">
        <v>13280</v>
      </c>
      <c r="B237" t="s">
        <v>11760</v>
      </c>
      <c r="C237" t="s">
        <v>5901</v>
      </c>
      <c r="D237" t="s">
        <v>8288</v>
      </c>
      <c r="E237" t="s">
        <v>8285</v>
      </c>
      <c r="G237">
        <v>2024</v>
      </c>
      <c r="H237" t="s">
        <v>8282</v>
      </c>
      <c r="I237" t="s">
        <v>8283</v>
      </c>
      <c r="J237" t="s">
        <v>8281</v>
      </c>
      <c r="L237" t="s">
        <v>12989</v>
      </c>
    </row>
    <row r="238" spans="1:12" x14ac:dyDescent="0.45">
      <c r="A238" t="s">
        <v>13280</v>
      </c>
      <c r="B238" t="s">
        <v>11760</v>
      </c>
      <c r="C238" t="s">
        <v>5857</v>
      </c>
      <c r="D238" t="s">
        <v>8336</v>
      </c>
      <c r="E238" t="s">
        <v>8333</v>
      </c>
      <c r="G238">
        <v>2024</v>
      </c>
      <c r="H238" t="s">
        <v>8329</v>
      </c>
      <c r="I238" t="s">
        <v>8330</v>
      </c>
      <c r="J238" t="s">
        <v>8328</v>
      </c>
      <c r="L238" t="s">
        <v>12986</v>
      </c>
    </row>
    <row r="239" spans="1:12" x14ac:dyDescent="0.45">
      <c r="A239" t="s">
        <v>13279</v>
      </c>
      <c r="B239" t="s">
        <v>11760</v>
      </c>
      <c r="C239" t="s">
        <v>5857</v>
      </c>
      <c r="D239" t="s">
        <v>8454</v>
      </c>
      <c r="E239" t="s">
        <v>8451</v>
      </c>
      <c r="G239">
        <v>2024</v>
      </c>
      <c r="H239" t="s">
        <v>8449</v>
      </c>
      <c r="I239" t="s">
        <v>8450</v>
      </c>
      <c r="J239" t="s">
        <v>8448</v>
      </c>
      <c r="L239" t="s">
        <v>12977</v>
      </c>
    </row>
    <row r="240" spans="1:12" x14ac:dyDescent="0.45">
      <c r="A240" t="s">
        <v>13279</v>
      </c>
      <c r="B240" t="s">
        <v>386</v>
      </c>
      <c r="C240" t="s">
        <v>17</v>
      </c>
      <c r="D240" t="s">
        <v>160</v>
      </c>
      <c r="E240" t="s">
        <v>161</v>
      </c>
      <c r="F240" t="s">
        <v>40</v>
      </c>
      <c r="G240">
        <v>2022</v>
      </c>
      <c r="H240" t="s">
        <v>163</v>
      </c>
      <c r="I240" t="s">
        <v>164</v>
      </c>
      <c r="J240" t="s">
        <v>165</v>
      </c>
      <c r="L240" t="s">
        <v>12104</v>
      </c>
    </row>
    <row r="241" spans="1:12" x14ac:dyDescent="0.45">
      <c r="A241" t="s">
        <v>13280</v>
      </c>
      <c r="B241" t="s">
        <v>11760</v>
      </c>
      <c r="C241" t="s">
        <v>5857</v>
      </c>
      <c r="D241" t="s">
        <v>6929</v>
      </c>
      <c r="E241" t="s">
        <v>6927</v>
      </c>
      <c r="G241">
        <v>2022</v>
      </c>
      <c r="H241" t="s">
        <v>6925</v>
      </c>
      <c r="I241" t="s">
        <v>6926</v>
      </c>
      <c r="J241" t="s">
        <v>6924</v>
      </c>
      <c r="L241" t="s">
        <v>13119</v>
      </c>
    </row>
    <row r="242" spans="1:12" x14ac:dyDescent="0.45">
      <c r="A242" t="s">
        <v>13280</v>
      </c>
      <c r="B242" t="s">
        <v>11760</v>
      </c>
      <c r="C242" t="s">
        <v>5857</v>
      </c>
      <c r="D242" t="s">
        <v>8968</v>
      </c>
      <c r="E242" t="s">
        <v>8965</v>
      </c>
      <c r="G242">
        <v>2024</v>
      </c>
      <c r="H242" t="s">
        <v>8963</v>
      </c>
      <c r="I242" t="s">
        <v>8964</v>
      </c>
      <c r="J242" t="s">
        <v>8962</v>
      </c>
      <c r="L242" t="s">
        <v>12927</v>
      </c>
    </row>
    <row r="243" spans="1:12" x14ac:dyDescent="0.45">
      <c r="A243" t="s">
        <v>13280</v>
      </c>
      <c r="B243" t="s">
        <v>386</v>
      </c>
      <c r="C243" t="s">
        <v>17</v>
      </c>
      <c r="D243" t="s">
        <v>354</v>
      </c>
      <c r="E243" t="s">
        <v>355</v>
      </c>
      <c r="F243" t="s">
        <v>338</v>
      </c>
      <c r="G243">
        <v>2018</v>
      </c>
      <c r="H243" t="s">
        <v>357</v>
      </c>
      <c r="I243" t="s">
        <v>358</v>
      </c>
      <c r="J243" t="s">
        <v>359</v>
      </c>
      <c r="K243" t="s">
        <v>360</v>
      </c>
      <c r="L243" t="s">
        <v>12131</v>
      </c>
    </row>
    <row r="244" spans="1:12" x14ac:dyDescent="0.45">
      <c r="A244" t="s">
        <v>13280</v>
      </c>
      <c r="B244" t="s">
        <v>11760</v>
      </c>
      <c r="C244" t="s">
        <v>5901</v>
      </c>
      <c r="D244" t="s">
        <v>8793</v>
      </c>
      <c r="E244" t="s">
        <v>8790</v>
      </c>
      <c r="G244">
        <v>2024</v>
      </c>
      <c r="H244" t="s">
        <v>8788</v>
      </c>
      <c r="I244" t="s">
        <v>8789</v>
      </c>
      <c r="J244" t="s">
        <v>8787</v>
      </c>
      <c r="L244" t="s">
        <v>12946</v>
      </c>
    </row>
    <row r="245" spans="1:12" x14ac:dyDescent="0.45">
      <c r="A245" t="s">
        <v>13279</v>
      </c>
      <c r="B245" t="s">
        <v>11759</v>
      </c>
      <c r="C245" t="s">
        <v>13470</v>
      </c>
      <c r="D245" t="s">
        <v>2161</v>
      </c>
      <c r="E245" t="s">
        <v>2160</v>
      </c>
      <c r="F245" t="s">
        <v>902</v>
      </c>
      <c r="G245">
        <v>2017</v>
      </c>
      <c r="H245" t="s">
        <v>2157</v>
      </c>
      <c r="J245" t="s">
        <v>2156</v>
      </c>
      <c r="K245" t="s">
        <v>2155</v>
      </c>
      <c r="L245" t="s">
        <v>12700</v>
      </c>
    </row>
    <row r="246" spans="1:12" x14ac:dyDescent="0.45">
      <c r="A246" t="s">
        <v>13280</v>
      </c>
      <c r="B246" t="s">
        <v>11759</v>
      </c>
      <c r="C246" t="s">
        <v>13470</v>
      </c>
      <c r="D246" t="s">
        <v>3427</v>
      </c>
      <c r="E246" t="s">
        <v>3426</v>
      </c>
      <c r="F246" t="s">
        <v>3425</v>
      </c>
      <c r="G246">
        <v>2022</v>
      </c>
      <c r="H246" t="s">
        <v>3424</v>
      </c>
      <c r="J246" t="s">
        <v>3423</v>
      </c>
      <c r="K246" t="s">
        <v>3422</v>
      </c>
      <c r="L246" t="s">
        <v>12515</v>
      </c>
    </row>
    <row r="247" spans="1:12" x14ac:dyDescent="0.45">
      <c r="A247" t="s">
        <v>13280</v>
      </c>
      <c r="B247" t="s">
        <v>11759</v>
      </c>
      <c r="C247" t="s">
        <v>13470</v>
      </c>
      <c r="D247" t="s">
        <v>895</v>
      </c>
      <c r="E247" t="s">
        <v>894</v>
      </c>
      <c r="F247" t="s">
        <v>893</v>
      </c>
      <c r="G247">
        <v>2021</v>
      </c>
      <c r="H247" t="s">
        <v>891</v>
      </c>
      <c r="J247" t="s">
        <v>890</v>
      </c>
      <c r="K247" t="s">
        <v>889</v>
      </c>
      <c r="L247" t="s">
        <v>12875</v>
      </c>
    </row>
    <row r="248" spans="1:12" x14ac:dyDescent="0.45">
      <c r="A248" t="s">
        <v>13279</v>
      </c>
      <c r="B248" t="s">
        <v>11759</v>
      </c>
      <c r="C248" t="s">
        <v>13470</v>
      </c>
      <c r="D248" t="s">
        <v>2208</v>
      </c>
      <c r="E248" t="s">
        <v>2207</v>
      </c>
      <c r="F248" t="s">
        <v>2206</v>
      </c>
      <c r="G248">
        <v>2018</v>
      </c>
      <c r="H248" t="s">
        <v>2204</v>
      </c>
      <c r="J248" t="s">
        <v>2203</v>
      </c>
      <c r="K248" t="s">
        <v>2202</v>
      </c>
      <c r="L248" t="s">
        <v>12694</v>
      </c>
    </row>
    <row r="249" spans="1:12" x14ac:dyDescent="0.45">
      <c r="A249" t="s">
        <v>13280</v>
      </c>
      <c r="B249" t="s">
        <v>11759</v>
      </c>
      <c r="C249" t="s">
        <v>13470</v>
      </c>
      <c r="D249" t="s">
        <v>1936</v>
      </c>
      <c r="E249" t="s">
        <v>1935</v>
      </c>
      <c r="F249" t="s">
        <v>1171</v>
      </c>
      <c r="G249">
        <v>2019</v>
      </c>
      <c r="H249" t="s">
        <v>1933</v>
      </c>
      <c r="J249" t="s">
        <v>1932</v>
      </c>
      <c r="K249" t="s">
        <v>1931</v>
      </c>
      <c r="L249" t="s">
        <v>12730</v>
      </c>
    </row>
    <row r="250" spans="1:12" x14ac:dyDescent="0.45">
      <c r="A250" t="s">
        <v>13280</v>
      </c>
      <c r="B250" t="s">
        <v>11759</v>
      </c>
      <c r="C250" t="s">
        <v>13470</v>
      </c>
      <c r="D250" t="s">
        <v>3553</v>
      </c>
      <c r="E250" t="s">
        <v>3552</v>
      </c>
      <c r="F250" t="s">
        <v>3551</v>
      </c>
      <c r="G250">
        <v>2022</v>
      </c>
      <c r="H250" t="s">
        <v>3549</v>
      </c>
      <c r="J250" t="s">
        <v>3548</v>
      </c>
      <c r="K250" t="s">
        <v>3547</v>
      </c>
      <c r="L250" t="s">
        <v>12497</v>
      </c>
    </row>
    <row r="251" spans="1:12" x14ac:dyDescent="0.45">
      <c r="A251" t="s">
        <v>13280</v>
      </c>
      <c r="B251" t="s">
        <v>11759</v>
      </c>
      <c r="C251" t="s">
        <v>13470</v>
      </c>
      <c r="D251" t="s">
        <v>4968</v>
      </c>
      <c r="E251" t="s">
        <v>4967</v>
      </c>
      <c r="F251" t="s">
        <v>3169</v>
      </c>
      <c r="G251">
        <v>2024</v>
      </c>
      <c r="H251" t="s">
        <v>4966</v>
      </c>
      <c r="J251" t="s">
        <v>4965</v>
      </c>
      <c r="K251" t="s">
        <v>4964</v>
      </c>
      <c r="L251" t="s">
        <v>12286</v>
      </c>
    </row>
    <row r="252" spans="1:12" x14ac:dyDescent="0.45">
      <c r="A252" t="s">
        <v>13280</v>
      </c>
      <c r="B252" t="s">
        <v>11759</v>
      </c>
      <c r="C252" t="s">
        <v>13470</v>
      </c>
      <c r="D252" t="s">
        <v>2823</v>
      </c>
      <c r="E252" t="s">
        <v>2822</v>
      </c>
      <c r="F252" t="s">
        <v>2821</v>
      </c>
      <c r="G252">
        <v>2023</v>
      </c>
      <c r="H252" t="s">
        <v>2820</v>
      </c>
      <c r="J252" t="s">
        <v>2819</v>
      </c>
      <c r="K252" t="s">
        <v>2818</v>
      </c>
      <c r="L252" t="s">
        <v>12605</v>
      </c>
    </row>
    <row r="253" spans="1:12" x14ac:dyDescent="0.45">
      <c r="A253" t="s">
        <v>13280</v>
      </c>
      <c r="B253" t="s">
        <v>11759</v>
      </c>
      <c r="C253" t="s">
        <v>13470</v>
      </c>
      <c r="D253" t="s">
        <v>1419</v>
      </c>
      <c r="E253" t="s">
        <v>1418</v>
      </c>
      <c r="F253" t="s">
        <v>1417</v>
      </c>
      <c r="G253">
        <v>2019</v>
      </c>
      <c r="H253" t="s">
        <v>1415</v>
      </c>
      <c r="J253" t="s">
        <v>1414</v>
      </c>
      <c r="K253" t="s">
        <v>1413</v>
      </c>
      <c r="L253" t="s">
        <v>12801</v>
      </c>
    </row>
    <row r="254" spans="1:12" x14ac:dyDescent="0.45">
      <c r="A254" t="s">
        <v>13280</v>
      </c>
      <c r="B254" t="s">
        <v>11759</v>
      </c>
      <c r="C254" t="s">
        <v>13470</v>
      </c>
      <c r="D254" t="s">
        <v>5279</v>
      </c>
      <c r="E254" t="s">
        <v>5278</v>
      </c>
      <c r="F254" t="s">
        <v>2380</v>
      </c>
      <c r="G254">
        <v>2024</v>
      </c>
      <c r="H254" t="s">
        <v>5277</v>
      </c>
      <c r="J254" t="s">
        <v>5276</v>
      </c>
      <c r="K254" t="s">
        <v>5275</v>
      </c>
      <c r="L254" t="s">
        <v>12238</v>
      </c>
    </row>
    <row r="255" spans="1:12" x14ac:dyDescent="0.45">
      <c r="A255" t="s">
        <v>13280</v>
      </c>
      <c r="B255" t="s">
        <v>11759</v>
      </c>
      <c r="C255" t="s">
        <v>13470</v>
      </c>
      <c r="D255" t="s">
        <v>5645</v>
      </c>
      <c r="E255" t="s">
        <v>5644</v>
      </c>
      <c r="F255" t="s">
        <v>5643</v>
      </c>
      <c r="G255">
        <v>2024</v>
      </c>
      <c r="H255" t="s">
        <v>5642</v>
      </c>
      <c r="J255" t="s">
        <v>5641</v>
      </c>
      <c r="K255" t="s">
        <v>5640</v>
      </c>
      <c r="L255" t="s">
        <v>12183</v>
      </c>
    </row>
    <row r="256" spans="1:12" x14ac:dyDescent="0.45">
      <c r="A256" t="s">
        <v>13280</v>
      </c>
      <c r="B256" t="s">
        <v>11759</v>
      </c>
      <c r="C256" t="s">
        <v>13470</v>
      </c>
      <c r="D256" t="s">
        <v>3326</v>
      </c>
      <c r="E256" t="s">
        <v>3325</v>
      </c>
      <c r="F256" t="s">
        <v>766</v>
      </c>
      <c r="G256">
        <v>2022</v>
      </c>
      <c r="H256" t="s">
        <v>3324</v>
      </c>
      <c r="J256" t="s">
        <v>3323</v>
      </c>
      <c r="K256" t="s">
        <v>3322</v>
      </c>
      <c r="L256" t="s">
        <v>12530</v>
      </c>
    </row>
    <row r="257" spans="1:12" x14ac:dyDescent="0.45">
      <c r="A257" t="s">
        <v>13279</v>
      </c>
      <c r="B257" t="s">
        <v>11759</v>
      </c>
      <c r="C257" t="s">
        <v>13470</v>
      </c>
      <c r="D257" t="s">
        <v>3561</v>
      </c>
      <c r="E257" t="s">
        <v>3560</v>
      </c>
      <c r="F257" t="s">
        <v>3559</v>
      </c>
      <c r="G257">
        <v>2022</v>
      </c>
      <c r="H257" t="s">
        <v>3557</v>
      </c>
      <c r="J257" t="s">
        <v>3556</v>
      </c>
      <c r="K257" t="s">
        <v>3555</v>
      </c>
      <c r="L257" t="s">
        <v>12496</v>
      </c>
    </row>
    <row r="258" spans="1:12" x14ac:dyDescent="0.45">
      <c r="A258" t="s">
        <v>13280</v>
      </c>
      <c r="B258" t="s">
        <v>11759</v>
      </c>
      <c r="C258" t="s">
        <v>13470</v>
      </c>
      <c r="D258" t="s">
        <v>4736</v>
      </c>
      <c r="E258" t="s">
        <v>4735</v>
      </c>
      <c r="F258" t="s">
        <v>720</v>
      </c>
      <c r="G258">
        <v>2024</v>
      </c>
      <c r="H258" t="s">
        <v>4732</v>
      </c>
      <c r="J258" t="s">
        <v>4731</v>
      </c>
      <c r="K258" t="s">
        <v>4730</v>
      </c>
      <c r="L258" t="s">
        <v>12321</v>
      </c>
    </row>
    <row r="259" spans="1:12" x14ac:dyDescent="0.45">
      <c r="A259" t="s">
        <v>13280</v>
      </c>
      <c r="B259" t="s">
        <v>11759</v>
      </c>
      <c r="C259" t="s">
        <v>13470</v>
      </c>
      <c r="D259" t="s">
        <v>2509</v>
      </c>
      <c r="E259" t="s">
        <v>2508</v>
      </c>
      <c r="F259" t="s">
        <v>1157</v>
      </c>
      <c r="G259">
        <v>2023</v>
      </c>
      <c r="H259" t="s">
        <v>2507</v>
      </c>
      <c r="J259" t="s">
        <v>2506</v>
      </c>
      <c r="K259" t="s">
        <v>2505</v>
      </c>
      <c r="L259" t="s">
        <v>12652</v>
      </c>
    </row>
    <row r="260" spans="1:12" x14ac:dyDescent="0.45">
      <c r="A260" t="s">
        <v>13280</v>
      </c>
      <c r="B260" t="s">
        <v>11759</v>
      </c>
      <c r="C260" t="s">
        <v>13470</v>
      </c>
      <c r="D260" t="s">
        <v>5220</v>
      </c>
      <c r="E260" t="s">
        <v>5219</v>
      </c>
      <c r="F260" t="s">
        <v>2380</v>
      </c>
      <c r="G260">
        <v>2024</v>
      </c>
      <c r="H260" t="s">
        <v>5218</v>
      </c>
      <c r="J260" t="s">
        <v>5217</v>
      </c>
      <c r="K260" t="s">
        <v>5216</v>
      </c>
      <c r="L260" t="s">
        <v>12247</v>
      </c>
    </row>
    <row r="261" spans="1:12" x14ac:dyDescent="0.45">
      <c r="A261" t="s">
        <v>13280</v>
      </c>
      <c r="B261" t="s">
        <v>11759</v>
      </c>
      <c r="C261" t="s">
        <v>13470</v>
      </c>
      <c r="D261" t="s">
        <v>968</v>
      </c>
      <c r="E261" t="s">
        <v>967</v>
      </c>
      <c r="F261" t="s">
        <v>711</v>
      </c>
      <c r="G261">
        <v>2021</v>
      </c>
      <c r="H261" t="s">
        <v>966</v>
      </c>
      <c r="J261" t="s">
        <v>965</v>
      </c>
      <c r="K261" t="s">
        <v>964</v>
      </c>
      <c r="L261" t="s">
        <v>12865</v>
      </c>
    </row>
    <row r="262" spans="1:12" x14ac:dyDescent="0.45">
      <c r="A262" t="s">
        <v>13280</v>
      </c>
      <c r="B262" t="s">
        <v>11759</v>
      </c>
      <c r="C262" t="s">
        <v>13470</v>
      </c>
      <c r="D262" t="s">
        <v>3010</v>
      </c>
      <c r="E262" t="s">
        <v>3009</v>
      </c>
      <c r="F262" t="s">
        <v>3008</v>
      </c>
      <c r="G262">
        <v>2024</v>
      </c>
      <c r="H262" t="s">
        <v>3005</v>
      </c>
      <c r="J262" t="s">
        <v>3004</v>
      </c>
      <c r="K262" t="s">
        <v>3003</v>
      </c>
      <c r="L262" t="s">
        <v>12577</v>
      </c>
    </row>
    <row r="263" spans="1:12" x14ac:dyDescent="0.45">
      <c r="A263" t="s">
        <v>13279</v>
      </c>
      <c r="B263" t="s">
        <v>11759</v>
      </c>
      <c r="C263" t="s">
        <v>13470</v>
      </c>
      <c r="D263" t="s">
        <v>4118</v>
      </c>
      <c r="E263" t="s">
        <v>4117</v>
      </c>
      <c r="F263" t="s">
        <v>759</v>
      </c>
      <c r="G263">
        <v>2022</v>
      </c>
      <c r="H263" t="s">
        <v>4115</v>
      </c>
      <c r="J263" t="s">
        <v>4114</v>
      </c>
      <c r="K263" t="s">
        <v>4113</v>
      </c>
      <c r="L263" t="s">
        <v>12415</v>
      </c>
    </row>
    <row r="264" spans="1:12" x14ac:dyDescent="0.45">
      <c r="A264" t="s">
        <v>13280</v>
      </c>
      <c r="B264" t="s">
        <v>11759</v>
      </c>
      <c r="C264" t="s">
        <v>13470</v>
      </c>
      <c r="D264" t="s">
        <v>4357</v>
      </c>
      <c r="E264" t="s">
        <v>4356</v>
      </c>
      <c r="F264" t="s">
        <v>902</v>
      </c>
      <c r="G264">
        <v>2022</v>
      </c>
      <c r="H264" t="s">
        <v>4353</v>
      </c>
      <c r="J264" t="s">
        <v>4352</v>
      </c>
      <c r="K264" t="s">
        <v>4351</v>
      </c>
      <c r="L264" t="s">
        <v>12378</v>
      </c>
    </row>
    <row r="265" spans="1:12" x14ac:dyDescent="0.45">
      <c r="A265" t="s">
        <v>13280</v>
      </c>
      <c r="B265" t="s">
        <v>11759</v>
      </c>
      <c r="C265" t="s">
        <v>13470</v>
      </c>
      <c r="D265" t="s">
        <v>5739</v>
      </c>
      <c r="E265" t="s">
        <v>5738</v>
      </c>
      <c r="F265" t="s">
        <v>1581</v>
      </c>
      <c r="G265">
        <v>2024</v>
      </c>
      <c r="H265" t="s">
        <v>5737</v>
      </c>
      <c r="J265" t="s">
        <v>5736</v>
      </c>
      <c r="K265" t="s">
        <v>5735</v>
      </c>
      <c r="L265" t="s">
        <v>12168</v>
      </c>
    </row>
    <row r="266" spans="1:12" x14ac:dyDescent="0.45">
      <c r="A266" t="s">
        <v>13280</v>
      </c>
      <c r="B266" t="s">
        <v>11759</v>
      </c>
      <c r="C266" t="s">
        <v>13470</v>
      </c>
      <c r="D266" t="s">
        <v>1483</v>
      </c>
      <c r="E266" t="s">
        <v>1482</v>
      </c>
      <c r="F266" t="s">
        <v>1481</v>
      </c>
      <c r="G266">
        <v>2020</v>
      </c>
      <c r="H266" t="s">
        <v>1478</v>
      </c>
      <c r="J266" t="s">
        <v>1477</v>
      </c>
      <c r="K266" t="s">
        <v>1476</v>
      </c>
      <c r="L266" t="s">
        <v>12793</v>
      </c>
    </row>
    <row r="267" spans="1:12" x14ac:dyDescent="0.45">
      <c r="A267" t="s">
        <v>13280</v>
      </c>
      <c r="B267" t="s">
        <v>11759</v>
      </c>
      <c r="C267" t="s">
        <v>13470</v>
      </c>
      <c r="D267" t="s">
        <v>3320</v>
      </c>
      <c r="E267" t="s">
        <v>3319</v>
      </c>
      <c r="F267" t="s">
        <v>655</v>
      </c>
      <c r="G267">
        <v>2023</v>
      </c>
      <c r="H267" t="s">
        <v>3318</v>
      </c>
      <c r="J267" t="s">
        <v>3317</v>
      </c>
      <c r="K267" t="s">
        <v>3316</v>
      </c>
      <c r="L267" t="s">
        <v>12531</v>
      </c>
    </row>
    <row r="268" spans="1:12" x14ac:dyDescent="0.45">
      <c r="A268" t="s">
        <v>13280</v>
      </c>
      <c r="B268" t="s">
        <v>11759</v>
      </c>
      <c r="C268" t="s">
        <v>13470</v>
      </c>
      <c r="D268" t="s">
        <v>2295</v>
      </c>
      <c r="E268" t="s">
        <v>2294</v>
      </c>
      <c r="F268" t="s">
        <v>1823</v>
      </c>
      <c r="G268">
        <v>2018</v>
      </c>
      <c r="H268" t="s">
        <v>2292</v>
      </c>
      <c r="J268" t="s">
        <v>2291</v>
      </c>
      <c r="K268" t="s">
        <v>2290</v>
      </c>
      <c r="L268" t="s">
        <v>12682</v>
      </c>
    </row>
    <row r="269" spans="1:12" x14ac:dyDescent="0.45">
      <c r="A269" t="s">
        <v>13279</v>
      </c>
      <c r="B269" t="s">
        <v>11759</v>
      </c>
      <c r="C269" t="s">
        <v>13470</v>
      </c>
      <c r="D269" t="s">
        <v>4742</v>
      </c>
      <c r="E269" t="s">
        <v>4741</v>
      </c>
      <c r="F269" t="s">
        <v>1267</v>
      </c>
      <c r="G269">
        <v>2024</v>
      </c>
      <c r="H269" t="s">
        <v>4740</v>
      </c>
      <c r="J269" t="s">
        <v>4739</v>
      </c>
      <c r="K269" t="s">
        <v>4738</v>
      </c>
      <c r="L269" t="s">
        <v>12320</v>
      </c>
    </row>
    <row r="270" spans="1:12" x14ac:dyDescent="0.45">
      <c r="A270" t="s">
        <v>13280</v>
      </c>
      <c r="B270" t="s">
        <v>11759</v>
      </c>
      <c r="C270" t="s">
        <v>13470</v>
      </c>
      <c r="D270" t="s">
        <v>3063</v>
      </c>
      <c r="E270" t="s">
        <v>3062</v>
      </c>
      <c r="F270" t="s">
        <v>3061</v>
      </c>
      <c r="G270">
        <v>2023</v>
      </c>
      <c r="H270" t="s">
        <v>3060</v>
      </c>
      <c r="J270" t="s">
        <v>3059</v>
      </c>
      <c r="K270" t="s">
        <v>3058</v>
      </c>
      <c r="L270" t="s">
        <v>12569</v>
      </c>
    </row>
    <row r="271" spans="1:12" x14ac:dyDescent="0.45">
      <c r="A271" t="s">
        <v>13280</v>
      </c>
      <c r="B271" t="s">
        <v>11759</v>
      </c>
      <c r="C271" t="s">
        <v>13470</v>
      </c>
      <c r="D271" t="s">
        <v>1619</v>
      </c>
      <c r="E271" t="s">
        <v>1618</v>
      </c>
      <c r="F271" t="s">
        <v>795</v>
      </c>
      <c r="G271">
        <v>2019</v>
      </c>
      <c r="H271" t="s">
        <v>1616</v>
      </c>
      <c r="J271" t="s">
        <v>1615</v>
      </c>
      <c r="K271" t="s">
        <v>1614</v>
      </c>
      <c r="L271" t="s">
        <v>12774</v>
      </c>
    </row>
    <row r="272" spans="1:12" x14ac:dyDescent="0.45">
      <c r="A272" t="s">
        <v>13280</v>
      </c>
      <c r="B272" t="s">
        <v>11759</v>
      </c>
      <c r="C272" t="s">
        <v>13470</v>
      </c>
      <c r="D272" t="s">
        <v>4149</v>
      </c>
      <c r="E272" t="s">
        <v>4148</v>
      </c>
      <c r="F272" t="s">
        <v>4147</v>
      </c>
      <c r="G272">
        <v>2022</v>
      </c>
      <c r="H272" t="s">
        <v>4146</v>
      </c>
      <c r="J272" t="s">
        <v>4145</v>
      </c>
      <c r="L272" t="s">
        <v>12410</v>
      </c>
    </row>
    <row r="273" spans="1:12" x14ac:dyDescent="0.45">
      <c r="A273" t="s">
        <v>13280</v>
      </c>
      <c r="B273" t="s">
        <v>11759</v>
      </c>
      <c r="C273" t="s">
        <v>13470</v>
      </c>
      <c r="D273" t="s">
        <v>1041</v>
      </c>
      <c r="E273" t="s">
        <v>1040</v>
      </c>
      <c r="F273" t="s">
        <v>773</v>
      </c>
      <c r="G273">
        <v>2021</v>
      </c>
      <c r="H273" t="s">
        <v>1039</v>
      </c>
      <c r="J273" t="s">
        <v>1038</v>
      </c>
      <c r="K273" t="s">
        <v>1037</v>
      </c>
      <c r="L273" t="s">
        <v>12854</v>
      </c>
    </row>
    <row r="274" spans="1:12" x14ac:dyDescent="0.45">
      <c r="A274" t="s">
        <v>13279</v>
      </c>
      <c r="B274" t="s">
        <v>11759</v>
      </c>
      <c r="C274" t="s">
        <v>13470</v>
      </c>
      <c r="D274" t="s">
        <v>1466</v>
      </c>
      <c r="E274" t="s">
        <v>1465</v>
      </c>
      <c r="F274" t="s">
        <v>766</v>
      </c>
      <c r="G274">
        <v>2019</v>
      </c>
      <c r="H274" t="s">
        <v>1463</v>
      </c>
      <c r="J274" t="s">
        <v>1462</v>
      </c>
      <c r="K274" t="s">
        <v>1461</v>
      </c>
      <c r="L274" t="s">
        <v>12795</v>
      </c>
    </row>
    <row r="275" spans="1:12" x14ac:dyDescent="0.45">
      <c r="A275" t="s">
        <v>13280</v>
      </c>
      <c r="B275" t="s">
        <v>11759</v>
      </c>
      <c r="C275" t="s">
        <v>13470</v>
      </c>
      <c r="D275" t="s">
        <v>3951</v>
      </c>
      <c r="E275" t="s">
        <v>3950</v>
      </c>
      <c r="F275" t="s">
        <v>1318</v>
      </c>
      <c r="G275">
        <v>2022</v>
      </c>
      <c r="H275" t="s">
        <v>3949</v>
      </c>
      <c r="J275" t="s">
        <v>3948</v>
      </c>
      <c r="K275" t="s">
        <v>3947</v>
      </c>
      <c r="L275" t="s">
        <v>12439</v>
      </c>
    </row>
    <row r="276" spans="1:12" x14ac:dyDescent="0.45">
      <c r="A276" t="s">
        <v>13280</v>
      </c>
      <c r="B276" t="s">
        <v>11759</v>
      </c>
      <c r="C276" t="s">
        <v>13470</v>
      </c>
      <c r="D276" t="s">
        <v>4703</v>
      </c>
      <c r="E276" t="s">
        <v>4702</v>
      </c>
      <c r="F276" t="s">
        <v>704</v>
      </c>
      <c r="G276">
        <v>2024</v>
      </c>
      <c r="H276" t="s">
        <v>4701</v>
      </c>
      <c r="J276" t="s">
        <v>4700</v>
      </c>
      <c r="K276" t="s">
        <v>4699</v>
      </c>
      <c r="L276" t="s">
        <v>12326</v>
      </c>
    </row>
    <row r="277" spans="1:12" x14ac:dyDescent="0.45">
      <c r="A277" t="s">
        <v>13279</v>
      </c>
      <c r="B277" t="s">
        <v>11759</v>
      </c>
      <c r="C277" t="s">
        <v>13470</v>
      </c>
      <c r="D277" t="s">
        <v>2009</v>
      </c>
      <c r="E277" t="s">
        <v>2008</v>
      </c>
      <c r="F277" t="s">
        <v>1717</v>
      </c>
      <c r="G277">
        <v>2020</v>
      </c>
      <c r="H277" t="s">
        <v>2006</v>
      </c>
      <c r="J277" t="s">
        <v>2005</v>
      </c>
      <c r="K277" t="s">
        <v>2004</v>
      </c>
      <c r="L277" t="s">
        <v>12720</v>
      </c>
    </row>
    <row r="278" spans="1:12" x14ac:dyDescent="0.45">
      <c r="A278" t="s">
        <v>13280</v>
      </c>
      <c r="B278" t="s">
        <v>11759</v>
      </c>
      <c r="C278" t="s">
        <v>13470</v>
      </c>
      <c r="D278" t="s">
        <v>1359</v>
      </c>
      <c r="E278" t="s">
        <v>1358</v>
      </c>
      <c r="F278" t="s">
        <v>720</v>
      </c>
      <c r="G278">
        <v>2019</v>
      </c>
      <c r="H278" t="s">
        <v>1355</v>
      </c>
      <c r="J278" t="s">
        <v>1354</v>
      </c>
      <c r="K278" t="s">
        <v>1353</v>
      </c>
      <c r="L278" t="s">
        <v>12809</v>
      </c>
    </row>
    <row r="279" spans="1:12" x14ac:dyDescent="0.45">
      <c r="A279" t="s">
        <v>13280</v>
      </c>
      <c r="B279" t="s">
        <v>11759</v>
      </c>
      <c r="C279" t="s">
        <v>13470</v>
      </c>
      <c r="D279" t="s">
        <v>2425</v>
      </c>
      <c r="E279" t="s">
        <v>2424</v>
      </c>
      <c r="F279" t="s">
        <v>2423</v>
      </c>
      <c r="G279">
        <v>2017</v>
      </c>
      <c r="H279" t="s">
        <v>2421</v>
      </c>
      <c r="J279" t="s">
        <v>2420</v>
      </c>
      <c r="K279" t="s">
        <v>2419</v>
      </c>
      <c r="L279" t="s">
        <v>12664</v>
      </c>
    </row>
    <row r="280" spans="1:12" x14ac:dyDescent="0.45">
      <c r="A280" t="s">
        <v>13280</v>
      </c>
      <c r="B280" t="s">
        <v>11759</v>
      </c>
      <c r="C280" t="s">
        <v>13470</v>
      </c>
      <c r="D280" t="s">
        <v>864</v>
      </c>
      <c r="E280" t="s">
        <v>863</v>
      </c>
      <c r="F280" t="s">
        <v>655</v>
      </c>
      <c r="G280">
        <v>2020</v>
      </c>
      <c r="H280" t="s">
        <v>862</v>
      </c>
      <c r="J280" t="s">
        <v>861</v>
      </c>
      <c r="K280" t="s">
        <v>860</v>
      </c>
      <c r="L280" t="s">
        <v>12879</v>
      </c>
    </row>
    <row r="281" spans="1:12" x14ac:dyDescent="0.45">
      <c r="A281" t="s">
        <v>13280</v>
      </c>
      <c r="B281" t="s">
        <v>11759</v>
      </c>
      <c r="C281" t="s">
        <v>13470</v>
      </c>
      <c r="D281" t="s">
        <v>1619</v>
      </c>
      <c r="E281" t="s">
        <v>2229</v>
      </c>
      <c r="F281" t="s">
        <v>795</v>
      </c>
      <c r="G281">
        <v>2017</v>
      </c>
      <c r="H281" t="s">
        <v>2227</v>
      </c>
      <c r="J281" t="s">
        <v>2226</v>
      </c>
      <c r="K281" t="s">
        <v>2225</v>
      </c>
      <c r="L281" t="s">
        <v>12691</v>
      </c>
    </row>
    <row r="282" spans="1:12" x14ac:dyDescent="0.45">
      <c r="A282" t="s">
        <v>13280</v>
      </c>
      <c r="B282" t="s">
        <v>11759</v>
      </c>
      <c r="C282" t="s">
        <v>13470</v>
      </c>
      <c r="D282" t="s">
        <v>4324</v>
      </c>
      <c r="E282" t="s">
        <v>4323</v>
      </c>
      <c r="F282" t="s">
        <v>4322</v>
      </c>
      <c r="G282">
        <v>2022</v>
      </c>
      <c r="H282" t="s">
        <v>4321</v>
      </c>
      <c r="J282" t="s">
        <v>4320</v>
      </c>
      <c r="K282" t="s">
        <v>4319</v>
      </c>
      <c r="L282" t="s">
        <v>12383</v>
      </c>
    </row>
    <row r="283" spans="1:12" x14ac:dyDescent="0.45">
      <c r="A283" t="s">
        <v>13279</v>
      </c>
      <c r="B283" t="s">
        <v>11759</v>
      </c>
      <c r="C283" t="s">
        <v>13470</v>
      </c>
      <c r="D283" t="s">
        <v>3737</v>
      </c>
      <c r="E283" t="s">
        <v>3736</v>
      </c>
      <c r="F283" t="s">
        <v>2137</v>
      </c>
      <c r="G283">
        <v>2023</v>
      </c>
      <c r="H283" t="s">
        <v>3735</v>
      </c>
      <c r="J283" t="s">
        <v>3734</v>
      </c>
      <c r="L283" t="s">
        <v>12470</v>
      </c>
    </row>
    <row r="284" spans="1:12" x14ac:dyDescent="0.45">
      <c r="A284" t="s">
        <v>13280</v>
      </c>
      <c r="B284" t="s">
        <v>11759</v>
      </c>
      <c r="C284" t="s">
        <v>13470</v>
      </c>
      <c r="D284" t="s">
        <v>5029</v>
      </c>
      <c r="E284" t="s">
        <v>5028</v>
      </c>
      <c r="F284" t="s">
        <v>5027</v>
      </c>
      <c r="G284">
        <v>2024</v>
      </c>
      <c r="H284" t="s">
        <v>5026</v>
      </c>
      <c r="J284" t="s">
        <v>5025</v>
      </c>
      <c r="K284" t="s">
        <v>5024</v>
      </c>
      <c r="L284" t="s">
        <v>12277</v>
      </c>
    </row>
    <row r="285" spans="1:12" x14ac:dyDescent="0.45">
      <c r="A285" t="s">
        <v>13280</v>
      </c>
      <c r="B285" t="s">
        <v>11759</v>
      </c>
      <c r="C285" t="s">
        <v>13470</v>
      </c>
      <c r="D285" t="s">
        <v>5387</v>
      </c>
      <c r="E285" t="s">
        <v>5386</v>
      </c>
      <c r="F285" t="s">
        <v>795</v>
      </c>
      <c r="G285">
        <v>2024</v>
      </c>
      <c r="H285" t="s">
        <v>5385</v>
      </c>
      <c r="J285" t="s">
        <v>5384</v>
      </c>
      <c r="K285" t="s">
        <v>5383</v>
      </c>
      <c r="L285" t="s">
        <v>12222</v>
      </c>
    </row>
    <row r="286" spans="1:12" x14ac:dyDescent="0.45">
      <c r="A286" t="s">
        <v>13280</v>
      </c>
      <c r="B286" t="s">
        <v>11759</v>
      </c>
      <c r="C286" t="s">
        <v>13470</v>
      </c>
      <c r="D286" t="s">
        <v>2184</v>
      </c>
      <c r="E286" t="s">
        <v>2183</v>
      </c>
      <c r="F286" t="s">
        <v>2182</v>
      </c>
      <c r="G286">
        <v>2017</v>
      </c>
      <c r="H286" t="s">
        <v>2180</v>
      </c>
      <c r="J286" t="s">
        <v>2179</v>
      </c>
      <c r="K286" t="s">
        <v>2178</v>
      </c>
      <c r="L286" t="s">
        <v>12697</v>
      </c>
    </row>
    <row r="287" spans="1:12" x14ac:dyDescent="0.45">
      <c r="A287" t="s">
        <v>13280</v>
      </c>
      <c r="B287" t="s">
        <v>11759</v>
      </c>
      <c r="C287" t="s">
        <v>13470</v>
      </c>
      <c r="D287" t="s">
        <v>1749</v>
      </c>
      <c r="E287" t="s">
        <v>1748</v>
      </c>
      <c r="F287" t="s">
        <v>720</v>
      </c>
      <c r="G287">
        <v>2020</v>
      </c>
      <c r="H287" t="s">
        <v>1745</v>
      </c>
      <c r="J287" t="s">
        <v>1744</v>
      </c>
      <c r="K287" t="s">
        <v>1743</v>
      </c>
      <c r="L287" t="s">
        <v>12756</v>
      </c>
    </row>
    <row r="288" spans="1:12" x14ac:dyDescent="0.45">
      <c r="A288" t="s">
        <v>13279</v>
      </c>
      <c r="B288" t="s">
        <v>11759</v>
      </c>
      <c r="C288" t="s">
        <v>13470</v>
      </c>
      <c r="D288" t="s">
        <v>4595</v>
      </c>
      <c r="E288" t="s">
        <v>4594</v>
      </c>
      <c r="F288" t="s">
        <v>4593</v>
      </c>
      <c r="G288">
        <v>2024</v>
      </c>
      <c r="H288" t="s">
        <v>4592</v>
      </c>
      <c r="J288" t="s">
        <v>4591</v>
      </c>
      <c r="K288" t="s">
        <v>4590</v>
      </c>
      <c r="L288" t="s">
        <v>12342</v>
      </c>
    </row>
    <row r="289" spans="1:12" x14ac:dyDescent="0.45">
      <c r="A289" t="s">
        <v>13279</v>
      </c>
      <c r="B289" t="s">
        <v>11759</v>
      </c>
      <c r="C289" t="s">
        <v>13470</v>
      </c>
      <c r="D289" t="s">
        <v>1704</v>
      </c>
      <c r="E289" t="s">
        <v>1703</v>
      </c>
      <c r="F289" t="s">
        <v>1702</v>
      </c>
      <c r="G289">
        <v>2019</v>
      </c>
      <c r="H289" t="s">
        <v>1700</v>
      </c>
      <c r="J289" t="s">
        <v>1699</v>
      </c>
      <c r="K289" t="s">
        <v>1698</v>
      </c>
      <c r="L289" t="s">
        <v>12762</v>
      </c>
    </row>
    <row r="290" spans="1:12" x14ac:dyDescent="0.45">
      <c r="A290" t="s">
        <v>13280</v>
      </c>
      <c r="B290" t="s">
        <v>11759</v>
      </c>
      <c r="C290" t="s">
        <v>13470</v>
      </c>
      <c r="D290" t="s">
        <v>4574</v>
      </c>
      <c r="E290" t="s">
        <v>4573</v>
      </c>
      <c r="F290" t="s">
        <v>2380</v>
      </c>
      <c r="G290">
        <v>2024</v>
      </c>
      <c r="H290" t="s">
        <v>4572</v>
      </c>
      <c r="J290" t="s">
        <v>4571</v>
      </c>
      <c r="K290" t="s">
        <v>4570</v>
      </c>
      <c r="L290" t="s">
        <v>12345</v>
      </c>
    </row>
    <row r="291" spans="1:12" x14ac:dyDescent="0.45">
      <c r="A291" t="s">
        <v>13280</v>
      </c>
      <c r="B291" t="s">
        <v>11759</v>
      </c>
      <c r="C291" t="s">
        <v>13470</v>
      </c>
      <c r="D291" t="s">
        <v>5155</v>
      </c>
      <c r="E291" t="s">
        <v>5154</v>
      </c>
      <c r="F291" t="s">
        <v>902</v>
      </c>
      <c r="G291">
        <v>2024</v>
      </c>
      <c r="H291" t="s">
        <v>5152</v>
      </c>
      <c r="J291" t="s">
        <v>5151</v>
      </c>
      <c r="K291" t="s">
        <v>5150</v>
      </c>
      <c r="L291" t="s">
        <v>12257</v>
      </c>
    </row>
    <row r="292" spans="1:12" x14ac:dyDescent="0.45">
      <c r="A292" t="s">
        <v>13280</v>
      </c>
      <c r="B292" t="s">
        <v>11759</v>
      </c>
      <c r="C292" t="s">
        <v>13470</v>
      </c>
      <c r="D292" t="s">
        <v>1328</v>
      </c>
      <c r="E292" t="s">
        <v>1327</v>
      </c>
      <c r="F292" t="s">
        <v>720</v>
      </c>
      <c r="G292">
        <v>2019</v>
      </c>
      <c r="H292" t="s">
        <v>1324</v>
      </c>
      <c r="J292" t="s">
        <v>1323</v>
      </c>
      <c r="K292" t="s">
        <v>1322</v>
      </c>
      <c r="L292" t="s">
        <v>12813</v>
      </c>
    </row>
    <row r="293" spans="1:12" x14ac:dyDescent="0.45">
      <c r="A293" t="s">
        <v>13280</v>
      </c>
      <c r="B293" t="s">
        <v>11759</v>
      </c>
      <c r="C293" t="s">
        <v>13470</v>
      </c>
      <c r="D293" t="s">
        <v>2769</v>
      </c>
      <c r="E293" t="s">
        <v>2768</v>
      </c>
      <c r="F293" t="s">
        <v>893</v>
      </c>
      <c r="G293">
        <v>2023</v>
      </c>
      <c r="H293" t="s">
        <v>2766</v>
      </c>
      <c r="J293" t="s">
        <v>2765</v>
      </c>
      <c r="K293" t="s">
        <v>2764</v>
      </c>
      <c r="L293" t="s">
        <v>12613</v>
      </c>
    </row>
    <row r="294" spans="1:12" x14ac:dyDescent="0.45">
      <c r="A294" t="s">
        <v>13280</v>
      </c>
      <c r="B294" t="s">
        <v>11759</v>
      </c>
      <c r="C294" t="s">
        <v>13470</v>
      </c>
      <c r="D294" t="s">
        <v>3686</v>
      </c>
      <c r="E294" t="s">
        <v>3685</v>
      </c>
      <c r="F294" t="s">
        <v>795</v>
      </c>
      <c r="G294">
        <v>2023</v>
      </c>
      <c r="H294" t="s">
        <v>3684</v>
      </c>
      <c r="J294" t="s">
        <v>3683</v>
      </c>
      <c r="K294" t="s">
        <v>3682</v>
      </c>
      <c r="L294" t="s">
        <v>12478</v>
      </c>
    </row>
    <row r="295" spans="1:12" x14ac:dyDescent="0.45">
      <c r="A295" t="s">
        <v>13280</v>
      </c>
      <c r="B295" t="s">
        <v>11759</v>
      </c>
      <c r="C295" t="s">
        <v>13470</v>
      </c>
      <c r="D295" t="s">
        <v>3261</v>
      </c>
      <c r="E295" t="s">
        <v>3260</v>
      </c>
      <c r="F295" t="s">
        <v>3189</v>
      </c>
      <c r="G295">
        <v>2022</v>
      </c>
      <c r="H295" t="s">
        <v>3259</v>
      </c>
      <c r="J295" t="s">
        <v>3258</v>
      </c>
      <c r="K295" t="s">
        <v>3257</v>
      </c>
      <c r="L295" t="s">
        <v>12540</v>
      </c>
    </row>
    <row r="296" spans="1:12" x14ac:dyDescent="0.45">
      <c r="A296" t="s">
        <v>13279</v>
      </c>
      <c r="B296" t="s">
        <v>11759</v>
      </c>
      <c r="C296" t="s">
        <v>13470</v>
      </c>
      <c r="D296" t="s">
        <v>2176</v>
      </c>
      <c r="E296" t="s">
        <v>2175</v>
      </c>
      <c r="F296" t="s">
        <v>893</v>
      </c>
      <c r="G296">
        <v>2018</v>
      </c>
      <c r="H296" t="s">
        <v>2173</v>
      </c>
      <c r="J296" t="s">
        <v>2172</v>
      </c>
      <c r="K296" t="s">
        <v>2171</v>
      </c>
      <c r="L296" t="s">
        <v>12698</v>
      </c>
    </row>
    <row r="297" spans="1:12" x14ac:dyDescent="0.45">
      <c r="A297" t="s">
        <v>13280</v>
      </c>
      <c r="B297" t="s">
        <v>11759</v>
      </c>
      <c r="C297" t="s">
        <v>13470</v>
      </c>
      <c r="D297" t="s">
        <v>1771</v>
      </c>
      <c r="E297" t="s">
        <v>1770</v>
      </c>
      <c r="F297" t="s">
        <v>1769</v>
      </c>
      <c r="G297">
        <v>2019</v>
      </c>
      <c r="H297" t="s">
        <v>1767</v>
      </c>
      <c r="J297" t="s">
        <v>1766</v>
      </c>
      <c r="K297" t="s">
        <v>1765</v>
      </c>
      <c r="L297" t="s">
        <v>12753</v>
      </c>
    </row>
    <row r="298" spans="1:12" x14ac:dyDescent="0.45">
      <c r="A298" t="s">
        <v>13280</v>
      </c>
      <c r="B298" t="s">
        <v>11759</v>
      </c>
      <c r="C298" t="s">
        <v>13470</v>
      </c>
      <c r="D298" t="s">
        <v>1647</v>
      </c>
      <c r="E298" t="s">
        <v>1646</v>
      </c>
      <c r="F298" t="s">
        <v>893</v>
      </c>
      <c r="G298">
        <v>2019</v>
      </c>
      <c r="H298" t="s">
        <v>1644</v>
      </c>
      <c r="J298" t="s">
        <v>1643</v>
      </c>
      <c r="K298" t="s">
        <v>1642</v>
      </c>
      <c r="L298" t="s">
        <v>12770</v>
      </c>
    </row>
    <row r="299" spans="1:12" x14ac:dyDescent="0.45">
      <c r="A299" t="s">
        <v>13280</v>
      </c>
      <c r="B299" t="s">
        <v>11759</v>
      </c>
      <c r="C299" t="s">
        <v>13470</v>
      </c>
      <c r="D299" t="s">
        <v>2354</v>
      </c>
      <c r="E299" t="s">
        <v>2353</v>
      </c>
      <c r="F299" t="s">
        <v>2198</v>
      </c>
      <c r="G299">
        <v>2019</v>
      </c>
      <c r="H299" t="s">
        <v>2351</v>
      </c>
      <c r="J299" t="s">
        <v>2350</v>
      </c>
      <c r="K299" t="s">
        <v>2349</v>
      </c>
      <c r="L299" t="s">
        <v>12674</v>
      </c>
    </row>
    <row r="300" spans="1:12" x14ac:dyDescent="0.45">
      <c r="A300" t="s">
        <v>13280</v>
      </c>
      <c r="B300" t="s">
        <v>11759</v>
      </c>
      <c r="C300" t="s">
        <v>13470</v>
      </c>
      <c r="D300" t="s">
        <v>2258</v>
      </c>
      <c r="E300" t="s">
        <v>2257</v>
      </c>
      <c r="F300" t="s">
        <v>720</v>
      </c>
      <c r="G300">
        <v>2017</v>
      </c>
      <c r="H300" t="s">
        <v>2254</v>
      </c>
      <c r="J300" t="s">
        <v>2253</v>
      </c>
      <c r="K300" t="s">
        <v>2252</v>
      </c>
      <c r="L300" t="s">
        <v>12687</v>
      </c>
    </row>
    <row r="301" spans="1:12" x14ac:dyDescent="0.45">
      <c r="A301" t="s">
        <v>13280</v>
      </c>
      <c r="B301" t="s">
        <v>11759</v>
      </c>
      <c r="C301" t="s">
        <v>13470</v>
      </c>
      <c r="D301" t="s">
        <v>3048</v>
      </c>
      <c r="E301" t="s">
        <v>3047</v>
      </c>
      <c r="F301" t="s">
        <v>1349</v>
      </c>
      <c r="G301">
        <v>2023</v>
      </c>
      <c r="H301" t="s">
        <v>3046</v>
      </c>
      <c r="J301" t="s">
        <v>3045</v>
      </c>
      <c r="K301" t="s">
        <v>3044</v>
      </c>
      <c r="L301" t="s">
        <v>12571</v>
      </c>
    </row>
    <row r="302" spans="1:12" x14ac:dyDescent="0.45">
      <c r="A302" t="s">
        <v>13279</v>
      </c>
      <c r="B302" t="s">
        <v>11759</v>
      </c>
      <c r="C302" t="s">
        <v>13470</v>
      </c>
      <c r="D302" t="s">
        <v>3616</v>
      </c>
      <c r="E302" t="s">
        <v>3615</v>
      </c>
      <c r="F302" t="s">
        <v>902</v>
      </c>
      <c r="G302">
        <v>2023</v>
      </c>
      <c r="H302" t="s">
        <v>3613</v>
      </c>
      <c r="J302" t="s">
        <v>3612</v>
      </c>
      <c r="K302" t="s">
        <v>3611</v>
      </c>
      <c r="L302" t="s">
        <v>12488</v>
      </c>
    </row>
    <row r="303" spans="1:12" x14ac:dyDescent="0.45">
      <c r="A303" t="s">
        <v>13280</v>
      </c>
      <c r="B303" t="s">
        <v>11759</v>
      </c>
      <c r="C303" t="s">
        <v>13470</v>
      </c>
      <c r="D303" t="s">
        <v>1510</v>
      </c>
      <c r="E303" t="s">
        <v>1509</v>
      </c>
      <c r="F303" t="s">
        <v>830</v>
      </c>
      <c r="G303">
        <v>2019</v>
      </c>
      <c r="H303" t="s">
        <v>1508</v>
      </c>
      <c r="J303" t="s">
        <v>1507</v>
      </c>
      <c r="K303" t="s">
        <v>1506</v>
      </c>
      <c r="L303" t="s">
        <v>12789</v>
      </c>
    </row>
    <row r="304" spans="1:12" x14ac:dyDescent="0.45">
      <c r="A304" t="s">
        <v>13280</v>
      </c>
      <c r="B304" t="s">
        <v>11759</v>
      </c>
      <c r="C304" t="s">
        <v>13470</v>
      </c>
      <c r="D304" t="s">
        <v>1489</v>
      </c>
      <c r="E304" t="s">
        <v>1488</v>
      </c>
      <c r="F304" t="s">
        <v>830</v>
      </c>
      <c r="G304">
        <v>2020</v>
      </c>
      <c r="H304" t="s">
        <v>1487</v>
      </c>
      <c r="J304" t="s">
        <v>1486</v>
      </c>
      <c r="K304" t="s">
        <v>1485</v>
      </c>
      <c r="L304" t="s">
        <v>12792</v>
      </c>
    </row>
    <row r="305" spans="1:12" x14ac:dyDescent="0.45">
      <c r="A305" t="s">
        <v>13280</v>
      </c>
      <c r="B305" t="s">
        <v>11759</v>
      </c>
      <c r="C305" t="s">
        <v>13470</v>
      </c>
      <c r="D305" t="s">
        <v>5498</v>
      </c>
      <c r="E305" t="s">
        <v>5497</v>
      </c>
      <c r="F305" t="s">
        <v>5496</v>
      </c>
      <c r="G305">
        <v>2024</v>
      </c>
      <c r="H305" t="s">
        <v>5495</v>
      </c>
      <c r="J305" t="s">
        <v>5494</v>
      </c>
      <c r="K305" t="s">
        <v>5493</v>
      </c>
      <c r="L305" t="s">
        <v>12205</v>
      </c>
    </row>
    <row r="306" spans="1:12" x14ac:dyDescent="0.45">
      <c r="A306" t="s">
        <v>13280</v>
      </c>
      <c r="B306" t="s">
        <v>11759</v>
      </c>
      <c r="C306" t="s">
        <v>13470</v>
      </c>
      <c r="D306" t="s">
        <v>4895</v>
      </c>
      <c r="E306" t="s">
        <v>4894</v>
      </c>
      <c r="F306" t="s">
        <v>4893</v>
      </c>
      <c r="G306">
        <v>2024</v>
      </c>
      <c r="H306" t="s">
        <v>4892</v>
      </c>
      <c r="J306" t="s">
        <v>4891</v>
      </c>
      <c r="K306" t="s">
        <v>4890</v>
      </c>
      <c r="L306" t="s">
        <v>12297</v>
      </c>
    </row>
    <row r="307" spans="1:12" x14ac:dyDescent="0.45">
      <c r="A307" t="s">
        <v>13280</v>
      </c>
      <c r="B307" t="s">
        <v>11759</v>
      </c>
      <c r="C307" t="s">
        <v>13470</v>
      </c>
      <c r="D307" t="s">
        <v>4111</v>
      </c>
      <c r="E307" t="s">
        <v>4110</v>
      </c>
      <c r="F307" t="s">
        <v>720</v>
      </c>
      <c r="G307">
        <v>2022</v>
      </c>
      <c r="H307" t="s">
        <v>4108</v>
      </c>
      <c r="J307" t="s">
        <v>4107</v>
      </c>
      <c r="K307" t="s">
        <v>4106</v>
      </c>
      <c r="L307" t="s">
        <v>12416</v>
      </c>
    </row>
    <row r="308" spans="1:12" x14ac:dyDescent="0.45">
      <c r="A308" t="s">
        <v>13280</v>
      </c>
      <c r="B308" t="s">
        <v>11759</v>
      </c>
      <c r="C308" t="s">
        <v>13470</v>
      </c>
      <c r="D308" t="s">
        <v>1140</v>
      </c>
      <c r="E308" t="s">
        <v>1139</v>
      </c>
      <c r="F308" t="s">
        <v>640</v>
      </c>
      <c r="G308">
        <v>2021</v>
      </c>
      <c r="H308" t="s">
        <v>1138</v>
      </c>
      <c r="J308" t="s">
        <v>1137</v>
      </c>
      <c r="K308" t="s">
        <v>1136</v>
      </c>
      <c r="L308" t="s">
        <v>12840</v>
      </c>
    </row>
    <row r="309" spans="1:12" x14ac:dyDescent="0.45">
      <c r="A309" t="s">
        <v>13280</v>
      </c>
      <c r="B309" t="s">
        <v>11759</v>
      </c>
      <c r="C309" t="s">
        <v>13470</v>
      </c>
      <c r="D309" t="s">
        <v>3894</v>
      </c>
      <c r="E309" t="s">
        <v>3893</v>
      </c>
      <c r="F309" t="s">
        <v>3425</v>
      </c>
      <c r="G309">
        <v>2021</v>
      </c>
      <c r="H309" t="s">
        <v>3892</v>
      </c>
      <c r="J309" t="s">
        <v>3891</v>
      </c>
      <c r="K309" t="s">
        <v>3890</v>
      </c>
      <c r="L309" t="s">
        <v>12447</v>
      </c>
    </row>
    <row r="310" spans="1:12" x14ac:dyDescent="0.45">
      <c r="A310" t="s">
        <v>13280</v>
      </c>
      <c r="B310" t="s">
        <v>11759</v>
      </c>
      <c r="C310" t="s">
        <v>13470</v>
      </c>
      <c r="D310" t="s">
        <v>2327</v>
      </c>
      <c r="E310" t="s">
        <v>2326</v>
      </c>
      <c r="F310" t="s">
        <v>893</v>
      </c>
      <c r="G310">
        <v>2020</v>
      </c>
      <c r="H310" t="s">
        <v>2324</v>
      </c>
      <c r="J310" t="s">
        <v>2323</v>
      </c>
      <c r="K310" t="s">
        <v>2322</v>
      </c>
      <c r="L310" t="s">
        <v>12678</v>
      </c>
    </row>
    <row r="311" spans="1:12" x14ac:dyDescent="0.45">
      <c r="A311" t="s">
        <v>13280</v>
      </c>
      <c r="B311" t="s">
        <v>11759</v>
      </c>
      <c r="C311" t="s">
        <v>13470</v>
      </c>
      <c r="D311" t="s">
        <v>4651</v>
      </c>
      <c r="E311" t="s">
        <v>4650</v>
      </c>
      <c r="F311" t="s">
        <v>3096</v>
      </c>
      <c r="G311">
        <v>2024</v>
      </c>
      <c r="H311" t="s">
        <v>4649</v>
      </c>
      <c r="J311" t="s">
        <v>4648</v>
      </c>
      <c r="K311" t="s">
        <v>4647</v>
      </c>
      <c r="L311" t="s">
        <v>12334</v>
      </c>
    </row>
    <row r="312" spans="1:12" x14ac:dyDescent="0.45">
      <c r="A312" t="s">
        <v>13280</v>
      </c>
      <c r="B312" t="s">
        <v>11759</v>
      </c>
      <c r="C312" t="s">
        <v>13470</v>
      </c>
      <c r="D312" t="s">
        <v>1435</v>
      </c>
      <c r="E312" t="s">
        <v>1434</v>
      </c>
      <c r="F312" t="s">
        <v>902</v>
      </c>
      <c r="G312">
        <v>2020</v>
      </c>
      <c r="H312" t="s">
        <v>1431</v>
      </c>
      <c r="J312" t="s">
        <v>1430</v>
      </c>
      <c r="K312" t="s">
        <v>1429</v>
      </c>
      <c r="L312" t="s">
        <v>12799</v>
      </c>
    </row>
    <row r="313" spans="1:12" x14ac:dyDescent="0.45">
      <c r="A313" t="s">
        <v>13280</v>
      </c>
      <c r="B313" t="s">
        <v>11759</v>
      </c>
      <c r="C313" t="s">
        <v>13470</v>
      </c>
      <c r="D313" t="s">
        <v>3184</v>
      </c>
      <c r="E313" t="s">
        <v>3183</v>
      </c>
      <c r="F313" t="s">
        <v>877</v>
      </c>
      <c r="G313">
        <v>2023</v>
      </c>
      <c r="H313" t="s">
        <v>3181</v>
      </c>
      <c r="J313" t="s">
        <v>3180</v>
      </c>
      <c r="K313" t="s">
        <v>3179</v>
      </c>
      <c r="L313" t="s">
        <v>12551</v>
      </c>
    </row>
    <row r="314" spans="1:12" x14ac:dyDescent="0.45">
      <c r="A314" t="s">
        <v>13280</v>
      </c>
      <c r="B314" t="s">
        <v>11759</v>
      </c>
      <c r="C314" t="s">
        <v>13470</v>
      </c>
      <c r="D314" t="s">
        <v>2654</v>
      </c>
      <c r="E314" t="s">
        <v>2653</v>
      </c>
      <c r="F314" t="s">
        <v>2652</v>
      </c>
      <c r="G314">
        <v>2023</v>
      </c>
      <c r="H314" t="s">
        <v>2651</v>
      </c>
      <c r="J314" t="s">
        <v>2650</v>
      </c>
      <c r="K314" t="s">
        <v>2649</v>
      </c>
      <c r="L314" t="s">
        <v>12630</v>
      </c>
    </row>
    <row r="315" spans="1:12" x14ac:dyDescent="0.45">
      <c r="A315" t="s">
        <v>13280</v>
      </c>
      <c r="B315" t="s">
        <v>11760</v>
      </c>
      <c r="C315" t="s">
        <v>5857</v>
      </c>
      <c r="D315" t="s">
        <v>7042</v>
      </c>
      <c r="E315" t="s">
        <v>7039</v>
      </c>
      <c r="G315">
        <v>2021</v>
      </c>
      <c r="H315" t="s">
        <v>7037</v>
      </c>
      <c r="J315" t="s">
        <v>7036</v>
      </c>
      <c r="L315" t="s">
        <v>13107</v>
      </c>
    </row>
    <row r="316" spans="1:12" x14ac:dyDescent="0.45">
      <c r="A316" t="s">
        <v>13280</v>
      </c>
      <c r="B316" t="s">
        <v>11759</v>
      </c>
      <c r="C316" t="s">
        <v>13470</v>
      </c>
      <c r="D316" t="s">
        <v>5299</v>
      </c>
      <c r="E316" t="s">
        <v>5298</v>
      </c>
      <c r="F316" t="s">
        <v>5297</v>
      </c>
      <c r="G316">
        <v>2024</v>
      </c>
      <c r="H316" t="s">
        <v>5296</v>
      </c>
      <c r="J316" t="s">
        <v>5295</v>
      </c>
      <c r="K316" t="s">
        <v>5294</v>
      </c>
      <c r="L316" t="s">
        <v>12235</v>
      </c>
    </row>
    <row r="317" spans="1:12" x14ac:dyDescent="0.45">
      <c r="A317" t="s">
        <v>13280</v>
      </c>
      <c r="B317" t="s">
        <v>11759</v>
      </c>
      <c r="C317" t="s">
        <v>13470</v>
      </c>
      <c r="D317" t="s">
        <v>1995</v>
      </c>
      <c r="E317" t="s">
        <v>1994</v>
      </c>
      <c r="F317" t="s">
        <v>893</v>
      </c>
      <c r="G317">
        <v>2019</v>
      </c>
      <c r="H317" t="s">
        <v>1992</v>
      </c>
      <c r="J317" t="s">
        <v>1991</v>
      </c>
      <c r="K317" t="s">
        <v>1990</v>
      </c>
      <c r="L317" t="s">
        <v>12722</v>
      </c>
    </row>
    <row r="318" spans="1:12" x14ac:dyDescent="0.45">
      <c r="A318" t="s">
        <v>13280</v>
      </c>
      <c r="B318" t="s">
        <v>11759</v>
      </c>
      <c r="C318" t="s">
        <v>13470</v>
      </c>
      <c r="D318" t="s">
        <v>1880</v>
      </c>
      <c r="E318" t="s">
        <v>1879</v>
      </c>
      <c r="F318" t="s">
        <v>893</v>
      </c>
      <c r="G318">
        <v>2019</v>
      </c>
      <c r="H318" t="s">
        <v>1877</v>
      </c>
      <c r="J318" t="s">
        <v>1876</v>
      </c>
      <c r="K318" t="s">
        <v>1875</v>
      </c>
      <c r="L318" t="s">
        <v>12738</v>
      </c>
    </row>
    <row r="319" spans="1:12" x14ac:dyDescent="0.45">
      <c r="A319" t="s">
        <v>13279</v>
      </c>
      <c r="B319" t="s">
        <v>11759</v>
      </c>
      <c r="C319" t="s">
        <v>13470</v>
      </c>
      <c r="D319" t="s">
        <v>2446</v>
      </c>
      <c r="E319" t="s">
        <v>2445</v>
      </c>
      <c r="F319" t="s">
        <v>1581</v>
      </c>
      <c r="G319">
        <v>2018</v>
      </c>
      <c r="H319" t="s">
        <v>2443</v>
      </c>
      <c r="J319" t="s">
        <v>2442</v>
      </c>
      <c r="K319" t="s">
        <v>2441</v>
      </c>
      <c r="L319" t="s">
        <v>12661</v>
      </c>
    </row>
    <row r="320" spans="1:12" x14ac:dyDescent="0.45">
      <c r="A320" t="s">
        <v>13280</v>
      </c>
      <c r="B320" t="s">
        <v>11759</v>
      </c>
      <c r="C320" t="s">
        <v>13470</v>
      </c>
      <c r="D320" t="s">
        <v>3249</v>
      </c>
      <c r="E320" t="s">
        <v>3248</v>
      </c>
      <c r="F320" t="s">
        <v>3008</v>
      </c>
      <c r="G320">
        <v>2022</v>
      </c>
      <c r="H320" t="s">
        <v>3246</v>
      </c>
      <c r="J320" t="s">
        <v>3245</v>
      </c>
      <c r="K320" t="s">
        <v>3244</v>
      </c>
      <c r="L320" t="s">
        <v>12542</v>
      </c>
    </row>
    <row r="321" spans="1:12" x14ac:dyDescent="0.45">
      <c r="A321" t="s">
        <v>13279</v>
      </c>
      <c r="B321" t="s">
        <v>11759</v>
      </c>
      <c r="C321" t="s">
        <v>13470</v>
      </c>
      <c r="D321" t="s">
        <v>5419</v>
      </c>
      <c r="E321" t="s">
        <v>5418</v>
      </c>
      <c r="F321" t="s">
        <v>1830</v>
      </c>
      <c r="G321">
        <v>2024</v>
      </c>
      <c r="H321" t="s">
        <v>5417</v>
      </c>
      <c r="J321" t="s">
        <v>5416</v>
      </c>
      <c r="K321" t="s">
        <v>5415</v>
      </c>
      <c r="L321" t="s">
        <v>12217</v>
      </c>
    </row>
    <row r="322" spans="1:12" x14ac:dyDescent="0.45">
      <c r="A322" t="s">
        <v>13280</v>
      </c>
      <c r="B322" t="s">
        <v>11759</v>
      </c>
      <c r="C322" t="s">
        <v>13470</v>
      </c>
      <c r="D322" t="s">
        <v>2375</v>
      </c>
      <c r="E322" t="s">
        <v>2374</v>
      </c>
      <c r="F322" t="s">
        <v>1318</v>
      </c>
      <c r="G322">
        <v>2017</v>
      </c>
      <c r="H322" t="s">
        <v>2372</v>
      </c>
      <c r="J322" t="s">
        <v>2371</v>
      </c>
      <c r="K322" t="s">
        <v>2370</v>
      </c>
      <c r="L322" t="s">
        <v>12671</v>
      </c>
    </row>
    <row r="323" spans="1:12" x14ac:dyDescent="0.45">
      <c r="A323" t="s">
        <v>13280</v>
      </c>
      <c r="B323" t="s">
        <v>11759</v>
      </c>
      <c r="C323" t="s">
        <v>13470</v>
      </c>
      <c r="D323" t="s">
        <v>2489</v>
      </c>
      <c r="E323" t="s">
        <v>2488</v>
      </c>
      <c r="F323" t="s">
        <v>2278</v>
      </c>
      <c r="G323">
        <v>2018</v>
      </c>
      <c r="H323" t="s">
        <v>2486</v>
      </c>
      <c r="J323" t="s">
        <v>2485</v>
      </c>
      <c r="K323" t="s">
        <v>2484</v>
      </c>
      <c r="L323" t="s">
        <v>12655</v>
      </c>
    </row>
    <row r="324" spans="1:12" x14ac:dyDescent="0.45">
      <c r="A324" t="s">
        <v>13279</v>
      </c>
      <c r="B324" t="s">
        <v>11759</v>
      </c>
      <c r="C324" t="s">
        <v>13470</v>
      </c>
      <c r="D324" t="s">
        <v>3993</v>
      </c>
      <c r="E324" t="s">
        <v>3992</v>
      </c>
      <c r="F324" t="s">
        <v>3991</v>
      </c>
      <c r="G324">
        <v>2021</v>
      </c>
      <c r="H324" t="s">
        <v>3990</v>
      </c>
      <c r="J324" t="s">
        <v>3989</v>
      </c>
      <c r="L324" t="s">
        <v>12433</v>
      </c>
    </row>
    <row r="325" spans="1:12" x14ac:dyDescent="0.45">
      <c r="A325" t="s">
        <v>13280</v>
      </c>
      <c r="B325" t="s">
        <v>11759</v>
      </c>
      <c r="C325" t="s">
        <v>13470</v>
      </c>
      <c r="D325" t="s">
        <v>3269</v>
      </c>
      <c r="E325" t="s">
        <v>3268</v>
      </c>
      <c r="F325" t="s">
        <v>3267</v>
      </c>
      <c r="G325">
        <v>2023</v>
      </c>
      <c r="H325" t="s">
        <v>3265</v>
      </c>
      <c r="J325" t="s">
        <v>3264</v>
      </c>
      <c r="K325" t="s">
        <v>3263</v>
      </c>
      <c r="L325" t="s">
        <v>12539</v>
      </c>
    </row>
    <row r="326" spans="1:12" x14ac:dyDescent="0.45">
      <c r="A326" t="s">
        <v>13280</v>
      </c>
      <c r="B326" t="s">
        <v>11759</v>
      </c>
      <c r="C326" t="s">
        <v>13470</v>
      </c>
      <c r="D326" t="s">
        <v>4000</v>
      </c>
      <c r="E326" t="s">
        <v>3999</v>
      </c>
      <c r="F326" t="s">
        <v>3998</v>
      </c>
      <c r="G326">
        <v>2022</v>
      </c>
      <c r="H326" t="s">
        <v>3997</v>
      </c>
      <c r="J326" t="s">
        <v>3996</v>
      </c>
      <c r="K326" t="s">
        <v>3995</v>
      </c>
      <c r="L326" t="s">
        <v>12432</v>
      </c>
    </row>
    <row r="327" spans="1:12" x14ac:dyDescent="0.45">
      <c r="A327" t="s">
        <v>13280</v>
      </c>
      <c r="B327" t="s">
        <v>11759</v>
      </c>
      <c r="C327" t="s">
        <v>13470</v>
      </c>
      <c r="D327" t="s">
        <v>5228</v>
      </c>
      <c r="E327" t="s">
        <v>5227</v>
      </c>
      <c r="F327" t="s">
        <v>5226</v>
      </c>
      <c r="G327">
        <v>2024</v>
      </c>
      <c r="H327" t="s">
        <v>5224</v>
      </c>
      <c r="J327" t="s">
        <v>5223</v>
      </c>
      <c r="K327" t="s">
        <v>5222</v>
      </c>
      <c r="L327" t="s">
        <v>12246</v>
      </c>
    </row>
    <row r="328" spans="1:12" x14ac:dyDescent="0.45">
      <c r="A328" t="s">
        <v>13280</v>
      </c>
      <c r="B328" t="s">
        <v>11759</v>
      </c>
      <c r="C328" t="s">
        <v>13470</v>
      </c>
      <c r="D328" t="s">
        <v>5557</v>
      </c>
      <c r="E328" t="s">
        <v>5556</v>
      </c>
      <c r="F328" t="s">
        <v>5554</v>
      </c>
      <c r="G328">
        <v>2024</v>
      </c>
      <c r="H328" t="s">
        <v>5553</v>
      </c>
      <c r="K328" t="s">
        <v>5552</v>
      </c>
      <c r="L328" t="s">
        <v>12196</v>
      </c>
    </row>
    <row r="329" spans="1:12" x14ac:dyDescent="0.45">
      <c r="A329" t="s">
        <v>13280</v>
      </c>
      <c r="B329" t="s">
        <v>11759</v>
      </c>
      <c r="C329" t="s">
        <v>13470</v>
      </c>
      <c r="D329" t="s">
        <v>3758</v>
      </c>
      <c r="E329" t="s">
        <v>3757</v>
      </c>
      <c r="F329" t="s">
        <v>3756</v>
      </c>
      <c r="G329">
        <v>2022</v>
      </c>
      <c r="H329" t="s">
        <v>3753</v>
      </c>
      <c r="J329" t="s">
        <v>3752</v>
      </c>
      <c r="L329" t="s">
        <v>12467</v>
      </c>
    </row>
    <row r="330" spans="1:12" x14ac:dyDescent="0.45">
      <c r="A330" t="s">
        <v>13280</v>
      </c>
      <c r="B330" t="s">
        <v>11759</v>
      </c>
      <c r="C330" t="s">
        <v>13470</v>
      </c>
      <c r="D330" t="s">
        <v>2942</v>
      </c>
      <c r="E330" t="s">
        <v>2941</v>
      </c>
      <c r="F330" t="s">
        <v>2612</v>
      </c>
      <c r="G330">
        <v>2023</v>
      </c>
      <c r="H330" t="s">
        <v>2940</v>
      </c>
      <c r="J330" t="s">
        <v>2939</v>
      </c>
      <c r="K330" t="s">
        <v>2938</v>
      </c>
      <c r="L330" t="s">
        <v>12587</v>
      </c>
    </row>
    <row r="331" spans="1:12" x14ac:dyDescent="0.45">
      <c r="A331" t="s">
        <v>13280</v>
      </c>
      <c r="B331" t="s">
        <v>11759</v>
      </c>
      <c r="C331" t="s">
        <v>13470</v>
      </c>
      <c r="D331" t="s">
        <v>4458</v>
      </c>
      <c r="E331" t="s">
        <v>4457</v>
      </c>
      <c r="F331" t="s">
        <v>4456</v>
      </c>
      <c r="G331">
        <v>2021</v>
      </c>
      <c r="H331" t="s">
        <v>4453</v>
      </c>
      <c r="K331" t="s">
        <v>4452</v>
      </c>
      <c r="L331" t="s">
        <v>12363</v>
      </c>
    </row>
    <row r="332" spans="1:12" x14ac:dyDescent="0.45">
      <c r="A332" t="s">
        <v>13280</v>
      </c>
      <c r="B332" t="s">
        <v>11759</v>
      </c>
      <c r="C332" t="s">
        <v>13470</v>
      </c>
      <c r="D332" t="s">
        <v>3914</v>
      </c>
      <c r="E332" t="s">
        <v>3913</v>
      </c>
      <c r="F332" t="s">
        <v>3912</v>
      </c>
      <c r="G332">
        <v>2021</v>
      </c>
      <c r="H332" t="s">
        <v>3911</v>
      </c>
      <c r="J332" t="s">
        <v>3910</v>
      </c>
      <c r="K332" t="s">
        <v>3909</v>
      </c>
      <c r="L332" t="s">
        <v>12444</v>
      </c>
    </row>
    <row r="333" spans="1:12" x14ac:dyDescent="0.45">
      <c r="A333" t="s">
        <v>13280</v>
      </c>
      <c r="B333" t="s">
        <v>11759</v>
      </c>
      <c r="C333" t="s">
        <v>13470</v>
      </c>
      <c r="D333" t="s">
        <v>3882</v>
      </c>
      <c r="E333" t="s">
        <v>3881</v>
      </c>
      <c r="F333" t="s">
        <v>720</v>
      </c>
      <c r="G333">
        <v>2022</v>
      </c>
      <c r="H333" t="s">
        <v>3878</v>
      </c>
      <c r="J333" t="s">
        <v>3877</v>
      </c>
      <c r="K333" t="s">
        <v>3876</v>
      </c>
      <c r="L333" t="s">
        <v>12449</v>
      </c>
    </row>
    <row r="334" spans="1:12" x14ac:dyDescent="0.45">
      <c r="A334" t="s">
        <v>13280</v>
      </c>
      <c r="B334" t="s">
        <v>11759</v>
      </c>
      <c r="C334" t="s">
        <v>13470</v>
      </c>
      <c r="D334" t="s">
        <v>650</v>
      </c>
      <c r="E334" t="s">
        <v>649</v>
      </c>
      <c r="F334" t="s">
        <v>648</v>
      </c>
      <c r="G334">
        <v>2021</v>
      </c>
      <c r="H334" t="s">
        <v>646</v>
      </c>
      <c r="J334" t="s">
        <v>645</v>
      </c>
      <c r="K334" t="s">
        <v>644</v>
      </c>
      <c r="L334" t="s">
        <v>12909</v>
      </c>
    </row>
    <row r="335" spans="1:12" x14ac:dyDescent="0.45">
      <c r="A335" t="s">
        <v>13280</v>
      </c>
      <c r="B335" t="s">
        <v>11759</v>
      </c>
      <c r="C335" t="s">
        <v>13470</v>
      </c>
      <c r="D335" t="s">
        <v>3666</v>
      </c>
      <c r="E335" t="s">
        <v>3665</v>
      </c>
      <c r="F335" t="s">
        <v>3664</v>
      </c>
      <c r="G335">
        <v>2022</v>
      </c>
      <c r="H335" t="s">
        <v>3662</v>
      </c>
      <c r="J335" t="s">
        <v>3661</v>
      </c>
      <c r="K335" t="s">
        <v>3660</v>
      </c>
      <c r="L335" t="s">
        <v>12481</v>
      </c>
    </row>
    <row r="336" spans="1:12" x14ac:dyDescent="0.45">
      <c r="A336" t="s">
        <v>13279</v>
      </c>
      <c r="B336" t="s">
        <v>11759</v>
      </c>
      <c r="C336" t="s">
        <v>13470</v>
      </c>
      <c r="D336" t="s">
        <v>3385</v>
      </c>
      <c r="E336" t="s">
        <v>3384</v>
      </c>
      <c r="F336" t="s">
        <v>3383</v>
      </c>
      <c r="G336">
        <v>2022</v>
      </c>
      <c r="H336" t="s">
        <v>3382</v>
      </c>
      <c r="J336" t="s">
        <v>3381</v>
      </c>
      <c r="K336" t="s">
        <v>3380</v>
      </c>
      <c r="L336" t="s">
        <v>12521</v>
      </c>
    </row>
    <row r="337" spans="1:12" x14ac:dyDescent="0.45">
      <c r="A337" t="s">
        <v>13280</v>
      </c>
      <c r="B337" t="s">
        <v>11759</v>
      </c>
      <c r="C337" t="s">
        <v>13470</v>
      </c>
      <c r="D337" t="s">
        <v>3353</v>
      </c>
      <c r="E337" t="s">
        <v>3352</v>
      </c>
      <c r="F337" t="s">
        <v>3351</v>
      </c>
      <c r="G337">
        <v>2022</v>
      </c>
      <c r="H337" t="s">
        <v>3350</v>
      </c>
      <c r="J337" t="s">
        <v>3349</v>
      </c>
      <c r="K337" t="s">
        <v>3348</v>
      </c>
      <c r="L337" t="s">
        <v>12526</v>
      </c>
    </row>
    <row r="338" spans="1:12" x14ac:dyDescent="0.45">
      <c r="A338" t="s">
        <v>13279</v>
      </c>
      <c r="B338" t="s">
        <v>11759</v>
      </c>
      <c r="C338" t="s">
        <v>13470</v>
      </c>
      <c r="D338" t="s">
        <v>2467</v>
      </c>
      <c r="E338" t="s">
        <v>2466</v>
      </c>
      <c r="F338" t="s">
        <v>893</v>
      </c>
      <c r="G338">
        <v>2019</v>
      </c>
      <c r="H338" t="s">
        <v>2464</v>
      </c>
      <c r="J338" t="s">
        <v>2463</v>
      </c>
      <c r="K338" t="s">
        <v>2462</v>
      </c>
      <c r="L338" t="s">
        <v>12658</v>
      </c>
    </row>
    <row r="339" spans="1:12" x14ac:dyDescent="0.45">
      <c r="A339" t="s">
        <v>13280</v>
      </c>
      <c r="B339" t="s">
        <v>11759</v>
      </c>
      <c r="C339" t="s">
        <v>13470</v>
      </c>
      <c r="D339" t="s">
        <v>2404</v>
      </c>
      <c r="E339" t="s">
        <v>2403</v>
      </c>
      <c r="F339" t="s">
        <v>999</v>
      </c>
      <c r="G339">
        <v>2017</v>
      </c>
      <c r="H339" t="s">
        <v>2401</v>
      </c>
      <c r="J339" t="s">
        <v>2400</v>
      </c>
      <c r="K339" t="s">
        <v>2399</v>
      </c>
      <c r="L339" t="s">
        <v>12667</v>
      </c>
    </row>
    <row r="340" spans="1:12" x14ac:dyDescent="0.45">
      <c r="A340" t="s">
        <v>13280</v>
      </c>
      <c r="B340" t="s">
        <v>11759</v>
      </c>
      <c r="C340" t="s">
        <v>13470</v>
      </c>
      <c r="D340" t="s">
        <v>2548</v>
      </c>
      <c r="E340" t="s">
        <v>2547</v>
      </c>
      <c r="F340" t="s">
        <v>2546</v>
      </c>
      <c r="G340">
        <v>2024</v>
      </c>
      <c r="H340" t="s">
        <v>2544</v>
      </c>
      <c r="J340" t="s">
        <v>2543</v>
      </c>
      <c r="K340" t="s">
        <v>2542</v>
      </c>
      <c r="L340" t="s">
        <v>12646</v>
      </c>
    </row>
    <row r="341" spans="1:12" x14ac:dyDescent="0.45">
      <c r="A341" t="s">
        <v>13279</v>
      </c>
      <c r="B341" t="s">
        <v>11759</v>
      </c>
      <c r="C341" t="s">
        <v>13470</v>
      </c>
      <c r="D341" t="s">
        <v>4124</v>
      </c>
      <c r="E341" t="s">
        <v>4123</v>
      </c>
      <c r="F341" t="s">
        <v>930</v>
      </c>
      <c r="G341">
        <v>2022</v>
      </c>
      <c r="H341" t="s">
        <v>4122</v>
      </c>
      <c r="J341" t="s">
        <v>4121</v>
      </c>
      <c r="K341" t="s">
        <v>4120</v>
      </c>
      <c r="L341" t="s">
        <v>12414</v>
      </c>
    </row>
    <row r="342" spans="1:12" x14ac:dyDescent="0.45">
      <c r="A342" t="s">
        <v>13280</v>
      </c>
      <c r="B342" t="s">
        <v>11759</v>
      </c>
      <c r="C342" t="s">
        <v>13470</v>
      </c>
      <c r="D342" t="s">
        <v>4854</v>
      </c>
      <c r="E342" t="s">
        <v>4853</v>
      </c>
      <c r="F342" t="s">
        <v>655</v>
      </c>
      <c r="G342">
        <v>2024</v>
      </c>
      <c r="H342" t="s">
        <v>4852</v>
      </c>
      <c r="J342" t="s">
        <v>4851</v>
      </c>
      <c r="K342" t="s">
        <v>4850</v>
      </c>
      <c r="L342" t="s">
        <v>12303</v>
      </c>
    </row>
    <row r="343" spans="1:12" x14ac:dyDescent="0.45">
      <c r="A343" t="s">
        <v>13280</v>
      </c>
      <c r="B343" t="s">
        <v>11759</v>
      </c>
      <c r="C343" t="s">
        <v>13470</v>
      </c>
      <c r="D343" t="s">
        <v>4174</v>
      </c>
      <c r="E343" t="s">
        <v>4173</v>
      </c>
      <c r="F343" t="s">
        <v>662</v>
      </c>
      <c r="G343">
        <v>2022</v>
      </c>
      <c r="H343" t="s">
        <v>4172</v>
      </c>
      <c r="J343" t="s">
        <v>4171</v>
      </c>
      <c r="K343" t="s">
        <v>4170</v>
      </c>
      <c r="L343" t="s">
        <v>12406</v>
      </c>
    </row>
    <row r="344" spans="1:12" x14ac:dyDescent="0.45">
      <c r="A344" t="s">
        <v>13280</v>
      </c>
      <c r="B344" t="s">
        <v>11759</v>
      </c>
      <c r="C344" t="s">
        <v>13470</v>
      </c>
      <c r="D344" t="s">
        <v>4548</v>
      </c>
      <c r="E344" t="s">
        <v>4547</v>
      </c>
      <c r="F344" t="s">
        <v>1581</v>
      </c>
      <c r="G344">
        <v>2024</v>
      </c>
      <c r="H344" t="s">
        <v>4546</v>
      </c>
      <c r="J344" t="s">
        <v>4545</v>
      </c>
      <c r="K344" t="s">
        <v>4544</v>
      </c>
      <c r="L344" t="s">
        <v>12349</v>
      </c>
    </row>
    <row r="345" spans="1:12" x14ac:dyDescent="0.45">
      <c r="A345" t="s">
        <v>13280</v>
      </c>
      <c r="B345" t="s">
        <v>11759</v>
      </c>
      <c r="C345" t="s">
        <v>13470</v>
      </c>
      <c r="D345" t="s">
        <v>2741</v>
      </c>
      <c r="E345" t="s">
        <v>2740</v>
      </c>
      <c r="F345" t="s">
        <v>1281</v>
      </c>
      <c r="G345">
        <v>2023</v>
      </c>
      <c r="H345" t="s">
        <v>2739</v>
      </c>
      <c r="J345" t="s">
        <v>2738</v>
      </c>
      <c r="K345" t="s">
        <v>2737</v>
      </c>
      <c r="L345" t="s">
        <v>12617</v>
      </c>
    </row>
    <row r="346" spans="1:12" x14ac:dyDescent="0.45">
      <c r="A346" t="s">
        <v>13280</v>
      </c>
      <c r="B346" t="s">
        <v>11759</v>
      </c>
      <c r="C346" t="s">
        <v>13470</v>
      </c>
      <c r="D346" t="s">
        <v>2153</v>
      </c>
      <c r="E346" t="s">
        <v>2152</v>
      </c>
      <c r="F346" t="s">
        <v>2151</v>
      </c>
      <c r="G346">
        <v>2018</v>
      </c>
      <c r="H346" t="s">
        <v>2150</v>
      </c>
      <c r="J346" t="s">
        <v>2149</v>
      </c>
      <c r="K346" t="s">
        <v>2148</v>
      </c>
      <c r="L346" t="s">
        <v>12701</v>
      </c>
    </row>
    <row r="347" spans="1:12" x14ac:dyDescent="0.45">
      <c r="A347" t="s">
        <v>13279</v>
      </c>
      <c r="B347" t="s">
        <v>11759</v>
      </c>
      <c r="C347" t="s">
        <v>13470</v>
      </c>
      <c r="D347" t="s">
        <v>1097</v>
      </c>
      <c r="E347" t="s">
        <v>1096</v>
      </c>
      <c r="F347" t="s">
        <v>720</v>
      </c>
      <c r="G347">
        <v>2021</v>
      </c>
      <c r="H347" t="s">
        <v>1094</v>
      </c>
      <c r="J347" t="s">
        <v>1093</v>
      </c>
      <c r="K347" t="s">
        <v>1092</v>
      </c>
      <c r="L347" t="s">
        <v>12846</v>
      </c>
    </row>
    <row r="348" spans="1:12" x14ac:dyDescent="0.45">
      <c r="A348" t="s">
        <v>13280</v>
      </c>
      <c r="B348" t="s">
        <v>11759</v>
      </c>
      <c r="C348" t="s">
        <v>13470</v>
      </c>
      <c r="D348" t="s">
        <v>3171</v>
      </c>
      <c r="E348" t="s">
        <v>3170</v>
      </c>
      <c r="F348" t="s">
        <v>3169</v>
      </c>
      <c r="G348">
        <v>2023</v>
      </c>
      <c r="H348" t="s">
        <v>3168</v>
      </c>
      <c r="J348" t="s">
        <v>3167</v>
      </c>
      <c r="K348" t="s">
        <v>3166</v>
      </c>
      <c r="L348" t="s">
        <v>12553</v>
      </c>
    </row>
    <row r="349" spans="1:12" x14ac:dyDescent="0.45">
      <c r="A349" t="s">
        <v>13280</v>
      </c>
      <c r="B349" t="s">
        <v>11759</v>
      </c>
      <c r="C349" t="s">
        <v>13470</v>
      </c>
      <c r="D349" t="s">
        <v>4775</v>
      </c>
      <c r="E349" t="s">
        <v>4774</v>
      </c>
      <c r="F349" t="s">
        <v>902</v>
      </c>
      <c r="G349">
        <v>2024</v>
      </c>
      <c r="H349" t="s">
        <v>4771</v>
      </c>
      <c r="J349" t="s">
        <v>4770</v>
      </c>
      <c r="K349" t="s">
        <v>4769</v>
      </c>
      <c r="L349" t="s">
        <v>12315</v>
      </c>
    </row>
    <row r="350" spans="1:12" x14ac:dyDescent="0.45">
      <c r="A350" t="s">
        <v>13280</v>
      </c>
      <c r="B350" t="s">
        <v>11759</v>
      </c>
      <c r="C350" t="s">
        <v>13470</v>
      </c>
      <c r="D350" t="s">
        <v>1063</v>
      </c>
      <c r="E350" t="s">
        <v>1062</v>
      </c>
      <c r="F350" t="s">
        <v>1020</v>
      </c>
      <c r="G350">
        <v>2020</v>
      </c>
      <c r="H350" t="s">
        <v>1061</v>
      </c>
      <c r="J350" t="s">
        <v>1060</v>
      </c>
      <c r="K350" t="s">
        <v>1059</v>
      </c>
      <c r="L350" t="s">
        <v>12851</v>
      </c>
    </row>
    <row r="351" spans="1:12" x14ac:dyDescent="0.45">
      <c r="A351" t="s">
        <v>13280</v>
      </c>
      <c r="B351" t="s">
        <v>11759</v>
      </c>
      <c r="C351" t="s">
        <v>13470</v>
      </c>
      <c r="D351" t="s">
        <v>2955</v>
      </c>
      <c r="E351" t="s">
        <v>2954</v>
      </c>
      <c r="F351" t="s">
        <v>979</v>
      </c>
      <c r="G351">
        <v>2023</v>
      </c>
      <c r="H351" t="s">
        <v>2953</v>
      </c>
      <c r="J351" t="s">
        <v>2952</v>
      </c>
      <c r="K351" t="s">
        <v>2951</v>
      </c>
      <c r="L351" t="s">
        <v>12585</v>
      </c>
    </row>
    <row r="352" spans="1:12" x14ac:dyDescent="0.45">
      <c r="A352" t="s">
        <v>13280</v>
      </c>
      <c r="B352" t="s">
        <v>11759</v>
      </c>
      <c r="C352" t="s">
        <v>13470</v>
      </c>
      <c r="D352" t="s">
        <v>4502</v>
      </c>
      <c r="E352" t="s">
        <v>4501</v>
      </c>
      <c r="F352" t="s">
        <v>4500</v>
      </c>
      <c r="G352">
        <v>2021</v>
      </c>
      <c r="H352" t="s">
        <v>4499</v>
      </c>
      <c r="J352" t="s">
        <v>4498</v>
      </c>
      <c r="K352" t="s">
        <v>4497</v>
      </c>
      <c r="L352" t="s">
        <v>12356</v>
      </c>
    </row>
    <row r="353" spans="1:12" x14ac:dyDescent="0.45">
      <c r="A353" t="s">
        <v>13280</v>
      </c>
      <c r="B353" t="s">
        <v>11759</v>
      </c>
      <c r="C353" t="s">
        <v>13470</v>
      </c>
      <c r="D353" t="s">
        <v>879</v>
      </c>
      <c r="E353" t="s">
        <v>878</v>
      </c>
      <c r="F353" t="s">
        <v>877</v>
      </c>
      <c r="G353">
        <v>2022</v>
      </c>
      <c r="L353" t="s">
        <v>12877</v>
      </c>
    </row>
    <row r="354" spans="1:12" x14ac:dyDescent="0.45">
      <c r="A354" t="s">
        <v>13280</v>
      </c>
      <c r="B354" t="s">
        <v>11759</v>
      </c>
      <c r="C354" t="s">
        <v>13470</v>
      </c>
      <c r="D354" t="s">
        <v>5022</v>
      </c>
      <c r="E354" t="s">
        <v>5021</v>
      </c>
      <c r="F354" t="s">
        <v>902</v>
      </c>
      <c r="G354">
        <v>2024</v>
      </c>
      <c r="H354" t="s">
        <v>5019</v>
      </c>
      <c r="J354" t="s">
        <v>5018</v>
      </c>
      <c r="K354" t="s">
        <v>5017</v>
      </c>
      <c r="L354" t="s">
        <v>12278</v>
      </c>
    </row>
    <row r="355" spans="1:12" x14ac:dyDescent="0.45">
      <c r="A355" t="s">
        <v>13279</v>
      </c>
      <c r="B355" t="s">
        <v>11759</v>
      </c>
      <c r="C355" t="s">
        <v>13470</v>
      </c>
      <c r="D355" t="s">
        <v>4728</v>
      </c>
      <c r="E355" t="s">
        <v>4727</v>
      </c>
      <c r="F355" t="s">
        <v>4726</v>
      </c>
      <c r="G355">
        <v>2024</v>
      </c>
      <c r="H355" t="s">
        <v>4725</v>
      </c>
      <c r="J355" t="s">
        <v>4724</v>
      </c>
      <c r="K355" t="s">
        <v>4723</v>
      </c>
      <c r="L355" t="s">
        <v>12322</v>
      </c>
    </row>
    <row r="356" spans="1:12" x14ac:dyDescent="0.45">
      <c r="A356" t="s">
        <v>13279</v>
      </c>
      <c r="B356" t="s">
        <v>11759</v>
      </c>
      <c r="C356" t="s">
        <v>13470</v>
      </c>
      <c r="D356" t="s">
        <v>4709</v>
      </c>
      <c r="E356" t="s">
        <v>4708</v>
      </c>
      <c r="F356" t="s">
        <v>1318</v>
      </c>
      <c r="G356">
        <v>2024</v>
      </c>
      <c r="H356" t="s">
        <v>4707</v>
      </c>
      <c r="J356" t="s">
        <v>4706</v>
      </c>
      <c r="K356" t="s">
        <v>4705</v>
      </c>
      <c r="L356" t="s">
        <v>12325</v>
      </c>
    </row>
    <row r="357" spans="1:12" x14ac:dyDescent="0.45">
      <c r="A357" t="s">
        <v>13279</v>
      </c>
      <c r="B357" t="s">
        <v>11759</v>
      </c>
      <c r="C357" t="s">
        <v>13470</v>
      </c>
      <c r="D357" t="s">
        <v>4983</v>
      </c>
      <c r="E357" t="s">
        <v>4982</v>
      </c>
      <c r="F357" t="s">
        <v>720</v>
      </c>
      <c r="G357">
        <v>2024</v>
      </c>
      <c r="H357" t="s">
        <v>4980</v>
      </c>
      <c r="J357" t="s">
        <v>4979</v>
      </c>
      <c r="K357" t="s">
        <v>4978</v>
      </c>
      <c r="L357" t="s">
        <v>12284</v>
      </c>
    </row>
    <row r="358" spans="1:12" x14ac:dyDescent="0.45">
      <c r="A358" t="s">
        <v>13280</v>
      </c>
      <c r="B358" t="s">
        <v>11759</v>
      </c>
      <c r="C358" t="s">
        <v>13470</v>
      </c>
      <c r="D358" t="s">
        <v>4658</v>
      </c>
      <c r="E358" t="s">
        <v>4657</v>
      </c>
      <c r="F358" t="s">
        <v>902</v>
      </c>
      <c r="G358">
        <v>2024</v>
      </c>
      <c r="H358" t="s">
        <v>4655</v>
      </c>
      <c r="J358" t="s">
        <v>4654</v>
      </c>
      <c r="K358" t="s">
        <v>4653</v>
      </c>
      <c r="L358" t="s">
        <v>12333</v>
      </c>
    </row>
    <row r="359" spans="1:12" x14ac:dyDescent="0.45">
      <c r="A359" t="s">
        <v>13280</v>
      </c>
      <c r="B359" t="s">
        <v>11759</v>
      </c>
      <c r="C359" t="s">
        <v>13470</v>
      </c>
      <c r="D359" t="s">
        <v>5130</v>
      </c>
      <c r="E359" t="s">
        <v>5129</v>
      </c>
      <c r="F359" t="s">
        <v>655</v>
      </c>
      <c r="G359">
        <v>2024</v>
      </c>
      <c r="H359" t="s">
        <v>5128</v>
      </c>
      <c r="J359" t="s">
        <v>5127</v>
      </c>
      <c r="K359" t="s">
        <v>5126</v>
      </c>
      <c r="L359" t="s">
        <v>12261</v>
      </c>
    </row>
    <row r="360" spans="1:12" x14ac:dyDescent="0.45">
      <c r="A360" t="s">
        <v>13280</v>
      </c>
      <c r="B360" t="s">
        <v>11759</v>
      </c>
      <c r="C360" t="s">
        <v>13470</v>
      </c>
      <c r="D360" t="s">
        <v>2727</v>
      </c>
      <c r="E360" t="s">
        <v>2726</v>
      </c>
      <c r="F360" t="s">
        <v>605</v>
      </c>
      <c r="G360">
        <v>2023</v>
      </c>
      <c r="H360" t="s">
        <v>2725</v>
      </c>
      <c r="J360" t="s">
        <v>2724</v>
      </c>
      <c r="K360" t="s">
        <v>2723</v>
      </c>
      <c r="L360" t="s">
        <v>12619</v>
      </c>
    </row>
    <row r="361" spans="1:12" x14ac:dyDescent="0.45">
      <c r="A361" t="s">
        <v>13280</v>
      </c>
      <c r="B361" t="s">
        <v>11759</v>
      </c>
      <c r="C361" t="s">
        <v>13470</v>
      </c>
      <c r="D361" t="s">
        <v>5375</v>
      </c>
      <c r="E361" t="s">
        <v>5374</v>
      </c>
      <c r="F361" t="s">
        <v>930</v>
      </c>
      <c r="G361">
        <v>2024</v>
      </c>
      <c r="H361" t="s">
        <v>5373</v>
      </c>
      <c r="J361" t="s">
        <v>5372</v>
      </c>
      <c r="K361" t="s">
        <v>5371</v>
      </c>
      <c r="L361" t="s">
        <v>12224</v>
      </c>
    </row>
    <row r="362" spans="1:12" x14ac:dyDescent="0.45">
      <c r="A362" t="s">
        <v>13280</v>
      </c>
      <c r="B362" t="s">
        <v>11759</v>
      </c>
      <c r="C362" t="s">
        <v>13470</v>
      </c>
      <c r="D362" t="s">
        <v>4041</v>
      </c>
      <c r="E362" t="s">
        <v>4040</v>
      </c>
      <c r="F362" t="s">
        <v>720</v>
      </c>
      <c r="G362">
        <v>2022</v>
      </c>
      <c r="H362" t="s">
        <v>4037</v>
      </c>
      <c r="J362" t="s">
        <v>4036</v>
      </c>
      <c r="K362" t="s">
        <v>4035</v>
      </c>
      <c r="L362" t="s">
        <v>12426</v>
      </c>
    </row>
    <row r="363" spans="1:12" x14ac:dyDescent="0.45">
      <c r="A363" t="s">
        <v>13280</v>
      </c>
      <c r="B363" t="s">
        <v>11759</v>
      </c>
      <c r="C363" t="s">
        <v>13470</v>
      </c>
      <c r="D363" t="s">
        <v>3191</v>
      </c>
      <c r="E363" t="s">
        <v>3190</v>
      </c>
      <c r="F363" t="s">
        <v>3189</v>
      </c>
      <c r="G363">
        <v>2023</v>
      </c>
      <c r="H363" t="s">
        <v>3188</v>
      </c>
      <c r="J363" t="s">
        <v>3187</v>
      </c>
      <c r="K363" t="s">
        <v>3186</v>
      </c>
      <c r="L363" t="s">
        <v>12550</v>
      </c>
    </row>
    <row r="364" spans="1:12" x14ac:dyDescent="0.45">
      <c r="A364" t="s">
        <v>13280</v>
      </c>
      <c r="B364" t="s">
        <v>11759</v>
      </c>
      <c r="C364" t="s">
        <v>13470</v>
      </c>
      <c r="D364" t="s">
        <v>4684</v>
      </c>
      <c r="E364" t="s">
        <v>4683</v>
      </c>
      <c r="F364" t="s">
        <v>1185</v>
      </c>
      <c r="G364">
        <v>2024</v>
      </c>
      <c r="H364" t="s">
        <v>4682</v>
      </c>
      <c r="J364" t="s">
        <v>4681</v>
      </c>
      <c r="K364" t="s">
        <v>4680</v>
      </c>
      <c r="L364" t="s">
        <v>12329</v>
      </c>
    </row>
    <row r="365" spans="1:12" x14ac:dyDescent="0.45">
      <c r="A365" t="s">
        <v>13280</v>
      </c>
      <c r="B365" t="s">
        <v>11759</v>
      </c>
      <c r="C365" t="s">
        <v>13470</v>
      </c>
      <c r="D365" t="s">
        <v>4815</v>
      </c>
      <c r="E365" t="s">
        <v>4814</v>
      </c>
      <c r="F365" t="s">
        <v>902</v>
      </c>
      <c r="G365">
        <v>2024</v>
      </c>
      <c r="H365" t="s">
        <v>4812</v>
      </c>
      <c r="J365" t="s">
        <v>4811</v>
      </c>
      <c r="K365" t="s">
        <v>4810</v>
      </c>
      <c r="L365" t="s">
        <v>12309</v>
      </c>
    </row>
    <row r="366" spans="1:12" x14ac:dyDescent="0.45">
      <c r="A366" t="s">
        <v>13280</v>
      </c>
      <c r="B366" t="s">
        <v>11759</v>
      </c>
      <c r="C366" t="s">
        <v>13470</v>
      </c>
      <c r="D366" t="s">
        <v>3314</v>
      </c>
      <c r="E366" t="s">
        <v>3313</v>
      </c>
      <c r="F366" t="s">
        <v>697</v>
      </c>
      <c r="G366">
        <v>2023</v>
      </c>
      <c r="H366" t="s">
        <v>3312</v>
      </c>
      <c r="J366" t="s">
        <v>3311</v>
      </c>
      <c r="K366" t="s">
        <v>3310</v>
      </c>
      <c r="L366" t="s">
        <v>12532</v>
      </c>
    </row>
    <row r="367" spans="1:12" x14ac:dyDescent="0.45">
      <c r="A367" t="s">
        <v>13280</v>
      </c>
      <c r="B367" t="s">
        <v>11759</v>
      </c>
      <c r="C367" t="s">
        <v>13470</v>
      </c>
      <c r="D367" t="s">
        <v>839</v>
      </c>
      <c r="E367" t="s">
        <v>838</v>
      </c>
      <c r="F367" t="s">
        <v>837</v>
      </c>
      <c r="G367">
        <v>2020</v>
      </c>
      <c r="H367" t="s">
        <v>835</v>
      </c>
      <c r="J367" t="s">
        <v>834</v>
      </c>
      <c r="L367" t="s">
        <v>12883</v>
      </c>
    </row>
    <row r="368" spans="1:12" x14ac:dyDescent="0.45">
      <c r="A368" t="s">
        <v>13280</v>
      </c>
      <c r="B368" t="s">
        <v>11759</v>
      </c>
      <c r="C368" t="s">
        <v>13470</v>
      </c>
      <c r="D368" t="s">
        <v>3152</v>
      </c>
      <c r="E368" t="s">
        <v>3151</v>
      </c>
      <c r="F368" t="s">
        <v>3150</v>
      </c>
      <c r="G368">
        <v>2023</v>
      </c>
      <c r="H368" t="s">
        <v>3149</v>
      </c>
      <c r="J368" t="s">
        <v>3148</v>
      </c>
      <c r="K368" t="s">
        <v>3147</v>
      </c>
      <c r="L368" t="s">
        <v>12556</v>
      </c>
    </row>
    <row r="369" spans="1:12" x14ac:dyDescent="0.45">
      <c r="A369" t="s">
        <v>13280</v>
      </c>
      <c r="B369" t="s">
        <v>11759</v>
      </c>
      <c r="C369" t="s">
        <v>13470</v>
      </c>
      <c r="D369" t="s">
        <v>1451</v>
      </c>
      <c r="E369" t="s">
        <v>1450</v>
      </c>
      <c r="F369" t="s">
        <v>1449</v>
      </c>
      <c r="G369">
        <v>2020</v>
      </c>
      <c r="H369" t="s">
        <v>1446</v>
      </c>
      <c r="J369" t="s">
        <v>1445</v>
      </c>
      <c r="K369" t="s">
        <v>1444</v>
      </c>
      <c r="L369" t="s">
        <v>12797</v>
      </c>
    </row>
    <row r="370" spans="1:12" x14ac:dyDescent="0.45">
      <c r="A370" t="s">
        <v>13280</v>
      </c>
      <c r="B370" t="s">
        <v>11759</v>
      </c>
      <c r="C370" t="s">
        <v>13470</v>
      </c>
      <c r="D370" t="s">
        <v>3987</v>
      </c>
      <c r="E370" t="s">
        <v>3986</v>
      </c>
      <c r="F370" t="s">
        <v>662</v>
      </c>
      <c r="G370">
        <v>2022</v>
      </c>
      <c r="H370" t="s">
        <v>3985</v>
      </c>
      <c r="J370" t="s">
        <v>3984</v>
      </c>
      <c r="K370" t="s">
        <v>3983</v>
      </c>
      <c r="L370" t="s">
        <v>12434</v>
      </c>
    </row>
    <row r="371" spans="1:12" x14ac:dyDescent="0.45">
      <c r="A371" t="s">
        <v>13280</v>
      </c>
      <c r="B371" t="s">
        <v>11759</v>
      </c>
      <c r="C371" t="s">
        <v>13470</v>
      </c>
      <c r="D371" t="s">
        <v>2200</v>
      </c>
      <c r="E371" t="s">
        <v>2199</v>
      </c>
      <c r="F371" t="s">
        <v>2198</v>
      </c>
      <c r="G371">
        <v>2017</v>
      </c>
      <c r="H371" t="s">
        <v>2196</v>
      </c>
      <c r="J371" t="s">
        <v>2195</v>
      </c>
      <c r="K371" t="s">
        <v>2194</v>
      </c>
      <c r="L371" t="s">
        <v>12695</v>
      </c>
    </row>
    <row r="372" spans="1:12" x14ac:dyDescent="0.45">
      <c r="A372" t="s">
        <v>13279</v>
      </c>
      <c r="B372" t="s">
        <v>11759</v>
      </c>
      <c r="C372" t="s">
        <v>13470</v>
      </c>
      <c r="D372" t="s">
        <v>5081</v>
      </c>
      <c r="E372" t="s">
        <v>5080</v>
      </c>
      <c r="F372" t="s">
        <v>5079</v>
      </c>
      <c r="G372">
        <v>2024</v>
      </c>
      <c r="H372" t="s">
        <v>5078</v>
      </c>
      <c r="J372" t="s">
        <v>5077</v>
      </c>
      <c r="K372" t="s">
        <v>5076</v>
      </c>
      <c r="L372" t="s">
        <v>12269</v>
      </c>
    </row>
    <row r="373" spans="1:12" x14ac:dyDescent="0.45">
      <c r="A373" t="s">
        <v>13280</v>
      </c>
      <c r="B373" t="s">
        <v>11759</v>
      </c>
      <c r="C373" t="s">
        <v>13470</v>
      </c>
      <c r="D373" t="s">
        <v>5060</v>
      </c>
      <c r="E373" t="s">
        <v>5059</v>
      </c>
      <c r="F373" t="s">
        <v>662</v>
      </c>
      <c r="G373">
        <v>2024</v>
      </c>
      <c r="H373" t="s">
        <v>5058</v>
      </c>
      <c r="J373" t="s">
        <v>5057</v>
      </c>
      <c r="K373" t="s">
        <v>5056</v>
      </c>
      <c r="L373" t="s">
        <v>12272</v>
      </c>
    </row>
    <row r="374" spans="1:12" x14ac:dyDescent="0.45">
      <c r="A374" t="s">
        <v>13280</v>
      </c>
      <c r="B374" t="s">
        <v>11759</v>
      </c>
      <c r="C374" t="s">
        <v>13470</v>
      </c>
      <c r="D374" t="s">
        <v>2749</v>
      </c>
      <c r="E374" t="s">
        <v>2748</v>
      </c>
      <c r="F374" t="s">
        <v>2747</v>
      </c>
      <c r="G374">
        <v>2023</v>
      </c>
      <c r="H374" t="s">
        <v>2744</v>
      </c>
      <c r="K374" t="s">
        <v>2743</v>
      </c>
      <c r="L374" t="s">
        <v>12616</v>
      </c>
    </row>
    <row r="375" spans="1:12" x14ac:dyDescent="0.45">
      <c r="A375" t="s">
        <v>13279</v>
      </c>
      <c r="B375" t="s">
        <v>11759</v>
      </c>
      <c r="C375" t="s">
        <v>13470</v>
      </c>
      <c r="D375" t="s">
        <v>664</v>
      </c>
      <c r="E375" t="s">
        <v>663</v>
      </c>
      <c r="F375" t="s">
        <v>662</v>
      </c>
      <c r="G375">
        <v>2021</v>
      </c>
      <c r="H375" t="s">
        <v>661</v>
      </c>
      <c r="J375" t="s">
        <v>660</v>
      </c>
      <c r="K375" t="s">
        <v>659</v>
      </c>
      <c r="L375" t="s">
        <v>12907</v>
      </c>
    </row>
    <row r="376" spans="1:12" x14ac:dyDescent="0.45">
      <c r="A376" t="s">
        <v>13280</v>
      </c>
      <c r="B376" t="s">
        <v>11759</v>
      </c>
      <c r="C376" t="s">
        <v>13470</v>
      </c>
      <c r="D376" t="s">
        <v>607</v>
      </c>
      <c r="E376" t="s">
        <v>606</v>
      </c>
      <c r="F376" t="s">
        <v>605</v>
      </c>
      <c r="G376">
        <v>2021</v>
      </c>
      <c r="H376" t="s">
        <v>604</v>
      </c>
      <c r="J376" t="s">
        <v>603</v>
      </c>
      <c r="K376" t="s">
        <v>602</v>
      </c>
      <c r="L376" t="s">
        <v>12915</v>
      </c>
    </row>
    <row r="377" spans="1:12" x14ac:dyDescent="0.45">
      <c r="A377" t="s">
        <v>13280</v>
      </c>
      <c r="B377" t="s">
        <v>11759</v>
      </c>
      <c r="C377" t="s">
        <v>13470</v>
      </c>
      <c r="D377" t="s">
        <v>1852</v>
      </c>
      <c r="E377" t="s">
        <v>1873</v>
      </c>
      <c r="F377" t="s">
        <v>795</v>
      </c>
      <c r="G377">
        <v>2019</v>
      </c>
      <c r="H377" t="s">
        <v>1871</v>
      </c>
      <c r="J377" t="s">
        <v>1870</v>
      </c>
      <c r="K377" t="s">
        <v>1869</v>
      </c>
      <c r="L377" t="s">
        <v>12739</v>
      </c>
    </row>
    <row r="378" spans="1:12" x14ac:dyDescent="0.45">
      <c r="A378" t="s">
        <v>13280</v>
      </c>
      <c r="B378" t="s">
        <v>11759</v>
      </c>
      <c r="C378" t="s">
        <v>13470</v>
      </c>
      <c r="D378" t="s">
        <v>2311</v>
      </c>
      <c r="E378" t="s">
        <v>2310</v>
      </c>
      <c r="F378" t="s">
        <v>2309</v>
      </c>
      <c r="G378">
        <v>2017</v>
      </c>
      <c r="H378" t="s">
        <v>2306</v>
      </c>
      <c r="J378" t="s">
        <v>2305</v>
      </c>
      <c r="K378" t="s">
        <v>2304</v>
      </c>
      <c r="L378" t="s">
        <v>12680</v>
      </c>
    </row>
    <row r="379" spans="1:12" x14ac:dyDescent="0.45">
      <c r="A379" t="s">
        <v>13280</v>
      </c>
      <c r="B379" t="s">
        <v>11759</v>
      </c>
      <c r="C379" t="s">
        <v>13470</v>
      </c>
      <c r="D379" t="s">
        <v>4069</v>
      </c>
      <c r="E379" t="s">
        <v>4068</v>
      </c>
      <c r="F379" t="s">
        <v>4067</v>
      </c>
      <c r="G379">
        <v>2022</v>
      </c>
      <c r="H379" t="s">
        <v>4066</v>
      </c>
      <c r="J379" t="s">
        <v>4065</v>
      </c>
      <c r="K379" t="s">
        <v>4064</v>
      </c>
      <c r="L379" t="s">
        <v>12422</v>
      </c>
    </row>
    <row r="380" spans="1:12" x14ac:dyDescent="0.45">
      <c r="A380" t="s">
        <v>13280</v>
      </c>
      <c r="B380" t="s">
        <v>11759</v>
      </c>
      <c r="C380" t="s">
        <v>13470</v>
      </c>
      <c r="D380" t="s">
        <v>1817</v>
      </c>
      <c r="E380" t="s">
        <v>1816</v>
      </c>
      <c r="F380" t="s">
        <v>1815</v>
      </c>
      <c r="G380">
        <v>2019</v>
      </c>
      <c r="H380" t="s">
        <v>1812</v>
      </c>
      <c r="J380" t="s">
        <v>1811</v>
      </c>
      <c r="L380" t="s">
        <v>12747</v>
      </c>
    </row>
    <row r="381" spans="1:12" x14ac:dyDescent="0.45">
      <c r="A381" t="s">
        <v>13280</v>
      </c>
      <c r="B381" t="s">
        <v>11759</v>
      </c>
      <c r="C381" t="s">
        <v>13470</v>
      </c>
      <c r="D381" t="s">
        <v>1001</v>
      </c>
      <c r="E381" t="s">
        <v>1000</v>
      </c>
      <c r="F381" t="s">
        <v>999</v>
      </c>
      <c r="G381">
        <v>2021</v>
      </c>
      <c r="H381" t="s">
        <v>998</v>
      </c>
      <c r="J381" t="s">
        <v>997</v>
      </c>
      <c r="K381" t="s">
        <v>996</v>
      </c>
      <c r="L381" t="s">
        <v>12860</v>
      </c>
    </row>
    <row r="382" spans="1:12" x14ac:dyDescent="0.45">
      <c r="A382" t="s">
        <v>13280</v>
      </c>
      <c r="B382" t="s">
        <v>11759</v>
      </c>
      <c r="C382" t="s">
        <v>13470</v>
      </c>
      <c r="D382" t="s">
        <v>1289</v>
      </c>
      <c r="E382" t="s">
        <v>1288</v>
      </c>
      <c r="F382" t="s">
        <v>766</v>
      </c>
      <c r="G382">
        <v>2021</v>
      </c>
      <c r="H382" t="s">
        <v>1287</v>
      </c>
      <c r="J382" t="s">
        <v>1286</v>
      </c>
      <c r="K382" t="s">
        <v>1285</v>
      </c>
      <c r="L382" t="s">
        <v>12818</v>
      </c>
    </row>
    <row r="383" spans="1:12" x14ac:dyDescent="0.45">
      <c r="A383" t="s">
        <v>13280</v>
      </c>
      <c r="B383" t="s">
        <v>11759</v>
      </c>
      <c r="C383" t="s">
        <v>13470</v>
      </c>
      <c r="D383" t="s">
        <v>2169</v>
      </c>
      <c r="E383" t="s">
        <v>2168</v>
      </c>
      <c r="F383" t="s">
        <v>2167</v>
      </c>
      <c r="G383">
        <v>2017</v>
      </c>
      <c r="H383" t="s">
        <v>2165</v>
      </c>
      <c r="J383" t="s">
        <v>2164</v>
      </c>
      <c r="K383" t="s">
        <v>2163</v>
      </c>
      <c r="L383" t="s">
        <v>12699</v>
      </c>
    </row>
    <row r="384" spans="1:12" x14ac:dyDescent="0.45">
      <c r="A384" t="s">
        <v>13280</v>
      </c>
      <c r="B384" t="s">
        <v>11759</v>
      </c>
      <c r="C384" t="s">
        <v>13470</v>
      </c>
      <c r="D384" t="s">
        <v>2250</v>
      </c>
      <c r="E384" t="s">
        <v>2249</v>
      </c>
      <c r="F384" t="s">
        <v>720</v>
      </c>
      <c r="G384">
        <v>2018</v>
      </c>
      <c r="H384" t="s">
        <v>2247</v>
      </c>
      <c r="J384" t="s">
        <v>2246</v>
      </c>
      <c r="K384" t="s">
        <v>2245</v>
      </c>
      <c r="L384" t="s">
        <v>12688</v>
      </c>
    </row>
    <row r="385" spans="1:12" x14ac:dyDescent="0.45">
      <c r="A385" t="s">
        <v>13280</v>
      </c>
      <c r="B385" t="s">
        <v>11759</v>
      </c>
      <c r="C385" t="s">
        <v>13470</v>
      </c>
      <c r="D385" t="s">
        <v>4989</v>
      </c>
      <c r="E385" t="s">
        <v>4988</v>
      </c>
      <c r="F385" t="s">
        <v>830</v>
      </c>
      <c r="G385">
        <v>2024</v>
      </c>
      <c r="H385" t="s">
        <v>4987</v>
      </c>
      <c r="J385" t="s">
        <v>4986</v>
      </c>
      <c r="K385" t="s">
        <v>4985</v>
      </c>
      <c r="L385" t="s">
        <v>12283</v>
      </c>
    </row>
    <row r="386" spans="1:12" x14ac:dyDescent="0.45">
      <c r="A386" t="s">
        <v>13279</v>
      </c>
      <c r="B386" t="s">
        <v>11760</v>
      </c>
      <c r="C386" t="s">
        <v>5857</v>
      </c>
      <c r="D386" t="s">
        <v>9018</v>
      </c>
      <c r="E386" t="s">
        <v>9015</v>
      </c>
      <c r="G386">
        <v>2024</v>
      </c>
      <c r="H386" t="s">
        <v>9013</v>
      </c>
      <c r="J386" t="s">
        <v>9012</v>
      </c>
      <c r="L386" t="s">
        <v>12921</v>
      </c>
    </row>
    <row r="387" spans="1:12" x14ac:dyDescent="0.45">
      <c r="A387" t="s">
        <v>13279</v>
      </c>
      <c r="B387" t="s">
        <v>11759</v>
      </c>
      <c r="C387" t="s">
        <v>13470</v>
      </c>
      <c r="D387" t="s">
        <v>5009</v>
      </c>
      <c r="E387" t="s">
        <v>5008</v>
      </c>
      <c r="F387" t="s">
        <v>5007</v>
      </c>
      <c r="G387">
        <v>2024</v>
      </c>
      <c r="H387" t="s">
        <v>5005</v>
      </c>
      <c r="J387" t="s">
        <v>5004</v>
      </c>
      <c r="K387" t="s">
        <v>5003</v>
      </c>
      <c r="L387" t="s">
        <v>12280</v>
      </c>
    </row>
    <row r="388" spans="1:12" x14ac:dyDescent="0.45">
      <c r="A388" t="s">
        <v>13280</v>
      </c>
      <c r="B388" t="s">
        <v>11759</v>
      </c>
      <c r="C388" t="s">
        <v>13470</v>
      </c>
      <c r="D388" t="s">
        <v>2216</v>
      </c>
      <c r="E388" t="s">
        <v>2215</v>
      </c>
      <c r="F388" t="s">
        <v>2214</v>
      </c>
      <c r="G388">
        <v>2017</v>
      </c>
      <c r="H388" t="s">
        <v>2212</v>
      </c>
      <c r="J388" t="s">
        <v>2211</v>
      </c>
      <c r="K388" t="s">
        <v>2210</v>
      </c>
      <c r="L388" t="s">
        <v>12693</v>
      </c>
    </row>
    <row r="389" spans="1:12" x14ac:dyDescent="0.45">
      <c r="A389" t="s">
        <v>13280</v>
      </c>
      <c r="B389" t="s">
        <v>11759</v>
      </c>
      <c r="C389" t="s">
        <v>13470</v>
      </c>
      <c r="D389" t="s">
        <v>1518</v>
      </c>
      <c r="E389" t="s">
        <v>1517</v>
      </c>
      <c r="F389" t="s">
        <v>902</v>
      </c>
      <c r="G389">
        <v>2019</v>
      </c>
      <c r="H389" t="s">
        <v>1514</v>
      </c>
      <c r="J389" t="s">
        <v>1513</v>
      </c>
      <c r="K389" t="s">
        <v>1512</v>
      </c>
      <c r="L389" t="s">
        <v>12788</v>
      </c>
    </row>
    <row r="390" spans="1:12" x14ac:dyDescent="0.45">
      <c r="A390" t="s">
        <v>13280</v>
      </c>
      <c r="B390" t="s">
        <v>11759</v>
      </c>
      <c r="C390" t="s">
        <v>13470</v>
      </c>
      <c r="D390" t="s">
        <v>2843</v>
      </c>
      <c r="E390" t="s">
        <v>2842</v>
      </c>
      <c r="F390" t="s">
        <v>2747</v>
      </c>
      <c r="G390">
        <v>2023</v>
      </c>
      <c r="H390" t="s">
        <v>2840</v>
      </c>
      <c r="K390" t="s">
        <v>2839</v>
      </c>
      <c r="L390" t="s">
        <v>12602</v>
      </c>
    </row>
    <row r="391" spans="1:12" x14ac:dyDescent="0.45">
      <c r="A391" t="s">
        <v>13280</v>
      </c>
      <c r="B391" t="s">
        <v>11759</v>
      </c>
      <c r="C391" t="s">
        <v>13470</v>
      </c>
      <c r="D391" t="s">
        <v>2382</v>
      </c>
      <c r="E391" t="s">
        <v>2381</v>
      </c>
      <c r="F391" t="s">
        <v>2380</v>
      </c>
      <c r="G391">
        <v>2017</v>
      </c>
      <c r="H391" t="s">
        <v>2378</v>
      </c>
      <c r="J391" t="s">
        <v>2377</v>
      </c>
      <c r="L391" t="s">
        <v>12670</v>
      </c>
    </row>
    <row r="392" spans="1:12" x14ac:dyDescent="0.45">
      <c r="A392" t="s">
        <v>13280</v>
      </c>
      <c r="B392" t="s">
        <v>11759</v>
      </c>
      <c r="C392" t="s">
        <v>13470</v>
      </c>
      <c r="D392" t="s">
        <v>1605</v>
      </c>
      <c r="E392" t="s">
        <v>1604</v>
      </c>
      <c r="F392" t="s">
        <v>979</v>
      </c>
      <c r="G392">
        <v>2019</v>
      </c>
      <c r="H392" t="s">
        <v>1602</v>
      </c>
      <c r="J392" t="s">
        <v>1601</v>
      </c>
      <c r="K392" t="s">
        <v>1600</v>
      </c>
      <c r="L392" t="s">
        <v>12776</v>
      </c>
    </row>
    <row r="393" spans="1:12" x14ac:dyDescent="0.45">
      <c r="A393" t="s">
        <v>13280</v>
      </c>
      <c r="B393" t="s">
        <v>11759</v>
      </c>
      <c r="C393" t="s">
        <v>13470</v>
      </c>
      <c r="D393" t="s">
        <v>3042</v>
      </c>
      <c r="E393" t="s">
        <v>3041</v>
      </c>
      <c r="F393" t="s">
        <v>3040</v>
      </c>
      <c r="G393">
        <v>2023</v>
      </c>
      <c r="H393" t="s">
        <v>3039</v>
      </c>
      <c r="J393" t="s">
        <v>3038</v>
      </c>
      <c r="K393" t="s">
        <v>3037</v>
      </c>
      <c r="L393" t="s">
        <v>12572</v>
      </c>
    </row>
    <row r="394" spans="1:12" x14ac:dyDescent="0.45">
      <c r="A394" t="s">
        <v>13280</v>
      </c>
      <c r="B394" t="s">
        <v>11759</v>
      </c>
      <c r="C394" t="s">
        <v>13470</v>
      </c>
      <c r="D394" t="s">
        <v>5401</v>
      </c>
      <c r="E394" t="s">
        <v>5400</v>
      </c>
      <c r="F394" t="s">
        <v>4614</v>
      </c>
      <c r="G394">
        <v>2024</v>
      </c>
      <c r="H394" t="s">
        <v>5398</v>
      </c>
      <c r="J394" t="s">
        <v>5397</v>
      </c>
      <c r="K394" t="s">
        <v>5396</v>
      </c>
      <c r="L394" t="s">
        <v>12220</v>
      </c>
    </row>
    <row r="395" spans="1:12" x14ac:dyDescent="0.45">
      <c r="A395" t="s">
        <v>13280</v>
      </c>
      <c r="B395" t="s">
        <v>11759</v>
      </c>
      <c r="C395" t="s">
        <v>13470</v>
      </c>
      <c r="D395" t="s">
        <v>5353</v>
      </c>
      <c r="E395" t="s">
        <v>5352</v>
      </c>
      <c r="F395" t="s">
        <v>5351</v>
      </c>
      <c r="G395">
        <v>2024</v>
      </c>
      <c r="H395" t="s">
        <v>5350</v>
      </c>
      <c r="J395" t="s">
        <v>5349</v>
      </c>
      <c r="K395" t="s">
        <v>5348</v>
      </c>
      <c r="L395" t="s">
        <v>12227</v>
      </c>
    </row>
    <row r="396" spans="1:12" x14ac:dyDescent="0.45">
      <c r="A396" t="s">
        <v>13280</v>
      </c>
      <c r="B396" t="s">
        <v>11759</v>
      </c>
      <c r="C396" t="s">
        <v>13470</v>
      </c>
      <c r="D396" t="s">
        <v>3288</v>
      </c>
      <c r="E396" t="s">
        <v>3287</v>
      </c>
      <c r="F396" t="s">
        <v>893</v>
      </c>
      <c r="G396">
        <v>2022</v>
      </c>
      <c r="H396" t="s">
        <v>3285</v>
      </c>
      <c r="J396" t="s">
        <v>3284</v>
      </c>
      <c r="K396" t="s">
        <v>3283</v>
      </c>
      <c r="L396" t="s">
        <v>12536</v>
      </c>
    </row>
    <row r="397" spans="1:12" x14ac:dyDescent="0.45">
      <c r="A397" t="s">
        <v>13280</v>
      </c>
      <c r="B397" t="s">
        <v>11759</v>
      </c>
      <c r="C397" t="s">
        <v>13470</v>
      </c>
      <c r="D397" t="s">
        <v>2755</v>
      </c>
      <c r="E397" t="s">
        <v>2754</v>
      </c>
      <c r="F397" t="s">
        <v>2494</v>
      </c>
      <c r="G397">
        <v>2023</v>
      </c>
      <c r="H397" t="s">
        <v>2753</v>
      </c>
      <c r="J397" t="s">
        <v>2752</v>
      </c>
      <c r="K397" t="s">
        <v>2751</v>
      </c>
      <c r="L397" t="s">
        <v>12615</v>
      </c>
    </row>
    <row r="398" spans="1:12" x14ac:dyDescent="0.45">
      <c r="A398" t="s">
        <v>13280</v>
      </c>
      <c r="B398" t="s">
        <v>11759</v>
      </c>
      <c r="C398" t="s">
        <v>13470</v>
      </c>
      <c r="D398" t="s">
        <v>4226</v>
      </c>
      <c r="E398" t="s">
        <v>4225</v>
      </c>
      <c r="F398" t="s">
        <v>626</v>
      </c>
      <c r="G398">
        <v>2021</v>
      </c>
      <c r="H398" t="s">
        <v>4224</v>
      </c>
      <c r="J398" t="s">
        <v>4223</v>
      </c>
      <c r="K398" t="s">
        <v>4222</v>
      </c>
      <c r="L398" t="s">
        <v>12398</v>
      </c>
    </row>
    <row r="399" spans="1:12" x14ac:dyDescent="0.45">
      <c r="A399" t="s">
        <v>13280</v>
      </c>
      <c r="B399" t="s">
        <v>11759</v>
      </c>
      <c r="C399" t="s">
        <v>13470</v>
      </c>
      <c r="D399" t="s">
        <v>4257</v>
      </c>
      <c r="E399" t="s">
        <v>4256</v>
      </c>
      <c r="F399" t="s">
        <v>3425</v>
      </c>
      <c r="G399">
        <v>2022</v>
      </c>
      <c r="H399" t="s">
        <v>4255</v>
      </c>
      <c r="J399" t="s">
        <v>4254</v>
      </c>
      <c r="K399" t="s">
        <v>4253</v>
      </c>
      <c r="L399" t="s">
        <v>12393</v>
      </c>
    </row>
    <row r="400" spans="1:12" x14ac:dyDescent="0.45">
      <c r="A400" t="s">
        <v>13280</v>
      </c>
      <c r="B400" t="s">
        <v>11759</v>
      </c>
      <c r="C400" t="s">
        <v>13470</v>
      </c>
      <c r="D400" t="s">
        <v>4995</v>
      </c>
      <c r="E400" t="s">
        <v>4994</v>
      </c>
      <c r="F400" t="s">
        <v>979</v>
      </c>
      <c r="G400">
        <v>2024</v>
      </c>
      <c r="H400" t="s">
        <v>4993</v>
      </c>
      <c r="J400" t="s">
        <v>4992</v>
      </c>
      <c r="K400" t="s">
        <v>4991</v>
      </c>
      <c r="L400" t="s">
        <v>12282</v>
      </c>
    </row>
    <row r="401" spans="1:12" x14ac:dyDescent="0.45">
      <c r="A401" t="s">
        <v>13280</v>
      </c>
      <c r="B401" t="s">
        <v>11759</v>
      </c>
      <c r="C401" t="s">
        <v>13470</v>
      </c>
      <c r="D401" t="s">
        <v>2361</v>
      </c>
      <c r="E401" t="s">
        <v>2360</v>
      </c>
      <c r="F401" t="s">
        <v>1349</v>
      </c>
      <c r="G401">
        <v>2018</v>
      </c>
      <c r="H401" t="s">
        <v>2358</v>
      </c>
      <c r="J401" t="s">
        <v>2357</v>
      </c>
      <c r="K401" t="s">
        <v>2356</v>
      </c>
      <c r="L401" t="s">
        <v>12673</v>
      </c>
    </row>
    <row r="402" spans="1:12" x14ac:dyDescent="0.45">
      <c r="A402" t="s">
        <v>13280</v>
      </c>
      <c r="B402" t="s">
        <v>11759</v>
      </c>
      <c r="C402" t="s">
        <v>13470</v>
      </c>
      <c r="D402" t="s">
        <v>4062</v>
      </c>
      <c r="E402" t="s">
        <v>4061</v>
      </c>
      <c r="F402" t="s">
        <v>720</v>
      </c>
      <c r="G402">
        <v>2022</v>
      </c>
      <c r="H402" t="s">
        <v>4058</v>
      </c>
      <c r="J402" t="s">
        <v>4057</v>
      </c>
      <c r="K402" t="s">
        <v>4056</v>
      </c>
      <c r="L402" t="s">
        <v>12423</v>
      </c>
    </row>
    <row r="403" spans="1:12" x14ac:dyDescent="0.45">
      <c r="A403" t="s">
        <v>13280</v>
      </c>
      <c r="B403" t="s">
        <v>11759</v>
      </c>
      <c r="C403" t="s">
        <v>13470</v>
      </c>
      <c r="D403" t="s">
        <v>2069</v>
      </c>
      <c r="E403" t="s">
        <v>2068</v>
      </c>
      <c r="F403" t="s">
        <v>893</v>
      </c>
      <c r="G403">
        <v>2018</v>
      </c>
      <c r="H403" t="s">
        <v>2066</v>
      </c>
      <c r="J403" t="s">
        <v>2065</v>
      </c>
      <c r="L403" t="s">
        <v>12712</v>
      </c>
    </row>
    <row r="404" spans="1:12" x14ac:dyDescent="0.45">
      <c r="A404" t="s">
        <v>13280</v>
      </c>
      <c r="B404" t="s">
        <v>11759</v>
      </c>
      <c r="C404" t="s">
        <v>13470</v>
      </c>
      <c r="D404" t="s">
        <v>3866</v>
      </c>
      <c r="E404" t="s">
        <v>3865</v>
      </c>
      <c r="F404" t="s">
        <v>960</v>
      </c>
      <c r="G404">
        <v>2022</v>
      </c>
      <c r="H404" t="s">
        <v>3862</v>
      </c>
      <c r="J404" t="s">
        <v>3861</v>
      </c>
      <c r="K404" t="s">
        <v>3860</v>
      </c>
      <c r="L404" t="s">
        <v>12451</v>
      </c>
    </row>
    <row r="405" spans="1:12" x14ac:dyDescent="0.45">
      <c r="A405" t="s">
        <v>13280</v>
      </c>
      <c r="B405" t="s">
        <v>11759</v>
      </c>
      <c r="C405" t="s">
        <v>13470</v>
      </c>
      <c r="D405" t="s">
        <v>1359</v>
      </c>
      <c r="E405" t="s">
        <v>1373</v>
      </c>
      <c r="F405" t="s">
        <v>720</v>
      </c>
      <c r="G405">
        <v>2020</v>
      </c>
      <c r="H405" t="s">
        <v>1370</v>
      </c>
      <c r="J405" t="s">
        <v>1369</v>
      </c>
      <c r="K405" t="s">
        <v>1368</v>
      </c>
      <c r="L405" t="s">
        <v>12807</v>
      </c>
    </row>
    <row r="406" spans="1:12" x14ac:dyDescent="0.45">
      <c r="A406" t="s">
        <v>13280</v>
      </c>
      <c r="B406" t="s">
        <v>11759</v>
      </c>
      <c r="C406" t="s">
        <v>13470</v>
      </c>
      <c r="D406" t="s">
        <v>5273</v>
      </c>
      <c r="E406" t="s">
        <v>5272</v>
      </c>
      <c r="F406" t="s">
        <v>2182</v>
      </c>
      <c r="G406">
        <v>2024</v>
      </c>
      <c r="H406" t="s">
        <v>5271</v>
      </c>
      <c r="J406" t="s">
        <v>5270</v>
      </c>
      <c r="K406" t="s">
        <v>5269</v>
      </c>
      <c r="L406" t="s">
        <v>12239</v>
      </c>
    </row>
    <row r="407" spans="1:12" x14ac:dyDescent="0.45">
      <c r="A407" t="s">
        <v>13280</v>
      </c>
      <c r="B407" t="s">
        <v>11759</v>
      </c>
      <c r="C407" t="s">
        <v>13470</v>
      </c>
      <c r="D407" t="s">
        <v>1568</v>
      </c>
      <c r="E407" t="s">
        <v>1567</v>
      </c>
      <c r="F407" t="s">
        <v>830</v>
      </c>
      <c r="G407">
        <v>2019</v>
      </c>
      <c r="H407" t="s">
        <v>1565</v>
      </c>
      <c r="J407" t="s">
        <v>1564</v>
      </c>
      <c r="K407" t="s">
        <v>1563</v>
      </c>
      <c r="L407" t="s">
        <v>12781</v>
      </c>
    </row>
    <row r="408" spans="1:12" x14ac:dyDescent="0.45">
      <c r="A408" t="s">
        <v>13280</v>
      </c>
      <c r="B408" t="s">
        <v>11759</v>
      </c>
      <c r="C408" t="s">
        <v>13470</v>
      </c>
      <c r="D408" t="s">
        <v>3588</v>
      </c>
      <c r="E408" t="s">
        <v>3587</v>
      </c>
      <c r="F408" t="s">
        <v>1241</v>
      </c>
      <c r="G408">
        <v>2023</v>
      </c>
      <c r="H408" t="s">
        <v>3585</v>
      </c>
      <c r="J408" t="s">
        <v>3584</v>
      </c>
      <c r="K408" t="s">
        <v>3583</v>
      </c>
      <c r="L408" t="s">
        <v>12492</v>
      </c>
    </row>
    <row r="409" spans="1:12" x14ac:dyDescent="0.45">
      <c r="A409" t="s">
        <v>13280</v>
      </c>
      <c r="B409" t="s">
        <v>11759</v>
      </c>
      <c r="C409" t="s">
        <v>13470</v>
      </c>
      <c r="D409" t="s">
        <v>3483</v>
      </c>
      <c r="E409" t="s">
        <v>3482</v>
      </c>
      <c r="F409" t="s">
        <v>662</v>
      </c>
      <c r="G409">
        <v>2022</v>
      </c>
      <c r="H409" t="s">
        <v>3481</v>
      </c>
      <c r="J409" t="s">
        <v>3480</v>
      </c>
      <c r="K409" t="s">
        <v>3479</v>
      </c>
      <c r="L409" t="s">
        <v>12507</v>
      </c>
    </row>
    <row r="410" spans="1:12" x14ac:dyDescent="0.45">
      <c r="A410" t="s">
        <v>13279</v>
      </c>
      <c r="B410" t="s">
        <v>11759</v>
      </c>
      <c r="C410" t="s">
        <v>13470</v>
      </c>
      <c r="D410" t="s">
        <v>4180</v>
      </c>
      <c r="E410" t="s">
        <v>4179</v>
      </c>
      <c r="F410" t="s">
        <v>850</v>
      </c>
      <c r="G410">
        <v>2022</v>
      </c>
      <c r="H410" t="s">
        <v>4177</v>
      </c>
      <c r="J410" t="s">
        <v>4176</v>
      </c>
      <c r="L410" t="s">
        <v>12405</v>
      </c>
    </row>
    <row r="411" spans="1:12" x14ac:dyDescent="0.45">
      <c r="A411" t="s">
        <v>13280</v>
      </c>
      <c r="B411" t="s">
        <v>11759</v>
      </c>
      <c r="C411" t="s">
        <v>13470</v>
      </c>
      <c r="D411" t="s">
        <v>1696</v>
      </c>
      <c r="E411" t="s">
        <v>1695</v>
      </c>
      <c r="F411" t="s">
        <v>1694</v>
      </c>
      <c r="G411">
        <v>2019</v>
      </c>
      <c r="H411" t="s">
        <v>1692</v>
      </c>
      <c r="J411" t="s">
        <v>1691</v>
      </c>
      <c r="K411" t="s">
        <v>1690</v>
      </c>
      <c r="L411" t="s">
        <v>12763</v>
      </c>
    </row>
    <row r="412" spans="1:12" x14ac:dyDescent="0.45">
      <c r="A412" t="s">
        <v>13280</v>
      </c>
      <c r="B412" t="s">
        <v>11759</v>
      </c>
      <c r="C412" t="s">
        <v>13470</v>
      </c>
      <c r="D412" t="s">
        <v>5543</v>
      </c>
      <c r="E412" t="s">
        <v>5542</v>
      </c>
      <c r="F412" t="s">
        <v>2981</v>
      </c>
      <c r="G412">
        <v>2024</v>
      </c>
      <c r="H412" t="s">
        <v>5541</v>
      </c>
      <c r="J412" t="s">
        <v>5540</v>
      </c>
      <c r="K412" t="s">
        <v>5539</v>
      </c>
      <c r="L412" t="s">
        <v>12198</v>
      </c>
    </row>
    <row r="413" spans="1:12" x14ac:dyDescent="0.45">
      <c r="A413" t="s">
        <v>13279</v>
      </c>
      <c r="B413" t="s">
        <v>11759</v>
      </c>
      <c r="C413" t="s">
        <v>13470</v>
      </c>
      <c r="D413" t="s">
        <v>5196</v>
      </c>
      <c r="E413" t="s">
        <v>5195</v>
      </c>
      <c r="F413" t="s">
        <v>5194</v>
      </c>
      <c r="G413">
        <v>2024</v>
      </c>
      <c r="H413" t="s">
        <v>5193</v>
      </c>
      <c r="J413" t="s">
        <v>5192</v>
      </c>
      <c r="K413" t="s">
        <v>5191</v>
      </c>
      <c r="L413" t="s">
        <v>12251</v>
      </c>
    </row>
    <row r="414" spans="1:12" x14ac:dyDescent="0.45">
      <c r="A414" t="s">
        <v>13279</v>
      </c>
      <c r="B414" t="s">
        <v>11759</v>
      </c>
      <c r="C414" t="s">
        <v>13470</v>
      </c>
      <c r="D414" t="s">
        <v>5312</v>
      </c>
      <c r="E414" t="s">
        <v>5311</v>
      </c>
      <c r="F414" t="s">
        <v>4614</v>
      </c>
      <c r="G414">
        <v>2024</v>
      </c>
      <c r="H414" t="s">
        <v>5309</v>
      </c>
      <c r="J414" t="s">
        <v>5308</v>
      </c>
      <c r="K414" t="s">
        <v>5307</v>
      </c>
      <c r="L414" t="s">
        <v>12233</v>
      </c>
    </row>
    <row r="415" spans="1:12" x14ac:dyDescent="0.45">
      <c r="A415" t="s">
        <v>13280</v>
      </c>
      <c r="B415" t="s">
        <v>11759</v>
      </c>
      <c r="C415" t="s">
        <v>13470</v>
      </c>
      <c r="D415" t="s">
        <v>3346</v>
      </c>
      <c r="E415" t="s">
        <v>3345</v>
      </c>
      <c r="F415" t="s">
        <v>633</v>
      </c>
      <c r="G415">
        <v>2022</v>
      </c>
      <c r="H415" t="s">
        <v>3344</v>
      </c>
      <c r="J415" t="s">
        <v>3343</v>
      </c>
      <c r="K415" t="s">
        <v>3342</v>
      </c>
      <c r="L415" t="s">
        <v>12527</v>
      </c>
    </row>
    <row r="416" spans="1:12" x14ac:dyDescent="0.45">
      <c r="A416" t="s">
        <v>13280</v>
      </c>
      <c r="B416" t="s">
        <v>11759</v>
      </c>
      <c r="C416" t="s">
        <v>13470</v>
      </c>
      <c r="D416" t="s">
        <v>1504</v>
      </c>
      <c r="E416" t="s">
        <v>1503</v>
      </c>
      <c r="F416" t="s">
        <v>720</v>
      </c>
      <c r="G416">
        <v>2019</v>
      </c>
      <c r="H416" t="s">
        <v>1501</v>
      </c>
      <c r="J416" t="s">
        <v>1500</v>
      </c>
      <c r="K416" t="s">
        <v>1499</v>
      </c>
      <c r="L416" t="s">
        <v>12790</v>
      </c>
    </row>
    <row r="417" spans="1:12" x14ac:dyDescent="0.45">
      <c r="A417" t="s">
        <v>13280</v>
      </c>
      <c r="B417" t="s">
        <v>11759</v>
      </c>
      <c r="C417" t="s">
        <v>13470</v>
      </c>
      <c r="D417" t="s">
        <v>699</v>
      </c>
      <c r="E417" t="s">
        <v>698</v>
      </c>
      <c r="F417" t="s">
        <v>697</v>
      </c>
      <c r="G417">
        <v>2021</v>
      </c>
      <c r="H417" t="s">
        <v>696</v>
      </c>
      <c r="J417" t="s">
        <v>695</v>
      </c>
      <c r="K417" t="s">
        <v>694</v>
      </c>
      <c r="L417" t="s">
        <v>12902</v>
      </c>
    </row>
    <row r="418" spans="1:12" x14ac:dyDescent="0.45">
      <c r="A418" t="s">
        <v>13280</v>
      </c>
      <c r="B418" t="s">
        <v>11759</v>
      </c>
      <c r="C418" t="s">
        <v>13470</v>
      </c>
      <c r="D418" t="s">
        <v>2587</v>
      </c>
      <c r="E418" t="s">
        <v>2586</v>
      </c>
      <c r="F418" t="s">
        <v>2585</v>
      </c>
      <c r="G418">
        <v>2023</v>
      </c>
      <c r="H418" t="s">
        <v>2583</v>
      </c>
      <c r="J418" t="s">
        <v>2582</v>
      </c>
      <c r="L418" t="s">
        <v>12640</v>
      </c>
    </row>
    <row r="419" spans="1:12" x14ac:dyDescent="0.45">
      <c r="A419" t="s">
        <v>13280</v>
      </c>
      <c r="B419" t="s">
        <v>11759</v>
      </c>
      <c r="C419" t="s">
        <v>13470</v>
      </c>
      <c r="D419" t="s">
        <v>3651</v>
      </c>
      <c r="E419" t="s">
        <v>3650</v>
      </c>
      <c r="F419" t="s">
        <v>3649</v>
      </c>
      <c r="G419">
        <v>2022</v>
      </c>
      <c r="H419" t="s">
        <v>3647</v>
      </c>
      <c r="J419" t="s">
        <v>3646</v>
      </c>
      <c r="K419" t="s">
        <v>3645</v>
      </c>
      <c r="L419" t="s">
        <v>12483</v>
      </c>
    </row>
    <row r="420" spans="1:12" x14ac:dyDescent="0.45">
      <c r="A420" t="s">
        <v>13280</v>
      </c>
      <c r="B420" t="s">
        <v>11759</v>
      </c>
      <c r="C420" t="s">
        <v>13470</v>
      </c>
      <c r="D420" t="s">
        <v>2872</v>
      </c>
      <c r="E420" t="s">
        <v>2871</v>
      </c>
      <c r="F420" t="s">
        <v>2870</v>
      </c>
      <c r="G420">
        <v>2023</v>
      </c>
      <c r="H420" t="s">
        <v>2868</v>
      </c>
      <c r="J420" t="s">
        <v>2867</v>
      </c>
      <c r="K420" t="s">
        <v>2866</v>
      </c>
      <c r="L420" t="s">
        <v>12598</v>
      </c>
    </row>
    <row r="421" spans="1:12" x14ac:dyDescent="0.45">
      <c r="A421" t="s">
        <v>13280</v>
      </c>
      <c r="B421" t="s">
        <v>11759</v>
      </c>
      <c r="C421" t="s">
        <v>13470</v>
      </c>
      <c r="D421" t="s">
        <v>3104</v>
      </c>
      <c r="E421" t="s">
        <v>3103</v>
      </c>
      <c r="F421" t="s">
        <v>2380</v>
      </c>
      <c r="G421">
        <v>2023</v>
      </c>
      <c r="H421" t="s">
        <v>3102</v>
      </c>
      <c r="J421" t="s">
        <v>3101</v>
      </c>
      <c r="K421" t="s">
        <v>3100</v>
      </c>
      <c r="L421" t="s">
        <v>12563</v>
      </c>
    </row>
    <row r="422" spans="1:12" x14ac:dyDescent="0.45">
      <c r="A422" t="s">
        <v>13280</v>
      </c>
      <c r="B422" t="s">
        <v>11759</v>
      </c>
      <c r="C422" t="s">
        <v>13470</v>
      </c>
      <c r="D422" t="s">
        <v>5208</v>
      </c>
      <c r="E422" t="s">
        <v>5207</v>
      </c>
      <c r="F422" t="s">
        <v>1776</v>
      </c>
      <c r="G422">
        <v>2024</v>
      </c>
      <c r="H422" t="s">
        <v>5206</v>
      </c>
      <c r="J422" t="s">
        <v>5205</v>
      </c>
      <c r="K422" t="s">
        <v>5204</v>
      </c>
      <c r="L422" t="s">
        <v>12249</v>
      </c>
    </row>
    <row r="423" spans="1:12" x14ac:dyDescent="0.45">
      <c r="A423" t="s">
        <v>13279</v>
      </c>
      <c r="B423" t="s">
        <v>11759</v>
      </c>
      <c r="C423" t="s">
        <v>13470</v>
      </c>
      <c r="D423" t="s">
        <v>3372</v>
      </c>
      <c r="E423" t="s">
        <v>3371</v>
      </c>
      <c r="F423" t="s">
        <v>3370</v>
      </c>
      <c r="G423">
        <v>2022</v>
      </c>
      <c r="H423" t="s">
        <v>3369</v>
      </c>
      <c r="J423" t="s">
        <v>3368</v>
      </c>
      <c r="L423" t="s">
        <v>12523</v>
      </c>
    </row>
    <row r="424" spans="1:12" x14ac:dyDescent="0.45">
      <c r="A424" t="s">
        <v>13280</v>
      </c>
      <c r="B424" t="s">
        <v>11759</v>
      </c>
      <c r="C424" t="s">
        <v>13471</v>
      </c>
      <c r="D424" t="s">
        <v>1688</v>
      </c>
      <c r="E424" t="s">
        <v>1687</v>
      </c>
      <c r="G424">
        <v>2019</v>
      </c>
      <c r="H424" t="s">
        <v>1685</v>
      </c>
      <c r="J424" t="s">
        <v>1680</v>
      </c>
      <c r="K424" t="s">
        <v>1679</v>
      </c>
      <c r="L424" t="s">
        <v>12764</v>
      </c>
    </row>
    <row r="425" spans="1:12" x14ac:dyDescent="0.45">
      <c r="A425" t="s">
        <v>13279</v>
      </c>
      <c r="B425" t="s">
        <v>11759</v>
      </c>
      <c r="C425" t="s">
        <v>13470</v>
      </c>
      <c r="D425" t="s">
        <v>1411</v>
      </c>
      <c r="E425" t="s">
        <v>1410</v>
      </c>
      <c r="F425" t="s">
        <v>690</v>
      </c>
      <c r="G425">
        <v>2019</v>
      </c>
      <c r="H425" t="s">
        <v>1408</v>
      </c>
      <c r="J425" t="s">
        <v>1407</v>
      </c>
      <c r="K425" t="s">
        <v>1406</v>
      </c>
      <c r="L425" t="s">
        <v>12802</v>
      </c>
    </row>
    <row r="426" spans="1:12" x14ac:dyDescent="0.45">
      <c r="A426" t="s">
        <v>13280</v>
      </c>
      <c r="B426" t="s">
        <v>11759</v>
      </c>
      <c r="C426" t="s">
        <v>13470</v>
      </c>
      <c r="D426" t="s">
        <v>4517</v>
      </c>
      <c r="E426" t="s">
        <v>4516</v>
      </c>
      <c r="F426" t="s">
        <v>3412</v>
      </c>
      <c r="G426">
        <v>2022</v>
      </c>
      <c r="H426" t="s">
        <v>4514</v>
      </c>
      <c r="J426" t="s">
        <v>4513</v>
      </c>
      <c r="K426" t="s">
        <v>4512</v>
      </c>
      <c r="L426" t="s">
        <v>12354</v>
      </c>
    </row>
    <row r="427" spans="1:12" x14ac:dyDescent="0.45">
      <c r="A427" t="s">
        <v>13280</v>
      </c>
      <c r="B427" t="s">
        <v>11759</v>
      </c>
      <c r="C427" t="s">
        <v>13470</v>
      </c>
      <c r="D427" t="s">
        <v>2302</v>
      </c>
      <c r="E427" t="s">
        <v>2301</v>
      </c>
      <c r="F427" t="s">
        <v>893</v>
      </c>
      <c r="G427">
        <v>2017</v>
      </c>
      <c r="H427" t="s">
        <v>2299</v>
      </c>
      <c r="J427" t="s">
        <v>2298</v>
      </c>
      <c r="K427" t="s">
        <v>2297</v>
      </c>
      <c r="L427" t="s">
        <v>12681</v>
      </c>
    </row>
    <row r="428" spans="1:12" x14ac:dyDescent="0.45">
      <c r="A428" t="s">
        <v>13280</v>
      </c>
      <c r="B428" t="s">
        <v>11759</v>
      </c>
      <c r="C428" t="s">
        <v>13470</v>
      </c>
      <c r="D428" t="s">
        <v>1228</v>
      </c>
      <c r="E428" t="s">
        <v>1227</v>
      </c>
      <c r="F428" t="s">
        <v>633</v>
      </c>
      <c r="G428">
        <v>2021</v>
      </c>
      <c r="H428" t="s">
        <v>1226</v>
      </c>
      <c r="J428" t="s">
        <v>1225</v>
      </c>
      <c r="K428" t="s">
        <v>1224</v>
      </c>
      <c r="L428" t="s">
        <v>12827</v>
      </c>
    </row>
    <row r="429" spans="1:12" x14ac:dyDescent="0.45">
      <c r="A429" t="s">
        <v>13279</v>
      </c>
      <c r="B429" t="s">
        <v>11759</v>
      </c>
      <c r="C429" t="s">
        <v>13470</v>
      </c>
      <c r="D429" t="s">
        <v>4349</v>
      </c>
      <c r="E429" t="s">
        <v>4348</v>
      </c>
      <c r="F429" t="s">
        <v>773</v>
      </c>
      <c r="G429">
        <v>2021</v>
      </c>
      <c r="H429" t="s">
        <v>4347</v>
      </c>
      <c r="J429" t="s">
        <v>4346</v>
      </c>
      <c r="K429" t="s">
        <v>4345</v>
      </c>
      <c r="L429" t="s">
        <v>12379</v>
      </c>
    </row>
    <row r="430" spans="1:12" x14ac:dyDescent="0.45">
      <c r="A430" t="s">
        <v>13280</v>
      </c>
      <c r="B430" t="s">
        <v>11759</v>
      </c>
      <c r="C430" t="s">
        <v>13470</v>
      </c>
      <c r="D430" t="s">
        <v>4962</v>
      </c>
      <c r="E430" t="s">
        <v>4961</v>
      </c>
      <c r="F430" t="s">
        <v>4614</v>
      </c>
      <c r="G430">
        <v>2024</v>
      </c>
      <c r="H430" t="s">
        <v>4959</v>
      </c>
      <c r="J430" t="s">
        <v>4958</v>
      </c>
      <c r="K430" t="s">
        <v>4957</v>
      </c>
      <c r="L430" t="s">
        <v>12287</v>
      </c>
    </row>
    <row r="431" spans="1:12" x14ac:dyDescent="0.45">
      <c r="A431" t="s">
        <v>13280</v>
      </c>
      <c r="B431" t="s">
        <v>11759</v>
      </c>
      <c r="C431" t="s">
        <v>13470</v>
      </c>
      <c r="D431" t="s">
        <v>2453</v>
      </c>
      <c r="E431" t="s">
        <v>2452</v>
      </c>
      <c r="F431" t="s">
        <v>1793</v>
      </c>
      <c r="G431">
        <v>2017</v>
      </c>
      <c r="H431" t="s">
        <v>2450</v>
      </c>
      <c r="J431" t="s">
        <v>2449</v>
      </c>
      <c r="K431" t="s">
        <v>2448</v>
      </c>
      <c r="L431" t="s">
        <v>12660</v>
      </c>
    </row>
    <row r="432" spans="1:12" x14ac:dyDescent="0.45">
      <c r="A432" t="s">
        <v>13280</v>
      </c>
      <c r="B432" t="s">
        <v>11759</v>
      </c>
      <c r="C432" t="s">
        <v>13470</v>
      </c>
      <c r="D432" t="s">
        <v>4271</v>
      </c>
      <c r="E432" t="s">
        <v>4270</v>
      </c>
      <c r="F432" t="s">
        <v>766</v>
      </c>
      <c r="G432">
        <v>2022</v>
      </c>
      <c r="H432" t="s">
        <v>4269</v>
      </c>
      <c r="J432" t="s">
        <v>4268</v>
      </c>
      <c r="K432" t="s">
        <v>4267</v>
      </c>
      <c r="L432" t="s">
        <v>12391</v>
      </c>
    </row>
    <row r="433" spans="1:12" x14ac:dyDescent="0.45">
      <c r="A433" t="s">
        <v>13280</v>
      </c>
      <c r="B433" t="s">
        <v>11759</v>
      </c>
      <c r="C433" t="s">
        <v>13470</v>
      </c>
      <c r="D433" t="s">
        <v>5319</v>
      </c>
      <c r="E433" t="s">
        <v>5318</v>
      </c>
      <c r="F433" t="s">
        <v>5317</v>
      </c>
      <c r="G433">
        <v>2024</v>
      </c>
      <c r="H433" t="s">
        <v>5316</v>
      </c>
      <c r="J433" t="s">
        <v>5315</v>
      </c>
      <c r="K433" t="s">
        <v>5314</v>
      </c>
      <c r="L433" t="s">
        <v>12232</v>
      </c>
    </row>
    <row r="434" spans="1:12" x14ac:dyDescent="0.45">
      <c r="A434" t="s">
        <v>13280</v>
      </c>
      <c r="B434" t="s">
        <v>11759</v>
      </c>
      <c r="C434" t="s">
        <v>13470</v>
      </c>
      <c r="D434" t="s">
        <v>5124</v>
      </c>
      <c r="E434" t="s">
        <v>5123</v>
      </c>
      <c r="F434" t="s">
        <v>1559</v>
      </c>
      <c r="G434">
        <v>2024</v>
      </c>
      <c r="H434" t="s">
        <v>5122</v>
      </c>
      <c r="J434" t="s">
        <v>5121</v>
      </c>
      <c r="K434" t="s">
        <v>5120</v>
      </c>
      <c r="L434" t="s">
        <v>12262</v>
      </c>
    </row>
    <row r="435" spans="1:12" x14ac:dyDescent="0.45">
      <c r="A435" t="s">
        <v>13280</v>
      </c>
      <c r="B435" t="s">
        <v>11759</v>
      </c>
      <c r="C435" t="s">
        <v>13470</v>
      </c>
      <c r="D435" t="s">
        <v>2789</v>
      </c>
      <c r="E435" t="s">
        <v>2788</v>
      </c>
      <c r="F435" t="s">
        <v>2787</v>
      </c>
      <c r="G435">
        <v>2023</v>
      </c>
      <c r="H435" t="s">
        <v>2786</v>
      </c>
      <c r="J435" t="s">
        <v>2785</v>
      </c>
      <c r="K435" t="s">
        <v>2784</v>
      </c>
      <c r="L435" t="s">
        <v>12610</v>
      </c>
    </row>
    <row r="436" spans="1:12" x14ac:dyDescent="0.45">
      <c r="A436" t="s">
        <v>13280</v>
      </c>
      <c r="B436" t="s">
        <v>11759</v>
      </c>
      <c r="C436" t="s">
        <v>13470</v>
      </c>
      <c r="D436" t="s">
        <v>2681</v>
      </c>
      <c r="E436" t="s">
        <v>2680</v>
      </c>
      <c r="F436" t="s">
        <v>2679</v>
      </c>
      <c r="G436">
        <v>2023</v>
      </c>
      <c r="H436" t="s">
        <v>2678</v>
      </c>
      <c r="J436" t="s">
        <v>2677</v>
      </c>
      <c r="K436" t="s">
        <v>2676</v>
      </c>
      <c r="L436" t="s">
        <v>12626</v>
      </c>
    </row>
    <row r="437" spans="1:12" x14ac:dyDescent="0.45">
      <c r="A437" t="s">
        <v>13280</v>
      </c>
      <c r="B437" t="s">
        <v>11759</v>
      </c>
      <c r="C437" t="s">
        <v>13470</v>
      </c>
      <c r="D437" t="s">
        <v>1118</v>
      </c>
      <c r="E437" t="s">
        <v>1117</v>
      </c>
      <c r="F437" t="s">
        <v>662</v>
      </c>
      <c r="G437">
        <v>2020</v>
      </c>
      <c r="H437" t="s">
        <v>1116</v>
      </c>
      <c r="J437" t="s">
        <v>1115</v>
      </c>
      <c r="K437" t="s">
        <v>1114</v>
      </c>
      <c r="L437" t="s">
        <v>12843</v>
      </c>
    </row>
    <row r="438" spans="1:12" x14ac:dyDescent="0.45">
      <c r="A438" t="s">
        <v>13280</v>
      </c>
      <c r="B438" t="s">
        <v>11759</v>
      </c>
      <c r="C438" t="s">
        <v>13470</v>
      </c>
      <c r="D438" t="s">
        <v>5619</v>
      </c>
      <c r="E438" t="s">
        <v>5618</v>
      </c>
      <c r="F438" t="s">
        <v>4411</v>
      </c>
      <c r="G438">
        <v>2024</v>
      </c>
      <c r="H438" t="s">
        <v>5617</v>
      </c>
      <c r="J438" t="s">
        <v>5616</v>
      </c>
      <c r="K438" t="s">
        <v>5615</v>
      </c>
      <c r="L438" t="s">
        <v>12187</v>
      </c>
    </row>
    <row r="439" spans="1:12" x14ac:dyDescent="0.45">
      <c r="A439" t="s">
        <v>13280</v>
      </c>
      <c r="B439" t="s">
        <v>11759</v>
      </c>
      <c r="C439" t="s">
        <v>13470</v>
      </c>
      <c r="D439" t="s">
        <v>692</v>
      </c>
      <c r="E439" t="s">
        <v>691</v>
      </c>
      <c r="F439" t="s">
        <v>690</v>
      </c>
      <c r="G439">
        <v>2020</v>
      </c>
      <c r="H439" t="s">
        <v>689</v>
      </c>
      <c r="J439" t="s">
        <v>688</v>
      </c>
      <c r="K439" t="s">
        <v>687</v>
      </c>
      <c r="L439" t="s">
        <v>12903</v>
      </c>
    </row>
    <row r="440" spans="1:12" x14ac:dyDescent="0.45">
      <c r="A440" t="s">
        <v>13279</v>
      </c>
      <c r="B440" t="s">
        <v>11759</v>
      </c>
      <c r="C440" t="s">
        <v>13470</v>
      </c>
      <c r="D440" t="s">
        <v>917</v>
      </c>
      <c r="E440" t="s">
        <v>916</v>
      </c>
      <c r="F440" t="s">
        <v>662</v>
      </c>
      <c r="G440">
        <v>2021</v>
      </c>
      <c r="H440" t="s">
        <v>915</v>
      </c>
      <c r="J440" t="s">
        <v>914</v>
      </c>
      <c r="K440" t="s">
        <v>913</v>
      </c>
      <c r="L440" t="s">
        <v>12872</v>
      </c>
    </row>
    <row r="441" spans="1:12" x14ac:dyDescent="0.45">
      <c r="A441" t="s">
        <v>13279</v>
      </c>
      <c r="B441" t="s">
        <v>11759</v>
      </c>
      <c r="C441" t="s">
        <v>13470</v>
      </c>
      <c r="D441" t="s">
        <v>1427</v>
      </c>
      <c r="E441" t="s">
        <v>1426</v>
      </c>
      <c r="F441" t="s">
        <v>1425</v>
      </c>
      <c r="G441">
        <v>2020</v>
      </c>
      <c r="H441" t="s">
        <v>1423</v>
      </c>
      <c r="J441" t="s">
        <v>1422</v>
      </c>
      <c r="K441" t="s">
        <v>1421</v>
      </c>
      <c r="L441" t="s">
        <v>12800</v>
      </c>
    </row>
    <row r="442" spans="1:12" x14ac:dyDescent="0.45">
      <c r="A442" t="s">
        <v>13279</v>
      </c>
      <c r="B442" t="s">
        <v>11759</v>
      </c>
      <c r="C442" t="s">
        <v>13470</v>
      </c>
      <c r="D442" t="s">
        <v>4794</v>
      </c>
      <c r="E442" t="s">
        <v>4793</v>
      </c>
      <c r="F442" t="s">
        <v>612</v>
      </c>
      <c r="G442">
        <v>2024</v>
      </c>
      <c r="H442" t="s">
        <v>4792</v>
      </c>
      <c r="J442" t="s">
        <v>4791</v>
      </c>
      <c r="K442" t="s">
        <v>4790</v>
      </c>
      <c r="L442" t="s">
        <v>12312</v>
      </c>
    </row>
    <row r="443" spans="1:12" x14ac:dyDescent="0.45">
      <c r="A443" t="s">
        <v>13280</v>
      </c>
      <c r="B443" t="s">
        <v>11759</v>
      </c>
      <c r="C443" t="s">
        <v>13470</v>
      </c>
      <c r="D443" t="s">
        <v>1134</v>
      </c>
      <c r="E443" t="s">
        <v>1133</v>
      </c>
      <c r="F443" t="s">
        <v>1132</v>
      </c>
      <c r="G443">
        <v>2021</v>
      </c>
      <c r="H443" t="s">
        <v>1131</v>
      </c>
      <c r="J443" t="s">
        <v>1130</v>
      </c>
      <c r="K443" t="s">
        <v>1129</v>
      </c>
      <c r="L443" t="s">
        <v>12841</v>
      </c>
    </row>
    <row r="444" spans="1:12" x14ac:dyDescent="0.45">
      <c r="A444" t="s">
        <v>13280</v>
      </c>
      <c r="B444" t="s">
        <v>11759</v>
      </c>
      <c r="C444" t="s">
        <v>13470</v>
      </c>
      <c r="D444" t="s">
        <v>4939</v>
      </c>
      <c r="E444" t="s">
        <v>4938</v>
      </c>
      <c r="F444" t="s">
        <v>1964</v>
      </c>
      <c r="G444">
        <v>2024</v>
      </c>
      <c r="H444" t="s">
        <v>4937</v>
      </c>
      <c r="J444" t="s">
        <v>4936</v>
      </c>
      <c r="K444" t="s">
        <v>4935</v>
      </c>
      <c r="L444" t="s">
        <v>12290</v>
      </c>
    </row>
    <row r="445" spans="1:12" x14ac:dyDescent="0.45">
      <c r="A445" t="s">
        <v>13280</v>
      </c>
      <c r="B445" t="s">
        <v>11759</v>
      </c>
      <c r="C445" t="s">
        <v>13470</v>
      </c>
      <c r="D445" t="s">
        <v>3643</v>
      </c>
      <c r="E445" t="s">
        <v>3642</v>
      </c>
      <c r="F445" t="s">
        <v>3641</v>
      </c>
      <c r="G445">
        <v>2022</v>
      </c>
      <c r="H445" t="s">
        <v>3640</v>
      </c>
      <c r="J445" t="s">
        <v>3639</v>
      </c>
      <c r="K445" t="s">
        <v>3638</v>
      </c>
      <c r="L445" t="s">
        <v>12484</v>
      </c>
    </row>
    <row r="446" spans="1:12" x14ac:dyDescent="0.45">
      <c r="A446" t="s">
        <v>13280</v>
      </c>
      <c r="B446" t="s">
        <v>11759</v>
      </c>
      <c r="C446" t="s">
        <v>13470</v>
      </c>
      <c r="D446" t="s">
        <v>924</v>
      </c>
      <c r="E446" t="s">
        <v>923</v>
      </c>
      <c r="F446" t="s">
        <v>902</v>
      </c>
      <c r="G446">
        <v>2021</v>
      </c>
      <c r="H446" t="s">
        <v>921</v>
      </c>
      <c r="J446" t="s">
        <v>920</v>
      </c>
      <c r="K446" t="s">
        <v>919</v>
      </c>
      <c r="L446" t="s">
        <v>12871</v>
      </c>
    </row>
    <row r="447" spans="1:12" x14ac:dyDescent="0.45">
      <c r="A447" t="s">
        <v>13280</v>
      </c>
      <c r="B447" t="s">
        <v>11759</v>
      </c>
      <c r="C447" t="s">
        <v>13470</v>
      </c>
      <c r="D447" t="s">
        <v>2077</v>
      </c>
      <c r="E447" t="s">
        <v>2076</v>
      </c>
      <c r="F447" t="s">
        <v>2075</v>
      </c>
      <c r="G447">
        <v>2018</v>
      </c>
      <c r="H447" t="s">
        <v>2073</v>
      </c>
      <c r="J447" t="s">
        <v>2072</v>
      </c>
      <c r="K447" t="s">
        <v>2071</v>
      </c>
      <c r="L447" t="s">
        <v>12711</v>
      </c>
    </row>
    <row r="448" spans="1:12" x14ac:dyDescent="0.45">
      <c r="A448" t="s">
        <v>13280</v>
      </c>
      <c r="B448" t="s">
        <v>11759</v>
      </c>
      <c r="C448" t="s">
        <v>13470</v>
      </c>
      <c r="D448" t="s">
        <v>1077</v>
      </c>
      <c r="E448" t="s">
        <v>1076</v>
      </c>
      <c r="F448" t="s">
        <v>766</v>
      </c>
      <c r="G448">
        <v>2021</v>
      </c>
      <c r="H448" t="s">
        <v>1075</v>
      </c>
      <c r="J448" t="s">
        <v>1074</v>
      </c>
      <c r="K448" t="s">
        <v>1073</v>
      </c>
      <c r="L448" t="s">
        <v>12849</v>
      </c>
    </row>
    <row r="449" spans="1:12" x14ac:dyDescent="0.45">
      <c r="A449" t="s">
        <v>13280</v>
      </c>
      <c r="B449" t="s">
        <v>11759</v>
      </c>
      <c r="C449" t="s">
        <v>13470</v>
      </c>
      <c r="D449" t="s">
        <v>1547</v>
      </c>
      <c r="E449" t="s">
        <v>1546</v>
      </c>
      <c r="F449" t="s">
        <v>902</v>
      </c>
      <c r="G449">
        <v>2020</v>
      </c>
      <c r="H449" t="s">
        <v>1543</v>
      </c>
      <c r="J449" t="s">
        <v>1542</v>
      </c>
      <c r="K449" t="s">
        <v>1541</v>
      </c>
      <c r="L449" t="s">
        <v>12784</v>
      </c>
    </row>
    <row r="450" spans="1:12" x14ac:dyDescent="0.45">
      <c r="A450" t="s">
        <v>13279</v>
      </c>
      <c r="B450" t="s">
        <v>11759</v>
      </c>
      <c r="C450" t="s">
        <v>13470</v>
      </c>
      <c r="D450" t="s">
        <v>5813</v>
      </c>
      <c r="E450" t="s">
        <v>5812</v>
      </c>
      <c r="F450" t="s">
        <v>3219</v>
      </c>
      <c r="G450">
        <v>2024</v>
      </c>
      <c r="H450" t="s">
        <v>5811</v>
      </c>
      <c r="J450" t="s">
        <v>5810</v>
      </c>
      <c r="L450" t="s">
        <v>12156</v>
      </c>
    </row>
    <row r="451" spans="1:12" x14ac:dyDescent="0.45">
      <c r="A451" t="s">
        <v>13279</v>
      </c>
      <c r="B451" t="s">
        <v>11759</v>
      </c>
      <c r="C451" t="s">
        <v>13470</v>
      </c>
      <c r="D451" t="s">
        <v>2092</v>
      </c>
      <c r="E451" t="s">
        <v>2091</v>
      </c>
      <c r="F451" t="s">
        <v>759</v>
      </c>
      <c r="G451">
        <v>2017</v>
      </c>
      <c r="H451" t="s">
        <v>2089</v>
      </c>
      <c r="J451" t="s">
        <v>2088</v>
      </c>
      <c r="K451" t="s">
        <v>2087</v>
      </c>
      <c r="L451" t="s">
        <v>12709</v>
      </c>
    </row>
    <row r="452" spans="1:12" x14ac:dyDescent="0.45">
      <c r="A452" t="s">
        <v>13279</v>
      </c>
      <c r="B452" t="s">
        <v>11759</v>
      </c>
      <c r="C452" t="s">
        <v>13470</v>
      </c>
      <c r="D452" t="s">
        <v>3069</v>
      </c>
      <c r="E452" t="s">
        <v>3068</v>
      </c>
      <c r="F452" t="s">
        <v>1318</v>
      </c>
      <c r="G452">
        <v>2023</v>
      </c>
      <c r="H452" t="s">
        <v>3067</v>
      </c>
      <c r="J452" t="s">
        <v>3066</v>
      </c>
      <c r="K452" t="s">
        <v>3065</v>
      </c>
      <c r="L452" t="s">
        <v>12568</v>
      </c>
    </row>
    <row r="453" spans="1:12" x14ac:dyDescent="0.45">
      <c r="A453" t="s">
        <v>13279</v>
      </c>
      <c r="B453" t="s">
        <v>11759</v>
      </c>
      <c r="C453" t="s">
        <v>13470</v>
      </c>
      <c r="D453" t="s">
        <v>2924</v>
      </c>
      <c r="E453" t="s">
        <v>2923</v>
      </c>
      <c r="F453" t="s">
        <v>808</v>
      </c>
      <c r="G453">
        <v>2023</v>
      </c>
      <c r="H453" t="s">
        <v>2922</v>
      </c>
      <c r="J453" t="s">
        <v>2921</v>
      </c>
      <c r="K453" t="s">
        <v>2920</v>
      </c>
      <c r="L453" t="s">
        <v>12590</v>
      </c>
    </row>
    <row r="454" spans="1:12" x14ac:dyDescent="0.45">
      <c r="A454" t="s">
        <v>13280</v>
      </c>
      <c r="B454" t="s">
        <v>11759</v>
      </c>
      <c r="C454" t="s">
        <v>13470</v>
      </c>
      <c r="D454" t="s">
        <v>5326</v>
      </c>
      <c r="E454" t="s">
        <v>5325</v>
      </c>
      <c r="F454" t="s">
        <v>4614</v>
      </c>
      <c r="G454">
        <v>2024</v>
      </c>
      <c r="H454" t="s">
        <v>5323</v>
      </c>
      <c r="J454" t="s">
        <v>5322</v>
      </c>
      <c r="K454" t="s">
        <v>5321</v>
      </c>
      <c r="L454" t="s">
        <v>12231</v>
      </c>
    </row>
    <row r="455" spans="1:12" x14ac:dyDescent="0.45">
      <c r="A455" t="s">
        <v>13279</v>
      </c>
      <c r="B455" t="s">
        <v>11759</v>
      </c>
      <c r="C455" t="s">
        <v>13470</v>
      </c>
      <c r="D455" t="s">
        <v>1916</v>
      </c>
      <c r="E455" t="s">
        <v>1915</v>
      </c>
      <c r="F455" t="s">
        <v>1914</v>
      </c>
      <c r="G455">
        <v>2020</v>
      </c>
      <c r="H455" t="s">
        <v>1913</v>
      </c>
      <c r="J455" t="s">
        <v>1912</v>
      </c>
      <c r="K455" t="s">
        <v>1911</v>
      </c>
      <c r="L455" t="s">
        <v>12733</v>
      </c>
    </row>
    <row r="456" spans="1:12" x14ac:dyDescent="0.45">
      <c r="A456" t="s">
        <v>13280</v>
      </c>
      <c r="B456" t="s">
        <v>11759</v>
      </c>
      <c r="C456" t="s">
        <v>13470</v>
      </c>
      <c r="D456" t="s">
        <v>5182</v>
      </c>
      <c r="E456" t="s">
        <v>5181</v>
      </c>
      <c r="F456" t="s">
        <v>5180</v>
      </c>
      <c r="G456">
        <v>2024</v>
      </c>
      <c r="H456" t="s">
        <v>5179</v>
      </c>
      <c r="J456" t="s">
        <v>5178</v>
      </c>
      <c r="K456" t="s">
        <v>5177</v>
      </c>
      <c r="L456" t="s">
        <v>12253</v>
      </c>
    </row>
    <row r="457" spans="1:12" x14ac:dyDescent="0.45">
      <c r="A457" t="s">
        <v>13280</v>
      </c>
      <c r="B457" t="s">
        <v>11759</v>
      </c>
      <c r="C457" t="s">
        <v>13470</v>
      </c>
      <c r="D457" t="s">
        <v>2280</v>
      </c>
      <c r="E457" t="s">
        <v>2279</v>
      </c>
      <c r="F457" t="s">
        <v>2278</v>
      </c>
      <c r="G457">
        <v>2017</v>
      </c>
      <c r="H457" t="s">
        <v>2275</v>
      </c>
      <c r="J457" t="s">
        <v>2274</v>
      </c>
      <c r="K457" t="s">
        <v>2273</v>
      </c>
      <c r="L457" t="s">
        <v>12684</v>
      </c>
    </row>
    <row r="458" spans="1:12" x14ac:dyDescent="0.45">
      <c r="A458" t="s">
        <v>13280</v>
      </c>
      <c r="B458" t="s">
        <v>11759</v>
      </c>
      <c r="C458" t="s">
        <v>13470</v>
      </c>
      <c r="D458" t="s">
        <v>2674</v>
      </c>
      <c r="E458" t="s">
        <v>2673</v>
      </c>
      <c r="F458" t="s">
        <v>2672</v>
      </c>
      <c r="G458">
        <v>2023</v>
      </c>
      <c r="H458" t="s">
        <v>2671</v>
      </c>
      <c r="J458" t="s">
        <v>2670</v>
      </c>
      <c r="K458" t="s">
        <v>2669</v>
      </c>
      <c r="L458" t="s">
        <v>12627</v>
      </c>
    </row>
    <row r="459" spans="1:12" x14ac:dyDescent="0.45">
      <c r="A459" t="s">
        <v>13280</v>
      </c>
      <c r="B459" t="s">
        <v>11759</v>
      </c>
      <c r="C459" t="s">
        <v>13470</v>
      </c>
      <c r="D459" t="s">
        <v>5512</v>
      </c>
      <c r="E459" t="s">
        <v>5511</v>
      </c>
      <c r="F459" t="s">
        <v>1717</v>
      </c>
      <c r="G459">
        <v>2024</v>
      </c>
      <c r="H459" t="s">
        <v>5510</v>
      </c>
      <c r="J459" t="s">
        <v>5509</v>
      </c>
      <c r="K459" t="s">
        <v>5508</v>
      </c>
      <c r="L459" t="s">
        <v>12203</v>
      </c>
    </row>
    <row r="460" spans="1:12" x14ac:dyDescent="0.45">
      <c r="A460" t="s">
        <v>13279</v>
      </c>
      <c r="B460" t="s">
        <v>11759</v>
      </c>
      <c r="C460" t="s">
        <v>13470</v>
      </c>
      <c r="D460" t="s">
        <v>5771</v>
      </c>
      <c r="E460" t="s">
        <v>5770</v>
      </c>
      <c r="F460" t="s">
        <v>3425</v>
      </c>
      <c r="G460">
        <v>2024</v>
      </c>
      <c r="H460" t="s">
        <v>5769</v>
      </c>
      <c r="J460" t="s">
        <v>5768</v>
      </c>
      <c r="K460" t="s">
        <v>5767</v>
      </c>
      <c r="L460" t="s">
        <v>12163</v>
      </c>
    </row>
    <row r="461" spans="1:12" x14ac:dyDescent="0.45">
      <c r="A461" t="s">
        <v>13279</v>
      </c>
      <c r="B461" t="s">
        <v>11759</v>
      </c>
      <c r="C461" t="s">
        <v>13470</v>
      </c>
      <c r="D461" t="s">
        <v>1710</v>
      </c>
      <c r="E461" t="s">
        <v>1709</v>
      </c>
      <c r="F461" t="s">
        <v>1185</v>
      </c>
      <c r="G461">
        <v>2020</v>
      </c>
      <c r="H461" t="s">
        <v>1708</v>
      </c>
      <c r="J461" t="s">
        <v>1707</v>
      </c>
      <c r="K461" t="s">
        <v>1706</v>
      </c>
      <c r="L461" t="s">
        <v>12761</v>
      </c>
    </row>
    <row r="462" spans="1:12" x14ac:dyDescent="0.45">
      <c r="A462" t="s">
        <v>13279</v>
      </c>
      <c r="B462" t="s">
        <v>11759</v>
      </c>
      <c r="C462" t="s">
        <v>13470</v>
      </c>
      <c r="D462" t="s">
        <v>2347</v>
      </c>
      <c r="E462" t="s">
        <v>2346</v>
      </c>
      <c r="F462" t="s">
        <v>612</v>
      </c>
      <c r="G462">
        <v>2017</v>
      </c>
      <c r="H462" t="s">
        <v>2344</v>
      </c>
      <c r="J462" t="s">
        <v>2343</v>
      </c>
      <c r="K462" t="s">
        <v>2342</v>
      </c>
      <c r="L462" t="s">
        <v>12675</v>
      </c>
    </row>
    <row r="463" spans="1:12" x14ac:dyDescent="0.45">
      <c r="A463" t="s">
        <v>13280</v>
      </c>
      <c r="B463" t="s">
        <v>11759</v>
      </c>
      <c r="C463" t="s">
        <v>13470</v>
      </c>
      <c r="D463" t="s">
        <v>2032</v>
      </c>
      <c r="E463" t="s">
        <v>2031</v>
      </c>
      <c r="F463" t="s">
        <v>2030</v>
      </c>
      <c r="G463">
        <v>2020</v>
      </c>
      <c r="H463" t="s">
        <v>2029</v>
      </c>
      <c r="J463" t="s">
        <v>2028</v>
      </c>
      <c r="K463" t="s">
        <v>2027</v>
      </c>
      <c r="L463" t="s">
        <v>12717</v>
      </c>
    </row>
    <row r="464" spans="1:12" x14ac:dyDescent="0.45">
      <c r="A464" t="s">
        <v>13280</v>
      </c>
      <c r="B464" t="s">
        <v>11759</v>
      </c>
      <c r="C464" t="s">
        <v>13470</v>
      </c>
      <c r="D464" t="s">
        <v>4304</v>
      </c>
      <c r="E464" t="s">
        <v>4303</v>
      </c>
      <c r="F464" t="s">
        <v>795</v>
      </c>
      <c r="G464">
        <v>2022</v>
      </c>
      <c r="H464" t="s">
        <v>4302</v>
      </c>
      <c r="J464" t="s">
        <v>4301</v>
      </c>
      <c r="K464" t="s">
        <v>4300</v>
      </c>
      <c r="L464" t="s">
        <v>12386</v>
      </c>
    </row>
    <row r="465" spans="1:12" x14ac:dyDescent="0.45">
      <c r="A465" t="s">
        <v>13280</v>
      </c>
      <c r="B465" t="s">
        <v>11759</v>
      </c>
      <c r="C465" t="s">
        <v>13470</v>
      </c>
      <c r="D465" t="s">
        <v>981</v>
      </c>
      <c r="E465" t="s">
        <v>980</v>
      </c>
      <c r="F465" t="s">
        <v>979</v>
      </c>
      <c r="G465">
        <v>2021</v>
      </c>
      <c r="H465" t="s">
        <v>978</v>
      </c>
      <c r="J465" t="s">
        <v>977</v>
      </c>
      <c r="K465" t="s">
        <v>976</v>
      </c>
      <c r="L465" t="s">
        <v>12863</v>
      </c>
    </row>
    <row r="466" spans="1:12" x14ac:dyDescent="0.45">
      <c r="A466" t="s">
        <v>13280</v>
      </c>
      <c r="B466" t="s">
        <v>11759</v>
      </c>
      <c r="C466" t="s">
        <v>13470</v>
      </c>
      <c r="D466" t="s">
        <v>3281</v>
      </c>
      <c r="E466" t="s">
        <v>3280</v>
      </c>
      <c r="F466" t="s">
        <v>1318</v>
      </c>
      <c r="G466">
        <v>2022</v>
      </c>
      <c r="H466" t="s">
        <v>3279</v>
      </c>
      <c r="J466" t="s">
        <v>3278</v>
      </c>
      <c r="K466" t="s">
        <v>3277</v>
      </c>
      <c r="L466" t="s">
        <v>12537</v>
      </c>
    </row>
    <row r="467" spans="1:12" x14ac:dyDescent="0.45">
      <c r="A467" t="s">
        <v>13280</v>
      </c>
      <c r="B467" t="s">
        <v>11759</v>
      </c>
      <c r="C467" t="s">
        <v>13470</v>
      </c>
      <c r="D467" t="s">
        <v>1249</v>
      </c>
      <c r="E467" t="s">
        <v>1248</v>
      </c>
      <c r="F467" t="s">
        <v>795</v>
      </c>
      <c r="G467">
        <v>2020</v>
      </c>
      <c r="H467" t="s">
        <v>1247</v>
      </c>
      <c r="J467" t="s">
        <v>1246</v>
      </c>
      <c r="K467" t="s">
        <v>1245</v>
      </c>
      <c r="L467" t="s">
        <v>12824</v>
      </c>
    </row>
    <row r="468" spans="1:12" x14ac:dyDescent="0.45">
      <c r="A468" t="s">
        <v>13280</v>
      </c>
      <c r="B468" t="s">
        <v>11759</v>
      </c>
      <c r="C468" t="s">
        <v>13470</v>
      </c>
      <c r="D468" t="s">
        <v>1304</v>
      </c>
      <c r="E468" t="s">
        <v>1303</v>
      </c>
      <c r="F468" t="s">
        <v>1302</v>
      </c>
      <c r="G468">
        <v>2020</v>
      </c>
      <c r="H468" t="s">
        <v>1301</v>
      </c>
      <c r="J468" t="s">
        <v>1300</v>
      </c>
      <c r="K468" t="s">
        <v>1299</v>
      </c>
      <c r="L468" t="s">
        <v>12816</v>
      </c>
    </row>
    <row r="469" spans="1:12" x14ac:dyDescent="0.45">
      <c r="A469" t="s">
        <v>13280</v>
      </c>
      <c r="B469" t="s">
        <v>11759</v>
      </c>
      <c r="C469" t="s">
        <v>13470</v>
      </c>
      <c r="D469" t="s">
        <v>722</v>
      </c>
      <c r="E469" t="s">
        <v>721</v>
      </c>
      <c r="F469" t="s">
        <v>720</v>
      </c>
      <c r="G469">
        <v>2021</v>
      </c>
      <c r="H469" t="s">
        <v>717</v>
      </c>
      <c r="J469" t="s">
        <v>716</v>
      </c>
      <c r="K469" t="s">
        <v>715</v>
      </c>
      <c r="L469" t="s">
        <v>12899</v>
      </c>
    </row>
    <row r="470" spans="1:12" x14ac:dyDescent="0.45">
      <c r="A470" t="s">
        <v>13280</v>
      </c>
      <c r="B470" t="s">
        <v>11759</v>
      </c>
      <c r="C470" t="s">
        <v>13470</v>
      </c>
      <c r="D470" t="s">
        <v>832</v>
      </c>
      <c r="E470" t="s">
        <v>831</v>
      </c>
      <c r="F470" t="s">
        <v>830</v>
      </c>
      <c r="G470">
        <v>2020</v>
      </c>
      <c r="H470" t="s">
        <v>829</v>
      </c>
      <c r="J470" t="s">
        <v>828</v>
      </c>
      <c r="K470" t="s">
        <v>827</v>
      </c>
      <c r="L470" t="s">
        <v>12884</v>
      </c>
    </row>
    <row r="471" spans="1:12" x14ac:dyDescent="0.45">
      <c r="A471" t="s">
        <v>13280</v>
      </c>
      <c r="B471" t="s">
        <v>11759</v>
      </c>
      <c r="C471" t="s">
        <v>13470</v>
      </c>
      <c r="D471" t="s">
        <v>3522</v>
      </c>
      <c r="E471" t="s">
        <v>3521</v>
      </c>
      <c r="F471" t="s">
        <v>720</v>
      </c>
      <c r="G471">
        <v>2023</v>
      </c>
      <c r="H471" t="s">
        <v>3518</v>
      </c>
      <c r="J471" t="s">
        <v>3517</v>
      </c>
      <c r="L471" t="s">
        <v>12501</v>
      </c>
    </row>
    <row r="472" spans="1:12" x14ac:dyDescent="0.45">
      <c r="A472" t="s">
        <v>13280</v>
      </c>
      <c r="B472" t="s">
        <v>11759</v>
      </c>
      <c r="C472" t="s">
        <v>13470</v>
      </c>
      <c r="D472" t="s">
        <v>5175</v>
      </c>
      <c r="E472" t="s">
        <v>5174</v>
      </c>
      <c r="F472" t="s">
        <v>902</v>
      </c>
      <c r="G472">
        <v>2024</v>
      </c>
      <c r="H472" t="s">
        <v>5172</v>
      </c>
      <c r="J472" t="s">
        <v>5171</v>
      </c>
      <c r="K472" t="s">
        <v>5170</v>
      </c>
      <c r="L472" t="s">
        <v>12254</v>
      </c>
    </row>
    <row r="473" spans="1:12" x14ac:dyDescent="0.45">
      <c r="A473" t="s">
        <v>13279</v>
      </c>
      <c r="B473" t="s">
        <v>11759</v>
      </c>
      <c r="C473" t="s">
        <v>13470</v>
      </c>
      <c r="D473" t="s">
        <v>713</v>
      </c>
      <c r="E473" t="s">
        <v>712</v>
      </c>
      <c r="F473" t="s">
        <v>711</v>
      </c>
      <c r="G473">
        <v>2021</v>
      </c>
      <c r="H473" t="s">
        <v>710</v>
      </c>
      <c r="J473" t="s">
        <v>709</v>
      </c>
      <c r="K473" t="s">
        <v>708</v>
      </c>
      <c r="L473" t="s">
        <v>12900</v>
      </c>
    </row>
    <row r="474" spans="1:12" x14ac:dyDescent="0.45">
      <c r="A474" t="s">
        <v>13280</v>
      </c>
      <c r="B474" t="s">
        <v>11759</v>
      </c>
      <c r="C474" t="s">
        <v>13470</v>
      </c>
      <c r="D474" t="s">
        <v>3658</v>
      </c>
      <c r="E474" t="s">
        <v>3657</v>
      </c>
      <c r="F474" t="s">
        <v>2214</v>
      </c>
      <c r="G474">
        <v>2023</v>
      </c>
      <c r="H474" t="s">
        <v>3655</v>
      </c>
      <c r="J474" t="s">
        <v>3654</v>
      </c>
      <c r="K474" t="s">
        <v>3653</v>
      </c>
      <c r="L474" t="s">
        <v>12482</v>
      </c>
    </row>
    <row r="475" spans="1:12" x14ac:dyDescent="0.45">
      <c r="A475" t="s">
        <v>13280</v>
      </c>
      <c r="B475" t="s">
        <v>11759</v>
      </c>
      <c r="C475" t="s">
        <v>13470</v>
      </c>
      <c r="D475" t="s">
        <v>4406</v>
      </c>
      <c r="E475" t="s">
        <v>4405</v>
      </c>
      <c r="F475" t="s">
        <v>795</v>
      </c>
      <c r="G475">
        <v>2022</v>
      </c>
      <c r="H475" t="s">
        <v>4404</v>
      </c>
      <c r="J475" t="s">
        <v>4403</v>
      </c>
      <c r="K475" t="s">
        <v>4402</v>
      </c>
      <c r="L475" t="s">
        <v>12371</v>
      </c>
    </row>
    <row r="476" spans="1:12" x14ac:dyDescent="0.45">
      <c r="A476" t="s">
        <v>13280</v>
      </c>
      <c r="B476" t="s">
        <v>11759</v>
      </c>
      <c r="C476" t="s">
        <v>13470</v>
      </c>
      <c r="D476" t="s">
        <v>2628</v>
      </c>
      <c r="E476" t="s">
        <v>2627</v>
      </c>
      <c r="F476" t="s">
        <v>2626</v>
      </c>
      <c r="G476">
        <v>2023</v>
      </c>
      <c r="H476" t="s">
        <v>2624</v>
      </c>
      <c r="J476" t="s">
        <v>2623</v>
      </c>
      <c r="K476" t="s">
        <v>2622</v>
      </c>
      <c r="L476" t="s">
        <v>12634</v>
      </c>
    </row>
    <row r="477" spans="1:12" x14ac:dyDescent="0.45">
      <c r="A477" t="s">
        <v>13280</v>
      </c>
      <c r="B477" t="s">
        <v>11759</v>
      </c>
      <c r="C477" t="s">
        <v>13470</v>
      </c>
      <c r="D477" t="s">
        <v>3981</v>
      </c>
      <c r="E477" t="s">
        <v>3980</v>
      </c>
      <c r="F477" t="s">
        <v>2652</v>
      </c>
      <c r="G477">
        <v>2021</v>
      </c>
      <c r="H477" t="s">
        <v>3978</v>
      </c>
      <c r="J477" t="s">
        <v>3977</v>
      </c>
      <c r="K477" t="s">
        <v>3976</v>
      </c>
      <c r="L477" t="s">
        <v>12435</v>
      </c>
    </row>
    <row r="478" spans="1:12" x14ac:dyDescent="0.45">
      <c r="A478" t="s">
        <v>13280</v>
      </c>
      <c r="B478" t="s">
        <v>11759</v>
      </c>
      <c r="C478" t="s">
        <v>13470</v>
      </c>
      <c r="D478" t="s">
        <v>5456</v>
      </c>
      <c r="E478" t="s">
        <v>5455</v>
      </c>
      <c r="F478" t="s">
        <v>766</v>
      </c>
      <c r="G478">
        <v>2024</v>
      </c>
      <c r="H478" t="s">
        <v>5454</v>
      </c>
      <c r="J478" t="s">
        <v>5453</v>
      </c>
      <c r="K478" t="s">
        <v>5452</v>
      </c>
      <c r="L478" t="s">
        <v>12211</v>
      </c>
    </row>
    <row r="479" spans="1:12" x14ac:dyDescent="0.45">
      <c r="A479" t="s">
        <v>13280</v>
      </c>
      <c r="B479" t="s">
        <v>11759</v>
      </c>
      <c r="C479" t="s">
        <v>13470</v>
      </c>
      <c r="D479" t="s">
        <v>3393</v>
      </c>
      <c r="E479" t="s">
        <v>3392</v>
      </c>
      <c r="F479" t="s">
        <v>902</v>
      </c>
      <c r="G479">
        <v>2023</v>
      </c>
      <c r="H479" t="s">
        <v>3389</v>
      </c>
      <c r="J479" t="s">
        <v>3388</v>
      </c>
      <c r="K479" t="s">
        <v>3387</v>
      </c>
      <c r="L479" t="s">
        <v>12520</v>
      </c>
    </row>
    <row r="480" spans="1:12" x14ac:dyDescent="0.45">
      <c r="A480" t="s">
        <v>13280</v>
      </c>
      <c r="B480" t="s">
        <v>11759</v>
      </c>
      <c r="C480" t="s">
        <v>13470</v>
      </c>
      <c r="D480" t="s">
        <v>3805</v>
      </c>
      <c r="E480" t="s">
        <v>3804</v>
      </c>
      <c r="F480" t="s">
        <v>3803</v>
      </c>
      <c r="G480">
        <v>2023</v>
      </c>
      <c r="H480" t="s">
        <v>3802</v>
      </c>
      <c r="J480" t="s">
        <v>3801</v>
      </c>
      <c r="K480" t="s">
        <v>3800</v>
      </c>
      <c r="L480" t="s">
        <v>12460</v>
      </c>
    </row>
    <row r="481" spans="1:12" x14ac:dyDescent="0.45">
      <c r="A481" t="s">
        <v>13280</v>
      </c>
      <c r="B481" t="s">
        <v>11759</v>
      </c>
      <c r="C481" t="s">
        <v>13470</v>
      </c>
      <c r="D481" t="s">
        <v>5450</v>
      </c>
      <c r="E481" t="s">
        <v>5449</v>
      </c>
      <c r="F481" t="s">
        <v>2679</v>
      </c>
      <c r="G481">
        <v>2024</v>
      </c>
      <c r="H481" t="s">
        <v>5448</v>
      </c>
      <c r="J481" t="s">
        <v>5447</v>
      </c>
      <c r="K481" t="s">
        <v>5446</v>
      </c>
      <c r="L481" t="s">
        <v>12212</v>
      </c>
    </row>
    <row r="482" spans="1:12" x14ac:dyDescent="0.45">
      <c r="A482" t="s">
        <v>13280</v>
      </c>
      <c r="B482" t="s">
        <v>11759</v>
      </c>
      <c r="C482" t="s">
        <v>13470</v>
      </c>
      <c r="D482" t="s">
        <v>1404</v>
      </c>
      <c r="E482" t="s">
        <v>1403</v>
      </c>
      <c r="F482" t="s">
        <v>1402</v>
      </c>
      <c r="G482">
        <v>2019</v>
      </c>
      <c r="H482" t="s">
        <v>1400</v>
      </c>
      <c r="J482" t="s">
        <v>1399</v>
      </c>
      <c r="K482" t="s">
        <v>1398</v>
      </c>
      <c r="L482" t="s">
        <v>12803</v>
      </c>
    </row>
    <row r="483" spans="1:12" x14ac:dyDescent="0.45">
      <c r="A483" t="s">
        <v>13280</v>
      </c>
      <c r="B483" t="s">
        <v>11759</v>
      </c>
      <c r="C483" t="s">
        <v>13470</v>
      </c>
      <c r="D483" t="s">
        <v>3636</v>
      </c>
      <c r="E483" t="s">
        <v>3635</v>
      </c>
      <c r="F483" t="s">
        <v>720</v>
      </c>
      <c r="G483">
        <v>2023</v>
      </c>
      <c r="H483" t="s">
        <v>3633</v>
      </c>
      <c r="J483" t="s">
        <v>3632</v>
      </c>
      <c r="K483" t="s">
        <v>3631</v>
      </c>
      <c r="L483" t="s">
        <v>12485</v>
      </c>
    </row>
    <row r="484" spans="1:12" x14ac:dyDescent="0.45">
      <c r="A484" t="s">
        <v>13280</v>
      </c>
      <c r="B484" t="s">
        <v>11759</v>
      </c>
      <c r="C484" t="s">
        <v>13470</v>
      </c>
      <c r="D484" t="s">
        <v>4788</v>
      </c>
      <c r="E484" t="s">
        <v>4787</v>
      </c>
      <c r="F484" t="s">
        <v>4786</v>
      </c>
      <c r="G484">
        <v>2024</v>
      </c>
      <c r="H484" t="s">
        <v>4785</v>
      </c>
      <c r="J484" t="s">
        <v>4784</v>
      </c>
      <c r="K484" t="s">
        <v>4783</v>
      </c>
      <c r="L484" t="s">
        <v>12313</v>
      </c>
    </row>
    <row r="485" spans="1:12" x14ac:dyDescent="0.45">
      <c r="A485" t="s">
        <v>13280</v>
      </c>
      <c r="B485" t="s">
        <v>11759</v>
      </c>
      <c r="C485" t="s">
        <v>13470</v>
      </c>
      <c r="D485" t="s">
        <v>5099</v>
      </c>
      <c r="E485" t="s">
        <v>5098</v>
      </c>
      <c r="F485" t="s">
        <v>3061</v>
      </c>
      <c r="G485">
        <v>2024</v>
      </c>
      <c r="H485" t="s">
        <v>5097</v>
      </c>
      <c r="J485" t="s">
        <v>5096</v>
      </c>
      <c r="L485" t="s">
        <v>12266</v>
      </c>
    </row>
    <row r="486" spans="1:12" x14ac:dyDescent="0.45">
      <c r="A486" t="s">
        <v>13279</v>
      </c>
      <c r="B486" t="s">
        <v>11759</v>
      </c>
      <c r="C486" t="s">
        <v>13470</v>
      </c>
      <c r="D486" t="s">
        <v>2503</v>
      </c>
      <c r="E486" t="s">
        <v>2502</v>
      </c>
      <c r="F486" t="s">
        <v>2046</v>
      </c>
      <c r="G486">
        <v>2023</v>
      </c>
      <c r="H486" t="s">
        <v>2500</v>
      </c>
      <c r="J486" t="s">
        <v>2499</v>
      </c>
      <c r="K486" t="s">
        <v>2498</v>
      </c>
      <c r="L486" t="s">
        <v>12653</v>
      </c>
    </row>
    <row r="487" spans="1:12" x14ac:dyDescent="0.45">
      <c r="A487" t="s">
        <v>13280</v>
      </c>
      <c r="B487" t="s">
        <v>11759</v>
      </c>
      <c r="C487" t="s">
        <v>13470</v>
      </c>
      <c r="D487" t="s">
        <v>730</v>
      </c>
      <c r="E487" t="s">
        <v>729</v>
      </c>
      <c r="F487" t="s">
        <v>728</v>
      </c>
      <c r="G487">
        <v>2021</v>
      </c>
      <c r="H487" t="s">
        <v>726</v>
      </c>
      <c r="J487" t="s">
        <v>725</v>
      </c>
      <c r="K487" t="s">
        <v>724</v>
      </c>
      <c r="L487" t="s">
        <v>12898</v>
      </c>
    </row>
    <row r="488" spans="1:12" x14ac:dyDescent="0.45">
      <c r="A488" t="s">
        <v>13280</v>
      </c>
      <c r="B488" t="s">
        <v>11759</v>
      </c>
      <c r="C488" t="s">
        <v>13470</v>
      </c>
      <c r="D488" t="s">
        <v>4131</v>
      </c>
      <c r="E488" t="s">
        <v>4130</v>
      </c>
      <c r="F488" t="s">
        <v>720</v>
      </c>
      <c r="G488">
        <v>2022</v>
      </c>
      <c r="H488" t="s">
        <v>4128</v>
      </c>
      <c r="J488" t="s">
        <v>4127</v>
      </c>
      <c r="K488" t="s">
        <v>4126</v>
      </c>
      <c r="L488" t="s">
        <v>12413</v>
      </c>
    </row>
    <row r="489" spans="1:12" x14ac:dyDescent="0.45">
      <c r="A489" t="s">
        <v>13280</v>
      </c>
      <c r="B489" t="s">
        <v>11759</v>
      </c>
      <c r="C489" t="s">
        <v>13470</v>
      </c>
      <c r="D489" t="s">
        <v>1809</v>
      </c>
      <c r="E489" t="s">
        <v>1808</v>
      </c>
      <c r="F489" t="s">
        <v>1807</v>
      </c>
      <c r="G489">
        <v>2019</v>
      </c>
      <c r="H489" t="s">
        <v>1804</v>
      </c>
      <c r="K489" t="s">
        <v>1803</v>
      </c>
      <c r="L489" t="s">
        <v>12748</v>
      </c>
    </row>
    <row r="490" spans="1:12" x14ac:dyDescent="0.45">
      <c r="A490" t="s">
        <v>13280</v>
      </c>
      <c r="B490" t="s">
        <v>11759</v>
      </c>
      <c r="C490" t="s">
        <v>13470</v>
      </c>
      <c r="D490" t="s">
        <v>1336</v>
      </c>
      <c r="E490" t="s">
        <v>1335</v>
      </c>
      <c r="F490" t="s">
        <v>1125</v>
      </c>
      <c r="G490">
        <v>2020</v>
      </c>
      <c r="H490" t="s">
        <v>1332</v>
      </c>
      <c r="J490" t="s">
        <v>1331</v>
      </c>
      <c r="K490" t="s">
        <v>1330</v>
      </c>
      <c r="L490" t="s">
        <v>12812</v>
      </c>
    </row>
    <row r="491" spans="1:12" x14ac:dyDescent="0.45">
      <c r="A491" t="s">
        <v>13280</v>
      </c>
      <c r="B491" t="s">
        <v>11759</v>
      </c>
      <c r="C491" t="s">
        <v>13470</v>
      </c>
      <c r="D491" t="s">
        <v>2475</v>
      </c>
      <c r="E491" t="s">
        <v>2474</v>
      </c>
      <c r="F491" t="s">
        <v>2473</v>
      </c>
      <c r="G491">
        <v>2017</v>
      </c>
      <c r="H491" t="s">
        <v>2471</v>
      </c>
      <c r="J491" t="s">
        <v>2470</v>
      </c>
      <c r="K491" t="s">
        <v>2469</v>
      </c>
      <c r="L491" t="s">
        <v>12657</v>
      </c>
    </row>
    <row r="492" spans="1:12" x14ac:dyDescent="0.45">
      <c r="A492" t="s">
        <v>13280</v>
      </c>
      <c r="B492" t="s">
        <v>11759</v>
      </c>
      <c r="C492" t="s">
        <v>13470</v>
      </c>
      <c r="D492" t="s">
        <v>1733</v>
      </c>
      <c r="E492" t="s">
        <v>1732</v>
      </c>
      <c r="F492" t="s">
        <v>1731</v>
      </c>
      <c r="G492">
        <v>2019</v>
      </c>
      <c r="H492" t="s">
        <v>1730</v>
      </c>
      <c r="J492" t="s">
        <v>1729</v>
      </c>
      <c r="K492" t="s">
        <v>1728</v>
      </c>
      <c r="L492" t="s">
        <v>12758</v>
      </c>
    </row>
    <row r="493" spans="1:12" x14ac:dyDescent="0.45">
      <c r="A493" t="s">
        <v>13279</v>
      </c>
      <c r="B493" t="s">
        <v>11759</v>
      </c>
      <c r="C493" t="s">
        <v>13470</v>
      </c>
      <c r="D493" t="s">
        <v>3098</v>
      </c>
      <c r="E493" t="s">
        <v>3097</v>
      </c>
      <c r="F493" t="s">
        <v>3096</v>
      </c>
      <c r="G493">
        <v>2023</v>
      </c>
      <c r="H493" t="s">
        <v>3095</v>
      </c>
      <c r="J493" t="s">
        <v>3094</v>
      </c>
      <c r="K493" t="s">
        <v>3093</v>
      </c>
      <c r="L493" t="s">
        <v>12564</v>
      </c>
    </row>
    <row r="494" spans="1:12" x14ac:dyDescent="0.45">
      <c r="A494" t="s">
        <v>13280</v>
      </c>
      <c r="B494" t="s">
        <v>11759</v>
      </c>
      <c r="C494" t="s">
        <v>13470</v>
      </c>
      <c r="D494" t="s">
        <v>3158</v>
      </c>
      <c r="E494" t="s">
        <v>3157</v>
      </c>
      <c r="F494" t="s">
        <v>2706</v>
      </c>
      <c r="G494">
        <v>2023</v>
      </c>
      <c r="H494" t="s">
        <v>3156</v>
      </c>
      <c r="J494" t="s">
        <v>3155</v>
      </c>
      <c r="K494" t="s">
        <v>3154</v>
      </c>
      <c r="L494" t="s">
        <v>12555</v>
      </c>
    </row>
    <row r="495" spans="1:12" x14ac:dyDescent="0.45">
      <c r="A495" t="s">
        <v>13280</v>
      </c>
      <c r="B495" t="s">
        <v>11759</v>
      </c>
      <c r="C495" t="s">
        <v>13470</v>
      </c>
      <c r="D495" t="s">
        <v>4672</v>
      </c>
      <c r="E495" t="s">
        <v>4671</v>
      </c>
      <c r="F495" t="s">
        <v>4670</v>
      </c>
      <c r="G495">
        <v>2024</v>
      </c>
      <c r="H495" t="s">
        <v>4669</v>
      </c>
      <c r="J495" t="s">
        <v>4668</v>
      </c>
      <c r="K495" t="s">
        <v>4667</v>
      </c>
      <c r="L495" t="s">
        <v>12331</v>
      </c>
    </row>
    <row r="496" spans="1:12" x14ac:dyDescent="0.45">
      <c r="A496" t="s">
        <v>13280</v>
      </c>
      <c r="B496" t="s">
        <v>11759</v>
      </c>
      <c r="C496" t="s">
        <v>13470</v>
      </c>
      <c r="D496" t="s">
        <v>818</v>
      </c>
      <c r="E496" t="s">
        <v>817</v>
      </c>
      <c r="F496" t="s">
        <v>816</v>
      </c>
      <c r="G496">
        <v>2020</v>
      </c>
      <c r="H496" t="s">
        <v>814</v>
      </c>
      <c r="J496" t="s">
        <v>813</v>
      </c>
      <c r="K496" t="s">
        <v>812</v>
      </c>
      <c r="L496" t="s">
        <v>12886</v>
      </c>
    </row>
    <row r="497" spans="1:12" x14ac:dyDescent="0.45">
      <c r="A497" t="s">
        <v>13280</v>
      </c>
      <c r="B497" t="s">
        <v>11759</v>
      </c>
      <c r="C497" t="s">
        <v>13470</v>
      </c>
      <c r="D497" t="s">
        <v>5606</v>
      </c>
      <c r="E497" t="s">
        <v>5605</v>
      </c>
      <c r="F497" t="s">
        <v>5604</v>
      </c>
      <c r="G497">
        <v>2024</v>
      </c>
      <c r="H497" t="s">
        <v>5601</v>
      </c>
      <c r="J497" t="s">
        <v>5600</v>
      </c>
      <c r="K497" t="s">
        <v>5599</v>
      </c>
      <c r="L497" t="s">
        <v>12189</v>
      </c>
    </row>
    <row r="498" spans="1:12" x14ac:dyDescent="0.45">
      <c r="A498" t="s">
        <v>13280</v>
      </c>
      <c r="B498" t="s">
        <v>11759</v>
      </c>
      <c r="C498" t="s">
        <v>13470</v>
      </c>
      <c r="D498" t="s">
        <v>3629</v>
      </c>
      <c r="E498" t="s">
        <v>3628</v>
      </c>
      <c r="F498" t="s">
        <v>808</v>
      </c>
      <c r="G498">
        <v>2022</v>
      </c>
      <c r="H498" t="s">
        <v>3627</v>
      </c>
      <c r="J498" t="s">
        <v>3626</v>
      </c>
      <c r="K498" t="s">
        <v>3625</v>
      </c>
      <c r="L498" t="s">
        <v>12486</v>
      </c>
    </row>
    <row r="499" spans="1:12" x14ac:dyDescent="0.45">
      <c r="A499" t="s">
        <v>13280</v>
      </c>
      <c r="B499" t="s">
        <v>11759</v>
      </c>
      <c r="C499" t="s">
        <v>13470</v>
      </c>
      <c r="D499" t="s">
        <v>4426</v>
      </c>
      <c r="E499" t="s">
        <v>4425</v>
      </c>
      <c r="F499" t="s">
        <v>3197</v>
      </c>
      <c r="G499">
        <v>2022</v>
      </c>
      <c r="H499" t="s">
        <v>4423</v>
      </c>
      <c r="J499" t="s">
        <v>4422</v>
      </c>
      <c r="K499" t="s">
        <v>4421</v>
      </c>
      <c r="L499" t="s">
        <v>12368</v>
      </c>
    </row>
    <row r="500" spans="1:12" x14ac:dyDescent="0.45">
      <c r="A500" t="s">
        <v>13279</v>
      </c>
      <c r="B500" t="s">
        <v>11759</v>
      </c>
      <c r="C500" t="s">
        <v>13470</v>
      </c>
      <c r="D500" t="s">
        <v>4542</v>
      </c>
      <c r="E500" t="s">
        <v>4541</v>
      </c>
      <c r="F500" t="s">
        <v>4540</v>
      </c>
      <c r="G500">
        <v>2024</v>
      </c>
      <c r="H500" t="s">
        <v>4539</v>
      </c>
      <c r="J500" t="s">
        <v>4538</v>
      </c>
      <c r="K500" t="s">
        <v>4537</v>
      </c>
      <c r="L500" t="s">
        <v>12350</v>
      </c>
    </row>
    <row r="501" spans="1:12" x14ac:dyDescent="0.45">
      <c r="A501" t="s">
        <v>13280</v>
      </c>
      <c r="B501" t="s">
        <v>11759</v>
      </c>
      <c r="C501" t="s">
        <v>13470</v>
      </c>
      <c r="D501" t="s">
        <v>5067</v>
      </c>
      <c r="E501" t="s">
        <v>5066</v>
      </c>
      <c r="F501" t="s">
        <v>5065</v>
      </c>
      <c r="G501">
        <v>2024</v>
      </c>
      <c r="H501" t="s">
        <v>5064</v>
      </c>
      <c r="J501" t="s">
        <v>5063</v>
      </c>
      <c r="K501" t="s">
        <v>5062</v>
      </c>
      <c r="L501" t="s">
        <v>12271</v>
      </c>
    </row>
    <row r="502" spans="1:12" x14ac:dyDescent="0.45">
      <c r="A502" t="s">
        <v>13280</v>
      </c>
      <c r="B502" t="s">
        <v>11759</v>
      </c>
      <c r="C502" t="s">
        <v>13470</v>
      </c>
      <c r="D502" t="s">
        <v>5563</v>
      </c>
      <c r="E502" t="s">
        <v>5562</v>
      </c>
      <c r="F502" t="s">
        <v>626</v>
      </c>
      <c r="G502">
        <v>2024</v>
      </c>
      <c r="H502" t="s">
        <v>5561</v>
      </c>
      <c r="J502" t="s">
        <v>5560</v>
      </c>
      <c r="K502" t="s">
        <v>5559</v>
      </c>
      <c r="L502" t="s">
        <v>12195</v>
      </c>
    </row>
    <row r="503" spans="1:12" x14ac:dyDescent="0.45">
      <c r="A503" t="s">
        <v>13280</v>
      </c>
      <c r="B503" t="s">
        <v>11759</v>
      </c>
      <c r="C503" t="s">
        <v>13470</v>
      </c>
      <c r="D503" t="s">
        <v>1923</v>
      </c>
      <c r="E503" t="s">
        <v>1922</v>
      </c>
      <c r="F503" t="s">
        <v>1921</v>
      </c>
      <c r="G503">
        <v>2020</v>
      </c>
      <c r="H503" t="s">
        <v>1920</v>
      </c>
      <c r="J503" t="s">
        <v>1919</v>
      </c>
      <c r="K503" t="s">
        <v>1918</v>
      </c>
      <c r="L503" t="s">
        <v>12732</v>
      </c>
    </row>
    <row r="504" spans="1:12" x14ac:dyDescent="0.45">
      <c r="A504" t="s">
        <v>13280</v>
      </c>
      <c r="B504" t="s">
        <v>11759</v>
      </c>
      <c r="C504" t="s">
        <v>13470</v>
      </c>
      <c r="D504" t="s">
        <v>5189</v>
      </c>
      <c r="E504" t="s">
        <v>5188</v>
      </c>
      <c r="F504" t="s">
        <v>5187</v>
      </c>
      <c r="G504">
        <v>2024</v>
      </c>
      <c r="H504" t="s">
        <v>5186</v>
      </c>
      <c r="J504" t="s">
        <v>5185</v>
      </c>
      <c r="K504" t="s">
        <v>5184</v>
      </c>
      <c r="L504" t="s">
        <v>12252</v>
      </c>
    </row>
    <row r="505" spans="1:12" x14ac:dyDescent="0.45">
      <c r="A505" t="s">
        <v>13280</v>
      </c>
      <c r="B505" t="s">
        <v>11759</v>
      </c>
      <c r="C505" t="s">
        <v>13470</v>
      </c>
      <c r="D505" t="s">
        <v>1187</v>
      </c>
      <c r="E505" t="s">
        <v>1186</v>
      </c>
      <c r="F505" t="s">
        <v>1185</v>
      </c>
      <c r="G505">
        <v>2020</v>
      </c>
      <c r="H505" t="s">
        <v>1184</v>
      </c>
      <c r="J505" t="s">
        <v>1183</v>
      </c>
      <c r="K505" t="s">
        <v>1182</v>
      </c>
      <c r="L505" t="s">
        <v>12833</v>
      </c>
    </row>
    <row r="506" spans="1:12" x14ac:dyDescent="0.45">
      <c r="A506" t="s">
        <v>13280</v>
      </c>
      <c r="B506" t="s">
        <v>11759</v>
      </c>
      <c r="C506" t="s">
        <v>13470</v>
      </c>
      <c r="D506" t="s">
        <v>1852</v>
      </c>
      <c r="E506" t="s">
        <v>1851</v>
      </c>
      <c r="F506" t="s">
        <v>766</v>
      </c>
      <c r="G506">
        <v>2019</v>
      </c>
      <c r="H506" t="s">
        <v>1849</v>
      </c>
      <c r="J506" t="s">
        <v>1848</v>
      </c>
      <c r="K506" t="s">
        <v>1847</v>
      </c>
      <c r="L506" t="s">
        <v>12742</v>
      </c>
    </row>
    <row r="507" spans="1:12" x14ac:dyDescent="0.45">
      <c r="A507" t="s">
        <v>13280</v>
      </c>
      <c r="B507" t="s">
        <v>11759</v>
      </c>
      <c r="C507" t="s">
        <v>13470</v>
      </c>
      <c r="D507" t="s">
        <v>4808</v>
      </c>
      <c r="E507" t="s">
        <v>4807</v>
      </c>
      <c r="F507" t="s">
        <v>902</v>
      </c>
      <c r="G507">
        <v>2024</v>
      </c>
      <c r="H507" t="s">
        <v>4805</v>
      </c>
      <c r="J507" t="s">
        <v>4804</v>
      </c>
      <c r="K507" t="s">
        <v>4803</v>
      </c>
      <c r="L507" t="s">
        <v>12310</v>
      </c>
    </row>
    <row r="508" spans="1:12" x14ac:dyDescent="0.45">
      <c r="A508" t="s">
        <v>13280</v>
      </c>
      <c r="B508" t="s">
        <v>11759</v>
      </c>
      <c r="C508" t="s">
        <v>13470</v>
      </c>
      <c r="D508" t="s">
        <v>5531</v>
      </c>
      <c r="E508" t="s">
        <v>5530</v>
      </c>
      <c r="F508" t="s">
        <v>1731</v>
      </c>
      <c r="G508">
        <v>2024</v>
      </c>
      <c r="H508" t="s">
        <v>5529</v>
      </c>
      <c r="J508" t="s">
        <v>5528</v>
      </c>
      <c r="K508" t="s">
        <v>5527</v>
      </c>
      <c r="L508" t="s">
        <v>12200</v>
      </c>
    </row>
    <row r="509" spans="1:12" x14ac:dyDescent="0.45">
      <c r="A509" t="s">
        <v>13280</v>
      </c>
      <c r="B509" t="s">
        <v>11759</v>
      </c>
      <c r="C509" t="s">
        <v>13470</v>
      </c>
      <c r="D509" t="s">
        <v>2887</v>
      </c>
      <c r="E509" t="s">
        <v>2886</v>
      </c>
      <c r="F509" t="s">
        <v>2885</v>
      </c>
      <c r="G509">
        <v>2023</v>
      </c>
      <c r="H509" t="s">
        <v>2884</v>
      </c>
      <c r="J509" t="s">
        <v>2883</v>
      </c>
      <c r="K509" t="s">
        <v>2882</v>
      </c>
      <c r="L509" t="s">
        <v>12596</v>
      </c>
    </row>
    <row r="510" spans="1:12" x14ac:dyDescent="0.45">
      <c r="A510" t="s">
        <v>13280</v>
      </c>
      <c r="B510" t="s">
        <v>11759</v>
      </c>
      <c r="C510" t="s">
        <v>13470</v>
      </c>
      <c r="D510" t="s">
        <v>1867</v>
      </c>
      <c r="E510" t="s">
        <v>1866</v>
      </c>
      <c r="F510" t="s">
        <v>766</v>
      </c>
      <c r="G510">
        <v>2018</v>
      </c>
      <c r="H510" t="s">
        <v>1864</v>
      </c>
      <c r="J510" t="s">
        <v>1863</v>
      </c>
      <c r="K510" t="s">
        <v>1862</v>
      </c>
      <c r="L510" t="s">
        <v>12740</v>
      </c>
    </row>
    <row r="511" spans="1:12" x14ac:dyDescent="0.45">
      <c r="A511" t="s">
        <v>13280</v>
      </c>
      <c r="B511" t="s">
        <v>11759</v>
      </c>
      <c r="C511" t="s">
        <v>13470</v>
      </c>
      <c r="D511" t="s">
        <v>4933</v>
      </c>
      <c r="E511" t="s">
        <v>4932</v>
      </c>
      <c r="F511" t="s">
        <v>704</v>
      </c>
      <c r="G511">
        <v>2024</v>
      </c>
      <c r="H511" t="s">
        <v>4931</v>
      </c>
      <c r="J511" t="s">
        <v>4930</v>
      </c>
      <c r="K511" t="s">
        <v>4929</v>
      </c>
      <c r="L511" t="s">
        <v>12291</v>
      </c>
    </row>
    <row r="512" spans="1:12" x14ac:dyDescent="0.45">
      <c r="A512" t="s">
        <v>13280</v>
      </c>
      <c r="B512" t="s">
        <v>11759</v>
      </c>
      <c r="C512" t="s">
        <v>13470</v>
      </c>
      <c r="D512" t="s">
        <v>1243</v>
      </c>
      <c r="E512" t="s">
        <v>1242</v>
      </c>
      <c r="F512" t="s">
        <v>1241</v>
      </c>
      <c r="G512">
        <v>2021</v>
      </c>
      <c r="H512" t="s">
        <v>1238</v>
      </c>
      <c r="J512" t="s">
        <v>1237</v>
      </c>
      <c r="K512" t="s">
        <v>1236</v>
      </c>
      <c r="L512" t="s">
        <v>12825</v>
      </c>
    </row>
    <row r="513" spans="1:12" x14ac:dyDescent="0.45">
      <c r="A513" t="s">
        <v>13280</v>
      </c>
      <c r="B513" t="s">
        <v>11759</v>
      </c>
      <c r="C513" t="s">
        <v>13470</v>
      </c>
      <c r="D513" t="s">
        <v>3234</v>
      </c>
      <c r="E513" t="s">
        <v>3233</v>
      </c>
      <c r="F513" t="s">
        <v>655</v>
      </c>
      <c r="G513">
        <v>2023</v>
      </c>
      <c r="H513" t="s">
        <v>3232</v>
      </c>
      <c r="J513" t="s">
        <v>3231</v>
      </c>
      <c r="K513" t="s">
        <v>3230</v>
      </c>
      <c r="L513" t="s">
        <v>12544</v>
      </c>
    </row>
    <row r="514" spans="1:12" x14ac:dyDescent="0.45">
      <c r="A514" t="s">
        <v>13280</v>
      </c>
      <c r="B514" t="s">
        <v>11759</v>
      </c>
      <c r="C514" t="s">
        <v>13470</v>
      </c>
      <c r="D514" t="s">
        <v>1943</v>
      </c>
      <c r="E514" t="s">
        <v>1942</v>
      </c>
      <c r="F514" t="s">
        <v>1941</v>
      </c>
      <c r="G514">
        <v>2020</v>
      </c>
      <c r="H514" t="s">
        <v>1940</v>
      </c>
      <c r="J514" t="s">
        <v>1939</v>
      </c>
      <c r="K514" t="s">
        <v>1938</v>
      </c>
      <c r="L514" t="s">
        <v>12729</v>
      </c>
    </row>
    <row r="515" spans="1:12" x14ac:dyDescent="0.45">
      <c r="A515" t="s">
        <v>13280</v>
      </c>
      <c r="B515" t="s">
        <v>11759</v>
      </c>
      <c r="C515" t="s">
        <v>13470</v>
      </c>
      <c r="D515" t="s">
        <v>1497</v>
      </c>
      <c r="E515" t="s">
        <v>1496</v>
      </c>
      <c r="F515" t="s">
        <v>1495</v>
      </c>
      <c r="G515">
        <v>2019</v>
      </c>
      <c r="H515" t="s">
        <v>1493</v>
      </c>
      <c r="J515" t="s">
        <v>1492</v>
      </c>
      <c r="K515" t="s">
        <v>1491</v>
      </c>
      <c r="L515" t="s">
        <v>12791</v>
      </c>
    </row>
    <row r="516" spans="1:12" x14ac:dyDescent="0.45">
      <c r="A516" t="s">
        <v>13280</v>
      </c>
      <c r="B516" t="s">
        <v>11759</v>
      </c>
      <c r="C516" t="s">
        <v>13470</v>
      </c>
      <c r="D516" t="s">
        <v>4084</v>
      </c>
      <c r="E516" t="s">
        <v>4083</v>
      </c>
      <c r="F516" t="s">
        <v>720</v>
      </c>
      <c r="G516">
        <v>2022</v>
      </c>
      <c r="H516" t="s">
        <v>4080</v>
      </c>
      <c r="J516" t="s">
        <v>4079</v>
      </c>
      <c r="K516" t="s">
        <v>4078</v>
      </c>
      <c r="L516" t="s">
        <v>12420</v>
      </c>
    </row>
    <row r="517" spans="1:12" x14ac:dyDescent="0.45">
      <c r="A517" t="s">
        <v>13280</v>
      </c>
      <c r="B517" t="s">
        <v>11759</v>
      </c>
      <c r="C517" t="s">
        <v>13470</v>
      </c>
      <c r="D517" t="s">
        <v>2561</v>
      </c>
      <c r="E517" t="s">
        <v>2560</v>
      </c>
      <c r="F517" t="s">
        <v>2559</v>
      </c>
      <c r="G517">
        <v>2023</v>
      </c>
      <c r="H517" t="s">
        <v>2558</v>
      </c>
      <c r="J517" t="s">
        <v>2557</v>
      </c>
      <c r="K517" t="s">
        <v>2556</v>
      </c>
      <c r="L517" t="s">
        <v>12644</v>
      </c>
    </row>
    <row r="518" spans="1:12" x14ac:dyDescent="0.45">
      <c r="A518" t="s">
        <v>13280</v>
      </c>
      <c r="B518" t="s">
        <v>11759</v>
      </c>
      <c r="C518" t="s">
        <v>13470</v>
      </c>
      <c r="D518" t="s">
        <v>3812</v>
      </c>
      <c r="E518" t="s">
        <v>3811</v>
      </c>
      <c r="F518" t="s">
        <v>3810</v>
      </c>
      <c r="G518">
        <v>2023</v>
      </c>
      <c r="H518" t="s">
        <v>3809</v>
      </c>
      <c r="J518" t="s">
        <v>3808</v>
      </c>
      <c r="K518" t="s">
        <v>3807</v>
      </c>
      <c r="L518" t="s">
        <v>12459</v>
      </c>
    </row>
    <row r="519" spans="1:12" x14ac:dyDescent="0.45">
      <c r="A519" t="s">
        <v>13280</v>
      </c>
      <c r="B519" t="s">
        <v>11759</v>
      </c>
      <c r="C519" t="s">
        <v>13470</v>
      </c>
      <c r="D519" t="s">
        <v>3242</v>
      </c>
      <c r="E519" t="s">
        <v>3241</v>
      </c>
      <c r="F519" t="s">
        <v>720</v>
      </c>
      <c r="G519">
        <v>2023</v>
      </c>
      <c r="H519" t="s">
        <v>3238</v>
      </c>
      <c r="J519" t="s">
        <v>3237</v>
      </c>
      <c r="K519" t="s">
        <v>3236</v>
      </c>
      <c r="L519" t="s">
        <v>12543</v>
      </c>
    </row>
    <row r="520" spans="1:12" x14ac:dyDescent="0.45">
      <c r="A520" t="s">
        <v>13280</v>
      </c>
      <c r="B520" t="s">
        <v>11759</v>
      </c>
      <c r="C520" t="s">
        <v>13470</v>
      </c>
      <c r="D520" t="s">
        <v>3001</v>
      </c>
      <c r="E520" t="s">
        <v>3000</v>
      </c>
      <c r="F520" t="s">
        <v>759</v>
      </c>
      <c r="G520">
        <v>2023</v>
      </c>
      <c r="H520" t="s">
        <v>2999</v>
      </c>
      <c r="J520" t="s">
        <v>2998</v>
      </c>
      <c r="K520" t="s">
        <v>2997</v>
      </c>
      <c r="L520" t="s">
        <v>12578</v>
      </c>
    </row>
    <row r="521" spans="1:12" x14ac:dyDescent="0.45">
      <c r="A521" t="s">
        <v>13280</v>
      </c>
      <c r="B521" t="s">
        <v>11759</v>
      </c>
      <c r="C521" t="s">
        <v>13470</v>
      </c>
      <c r="D521" t="s">
        <v>1343</v>
      </c>
      <c r="E521" t="s">
        <v>1342</v>
      </c>
      <c r="F521" t="s">
        <v>1341</v>
      </c>
      <c r="G521">
        <v>2020</v>
      </c>
      <c r="H521" t="s">
        <v>1340</v>
      </c>
      <c r="J521" t="s">
        <v>1339</v>
      </c>
      <c r="K521" t="s">
        <v>1338</v>
      </c>
      <c r="L521" t="s">
        <v>12811</v>
      </c>
    </row>
    <row r="522" spans="1:12" x14ac:dyDescent="0.45">
      <c r="A522" t="s">
        <v>13280</v>
      </c>
      <c r="B522" t="s">
        <v>11759</v>
      </c>
      <c r="C522" t="s">
        <v>13470</v>
      </c>
      <c r="D522" t="s">
        <v>4337</v>
      </c>
      <c r="E522" t="s">
        <v>4336</v>
      </c>
      <c r="F522" t="s">
        <v>766</v>
      </c>
      <c r="G522">
        <v>2023</v>
      </c>
      <c r="H522" t="s">
        <v>4335</v>
      </c>
      <c r="J522" t="s">
        <v>4334</v>
      </c>
      <c r="K522" t="s">
        <v>4333</v>
      </c>
      <c r="L522" t="s">
        <v>12381</v>
      </c>
    </row>
    <row r="523" spans="1:12" x14ac:dyDescent="0.45">
      <c r="A523" t="s">
        <v>13280</v>
      </c>
      <c r="B523" t="s">
        <v>11759</v>
      </c>
      <c r="C523" t="s">
        <v>13470</v>
      </c>
      <c r="D523" t="s">
        <v>5652</v>
      </c>
      <c r="E523" t="s">
        <v>5651</v>
      </c>
      <c r="F523" t="s">
        <v>5650</v>
      </c>
      <c r="G523">
        <v>2024</v>
      </c>
      <c r="H523" t="s">
        <v>5649</v>
      </c>
      <c r="J523" t="s">
        <v>5648</v>
      </c>
      <c r="K523" t="s">
        <v>5647</v>
      </c>
      <c r="L523" t="s">
        <v>12182</v>
      </c>
    </row>
    <row r="524" spans="1:12" x14ac:dyDescent="0.45">
      <c r="A524" t="s">
        <v>13280</v>
      </c>
      <c r="B524" t="s">
        <v>11759</v>
      </c>
      <c r="C524" t="s">
        <v>13470</v>
      </c>
      <c r="D524" t="s">
        <v>5168</v>
      </c>
      <c r="E524" t="s">
        <v>5167</v>
      </c>
      <c r="F524" t="s">
        <v>902</v>
      </c>
      <c r="G524">
        <v>2024</v>
      </c>
      <c r="H524" t="s">
        <v>5165</v>
      </c>
      <c r="J524" t="s">
        <v>5164</v>
      </c>
      <c r="K524" t="s">
        <v>5163</v>
      </c>
      <c r="L524" t="s">
        <v>12255</v>
      </c>
    </row>
    <row r="525" spans="1:12" x14ac:dyDescent="0.45">
      <c r="A525" t="s">
        <v>13280</v>
      </c>
      <c r="B525" t="s">
        <v>11759</v>
      </c>
      <c r="C525" t="s">
        <v>13470</v>
      </c>
      <c r="D525" t="s">
        <v>1127</v>
      </c>
      <c r="E525" t="s">
        <v>1126</v>
      </c>
      <c r="F525" t="s">
        <v>1125</v>
      </c>
      <c r="G525">
        <v>2021</v>
      </c>
      <c r="H525" t="s">
        <v>1122</v>
      </c>
      <c r="J525" t="s">
        <v>1121</v>
      </c>
      <c r="K525" t="s">
        <v>1120</v>
      </c>
      <c r="L525" t="s">
        <v>12842</v>
      </c>
    </row>
    <row r="526" spans="1:12" x14ac:dyDescent="0.45">
      <c r="A526" t="s">
        <v>13280</v>
      </c>
      <c r="B526" t="s">
        <v>11759</v>
      </c>
      <c r="C526" t="s">
        <v>13470</v>
      </c>
      <c r="D526" t="s">
        <v>5074</v>
      </c>
      <c r="E526" t="s">
        <v>5073</v>
      </c>
      <c r="F526" t="s">
        <v>720</v>
      </c>
      <c r="G526">
        <v>2024</v>
      </c>
      <c r="H526" t="s">
        <v>5071</v>
      </c>
      <c r="J526" t="s">
        <v>5070</v>
      </c>
      <c r="K526" t="s">
        <v>5069</v>
      </c>
      <c r="L526" t="s">
        <v>12270</v>
      </c>
    </row>
    <row r="527" spans="1:12" x14ac:dyDescent="0.45">
      <c r="A527" t="s">
        <v>13280</v>
      </c>
      <c r="B527" t="s">
        <v>11759</v>
      </c>
      <c r="C527" t="s">
        <v>13470</v>
      </c>
      <c r="D527" t="s">
        <v>3138</v>
      </c>
      <c r="E527" t="s">
        <v>3137</v>
      </c>
      <c r="F527" t="s">
        <v>3136</v>
      </c>
      <c r="G527">
        <v>2023</v>
      </c>
      <c r="H527" t="s">
        <v>3135</v>
      </c>
      <c r="J527" t="s">
        <v>3134</v>
      </c>
      <c r="K527" t="s">
        <v>3133</v>
      </c>
      <c r="L527" t="s">
        <v>12558</v>
      </c>
    </row>
    <row r="528" spans="1:12" x14ac:dyDescent="0.45">
      <c r="A528" t="s">
        <v>13279</v>
      </c>
      <c r="B528" t="s">
        <v>11759</v>
      </c>
      <c r="C528" t="s">
        <v>13470</v>
      </c>
      <c r="D528" t="s">
        <v>4630</v>
      </c>
      <c r="E528" t="s">
        <v>4629</v>
      </c>
      <c r="F528" t="s">
        <v>4628</v>
      </c>
      <c r="G528">
        <v>2024</v>
      </c>
      <c r="H528" t="s">
        <v>4626</v>
      </c>
      <c r="J528" t="s">
        <v>4625</v>
      </c>
      <c r="K528" t="s">
        <v>4624</v>
      </c>
      <c r="L528" t="s">
        <v>12337</v>
      </c>
    </row>
    <row r="529" spans="1:12" x14ac:dyDescent="0.45">
      <c r="A529" t="s">
        <v>13279</v>
      </c>
      <c r="B529" t="s">
        <v>11759</v>
      </c>
      <c r="C529" t="s">
        <v>13470</v>
      </c>
      <c r="D529" t="s">
        <v>2880</v>
      </c>
      <c r="E529" t="s">
        <v>2879</v>
      </c>
      <c r="F529" t="s">
        <v>2878</v>
      </c>
      <c r="G529">
        <v>2023</v>
      </c>
      <c r="H529" t="s">
        <v>2876</v>
      </c>
      <c r="J529" t="s">
        <v>2875</v>
      </c>
      <c r="K529" t="s">
        <v>2874</v>
      </c>
      <c r="L529" t="s">
        <v>12597</v>
      </c>
    </row>
    <row r="530" spans="1:12" x14ac:dyDescent="0.45">
      <c r="A530" t="s">
        <v>13280</v>
      </c>
      <c r="B530" t="s">
        <v>11759</v>
      </c>
      <c r="C530" t="s">
        <v>13470</v>
      </c>
      <c r="D530" t="s">
        <v>5381</v>
      </c>
      <c r="E530" t="s">
        <v>5380</v>
      </c>
      <c r="F530" t="s">
        <v>795</v>
      </c>
      <c r="G530">
        <v>2024</v>
      </c>
      <c r="H530" t="s">
        <v>5379</v>
      </c>
      <c r="J530" t="s">
        <v>5378</v>
      </c>
      <c r="K530" t="s">
        <v>5377</v>
      </c>
      <c r="L530" t="s">
        <v>12223</v>
      </c>
    </row>
    <row r="531" spans="1:12" x14ac:dyDescent="0.45">
      <c r="A531" t="s">
        <v>13280</v>
      </c>
      <c r="B531" t="s">
        <v>11759</v>
      </c>
      <c r="C531" t="s">
        <v>13470</v>
      </c>
      <c r="D531" t="s">
        <v>5407</v>
      </c>
      <c r="E531" t="s">
        <v>5406</v>
      </c>
      <c r="F531" t="s">
        <v>5405</v>
      </c>
      <c r="G531">
        <v>2024</v>
      </c>
      <c r="H531" t="s">
        <v>5404</v>
      </c>
      <c r="J531" t="s">
        <v>5403</v>
      </c>
      <c r="L531" t="s">
        <v>12219</v>
      </c>
    </row>
    <row r="532" spans="1:12" x14ac:dyDescent="0.45">
      <c r="A532" t="s">
        <v>13280</v>
      </c>
      <c r="B532" t="s">
        <v>11759</v>
      </c>
      <c r="C532" t="s">
        <v>13470</v>
      </c>
      <c r="D532" t="s">
        <v>1929</v>
      </c>
      <c r="E532" t="s">
        <v>1928</v>
      </c>
      <c r="F532" t="s">
        <v>676</v>
      </c>
      <c r="G532">
        <v>2019</v>
      </c>
      <c r="H532" t="s">
        <v>1927</v>
      </c>
      <c r="J532" t="s">
        <v>1926</v>
      </c>
      <c r="K532" t="s">
        <v>1925</v>
      </c>
      <c r="L532" t="s">
        <v>12731</v>
      </c>
    </row>
    <row r="533" spans="1:12" x14ac:dyDescent="0.45">
      <c r="A533" t="s">
        <v>13280</v>
      </c>
      <c r="B533" t="s">
        <v>11759</v>
      </c>
      <c r="C533" t="s">
        <v>13470</v>
      </c>
      <c r="D533" t="s">
        <v>5683</v>
      </c>
      <c r="E533" t="s">
        <v>5682</v>
      </c>
      <c r="F533" t="s">
        <v>766</v>
      </c>
      <c r="G533">
        <v>2024</v>
      </c>
      <c r="H533" t="s">
        <v>5681</v>
      </c>
      <c r="J533" t="s">
        <v>5680</v>
      </c>
      <c r="K533" t="s">
        <v>5679</v>
      </c>
      <c r="L533" t="s">
        <v>12177</v>
      </c>
    </row>
    <row r="534" spans="1:12" x14ac:dyDescent="0.45">
      <c r="A534" t="s">
        <v>13280</v>
      </c>
      <c r="B534" t="s">
        <v>11759</v>
      </c>
      <c r="C534" t="s">
        <v>13470</v>
      </c>
      <c r="D534" t="s">
        <v>2661</v>
      </c>
      <c r="E534" t="s">
        <v>2660</v>
      </c>
      <c r="F534" t="s">
        <v>2659</v>
      </c>
      <c r="G534">
        <v>2023</v>
      </c>
      <c r="H534" t="s">
        <v>2658</v>
      </c>
      <c r="J534" t="s">
        <v>2657</v>
      </c>
      <c r="K534" t="s">
        <v>2656</v>
      </c>
      <c r="L534" t="s">
        <v>12629</v>
      </c>
    </row>
    <row r="535" spans="1:12" x14ac:dyDescent="0.45">
      <c r="A535" t="s">
        <v>13280</v>
      </c>
      <c r="B535" t="s">
        <v>11759</v>
      </c>
      <c r="C535" t="s">
        <v>13470</v>
      </c>
      <c r="D535" t="s">
        <v>2496</v>
      </c>
      <c r="E535" t="s">
        <v>2495</v>
      </c>
      <c r="F535" t="s">
        <v>2494</v>
      </c>
      <c r="G535">
        <v>2018</v>
      </c>
      <c r="H535" t="s">
        <v>2493</v>
      </c>
      <c r="J535" t="s">
        <v>2492</v>
      </c>
      <c r="K535" t="s">
        <v>2491</v>
      </c>
      <c r="L535" t="s">
        <v>12654</v>
      </c>
    </row>
    <row r="536" spans="1:12" x14ac:dyDescent="0.45">
      <c r="A536" t="s">
        <v>13280</v>
      </c>
      <c r="B536" t="s">
        <v>11759</v>
      </c>
      <c r="C536" t="s">
        <v>13470</v>
      </c>
      <c r="D536" t="s">
        <v>5709</v>
      </c>
      <c r="E536" t="s">
        <v>5708</v>
      </c>
      <c r="F536" t="s">
        <v>893</v>
      </c>
      <c r="G536">
        <v>2024</v>
      </c>
      <c r="H536" t="s">
        <v>5706</v>
      </c>
      <c r="J536" t="s">
        <v>5705</v>
      </c>
      <c r="K536" t="s">
        <v>5704</v>
      </c>
      <c r="L536" t="s">
        <v>12173</v>
      </c>
    </row>
    <row r="537" spans="1:12" x14ac:dyDescent="0.45">
      <c r="A537" t="s">
        <v>13280</v>
      </c>
      <c r="B537" t="s">
        <v>11759</v>
      </c>
      <c r="C537" t="s">
        <v>13470</v>
      </c>
      <c r="D537" t="s">
        <v>2849</v>
      </c>
      <c r="E537" t="s">
        <v>2848</v>
      </c>
      <c r="F537" t="s">
        <v>1581</v>
      </c>
      <c r="G537">
        <v>2023</v>
      </c>
      <c r="H537" t="s">
        <v>2847</v>
      </c>
      <c r="J537" t="s">
        <v>2846</v>
      </c>
      <c r="K537" t="s">
        <v>2845</v>
      </c>
      <c r="L537" t="s">
        <v>12601</v>
      </c>
    </row>
    <row r="538" spans="1:12" x14ac:dyDescent="0.45">
      <c r="A538" t="s">
        <v>13280</v>
      </c>
      <c r="B538" t="s">
        <v>11759</v>
      </c>
      <c r="C538" t="s">
        <v>13470</v>
      </c>
      <c r="D538" t="s">
        <v>2899</v>
      </c>
      <c r="E538" t="s">
        <v>2898</v>
      </c>
      <c r="F538" t="s">
        <v>2061</v>
      </c>
      <c r="G538">
        <v>2023</v>
      </c>
      <c r="H538" t="s">
        <v>2897</v>
      </c>
      <c r="J538" t="s">
        <v>2896</v>
      </c>
      <c r="K538" t="s">
        <v>2895</v>
      </c>
      <c r="L538" t="s">
        <v>12594</v>
      </c>
    </row>
    <row r="539" spans="1:12" x14ac:dyDescent="0.45">
      <c r="A539" t="s">
        <v>13280</v>
      </c>
      <c r="B539" t="s">
        <v>11759</v>
      </c>
      <c r="C539" t="s">
        <v>13470</v>
      </c>
      <c r="D539" t="s">
        <v>4385</v>
      </c>
      <c r="E539" t="s">
        <v>4384</v>
      </c>
      <c r="F539" t="s">
        <v>1581</v>
      </c>
      <c r="G539">
        <v>2021</v>
      </c>
      <c r="H539" t="s">
        <v>4383</v>
      </c>
      <c r="J539" t="s">
        <v>4382</v>
      </c>
      <c r="K539" t="s">
        <v>4381</v>
      </c>
      <c r="L539" t="s">
        <v>12374</v>
      </c>
    </row>
    <row r="540" spans="1:12" x14ac:dyDescent="0.45">
      <c r="A540" t="s">
        <v>13280</v>
      </c>
      <c r="B540" t="s">
        <v>11759</v>
      </c>
      <c r="C540" t="s">
        <v>13470</v>
      </c>
      <c r="D540" t="s">
        <v>871</v>
      </c>
      <c r="E540" t="s">
        <v>870</v>
      </c>
      <c r="F540" t="s">
        <v>869</v>
      </c>
      <c r="G540">
        <v>2020</v>
      </c>
      <c r="H540" t="s">
        <v>868</v>
      </c>
      <c r="J540" t="s">
        <v>867</v>
      </c>
      <c r="K540" t="s">
        <v>866</v>
      </c>
      <c r="L540" t="s">
        <v>12878</v>
      </c>
    </row>
    <row r="541" spans="1:12" x14ac:dyDescent="0.45">
      <c r="A541" t="s">
        <v>13280</v>
      </c>
      <c r="B541" t="s">
        <v>11759</v>
      </c>
      <c r="C541" t="s">
        <v>13470</v>
      </c>
      <c r="D541" t="s">
        <v>614</v>
      </c>
      <c r="E541" t="s">
        <v>613</v>
      </c>
      <c r="F541" t="s">
        <v>612</v>
      </c>
      <c r="G541">
        <v>2020</v>
      </c>
      <c r="H541" t="s">
        <v>611</v>
      </c>
      <c r="J541" t="s">
        <v>610</v>
      </c>
      <c r="K541" t="s">
        <v>609</v>
      </c>
      <c r="L541" t="s">
        <v>12914</v>
      </c>
    </row>
    <row r="542" spans="1:12" x14ac:dyDescent="0.45">
      <c r="A542" t="s">
        <v>13280</v>
      </c>
      <c r="B542" t="s">
        <v>11759</v>
      </c>
      <c r="C542" t="s">
        <v>13470</v>
      </c>
      <c r="D542" t="s">
        <v>3907</v>
      </c>
      <c r="E542" t="s">
        <v>3906</v>
      </c>
      <c r="F542" t="s">
        <v>640</v>
      </c>
      <c r="G542">
        <v>2022</v>
      </c>
      <c r="H542" t="s">
        <v>3905</v>
      </c>
      <c r="J542" t="s">
        <v>3904</v>
      </c>
      <c r="K542" t="s">
        <v>3903</v>
      </c>
      <c r="L542" t="s">
        <v>12445</v>
      </c>
    </row>
    <row r="543" spans="1:12" x14ac:dyDescent="0.45">
      <c r="A543" t="s">
        <v>13280</v>
      </c>
      <c r="B543" t="s">
        <v>11759</v>
      </c>
      <c r="C543" t="s">
        <v>13470</v>
      </c>
      <c r="D543" t="s">
        <v>1763</v>
      </c>
      <c r="E543" t="s">
        <v>1762</v>
      </c>
      <c r="F543" t="s">
        <v>1761</v>
      </c>
      <c r="G543">
        <v>2018</v>
      </c>
      <c r="H543" t="s">
        <v>1760</v>
      </c>
      <c r="J543" t="s">
        <v>1759</v>
      </c>
      <c r="K543" t="s">
        <v>1758</v>
      </c>
      <c r="L543" t="s">
        <v>12754</v>
      </c>
    </row>
    <row r="544" spans="1:12" x14ac:dyDescent="0.45">
      <c r="A544" t="s">
        <v>13280</v>
      </c>
      <c r="B544" t="s">
        <v>11759</v>
      </c>
      <c r="C544" t="s">
        <v>13470</v>
      </c>
      <c r="D544" t="s">
        <v>2460</v>
      </c>
      <c r="E544" t="s">
        <v>2459</v>
      </c>
      <c r="F544" t="s">
        <v>2458</v>
      </c>
      <c r="G544">
        <v>2017</v>
      </c>
      <c r="H544" t="s">
        <v>2456</v>
      </c>
      <c r="J544" t="s">
        <v>2455</v>
      </c>
      <c r="L544" t="s">
        <v>12659</v>
      </c>
    </row>
    <row r="545" spans="1:12" x14ac:dyDescent="0.45">
      <c r="A545" t="s">
        <v>13280</v>
      </c>
      <c r="B545" t="s">
        <v>11759</v>
      </c>
      <c r="C545" t="s">
        <v>13470</v>
      </c>
      <c r="D545" t="s">
        <v>4827</v>
      </c>
      <c r="E545" t="s">
        <v>4826</v>
      </c>
      <c r="F545" t="s">
        <v>3607</v>
      </c>
      <c r="G545">
        <v>2024</v>
      </c>
      <c r="H545" t="s">
        <v>4825</v>
      </c>
      <c r="J545" t="s">
        <v>4824</v>
      </c>
      <c r="K545" t="s">
        <v>4823</v>
      </c>
      <c r="L545" t="s">
        <v>12307</v>
      </c>
    </row>
    <row r="546" spans="1:12" x14ac:dyDescent="0.45">
      <c r="A546" t="s">
        <v>13280</v>
      </c>
      <c r="B546" t="s">
        <v>11759</v>
      </c>
      <c r="C546" t="s">
        <v>13470</v>
      </c>
      <c r="D546" t="s">
        <v>858</v>
      </c>
      <c r="E546" t="s">
        <v>857</v>
      </c>
      <c r="F546" t="s">
        <v>676</v>
      </c>
      <c r="G546">
        <v>2020</v>
      </c>
      <c r="H546" t="s">
        <v>856</v>
      </c>
      <c r="J546" t="s">
        <v>855</v>
      </c>
      <c r="K546" t="s">
        <v>854</v>
      </c>
      <c r="L546" t="s">
        <v>12880</v>
      </c>
    </row>
    <row r="547" spans="1:12" x14ac:dyDescent="0.45">
      <c r="A547" t="s">
        <v>13280</v>
      </c>
      <c r="B547" t="s">
        <v>11759</v>
      </c>
      <c r="C547" t="s">
        <v>13470</v>
      </c>
      <c r="D547" t="s">
        <v>4588</v>
      </c>
      <c r="E547" t="s">
        <v>4587</v>
      </c>
      <c r="F547" t="s">
        <v>720</v>
      </c>
      <c r="G547">
        <v>2024</v>
      </c>
      <c r="H547" t="s">
        <v>4584</v>
      </c>
      <c r="J547" t="s">
        <v>4583</v>
      </c>
      <c r="K547" t="s">
        <v>4582</v>
      </c>
      <c r="L547" t="s">
        <v>12343</v>
      </c>
    </row>
    <row r="548" spans="1:12" x14ac:dyDescent="0.45">
      <c r="A548" t="s">
        <v>13280</v>
      </c>
      <c r="B548" t="s">
        <v>11759</v>
      </c>
      <c r="C548" t="s">
        <v>13470</v>
      </c>
      <c r="D548" t="s">
        <v>2949</v>
      </c>
      <c r="E548" t="s">
        <v>2948</v>
      </c>
      <c r="F548" t="s">
        <v>2947</v>
      </c>
      <c r="G548">
        <v>2023</v>
      </c>
      <c r="H548" t="s">
        <v>2946</v>
      </c>
      <c r="J548" t="s">
        <v>2945</v>
      </c>
      <c r="K548" t="s">
        <v>2944</v>
      </c>
      <c r="L548" t="s">
        <v>12586</v>
      </c>
    </row>
    <row r="549" spans="1:12" x14ac:dyDescent="0.45">
      <c r="A549" t="s">
        <v>13280</v>
      </c>
      <c r="B549" t="s">
        <v>11759</v>
      </c>
      <c r="C549" t="s">
        <v>13470</v>
      </c>
      <c r="D549" t="s">
        <v>2983</v>
      </c>
      <c r="E549" t="s">
        <v>2982</v>
      </c>
      <c r="F549" t="s">
        <v>2981</v>
      </c>
      <c r="G549">
        <v>2023</v>
      </c>
      <c r="H549" t="s">
        <v>2980</v>
      </c>
      <c r="J549" t="s">
        <v>2979</v>
      </c>
      <c r="K549" t="s">
        <v>2978</v>
      </c>
      <c r="L549" t="s">
        <v>12581</v>
      </c>
    </row>
    <row r="550" spans="1:12" x14ac:dyDescent="0.45">
      <c r="A550" t="s">
        <v>13280</v>
      </c>
      <c r="B550" t="s">
        <v>11759</v>
      </c>
      <c r="C550" t="s">
        <v>13470</v>
      </c>
      <c r="D550" t="s">
        <v>5111</v>
      </c>
      <c r="E550" t="s">
        <v>5110</v>
      </c>
      <c r="F550" t="s">
        <v>655</v>
      </c>
      <c r="G550">
        <v>2024</v>
      </c>
      <c r="H550" t="s">
        <v>5109</v>
      </c>
      <c r="J550" t="s">
        <v>5108</v>
      </c>
      <c r="K550" t="s">
        <v>5107</v>
      </c>
      <c r="L550" t="s">
        <v>12264</v>
      </c>
    </row>
    <row r="551" spans="1:12" x14ac:dyDescent="0.45">
      <c r="A551" t="s">
        <v>13280</v>
      </c>
      <c r="B551" t="s">
        <v>11759</v>
      </c>
      <c r="C551" t="s">
        <v>13470</v>
      </c>
      <c r="D551" t="s">
        <v>4645</v>
      </c>
      <c r="E551" t="s">
        <v>4644</v>
      </c>
      <c r="F551" t="s">
        <v>4643</v>
      </c>
      <c r="G551">
        <v>2024</v>
      </c>
      <c r="H551" t="s">
        <v>4642</v>
      </c>
      <c r="J551" t="s">
        <v>4641</v>
      </c>
      <c r="K551" t="s">
        <v>4640</v>
      </c>
      <c r="L551" t="s">
        <v>12335</v>
      </c>
    </row>
    <row r="552" spans="1:12" x14ac:dyDescent="0.45">
      <c r="A552" t="s">
        <v>13280</v>
      </c>
      <c r="B552" t="s">
        <v>11759</v>
      </c>
      <c r="C552" t="s">
        <v>13470</v>
      </c>
      <c r="D552" t="s">
        <v>2002</v>
      </c>
      <c r="E552" t="s">
        <v>2001</v>
      </c>
      <c r="F552" t="s">
        <v>2000</v>
      </c>
      <c r="G552">
        <v>2020</v>
      </c>
      <c r="H552" t="s">
        <v>1999</v>
      </c>
      <c r="J552" t="s">
        <v>1998</v>
      </c>
      <c r="K552" t="s">
        <v>1997</v>
      </c>
      <c r="L552" t="s">
        <v>12721</v>
      </c>
    </row>
    <row r="553" spans="1:12" x14ac:dyDescent="0.45">
      <c r="A553" t="s">
        <v>13280</v>
      </c>
      <c r="B553" t="s">
        <v>11759</v>
      </c>
      <c r="C553" t="s">
        <v>13470</v>
      </c>
      <c r="D553" t="s">
        <v>4901</v>
      </c>
      <c r="E553" t="s">
        <v>4900</v>
      </c>
      <c r="F553" t="s">
        <v>4074</v>
      </c>
      <c r="G553">
        <v>2024</v>
      </c>
      <c r="H553" t="s">
        <v>4899</v>
      </c>
      <c r="J553" t="s">
        <v>4898</v>
      </c>
      <c r="K553" t="s">
        <v>4897</v>
      </c>
      <c r="L553" t="s">
        <v>12296</v>
      </c>
    </row>
    <row r="554" spans="1:12" x14ac:dyDescent="0.45">
      <c r="A554" t="s">
        <v>13280</v>
      </c>
      <c r="B554" t="s">
        <v>11759</v>
      </c>
      <c r="C554" t="s">
        <v>13470</v>
      </c>
      <c r="D554" t="s">
        <v>5518</v>
      </c>
      <c r="E554" t="s">
        <v>5517</v>
      </c>
      <c r="F554" t="s">
        <v>3096</v>
      </c>
      <c r="G554">
        <v>2024</v>
      </c>
      <c r="H554" t="s">
        <v>5516</v>
      </c>
      <c r="J554" t="s">
        <v>5515</v>
      </c>
      <c r="K554" t="s">
        <v>5514</v>
      </c>
      <c r="L554" t="s">
        <v>12202</v>
      </c>
    </row>
    <row r="555" spans="1:12" x14ac:dyDescent="0.45">
      <c r="A555" t="s">
        <v>13280</v>
      </c>
      <c r="B555" t="s">
        <v>11759</v>
      </c>
      <c r="C555" t="s">
        <v>13470</v>
      </c>
      <c r="D555" t="s">
        <v>3832</v>
      </c>
      <c r="E555" t="s">
        <v>3831</v>
      </c>
      <c r="F555" t="s">
        <v>902</v>
      </c>
      <c r="G555">
        <v>2023</v>
      </c>
      <c r="H555" t="s">
        <v>3829</v>
      </c>
      <c r="J555" t="s">
        <v>3828</v>
      </c>
      <c r="K555" t="s">
        <v>3827</v>
      </c>
      <c r="L555" t="s">
        <v>12456</v>
      </c>
    </row>
    <row r="556" spans="1:12" x14ac:dyDescent="0.45">
      <c r="A556" t="s">
        <v>13279</v>
      </c>
      <c r="B556" t="s">
        <v>11759</v>
      </c>
      <c r="C556" t="s">
        <v>13470</v>
      </c>
      <c r="D556" t="s">
        <v>3334</v>
      </c>
      <c r="E556" t="s">
        <v>3333</v>
      </c>
      <c r="F556" t="s">
        <v>720</v>
      </c>
      <c r="G556">
        <v>2023</v>
      </c>
      <c r="H556" t="s">
        <v>3330</v>
      </c>
      <c r="J556" t="s">
        <v>3329</v>
      </c>
      <c r="K556" t="s">
        <v>3328</v>
      </c>
      <c r="L556" t="s">
        <v>12529</v>
      </c>
    </row>
    <row r="557" spans="1:12" x14ac:dyDescent="0.45">
      <c r="A557" t="s">
        <v>13279</v>
      </c>
      <c r="B557" t="s">
        <v>11759</v>
      </c>
      <c r="C557" t="s">
        <v>13470</v>
      </c>
      <c r="D557" t="s">
        <v>4580</v>
      </c>
      <c r="E557" t="s">
        <v>4579</v>
      </c>
      <c r="F557" t="s">
        <v>4185</v>
      </c>
      <c r="G557">
        <v>2024</v>
      </c>
      <c r="H557" t="s">
        <v>4578</v>
      </c>
      <c r="J557" t="s">
        <v>4577</v>
      </c>
      <c r="K557" t="s">
        <v>4576</v>
      </c>
      <c r="L557" t="s">
        <v>12344</v>
      </c>
    </row>
    <row r="558" spans="1:12" x14ac:dyDescent="0.45">
      <c r="A558" t="s">
        <v>13279</v>
      </c>
      <c r="B558" t="s">
        <v>11759</v>
      </c>
      <c r="C558" t="s">
        <v>13470</v>
      </c>
      <c r="D558" t="s">
        <v>5394</v>
      </c>
      <c r="E558" t="s">
        <v>5393</v>
      </c>
      <c r="F558" t="s">
        <v>5392</v>
      </c>
      <c r="G558">
        <v>2024</v>
      </c>
      <c r="H558" t="s">
        <v>5391</v>
      </c>
      <c r="J558" t="s">
        <v>5390</v>
      </c>
      <c r="K558" t="s">
        <v>5389</v>
      </c>
      <c r="L558" t="s">
        <v>12221</v>
      </c>
    </row>
    <row r="559" spans="1:12" x14ac:dyDescent="0.45">
      <c r="A559" t="s">
        <v>13279</v>
      </c>
      <c r="B559" t="s">
        <v>11759</v>
      </c>
      <c r="C559" t="s">
        <v>13470</v>
      </c>
      <c r="D559" t="s">
        <v>2782</v>
      </c>
      <c r="E559" t="s">
        <v>2781</v>
      </c>
      <c r="F559" t="s">
        <v>1581</v>
      </c>
      <c r="G559">
        <v>2024</v>
      </c>
      <c r="H559" t="s">
        <v>2780</v>
      </c>
      <c r="J559" t="s">
        <v>2779</v>
      </c>
      <c r="K559" t="s">
        <v>2778</v>
      </c>
      <c r="L559" t="s">
        <v>12611</v>
      </c>
    </row>
    <row r="560" spans="1:12" x14ac:dyDescent="0.45">
      <c r="A560" t="s">
        <v>13280</v>
      </c>
      <c r="B560" t="s">
        <v>11759</v>
      </c>
      <c r="C560" t="s">
        <v>13470</v>
      </c>
      <c r="D560" t="s">
        <v>5677</v>
      </c>
      <c r="E560" t="s">
        <v>5676</v>
      </c>
      <c r="F560" t="s">
        <v>2981</v>
      </c>
      <c r="G560">
        <v>2024</v>
      </c>
      <c r="H560" t="s">
        <v>5675</v>
      </c>
      <c r="J560" t="s">
        <v>5674</v>
      </c>
      <c r="K560" t="s">
        <v>5673</v>
      </c>
      <c r="L560" t="s">
        <v>12178</v>
      </c>
    </row>
    <row r="561" spans="1:12" x14ac:dyDescent="0.45">
      <c r="A561" t="s">
        <v>13280</v>
      </c>
      <c r="B561" t="s">
        <v>11759</v>
      </c>
      <c r="C561" t="s">
        <v>13470</v>
      </c>
      <c r="D561" t="s">
        <v>1388</v>
      </c>
      <c r="E561" t="s">
        <v>1387</v>
      </c>
      <c r="F561" t="s">
        <v>1386</v>
      </c>
      <c r="G561">
        <v>2019</v>
      </c>
      <c r="H561" t="s">
        <v>1384</v>
      </c>
      <c r="J561" t="s">
        <v>1383</v>
      </c>
      <c r="K561" t="s">
        <v>1382</v>
      </c>
      <c r="L561" t="s">
        <v>12805</v>
      </c>
    </row>
    <row r="562" spans="1:12" x14ac:dyDescent="0.45">
      <c r="A562" t="s">
        <v>13280</v>
      </c>
      <c r="B562" t="s">
        <v>11759</v>
      </c>
      <c r="C562" t="s">
        <v>13470</v>
      </c>
      <c r="D562" t="s">
        <v>904</v>
      </c>
      <c r="E562" t="s">
        <v>903</v>
      </c>
      <c r="F562" t="s">
        <v>902</v>
      </c>
      <c r="G562">
        <v>2021</v>
      </c>
      <c r="H562" t="s">
        <v>899</v>
      </c>
      <c r="J562" t="s">
        <v>898</v>
      </c>
      <c r="K562" t="s">
        <v>897</v>
      </c>
      <c r="L562" t="s">
        <v>12874</v>
      </c>
    </row>
    <row r="563" spans="1:12" x14ac:dyDescent="0.45">
      <c r="A563" t="s">
        <v>13279</v>
      </c>
      <c r="B563" t="s">
        <v>11759</v>
      </c>
      <c r="C563" t="s">
        <v>13470</v>
      </c>
      <c r="D563" t="s">
        <v>4021</v>
      </c>
      <c r="E563" t="s">
        <v>4020</v>
      </c>
      <c r="F563" t="s">
        <v>902</v>
      </c>
      <c r="G563">
        <v>2022</v>
      </c>
      <c r="H563" t="s">
        <v>4017</v>
      </c>
      <c r="J563" t="s">
        <v>4016</v>
      </c>
      <c r="K563" t="s">
        <v>4015</v>
      </c>
      <c r="L563" t="s">
        <v>12429</v>
      </c>
    </row>
    <row r="564" spans="1:12" x14ac:dyDescent="0.45">
      <c r="A564" t="s">
        <v>13280</v>
      </c>
      <c r="B564" t="s">
        <v>11759</v>
      </c>
      <c r="C564" t="s">
        <v>13470</v>
      </c>
      <c r="D564" t="s">
        <v>3698</v>
      </c>
      <c r="E564" t="s">
        <v>3697</v>
      </c>
      <c r="F564" t="s">
        <v>626</v>
      </c>
      <c r="G564">
        <v>2022</v>
      </c>
      <c r="H564" t="s">
        <v>3696</v>
      </c>
      <c r="J564" t="s">
        <v>3695</v>
      </c>
      <c r="K564" t="s">
        <v>3694</v>
      </c>
      <c r="L564" t="s">
        <v>12476</v>
      </c>
    </row>
    <row r="565" spans="1:12" x14ac:dyDescent="0.45">
      <c r="A565" t="s">
        <v>13280</v>
      </c>
      <c r="B565" t="s">
        <v>11761</v>
      </c>
      <c r="C565" t="s">
        <v>9095</v>
      </c>
      <c r="D565" t="s">
        <v>11678</v>
      </c>
      <c r="E565" t="s">
        <v>11676</v>
      </c>
      <c r="G565">
        <v>2023</v>
      </c>
      <c r="H565" t="s">
        <v>9084</v>
      </c>
      <c r="I565" t="s">
        <v>9084</v>
      </c>
      <c r="J565" t="s">
        <v>11674</v>
      </c>
      <c r="K565" t="s">
        <v>9084</v>
      </c>
      <c r="L565" t="s">
        <v>13054</v>
      </c>
    </row>
    <row r="566" spans="1:12" x14ac:dyDescent="0.45">
      <c r="A566" t="s">
        <v>13280</v>
      </c>
      <c r="B566" t="s">
        <v>11759</v>
      </c>
      <c r="C566" t="s">
        <v>13470</v>
      </c>
      <c r="D566" t="s">
        <v>2554</v>
      </c>
      <c r="E566" t="s">
        <v>2553</v>
      </c>
      <c r="F566" t="s">
        <v>626</v>
      </c>
      <c r="G566">
        <v>2023</v>
      </c>
      <c r="H566" t="s">
        <v>2552</v>
      </c>
      <c r="J566" t="s">
        <v>2551</v>
      </c>
      <c r="K566" t="s">
        <v>2550</v>
      </c>
      <c r="L566" t="s">
        <v>12645</v>
      </c>
    </row>
    <row r="567" spans="1:12" x14ac:dyDescent="0.45">
      <c r="A567" t="s">
        <v>13279</v>
      </c>
      <c r="B567" t="s">
        <v>11759</v>
      </c>
      <c r="C567" t="s">
        <v>13470</v>
      </c>
      <c r="D567" t="s">
        <v>5715</v>
      </c>
      <c r="E567" t="s">
        <v>5714</v>
      </c>
      <c r="F567" t="s">
        <v>795</v>
      </c>
      <c r="G567">
        <v>2024</v>
      </c>
      <c r="H567" t="s">
        <v>5713</v>
      </c>
      <c r="J567" t="s">
        <v>5712</v>
      </c>
      <c r="K567" t="s">
        <v>5711</v>
      </c>
      <c r="L567" t="s">
        <v>12172</v>
      </c>
    </row>
    <row r="568" spans="1:12" x14ac:dyDescent="0.45">
      <c r="A568" t="s">
        <v>13280</v>
      </c>
      <c r="B568" t="s">
        <v>11759</v>
      </c>
      <c r="C568" t="s">
        <v>13470</v>
      </c>
      <c r="D568" t="s">
        <v>3117</v>
      </c>
      <c r="E568" t="s">
        <v>3116</v>
      </c>
      <c r="F568" t="s">
        <v>1047</v>
      </c>
      <c r="G568">
        <v>2023</v>
      </c>
      <c r="H568" t="s">
        <v>3115</v>
      </c>
      <c r="J568" t="s">
        <v>3114</v>
      </c>
      <c r="K568" t="s">
        <v>3113</v>
      </c>
      <c r="L568" t="s">
        <v>12561</v>
      </c>
    </row>
    <row r="569" spans="1:12" x14ac:dyDescent="0.45">
      <c r="A569" t="s">
        <v>13280</v>
      </c>
      <c r="B569" t="s">
        <v>11759</v>
      </c>
      <c r="C569" t="s">
        <v>13470</v>
      </c>
      <c r="D569" t="s">
        <v>4697</v>
      </c>
      <c r="E569" t="s">
        <v>4696</v>
      </c>
      <c r="F569" t="s">
        <v>4309</v>
      </c>
      <c r="G569">
        <v>2024</v>
      </c>
      <c r="H569" t="s">
        <v>4695</v>
      </c>
      <c r="J569" t="s">
        <v>4694</v>
      </c>
      <c r="K569" t="s">
        <v>4693</v>
      </c>
      <c r="L569" t="s">
        <v>12327</v>
      </c>
    </row>
    <row r="570" spans="1:12" x14ac:dyDescent="0.45">
      <c r="A570" t="s">
        <v>13280</v>
      </c>
      <c r="B570" t="s">
        <v>11759</v>
      </c>
      <c r="C570" t="s">
        <v>13470</v>
      </c>
      <c r="D570" t="s">
        <v>1756</v>
      </c>
      <c r="E570" t="s">
        <v>1755</v>
      </c>
      <c r="F570" t="s">
        <v>720</v>
      </c>
      <c r="G570">
        <v>2020</v>
      </c>
      <c r="H570" t="s">
        <v>1753</v>
      </c>
      <c r="J570" t="s">
        <v>1752</v>
      </c>
      <c r="K570" t="s">
        <v>1751</v>
      </c>
      <c r="L570" t="s">
        <v>12755</v>
      </c>
    </row>
    <row r="571" spans="1:12" x14ac:dyDescent="0.45">
      <c r="A571" t="s">
        <v>13280</v>
      </c>
      <c r="B571" t="s">
        <v>11759</v>
      </c>
      <c r="C571" t="s">
        <v>13470</v>
      </c>
      <c r="D571" t="s">
        <v>3406</v>
      </c>
      <c r="E571" t="s">
        <v>3405</v>
      </c>
      <c r="F571" t="s">
        <v>3404</v>
      </c>
      <c r="G571">
        <v>2023</v>
      </c>
      <c r="H571" t="s">
        <v>3403</v>
      </c>
      <c r="J571" t="s">
        <v>3402</v>
      </c>
      <c r="K571" t="s">
        <v>3401</v>
      </c>
      <c r="L571" t="s">
        <v>12518</v>
      </c>
    </row>
    <row r="572" spans="1:12" x14ac:dyDescent="0.45">
      <c r="A572" t="s">
        <v>13280</v>
      </c>
      <c r="B572" t="s">
        <v>11759</v>
      </c>
      <c r="C572" t="s">
        <v>13470</v>
      </c>
      <c r="D572" t="s">
        <v>4608</v>
      </c>
      <c r="E572" t="s">
        <v>4607</v>
      </c>
      <c r="F572" t="s">
        <v>795</v>
      </c>
      <c r="G572">
        <v>2024</v>
      </c>
      <c r="H572" t="s">
        <v>4606</v>
      </c>
      <c r="J572" t="s">
        <v>4605</v>
      </c>
      <c r="K572" t="s">
        <v>4604</v>
      </c>
      <c r="L572" t="s">
        <v>12340</v>
      </c>
    </row>
    <row r="573" spans="1:12" x14ac:dyDescent="0.45">
      <c r="A573" t="s">
        <v>13280</v>
      </c>
      <c r="B573" t="s">
        <v>11759</v>
      </c>
      <c r="C573" t="s">
        <v>13470</v>
      </c>
      <c r="D573" t="s">
        <v>5041</v>
      </c>
      <c r="E573" t="s">
        <v>5040</v>
      </c>
      <c r="F573" t="s">
        <v>5039</v>
      </c>
      <c r="G573">
        <v>2024</v>
      </c>
      <c r="H573" t="s">
        <v>5038</v>
      </c>
      <c r="J573" t="s">
        <v>5037</v>
      </c>
      <c r="K573" t="s">
        <v>5036</v>
      </c>
      <c r="L573" t="s">
        <v>12275</v>
      </c>
    </row>
    <row r="574" spans="1:12" x14ac:dyDescent="0.45">
      <c r="A574" t="s">
        <v>13279</v>
      </c>
      <c r="B574" t="s">
        <v>11759</v>
      </c>
      <c r="C574" t="s">
        <v>13470</v>
      </c>
      <c r="D574" t="s">
        <v>5665</v>
      </c>
      <c r="E574" t="s">
        <v>5664</v>
      </c>
      <c r="F574" t="s">
        <v>1769</v>
      </c>
      <c r="G574">
        <v>2024</v>
      </c>
      <c r="H574" t="s">
        <v>5663</v>
      </c>
      <c r="J574" t="s">
        <v>5662</v>
      </c>
      <c r="K574" t="s">
        <v>5661</v>
      </c>
      <c r="L574" t="s">
        <v>12180</v>
      </c>
    </row>
    <row r="575" spans="1:12" x14ac:dyDescent="0.45">
      <c r="A575" t="s">
        <v>13279</v>
      </c>
      <c r="B575" t="s">
        <v>11759</v>
      </c>
      <c r="C575" t="s">
        <v>13470</v>
      </c>
      <c r="D575" t="s">
        <v>753</v>
      </c>
      <c r="E575" t="s">
        <v>752</v>
      </c>
      <c r="F575" t="s">
        <v>751</v>
      </c>
      <c r="G575">
        <v>2021</v>
      </c>
      <c r="H575" t="s">
        <v>750</v>
      </c>
      <c r="J575" t="s">
        <v>749</v>
      </c>
      <c r="K575" t="s">
        <v>748</v>
      </c>
      <c r="L575" t="s">
        <v>12895</v>
      </c>
    </row>
    <row r="576" spans="1:12" x14ac:dyDescent="0.45">
      <c r="A576" t="s">
        <v>13280</v>
      </c>
      <c r="B576" t="s">
        <v>11759</v>
      </c>
      <c r="C576" t="s">
        <v>13470</v>
      </c>
      <c r="D576" t="s">
        <v>1442</v>
      </c>
      <c r="E576" t="s">
        <v>1441</v>
      </c>
      <c r="F576" t="s">
        <v>1417</v>
      </c>
      <c r="G576">
        <v>2020</v>
      </c>
      <c r="H576" t="s">
        <v>1439</v>
      </c>
      <c r="J576" t="s">
        <v>1438</v>
      </c>
      <c r="K576" t="s">
        <v>1437</v>
      </c>
      <c r="L576" t="s">
        <v>12798</v>
      </c>
    </row>
    <row r="577" spans="1:12" x14ac:dyDescent="0.45">
      <c r="A577" t="s">
        <v>13280</v>
      </c>
      <c r="B577" t="s">
        <v>11759</v>
      </c>
      <c r="C577" t="s">
        <v>13470</v>
      </c>
      <c r="D577" t="s">
        <v>3302</v>
      </c>
      <c r="E577" t="s">
        <v>3301</v>
      </c>
      <c r="F577" t="s">
        <v>3300</v>
      </c>
      <c r="G577">
        <v>2022</v>
      </c>
      <c r="H577" t="s">
        <v>3299</v>
      </c>
      <c r="J577" t="s">
        <v>3298</v>
      </c>
      <c r="K577" t="s">
        <v>3297</v>
      </c>
      <c r="L577" t="s">
        <v>12534</v>
      </c>
    </row>
    <row r="578" spans="1:12" x14ac:dyDescent="0.45">
      <c r="A578" t="s">
        <v>13280</v>
      </c>
      <c r="B578" t="s">
        <v>11759</v>
      </c>
      <c r="C578" t="s">
        <v>13470</v>
      </c>
      <c r="D578" t="s">
        <v>2714</v>
      </c>
      <c r="E578" t="s">
        <v>2713</v>
      </c>
      <c r="F578" t="s">
        <v>1281</v>
      </c>
      <c r="G578">
        <v>2023</v>
      </c>
      <c r="H578" t="s">
        <v>2712</v>
      </c>
      <c r="J578" t="s">
        <v>2711</v>
      </c>
      <c r="K578" t="s">
        <v>2710</v>
      </c>
      <c r="L578" t="s">
        <v>12621</v>
      </c>
    </row>
    <row r="579" spans="1:12" x14ac:dyDescent="0.45">
      <c r="A579" t="s">
        <v>13280</v>
      </c>
      <c r="B579" t="s">
        <v>11759</v>
      </c>
      <c r="C579" t="s">
        <v>13470</v>
      </c>
      <c r="D579" t="s">
        <v>5802</v>
      </c>
      <c r="E579" t="s">
        <v>5801</v>
      </c>
      <c r="F579" t="s">
        <v>4411</v>
      </c>
      <c r="G579">
        <v>2024</v>
      </c>
      <c r="H579" t="s">
        <v>5800</v>
      </c>
      <c r="J579" t="s">
        <v>5799</v>
      </c>
      <c r="K579" t="s">
        <v>5798</v>
      </c>
      <c r="L579" t="s">
        <v>12158</v>
      </c>
    </row>
    <row r="580" spans="1:12" x14ac:dyDescent="0.45">
      <c r="A580" t="s">
        <v>13279</v>
      </c>
      <c r="B580" t="s">
        <v>11759</v>
      </c>
      <c r="C580" t="s">
        <v>13470</v>
      </c>
      <c r="D580" t="s">
        <v>1035</v>
      </c>
      <c r="E580" t="s">
        <v>1034</v>
      </c>
      <c r="F580" t="s">
        <v>960</v>
      </c>
      <c r="G580">
        <v>2021</v>
      </c>
      <c r="H580" t="s">
        <v>1032</v>
      </c>
      <c r="J580" t="s">
        <v>1031</v>
      </c>
      <c r="K580" t="s">
        <v>1030</v>
      </c>
      <c r="L580" t="s">
        <v>12855</v>
      </c>
    </row>
    <row r="581" spans="1:12" x14ac:dyDescent="0.45">
      <c r="A581" t="s">
        <v>13280</v>
      </c>
      <c r="B581" t="s">
        <v>11759</v>
      </c>
      <c r="C581" t="s">
        <v>13470</v>
      </c>
      <c r="D581" t="s">
        <v>1201</v>
      </c>
      <c r="E581" t="s">
        <v>1200</v>
      </c>
      <c r="F581" t="s">
        <v>1199</v>
      </c>
      <c r="G581">
        <v>2021</v>
      </c>
      <c r="H581" t="s">
        <v>1198</v>
      </c>
      <c r="J581" t="s">
        <v>1197</v>
      </c>
      <c r="K581" t="s">
        <v>1196</v>
      </c>
      <c r="L581" t="s">
        <v>12831</v>
      </c>
    </row>
    <row r="582" spans="1:12" x14ac:dyDescent="0.45">
      <c r="A582" t="s">
        <v>13280</v>
      </c>
      <c r="B582" t="s">
        <v>11759</v>
      </c>
      <c r="C582" t="s">
        <v>13470</v>
      </c>
      <c r="D582" t="s">
        <v>761</v>
      </c>
      <c r="E582" t="s">
        <v>760</v>
      </c>
      <c r="F582" t="s">
        <v>759</v>
      </c>
      <c r="G582">
        <v>2021</v>
      </c>
      <c r="H582" t="s">
        <v>757</v>
      </c>
      <c r="J582" t="s">
        <v>756</v>
      </c>
      <c r="K582" t="s">
        <v>755</v>
      </c>
      <c r="L582" t="s">
        <v>12894</v>
      </c>
    </row>
    <row r="583" spans="1:12" x14ac:dyDescent="0.45">
      <c r="A583" t="s">
        <v>13280</v>
      </c>
      <c r="B583" t="s">
        <v>11759</v>
      </c>
      <c r="C583" t="s">
        <v>13470</v>
      </c>
      <c r="D583" t="s">
        <v>1575</v>
      </c>
      <c r="E583" t="s">
        <v>1574</v>
      </c>
      <c r="F583" t="s">
        <v>720</v>
      </c>
      <c r="G583">
        <v>2019</v>
      </c>
      <c r="H583" t="s">
        <v>1572</v>
      </c>
      <c r="J583" t="s">
        <v>1571</v>
      </c>
      <c r="K583" t="s">
        <v>1570</v>
      </c>
      <c r="L583" t="s">
        <v>12780</v>
      </c>
    </row>
    <row r="584" spans="1:12" x14ac:dyDescent="0.45">
      <c r="A584" t="s">
        <v>13280</v>
      </c>
      <c r="B584" t="s">
        <v>11759</v>
      </c>
      <c r="C584" t="s">
        <v>13470</v>
      </c>
      <c r="D584" t="s">
        <v>2288</v>
      </c>
      <c r="E584" t="s">
        <v>2287</v>
      </c>
      <c r="F584" t="s">
        <v>720</v>
      </c>
      <c r="G584">
        <v>2018</v>
      </c>
      <c r="H584" t="s">
        <v>2284</v>
      </c>
      <c r="J584" t="s">
        <v>2283</v>
      </c>
      <c r="K584" t="s">
        <v>2282</v>
      </c>
      <c r="L584" t="s">
        <v>12683</v>
      </c>
    </row>
    <row r="585" spans="1:12" x14ac:dyDescent="0.45">
      <c r="A585" t="s">
        <v>13280</v>
      </c>
      <c r="B585" t="s">
        <v>11759</v>
      </c>
      <c r="C585" t="s">
        <v>13470</v>
      </c>
      <c r="D585" t="s">
        <v>4888</v>
      </c>
      <c r="E585" t="s">
        <v>4887</v>
      </c>
      <c r="F585" t="s">
        <v>830</v>
      </c>
      <c r="G585">
        <v>2024</v>
      </c>
      <c r="H585" t="s">
        <v>4886</v>
      </c>
      <c r="J585" t="s">
        <v>4885</v>
      </c>
      <c r="K585" t="s">
        <v>4884</v>
      </c>
      <c r="L585" t="s">
        <v>12298</v>
      </c>
    </row>
    <row r="586" spans="1:12" x14ac:dyDescent="0.45">
      <c r="A586" t="s">
        <v>13280</v>
      </c>
      <c r="B586" t="s">
        <v>11759</v>
      </c>
      <c r="C586" t="s">
        <v>13470</v>
      </c>
      <c r="D586" t="s">
        <v>5525</v>
      </c>
      <c r="E586" t="s">
        <v>5524</v>
      </c>
      <c r="F586" t="s">
        <v>3536</v>
      </c>
      <c r="G586">
        <v>2024</v>
      </c>
      <c r="H586" t="s">
        <v>5522</v>
      </c>
      <c r="J586" t="s">
        <v>5521</v>
      </c>
      <c r="K586" t="s">
        <v>5520</v>
      </c>
      <c r="L586" t="s">
        <v>12201</v>
      </c>
    </row>
    <row r="587" spans="1:12" x14ac:dyDescent="0.45">
      <c r="A587" t="s">
        <v>13280</v>
      </c>
      <c r="B587" t="s">
        <v>11760</v>
      </c>
      <c r="C587" t="s">
        <v>5857</v>
      </c>
      <c r="D587" t="s">
        <v>6997</v>
      </c>
      <c r="E587" t="s">
        <v>6994</v>
      </c>
      <c r="G587">
        <v>2022</v>
      </c>
      <c r="H587" t="s">
        <v>6992</v>
      </c>
      <c r="J587" t="s">
        <v>6991</v>
      </c>
      <c r="L587" t="s">
        <v>13111</v>
      </c>
    </row>
    <row r="588" spans="1:12" x14ac:dyDescent="0.45">
      <c r="A588" t="s">
        <v>13280</v>
      </c>
      <c r="B588" t="s">
        <v>11759</v>
      </c>
      <c r="C588" t="s">
        <v>13470</v>
      </c>
      <c r="D588" t="s">
        <v>1256</v>
      </c>
      <c r="E588" t="s">
        <v>1255</v>
      </c>
      <c r="F588" t="s">
        <v>766</v>
      </c>
      <c r="G588">
        <v>2020</v>
      </c>
      <c r="H588" t="s">
        <v>1253</v>
      </c>
      <c r="J588" t="s">
        <v>1252</v>
      </c>
      <c r="K588" t="s">
        <v>1251</v>
      </c>
      <c r="L588" t="s">
        <v>12823</v>
      </c>
    </row>
    <row r="589" spans="1:12" x14ac:dyDescent="0.45">
      <c r="A589" t="s">
        <v>13280</v>
      </c>
      <c r="B589" t="s">
        <v>11761</v>
      </c>
      <c r="C589" t="s">
        <v>9095</v>
      </c>
      <c r="D589" t="s">
        <v>10548</v>
      </c>
      <c r="E589" t="s">
        <v>10546</v>
      </c>
      <c r="G589">
        <v>2024</v>
      </c>
      <c r="H589" t="s">
        <v>9084</v>
      </c>
      <c r="I589" t="s">
        <v>9084</v>
      </c>
      <c r="J589" t="s">
        <v>10544</v>
      </c>
      <c r="K589" t="s">
        <v>9084</v>
      </c>
      <c r="L589" t="s">
        <v>13241</v>
      </c>
    </row>
    <row r="590" spans="1:12" x14ac:dyDescent="0.45">
      <c r="A590" t="s">
        <v>13279</v>
      </c>
      <c r="B590" t="s">
        <v>11759</v>
      </c>
      <c r="C590" t="s">
        <v>13470</v>
      </c>
      <c r="D590" t="s">
        <v>1007</v>
      </c>
      <c r="E590" t="s">
        <v>1006</v>
      </c>
      <c r="F590" t="s">
        <v>640</v>
      </c>
      <c r="G590">
        <v>2021</v>
      </c>
      <c r="H590" t="s">
        <v>1005</v>
      </c>
      <c r="J590" t="s">
        <v>1004</v>
      </c>
      <c r="K590" t="s">
        <v>1003</v>
      </c>
      <c r="L590" t="s">
        <v>12859</v>
      </c>
    </row>
    <row r="591" spans="1:12" x14ac:dyDescent="0.45">
      <c r="A591" t="s">
        <v>13280</v>
      </c>
      <c r="B591" t="s">
        <v>11759</v>
      </c>
      <c r="C591" t="s">
        <v>13470</v>
      </c>
      <c r="D591" t="s">
        <v>2390</v>
      </c>
      <c r="E591" t="s">
        <v>2389</v>
      </c>
      <c r="F591" t="s">
        <v>2388</v>
      </c>
      <c r="G591">
        <v>2018</v>
      </c>
      <c r="H591" t="s">
        <v>2386</v>
      </c>
      <c r="J591" t="s">
        <v>2385</v>
      </c>
      <c r="K591" t="s">
        <v>2384</v>
      </c>
      <c r="L591" t="s">
        <v>12669</v>
      </c>
    </row>
    <row r="592" spans="1:12" x14ac:dyDescent="0.45">
      <c r="A592" t="s">
        <v>13280</v>
      </c>
      <c r="B592" t="s">
        <v>11759</v>
      </c>
      <c r="C592" t="s">
        <v>13470</v>
      </c>
      <c r="D592" t="s">
        <v>3016</v>
      </c>
      <c r="E592" t="s">
        <v>3015</v>
      </c>
      <c r="F592" t="s">
        <v>773</v>
      </c>
      <c r="G592">
        <v>2024</v>
      </c>
      <c r="H592" t="s">
        <v>3014</v>
      </c>
      <c r="J592" t="s">
        <v>3013</v>
      </c>
      <c r="K592" t="s">
        <v>3012</v>
      </c>
      <c r="L592" t="s">
        <v>12576</v>
      </c>
    </row>
    <row r="593" spans="1:12" x14ac:dyDescent="0.45">
      <c r="A593" t="s">
        <v>13280</v>
      </c>
      <c r="B593" t="s">
        <v>11759</v>
      </c>
      <c r="C593" t="s">
        <v>13470</v>
      </c>
      <c r="D593" t="s">
        <v>2417</v>
      </c>
      <c r="E593" t="s">
        <v>2416</v>
      </c>
      <c r="F593" t="s">
        <v>2415</v>
      </c>
      <c r="G593">
        <v>2017</v>
      </c>
      <c r="H593" t="s">
        <v>2413</v>
      </c>
      <c r="J593" t="s">
        <v>2412</v>
      </c>
      <c r="L593" t="s">
        <v>12665</v>
      </c>
    </row>
    <row r="594" spans="1:12" x14ac:dyDescent="0.45">
      <c r="A594" t="s">
        <v>13280</v>
      </c>
      <c r="B594" t="s">
        <v>11759</v>
      </c>
      <c r="C594" t="s">
        <v>13470</v>
      </c>
      <c r="D594" t="s">
        <v>2708</v>
      </c>
      <c r="E594" t="s">
        <v>2707</v>
      </c>
      <c r="F594" t="s">
        <v>2706</v>
      </c>
      <c r="G594">
        <v>2023</v>
      </c>
      <c r="H594" t="s">
        <v>2705</v>
      </c>
      <c r="J594" t="s">
        <v>2704</v>
      </c>
      <c r="K594" t="s">
        <v>2703</v>
      </c>
      <c r="L594" t="s">
        <v>12622</v>
      </c>
    </row>
    <row r="595" spans="1:12" x14ac:dyDescent="0.45">
      <c r="A595" t="s">
        <v>13279</v>
      </c>
      <c r="B595" t="s">
        <v>11759</v>
      </c>
      <c r="C595" t="s">
        <v>13470</v>
      </c>
      <c r="D595" t="s">
        <v>932</v>
      </c>
      <c r="E595" t="s">
        <v>931</v>
      </c>
      <c r="F595" t="s">
        <v>930</v>
      </c>
      <c r="G595">
        <v>2020</v>
      </c>
      <c r="H595" t="s">
        <v>928</v>
      </c>
      <c r="J595" t="s">
        <v>927</v>
      </c>
      <c r="K595" t="s">
        <v>926</v>
      </c>
      <c r="L595" t="s">
        <v>12870</v>
      </c>
    </row>
    <row r="596" spans="1:12" x14ac:dyDescent="0.45">
      <c r="A596" t="s">
        <v>13280</v>
      </c>
      <c r="B596" t="s">
        <v>11759</v>
      </c>
      <c r="C596" t="s">
        <v>13470</v>
      </c>
      <c r="D596" t="s">
        <v>4104</v>
      </c>
      <c r="E596" t="s">
        <v>4103</v>
      </c>
      <c r="F596" t="s">
        <v>3972</v>
      </c>
      <c r="G596">
        <v>2021</v>
      </c>
      <c r="H596" t="s">
        <v>4102</v>
      </c>
      <c r="J596" t="s">
        <v>4101</v>
      </c>
      <c r="K596" t="s">
        <v>4100</v>
      </c>
      <c r="L596" t="s">
        <v>12417</v>
      </c>
    </row>
    <row r="597" spans="1:12" x14ac:dyDescent="0.45">
      <c r="A597" t="s">
        <v>13280</v>
      </c>
      <c r="B597" t="s">
        <v>11759</v>
      </c>
      <c r="C597" t="s">
        <v>13470</v>
      </c>
      <c r="D597" t="s">
        <v>3974</v>
      </c>
      <c r="E597" t="s">
        <v>3973</v>
      </c>
      <c r="F597" t="s">
        <v>3972</v>
      </c>
      <c r="G597">
        <v>2021</v>
      </c>
      <c r="H597" t="s">
        <v>3971</v>
      </c>
      <c r="J597" t="s">
        <v>3970</v>
      </c>
      <c r="K597" t="s">
        <v>3969</v>
      </c>
      <c r="L597" t="s">
        <v>12436</v>
      </c>
    </row>
    <row r="598" spans="1:12" x14ac:dyDescent="0.45">
      <c r="A598" t="s">
        <v>13280</v>
      </c>
      <c r="B598" t="s">
        <v>11759</v>
      </c>
      <c r="C598" t="s">
        <v>13470</v>
      </c>
      <c r="D598" t="s">
        <v>4882</v>
      </c>
      <c r="E598" t="s">
        <v>4881</v>
      </c>
      <c r="F598" t="s">
        <v>720</v>
      </c>
      <c r="G598">
        <v>2024</v>
      </c>
      <c r="H598" t="s">
        <v>4878</v>
      </c>
      <c r="J598" t="s">
        <v>4877</v>
      </c>
      <c r="K598" t="s">
        <v>4876</v>
      </c>
      <c r="L598" t="s">
        <v>12299</v>
      </c>
    </row>
    <row r="599" spans="1:12" x14ac:dyDescent="0.45">
      <c r="A599" t="s">
        <v>13280</v>
      </c>
      <c r="B599" t="s">
        <v>11759</v>
      </c>
      <c r="C599" t="s">
        <v>13470</v>
      </c>
      <c r="D599" t="s">
        <v>2810</v>
      </c>
      <c r="E599" t="s">
        <v>2809</v>
      </c>
      <c r="F599" t="s">
        <v>1980</v>
      </c>
      <c r="G599">
        <v>2024</v>
      </c>
      <c r="H599" t="s">
        <v>2807</v>
      </c>
      <c r="J599" t="s">
        <v>2806</v>
      </c>
      <c r="K599" t="s">
        <v>2805</v>
      </c>
      <c r="L599" t="s">
        <v>12607</v>
      </c>
    </row>
    <row r="600" spans="1:12" x14ac:dyDescent="0.45">
      <c r="A600" t="s">
        <v>13280</v>
      </c>
      <c r="B600" t="s">
        <v>11759</v>
      </c>
      <c r="C600" t="s">
        <v>13470</v>
      </c>
      <c r="D600" t="s">
        <v>5690</v>
      </c>
      <c r="E600" t="s">
        <v>5689</v>
      </c>
      <c r="F600" t="s">
        <v>1980</v>
      </c>
      <c r="G600">
        <v>2024</v>
      </c>
      <c r="H600" t="s">
        <v>5687</v>
      </c>
      <c r="J600" t="s">
        <v>5686</v>
      </c>
      <c r="K600" t="s">
        <v>5685</v>
      </c>
      <c r="L600" t="s">
        <v>12176</v>
      </c>
    </row>
    <row r="601" spans="1:12" x14ac:dyDescent="0.45">
      <c r="A601" t="s">
        <v>13279</v>
      </c>
      <c r="B601" t="s">
        <v>11759</v>
      </c>
      <c r="C601" t="s">
        <v>13470</v>
      </c>
      <c r="D601" t="s">
        <v>2580</v>
      </c>
      <c r="E601" t="s">
        <v>2579</v>
      </c>
      <c r="F601" t="s">
        <v>2578</v>
      </c>
      <c r="G601">
        <v>2023</v>
      </c>
      <c r="H601" t="s">
        <v>2577</v>
      </c>
      <c r="J601" t="s">
        <v>2576</v>
      </c>
      <c r="K601" t="s">
        <v>2575</v>
      </c>
      <c r="L601" t="s">
        <v>12641</v>
      </c>
    </row>
    <row r="602" spans="1:12" x14ac:dyDescent="0.45">
      <c r="A602" t="s">
        <v>13280</v>
      </c>
      <c r="B602" t="s">
        <v>11759</v>
      </c>
      <c r="C602" t="s">
        <v>13470</v>
      </c>
      <c r="D602" t="s">
        <v>1351</v>
      </c>
      <c r="E602" t="s">
        <v>1350</v>
      </c>
      <c r="F602" t="s">
        <v>1349</v>
      </c>
      <c r="G602">
        <v>2019</v>
      </c>
      <c r="H602" t="s">
        <v>1347</v>
      </c>
      <c r="J602" t="s">
        <v>1346</v>
      </c>
      <c r="K602" t="s">
        <v>1345</v>
      </c>
      <c r="L602" t="s">
        <v>12810</v>
      </c>
    </row>
    <row r="603" spans="1:12" x14ac:dyDescent="0.45">
      <c r="A603" t="s">
        <v>13280</v>
      </c>
      <c r="B603" t="s">
        <v>11759</v>
      </c>
      <c r="C603" t="s">
        <v>13470</v>
      </c>
      <c r="D603" t="s">
        <v>2368</v>
      </c>
      <c r="E603" t="s">
        <v>2367</v>
      </c>
      <c r="F603" t="s">
        <v>2366</v>
      </c>
      <c r="G603">
        <v>2017</v>
      </c>
      <c r="H603" t="s">
        <v>2365</v>
      </c>
      <c r="J603" t="s">
        <v>2364</v>
      </c>
      <c r="K603" t="s">
        <v>2363</v>
      </c>
      <c r="L603" t="s">
        <v>12672</v>
      </c>
    </row>
    <row r="604" spans="1:12" x14ac:dyDescent="0.45">
      <c r="A604" t="s">
        <v>13280</v>
      </c>
      <c r="B604" t="s">
        <v>11759</v>
      </c>
      <c r="C604" t="s">
        <v>13470</v>
      </c>
      <c r="D604" t="s">
        <v>5702</v>
      </c>
      <c r="E604" t="s">
        <v>5701</v>
      </c>
      <c r="F604" t="s">
        <v>979</v>
      </c>
      <c r="G604">
        <v>2024</v>
      </c>
      <c r="H604" t="s">
        <v>5700</v>
      </c>
      <c r="J604" t="s">
        <v>5699</v>
      </c>
      <c r="K604" t="s">
        <v>5698</v>
      </c>
      <c r="L604" t="s">
        <v>12174</v>
      </c>
    </row>
    <row r="605" spans="1:12" x14ac:dyDescent="0.45">
      <c r="A605" t="s">
        <v>13280</v>
      </c>
      <c r="B605" t="s">
        <v>11759</v>
      </c>
      <c r="C605" t="s">
        <v>13470</v>
      </c>
      <c r="D605" t="s">
        <v>2912</v>
      </c>
      <c r="E605" t="s">
        <v>2911</v>
      </c>
      <c r="F605" t="s">
        <v>893</v>
      </c>
      <c r="G605">
        <v>2023</v>
      </c>
      <c r="H605" t="s">
        <v>2909</v>
      </c>
      <c r="J605" t="s">
        <v>2908</v>
      </c>
      <c r="K605" t="s">
        <v>2907</v>
      </c>
      <c r="L605" t="s">
        <v>12592</v>
      </c>
    </row>
    <row r="606" spans="1:12" x14ac:dyDescent="0.45">
      <c r="A606" t="s">
        <v>13280</v>
      </c>
      <c r="B606" t="s">
        <v>11759</v>
      </c>
      <c r="C606" t="s">
        <v>13470</v>
      </c>
      <c r="D606" t="s">
        <v>4193</v>
      </c>
      <c r="E606" t="s">
        <v>4192</v>
      </c>
      <c r="F606" t="s">
        <v>3219</v>
      </c>
      <c r="G606">
        <v>2021</v>
      </c>
      <c r="H606" t="s">
        <v>4191</v>
      </c>
      <c r="J606" t="s">
        <v>4190</v>
      </c>
      <c r="K606" t="s">
        <v>4189</v>
      </c>
      <c r="L606" t="s">
        <v>12403</v>
      </c>
    </row>
    <row r="607" spans="1:12" x14ac:dyDescent="0.45">
      <c r="A607" t="s">
        <v>13280</v>
      </c>
      <c r="B607" t="s">
        <v>11759</v>
      </c>
      <c r="C607" t="s">
        <v>13470</v>
      </c>
      <c r="D607" t="s">
        <v>5142</v>
      </c>
      <c r="E607" t="s">
        <v>5141</v>
      </c>
      <c r="F607" t="s">
        <v>830</v>
      </c>
      <c r="G607">
        <v>2024</v>
      </c>
      <c r="H607" t="s">
        <v>5140</v>
      </c>
      <c r="J607" t="s">
        <v>5139</v>
      </c>
      <c r="K607" t="s">
        <v>5138</v>
      </c>
      <c r="L607" t="s">
        <v>12259</v>
      </c>
    </row>
    <row r="608" spans="1:12" x14ac:dyDescent="0.45">
      <c r="A608" t="s">
        <v>13280</v>
      </c>
      <c r="B608" t="s">
        <v>11759</v>
      </c>
      <c r="C608" t="s">
        <v>13470</v>
      </c>
      <c r="D608" t="s">
        <v>953</v>
      </c>
      <c r="E608" t="s">
        <v>952</v>
      </c>
      <c r="F608" t="s">
        <v>951</v>
      </c>
      <c r="G608">
        <v>2020</v>
      </c>
      <c r="H608" t="s">
        <v>950</v>
      </c>
      <c r="J608" t="s">
        <v>949</v>
      </c>
      <c r="K608" t="s">
        <v>948</v>
      </c>
      <c r="L608" t="s">
        <v>12867</v>
      </c>
    </row>
    <row r="609" spans="1:12" x14ac:dyDescent="0.45">
      <c r="A609" t="s">
        <v>13280</v>
      </c>
      <c r="B609" t="s">
        <v>11759</v>
      </c>
      <c r="C609" t="s">
        <v>13470</v>
      </c>
      <c r="D609" t="s">
        <v>3726</v>
      </c>
      <c r="E609" t="s">
        <v>3725</v>
      </c>
      <c r="F609" t="s">
        <v>1241</v>
      </c>
      <c r="G609">
        <v>2023</v>
      </c>
      <c r="H609" t="s">
        <v>3722</v>
      </c>
      <c r="J609" t="s">
        <v>3721</v>
      </c>
      <c r="K609" t="s">
        <v>3720</v>
      </c>
      <c r="L609" t="s">
        <v>12472</v>
      </c>
    </row>
    <row r="610" spans="1:12" x14ac:dyDescent="0.45">
      <c r="A610" t="s">
        <v>13280</v>
      </c>
      <c r="B610" t="s">
        <v>11759</v>
      </c>
      <c r="C610" t="s">
        <v>13470</v>
      </c>
      <c r="D610" t="s">
        <v>3340</v>
      </c>
      <c r="E610" t="s">
        <v>3339</v>
      </c>
      <c r="F610" t="s">
        <v>869</v>
      </c>
      <c r="G610">
        <v>2022</v>
      </c>
      <c r="H610" t="s">
        <v>3338</v>
      </c>
      <c r="J610" t="s">
        <v>3337</v>
      </c>
      <c r="K610" t="s">
        <v>3336</v>
      </c>
      <c r="L610" t="s">
        <v>12528</v>
      </c>
    </row>
    <row r="611" spans="1:12" x14ac:dyDescent="0.45">
      <c r="A611" t="s">
        <v>13280</v>
      </c>
      <c r="B611" t="s">
        <v>11759</v>
      </c>
      <c r="C611" t="s">
        <v>13470</v>
      </c>
      <c r="D611" t="s">
        <v>5015</v>
      </c>
      <c r="E611" t="s">
        <v>5014</v>
      </c>
      <c r="F611" t="s">
        <v>626</v>
      </c>
      <c r="G611">
        <v>2024</v>
      </c>
      <c r="H611" t="s">
        <v>5013</v>
      </c>
      <c r="J611" t="s">
        <v>5012</v>
      </c>
      <c r="K611" t="s">
        <v>5011</v>
      </c>
      <c r="L611" t="s">
        <v>12279</v>
      </c>
    </row>
    <row r="612" spans="1:12" x14ac:dyDescent="0.45">
      <c r="A612" t="s">
        <v>13280</v>
      </c>
      <c r="B612" t="s">
        <v>11759</v>
      </c>
      <c r="C612" t="s">
        <v>13470</v>
      </c>
      <c r="D612" t="s">
        <v>4277</v>
      </c>
      <c r="E612" t="s">
        <v>4276</v>
      </c>
      <c r="F612" t="s">
        <v>3300</v>
      </c>
      <c r="G612">
        <v>2022</v>
      </c>
      <c r="H612" t="s">
        <v>4275</v>
      </c>
      <c r="J612" t="s">
        <v>4274</v>
      </c>
      <c r="K612" t="s">
        <v>4273</v>
      </c>
      <c r="L612" t="s">
        <v>12390</v>
      </c>
    </row>
    <row r="613" spans="1:12" x14ac:dyDescent="0.45">
      <c r="A613" t="s">
        <v>13280</v>
      </c>
      <c r="B613" t="s">
        <v>11759</v>
      </c>
      <c r="C613" t="s">
        <v>13470</v>
      </c>
      <c r="D613" t="s">
        <v>1146</v>
      </c>
      <c r="E613" t="s">
        <v>1145</v>
      </c>
      <c r="F613" t="s">
        <v>850</v>
      </c>
      <c r="G613">
        <v>2021</v>
      </c>
      <c r="H613" t="s">
        <v>1143</v>
      </c>
      <c r="J613" t="s">
        <v>1142</v>
      </c>
      <c r="L613" t="s">
        <v>12839</v>
      </c>
    </row>
    <row r="614" spans="1:12" x14ac:dyDescent="0.45">
      <c r="A614" t="s">
        <v>13279</v>
      </c>
      <c r="B614" t="s">
        <v>11760</v>
      </c>
      <c r="C614" t="s">
        <v>5857</v>
      </c>
      <c r="D614" t="s">
        <v>6436</v>
      </c>
      <c r="E614" t="s">
        <v>6433</v>
      </c>
      <c r="G614">
        <v>2017</v>
      </c>
      <c r="H614" t="s">
        <v>6431</v>
      </c>
      <c r="J614" t="s">
        <v>6430</v>
      </c>
      <c r="L614" t="s">
        <v>13168</v>
      </c>
    </row>
    <row r="615" spans="1:12" x14ac:dyDescent="0.45">
      <c r="A615" t="s">
        <v>13280</v>
      </c>
      <c r="B615" t="s">
        <v>11759</v>
      </c>
      <c r="C615" t="s">
        <v>13470</v>
      </c>
      <c r="D615" t="s">
        <v>852</v>
      </c>
      <c r="E615" t="s">
        <v>851</v>
      </c>
      <c r="F615" t="s">
        <v>850</v>
      </c>
      <c r="G615">
        <v>2021</v>
      </c>
      <c r="H615" t="s">
        <v>848</v>
      </c>
      <c r="J615" t="s">
        <v>847</v>
      </c>
      <c r="L615" t="s">
        <v>12881</v>
      </c>
    </row>
    <row r="616" spans="1:12" x14ac:dyDescent="0.45">
      <c r="A616" t="s">
        <v>13280</v>
      </c>
      <c r="B616" t="s">
        <v>11759</v>
      </c>
      <c r="C616" t="s">
        <v>13470</v>
      </c>
      <c r="D616" t="s">
        <v>5471</v>
      </c>
      <c r="E616" t="s">
        <v>5470</v>
      </c>
      <c r="F616" t="s">
        <v>5469</v>
      </c>
      <c r="G616">
        <v>2024</v>
      </c>
      <c r="H616" t="s">
        <v>5468</v>
      </c>
      <c r="J616" t="s">
        <v>5467</v>
      </c>
      <c r="K616" t="s">
        <v>5466</v>
      </c>
      <c r="L616" t="s">
        <v>12209</v>
      </c>
    </row>
    <row r="617" spans="1:12" x14ac:dyDescent="0.45">
      <c r="A617" t="s">
        <v>13280</v>
      </c>
      <c r="B617" t="s">
        <v>11759</v>
      </c>
      <c r="C617" t="s">
        <v>13470</v>
      </c>
      <c r="D617" t="s">
        <v>1084</v>
      </c>
      <c r="E617" t="s">
        <v>1083</v>
      </c>
      <c r="F617" t="s">
        <v>902</v>
      </c>
      <c r="G617">
        <v>2021</v>
      </c>
      <c r="H617" t="s">
        <v>1081</v>
      </c>
      <c r="J617" t="s">
        <v>1080</v>
      </c>
      <c r="K617" t="s">
        <v>1079</v>
      </c>
      <c r="L617" t="s">
        <v>12848</v>
      </c>
    </row>
    <row r="618" spans="1:12" x14ac:dyDescent="0.45">
      <c r="A618" t="s">
        <v>13280</v>
      </c>
      <c r="B618" t="s">
        <v>11759</v>
      </c>
      <c r="C618" t="s">
        <v>13470</v>
      </c>
      <c r="D618" t="s">
        <v>1838</v>
      </c>
      <c r="E618" t="s">
        <v>1837</v>
      </c>
      <c r="F618" t="s">
        <v>1836</v>
      </c>
      <c r="G618">
        <v>2019</v>
      </c>
      <c r="H618" t="s">
        <v>1835</v>
      </c>
      <c r="J618" t="s">
        <v>1834</v>
      </c>
      <c r="L618" t="s">
        <v>12744</v>
      </c>
    </row>
    <row r="619" spans="1:12" x14ac:dyDescent="0.45">
      <c r="A619" t="s">
        <v>13280</v>
      </c>
      <c r="B619" t="s">
        <v>11759</v>
      </c>
      <c r="C619" t="s">
        <v>13470</v>
      </c>
      <c r="D619" t="s">
        <v>1625</v>
      </c>
      <c r="E619" t="s">
        <v>1624</v>
      </c>
      <c r="F619" t="s">
        <v>605</v>
      </c>
      <c r="G619">
        <v>2020</v>
      </c>
      <c r="H619" t="s">
        <v>1623</v>
      </c>
      <c r="J619" t="s">
        <v>1622</v>
      </c>
      <c r="K619" t="s">
        <v>1621</v>
      </c>
      <c r="L619" t="s">
        <v>12773</v>
      </c>
    </row>
    <row r="620" spans="1:12" x14ac:dyDescent="0.45">
      <c r="A620" t="s">
        <v>13279</v>
      </c>
      <c r="B620" t="s">
        <v>11759</v>
      </c>
      <c r="C620" t="s">
        <v>13470</v>
      </c>
      <c r="D620" t="s">
        <v>2573</v>
      </c>
      <c r="E620" t="s">
        <v>2572</v>
      </c>
      <c r="F620" t="s">
        <v>979</v>
      </c>
      <c r="G620">
        <v>2024</v>
      </c>
      <c r="H620" t="s">
        <v>2571</v>
      </c>
      <c r="J620" t="s">
        <v>2570</v>
      </c>
      <c r="K620" t="s">
        <v>2569</v>
      </c>
      <c r="L620" t="s">
        <v>12642</v>
      </c>
    </row>
    <row r="621" spans="1:12" x14ac:dyDescent="0.45">
      <c r="A621" t="s">
        <v>13280</v>
      </c>
      <c r="B621" t="s">
        <v>11759</v>
      </c>
      <c r="C621" t="s">
        <v>13470</v>
      </c>
      <c r="D621" t="s">
        <v>2139</v>
      </c>
      <c r="E621" t="s">
        <v>2138</v>
      </c>
      <c r="F621" t="s">
        <v>2137</v>
      </c>
      <c r="G621">
        <v>2018</v>
      </c>
      <c r="H621" t="s">
        <v>2134</v>
      </c>
      <c r="J621" t="s">
        <v>2133</v>
      </c>
      <c r="K621" t="s">
        <v>2132</v>
      </c>
      <c r="L621" t="s">
        <v>12703</v>
      </c>
    </row>
    <row r="622" spans="1:12" x14ac:dyDescent="0.45">
      <c r="A622" t="s">
        <v>13280</v>
      </c>
      <c r="B622" t="s">
        <v>11759</v>
      </c>
      <c r="C622" t="s">
        <v>13470</v>
      </c>
      <c r="D622" t="s">
        <v>5242</v>
      </c>
      <c r="E622" t="s">
        <v>5241</v>
      </c>
      <c r="F622" t="s">
        <v>5240</v>
      </c>
      <c r="G622">
        <v>2024</v>
      </c>
      <c r="H622" t="s">
        <v>5239</v>
      </c>
      <c r="J622" t="s">
        <v>5238</v>
      </c>
      <c r="K622" t="s">
        <v>5237</v>
      </c>
      <c r="L622" t="s">
        <v>12244</v>
      </c>
    </row>
    <row r="623" spans="1:12" x14ac:dyDescent="0.45">
      <c r="A623" t="s">
        <v>13280</v>
      </c>
      <c r="B623" t="s">
        <v>11759</v>
      </c>
      <c r="C623" t="s">
        <v>13470</v>
      </c>
      <c r="D623" t="s">
        <v>2601</v>
      </c>
      <c r="E623" t="s">
        <v>2600</v>
      </c>
      <c r="F623" t="s">
        <v>2599</v>
      </c>
      <c r="G623">
        <v>2023</v>
      </c>
      <c r="H623" t="s">
        <v>2598</v>
      </c>
      <c r="J623" t="s">
        <v>2597</v>
      </c>
      <c r="K623" t="s">
        <v>2596</v>
      </c>
      <c r="L623" t="s">
        <v>12638</v>
      </c>
    </row>
    <row r="624" spans="1:12" x14ac:dyDescent="0.45">
      <c r="A624" t="s">
        <v>13279</v>
      </c>
      <c r="B624" t="s">
        <v>11759</v>
      </c>
      <c r="C624" t="s">
        <v>13470</v>
      </c>
      <c r="D624" t="s">
        <v>5214</v>
      </c>
      <c r="E624" t="s">
        <v>5213</v>
      </c>
      <c r="F624" t="s">
        <v>1941</v>
      </c>
      <c r="G624">
        <v>2024</v>
      </c>
      <c r="H624" t="s">
        <v>5212</v>
      </c>
      <c r="J624" t="s">
        <v>5211</v>
      </c>
      <c r="K624" t="s">
        <v>5210</v>
      </c>
      <c r="L624" t="s">
        <v>12248</v>
      </c>
    </row>
    <row r="625" spans="1:12" x14ac:dyDescent="0.45">
      <c r="A625" t="s">
        <v>13280</v>
      </c>
      <c r="B625" t="s">
        <v>11759</v>
      </c>
      <c r="C625" t="s">
        <v>13470</v>
      </c>
      <c r="D625" t="s">
        <v>4821</v>
      </c>
      <c r="E625" t="s">
        <v>4820</v>
      </c>
      <c r="F625" t="s">
        <v>795</v>
      </c>
      <c r="G625">
        <v>2024</v>
      </c>
      <c r="H625" t="s">
        <v>4819</v>
      </c>
      <c r="J625" t="s">
        <v>4818</v>
      </c>
      <c r="K625" t="s">
        <v>4817</v>
      </c>
      <c r="L625" t="s">
        <v>12308</v>
      </c>
    </row>
    <row r="626" spans="1:12" x14ac:dyDescent="0.45">
      <c r="A626" t="s">
        <v>13280</v>
      </c>
      <c r="B626" t="s">
        <v>11759</v>
      </c>
      <c r="C626" t="s">
        <v>13470</v>
      </c>
      <c r="D626" t="s">
        <v>738</v>
      </c>
      <c r="E626" t="s">
        <v>737</v>
      </c>
      <c r="F626" t="s">
        <v>736</v>
      </c>
      <c r="G626">
        <v>2020</v>
      </c>
      <c r="H626" t="s">
        <v>734</v>
      </c>
      <c r="J626" t="s">
        <v>733</v>
      </c>
      <c r="K626" t="s">
        <v>732</v>
      </c>
      <c r="L626" t="s">
        <v>12897</v>
      </c>
    </row>
    <row r="627" spans="1:12" x14ac:dyDescent="0.45">
      <c r="A627" t="s">
        <v>13280</v>
      </c>
      <c r="B627" t="s">
        <v>11759</v>
      </c>
      <c r="C627" t="s">
        <v>13470</v>
      </c>
      <c r="D627" t="s">
        <v>2635</v>
      </c>
      <c r="E627" t="s">
        <v>2634</v>
      </c>
      <c r="F627" t="s">
        <v>2633</v>
      </c>
      <c r="G627">
        <v>2023</v>
      </c>
      <c r="H627" t="s">
        <v>2632</v>
      </c>
      <c r="J627" t="s">
        <v>2631</v>
      </c>
      <c r="K627" t="s">
        <v>2630</v>
      </c>
      <c r="L627" t="s">
        <v>12633</v>
      </c>
    </row>
    <row r="628" spans="1:12" x14ac:dyDescent="0.45">
      <c r="A628" t="s">
        <v>13280</v>
      </c>
      <c r="B628" t="s">
        <v>11759</v>
      </c>
      <c r="C628" t="s">
        <v>13470</v>
      </c>
      <c r="D628" t="s">
        <v>628</v>
      </c>
      <c r="E628" t="s">
        <v>627</v>
      </c>
      <c r="F628" t="s">
        <v>626</v>
      </c>
      <c r="G628">
        <v>2020</v>
      </c>
      <c r="H628" t="s">
        <v>625</v>
      </c>
      <c r="J628" t="s">
        <v>624</v>
      </c>
      <c r="K628" t="s">
        <v>623</v>
      </c>
      <c r="L628" t="s">
        <v>12912</v>
      </c>
    </row>
    <row r="629" spans="1:12" x14ac:dyDescent="0.45">
      <c r="A629" t="s">
        <v>13280</v>
      </c>
      <c r="B629" t="s">
        <v>11759</v>
      </c>
      <c r="C629" t="s">
        <v>13470</v>
      </c>
      <c r="D629" t="s">
        <v>1262</v>
      </c>
      <c r="E629" t="s">
        <v>1261</v>
      </c>
      <c r="F629" t="s">
        <v>690</v>
      </c>
      <c r="G629">
        <v>2021</v>
      </c>
      <c r="H629" t="s">
        <v>1260</v>
      </c>
      <c r="J629" t="s">
        <v>1259</v>
      </c>
      <c r="K629" t="s">
        <v>1258</v>
      </c>
      <c r="L629" t="s">
        <v>12822</v>
      </c>
    </row>
    <row r="630" spans="1:12" x14ac:dyDescent="0.45">
      <c r="A630" t="s">
        <v>13280</v>
      </c>
      <c r="B630" t="s">
        <v>11759</v>
      </c>
      <c r="C630" t="s">
        <v>13470</v>
      </c>
      <c r="D630" t="s">
        <v>3888</v>
      </c>
      <c r="E630" t="s">
        <v>3887</v>
      </c>
      <c r="F630" t="s">
        <v>795</v>
      </c>
      <c r="G630">
        <v>2022</v>
      </c>
      <c r="H630" t="s">
        <v>3886</v>
      </c>
      <c r="J630" t="s">
        <v>3885</v>
      </c>
      <c r="K630" t="s">
        <v>3884</v>
      </c>
      <c r="L630" t="s">
        <v>12448</v>
      </c>
    </row>
    <row r="631" spans="1:12" x14ac:dyDescent="0.45">
      <c r="A631" t="s">
        <v>13280</v>
      </c>
      <c r="B631" t="s">
        <v>11759</v>
      </c>
      <c r="C631" t="s">
        <v>13470</v>
      </c>
      <c r="D631" t="s">
        <v>3399</v>
      </c>
      <c r="E631" t="s">
        <v>3398</v>
      </c>
      <c r="F631" t="s">
        <v>1731</v>
      </c>
      <c r="G631">
        <v>2022</v>
      </c>
      <c r="H631" t="s">
        <v>3397</v>
      </c>
      <c r="J631" t="s">
        <v>3396</v>
      </c>
      <c r="K631" t="s">
        <v>3395</v>
      </c>
      <c r="L631" t="s">
        <v>12519</v>
      </c>
    </row>
    <row r="632" spans="1:12" x14ac:dyDescent="0.45">
      <c r="A632" t="s">
        <v>13280</v>
      </c>
      <c r="B632" t="s">
        <v>11759</v>
      </c>
      <c r="C632" t="s">
        <v>13470</v>
      </c>
      <c r="D632" t="s">
        <v>4913</v>
      </c>
      <c r="E632" t="s">
        <v>4912</v>
      </c>
      <c r="F632" t="s">
        <v>626</v>
      </c>
      <c r="G632">
        <v>2024</v>
      </c>
      <c r="H632" t="s">
        <v>4911</v>
      </c>
      <c r="J632" t="s">
        <v>4910</v>
      </c>
      <c r="K632" t="s">
        <v>4909</v>
      </c>
      <c r="L632" t="s">
        <v>12294</v>
      </c>
    </row>
    <row r="633" spans="1:12" x14ac:dyDescent="0.45">
      <c r="A633" t="s">
        <v>13280</v>
      </c>
      <c r="B633" t="s">
        <v>11759</v>
      </c>
      <c r="C633" t="s">
        <v>13470</v>
      </c>
      <c r="D633" t="s">
        <v>1474</v>
      </c>
      <c r="E633" t="s">
        <v>1473</v>
      </c>
      <c r="F633" t="s">
        <v>960</v>
      </c>
      <c r="G633">
        <v>2020</v>
      </c>
      <c r="H633" t="s">
        <v>1470</v>
      </c>
      <c r="J633" t="s">
        <v>1469</v>
      </c>
      <c r="K633" t="s">
        <v>1468</v>
      </c>
      <c r="L633" t="s">
        <v>12794</v>
      </c>
    </row>
    <row r="634" spans="1:12" x14ac:dyDescent="0.45">
      <c r="A634" t="s">
        <v>13280</v>
      </c>
      <c r="B634" t="s">
        <v>11759</v>
      </c>
      <c r="C634" t="s">
        <v>13470</v>
      </c>
      <c r="D634" t="s">
        <v>3901</v>
      </c>
      <c r="E634" t="s">
        <v>3900</v>
      </c>
      <c r="F634" t="s">
        <v>3899</v>
      </c>
      <c r="G634">
        <v>2022</v>
      </c>
      <c r="H634" t="s">
        <v>3898</v>
      </c>
      <c r="J634" t="s">
        <v>3897</v>
      </c>
      <c r="K634" t="s">
        <v>3896</v>
      </c>
      <c r="L634" t="s">
        <v>12446</v>
      </c>
    </row>
    <row r="635" spans="1:12" x14ac:dyDescent="0.45">
      <c r="A635" t="s">
        <v>13280</v>
      </c>
      <c r="B635" t="s">
        <v>11759</v>
      </c>
      <c r="C635" t="s">
        <v>13470</v>
      </c>
      <c r="D635" t="s">
        <v>5305</v>
      </c>
      <c r="E635" t="s">
        <v>5304</v>
      </c>
      <c r="F635" t="s">
        <v>773</v>
      </c>
      <c r="G635">
        <v>2024</v>
      </c>
      <c r="H635" t="s">
        <v>5303</v>
      </c>
      <c r="J635" t="s">
        <v>5302</v>
      </c>
      <c r="K635" t="s">
        <v>5301</v>
      </c>
      <c r="L635" t="s">
        <v>12234</v>
      </c>
    </row>
    <row r="636" spans="1:12" x14ac:dyDescent="0.45">
      <c r="A636" t="s">
        <v>13280</v>
      </c>
      <c r="B636" t="s">
        <v>11759</v>
      </c>
      <c r="C636" t="s">
        <v>13470</v>
      </c>
      <c r="D636" t="s">
        <v>3434</v>
      </c>
      <c r="E636" t="s">
        <v>3433</v>
      </c>
      <c r="F636" t="s">
        <v>3432</v>
      </c>
      <c r="G636">
        <v>2022</v>
      </c>
      <c r="H636" t="s">
        <v>3431</v>
      </c>
      <c r="J636" t="s">
        <v>3430</v>
      </c>
      <c r="K636" t="s">
        <v>3429</v>
      </c>
      <c r="L636" t="s">
        <v>12514</v>
      </c>
    </row>
    <row r="637" spans="1:12" x14ac:dyDescent="0.45">
      <c r="A637" t="s">
        <v>13279</v>
      </c>
      <c r="B637" t="s">
        <v>11759</v>
      </c>
      <c r="C637" t="s">
        <v>13470</v>
      </c>
      <c r="D637" t="s">
        <v>2837</v>
      </c>
      <c r="E637" t="s">
        <v>2836</v>
      </c>
      <c r="F637" t="s">
        <v>2198</v>
      </c>
      <c r="G637">
        <v>2023</v>
      </c>
      <c r="H637" t="s">
        <v>2835</v>
      </c>
      <c r="J637" t="s">
        <v>2834</v>
      </c>
      <c r="K637" t="s">
        <v>2833</v>
      </c>
      <c r="L637" t="s">
        <v>12603</v>
      </c>
    </row>
    <row r="638" spans="1:12" x14ac:dyDescent="0.45">
      <c r="A638" t="s">
        <v>13280</v>
      </c>
      <c r="B638" t="s">
        <v>11759</v>
      </c>
      <c r="C638" t="s">
        <v>13470</v>
      </c>
      <c r="D638" t="s">
        <v>1104</v>
      </c>
      <c r="E638" t="s">
        <v>1103</v>
      </c>
      <c r="F638" t="s">
        <v>1102</v>
      </c>
      <c r="G638">
        <v>2021</v>
      </c>
      <c r="H638" t="s">
        <v>1101</v>
      </c>
      <c r="J638" t="s">
        <v>1100</v>
      </c>
      <c r="K638" t="s">
        <v>1099</v>
      </c>
      <c r="L638" t="s">
        <v>12845</v>
      </c>
    </row>
    <row r="639" spans="1:12" x14ac:dyDescent="0.45">
      <c r="A639" t="s">
        <v>13280</v>
      </c>
      <c r="B639" t="s">
        <v>11759</v>
      </c>
      <c r="C639" t="s">
        <v>13470</v>
      </c>
      <c r="D639" t="s">
        <v>4755</v>
      </c>
      <c r="E639" t="s">
        <v>4754</v>
      </c>
      <c r="F639" t="s">
        <v>2659</v>
      </c>
      <c r="G639">
        <v>2024</v>
      </c>
      <c r="H639" t="s">
        <v>4753</v>
      </c>
      <c r="J639" t="s">
        <v>4752</v>
      </c>
      <c r="K639" t="s">
        <v>4751</v>
      </c>
      <c r="L639" t="s">
        <v>12318</v>
      </c>
    </row>
    <row r="640" spans="1:12" x14ac:dyDescent="0.45">
      <c r="A640" t="s">
        <v>13280</v>
      </c>
      <c r="B640" t="s">
        <v>11759</v>
      </c>
      <c r="C640" t="s">
        <v>13470</v>
      </c>
      <c r="D640" t="s">
        <v>5796</v>
      </c>
      <c r="E640" t="s">
        <v>5795</v>
      </c>
      <c r="F640" t="s">
        <v>795</v>
      </c>
      <c r="G640">
        <v>2024</v>
      </c>
      <c r="H640" t="s">
        <v>5794</v>
      </c>
      <c r="J640" t="s">
        <v>5793</v>
      </c>
      <c r="K640" t="s">
        <v>5792</v>
      </c>
      <c r="L640" t="s">
        <v>12159</v>
      </c>
    </row>
    <row r="641" spans="1:12" x14ac:dyDescent="0.45">
      <c r="A641" t="s">
        <v>13279</v>
      </c>
      <c r="B641" t="s">
        <v>11759</v>
      </c>
      <c r="C641" t="s">
        <v>13470</v>
      </c>
      <c r="D641" t="s">
        <v>1152</v>
      </c>
      <c r="E641" t="s">
        <v>1151</v>
      </c>
      <c r="F641" t="s">
        <v>690</v>
      </c>
      <c r="G641">
        <v>2021</v>
      </c>
      <c r="H641" t="s">
        <v>1150</v>
      </c>
      <c r="J641" t="s">
        <v>1149</v>
      </c>
      <c r="K641" t="s">
        <v>1148</v>
      </c>
      <c r="L641" t="s">
        <v>12838</v>
      </c>
    </row>
    <row r="642" spans="1:12" x14ac:dyDescent="0.45">
      <c r="A642" t="s">
        <v>13279</v>
      </c>
      <c r="B642" t="s">
        <v>11759</v>
      </c>
      <c r="C642" t="s">
        <v>13470</v>
      </c>
      <c r="D642" t="s">
        <v>5613</v>
      </c>
      <c r="E642" t="s">
        <v>5612</v>
      </c>
      <c r="F642" t="s">
        <v>5611</v>
      </c>
      <c r="G642">
        <v>2024</v>
      </c>
      <c r="H642" t="s">
        <v>5610</v>
      </c>
      <c r="J642" t="s">
        <v>5609</v>
      </c>
      <c r="K642" t="s">
        <v>5608</v>
      </c>
      <c r="L642" t="s">
        <v>12188</v>
      </c>
    </row>
    <row r="643" spans="1:12" x14ac:dyDescent="0.45">
      <c r="A643" t="s">
        <v>13279</v>
      </c>
      <c r="B643" t="s">
        <v>11759</v>
      </c>
      <c r="C643" t="s">
        <v>13470</v>
      </c>
      <c r="D643" t="s">
        <v>5346</v>
      </c>
      <c r="E643" t="s">
        <v>5345</v>
      </c>
      <c r="F643" t="s">
        <v>3412</v>
      </c>
      <c r="G643">
        <v>2024</v>
      </c>
      <c r="H643" t="s">
        <v>5343</v>
      </c>
      <c r="J643" t="s">
        <v>5342</v>
      </c>
      <c r="K643" t="s">
        <v>5341</v>
      </c>
      <c r="L643" t="s">
        <v>12228</v>
      </c>
    </row>
    <row r="644" spans="1:12" x14ac:dyDescent="0.45">
      <c r="A644" t="s">
        <v>13279</v>
      </c>
      <c r="B644" t="s">
        <v>11759</v>
      </c>
      <c r="C644" t="s">
        <v>13470</v>
      </c>
      <c r="D644" t="s">
        <v>4220</v>
      </c>
      <c r="E644" t="s">
        <v>4219</v>
      </c>
      <c r="F644" t="s">
        <v>4218</v>
      </c>
      <c r="G644">
        <v>2021</v>
      </c>
      <c r="H644" t="s">
        <v>4216</v>
      </c>
      <c r="J644" t="s">
        <v>4215</v>
      </c>
      <c r="K644" t="s">
        <v>4214</v>
      </c>
      <c r="L644" t="s">
        <v>12399</v>
      </c>
    </row>
    <row r="645" spans="1:12" x14ac:dyDescent="0.45">
      <c r="A645" t="s">
        <v>13280</v>
      </c>
      <c r="B645" t="s">
        <v>11759</v>
      </c>
      <c r="C645" t="s">
        <v>13470</v>
      </c>
      <c r="D645" t="s">
        <v>3490</v>
      </c>
      <c r="E645" t="s">
        <v>3489</v>
      </c>
      <c r="F645" t="s">
        <v>3488</v>
      </c>
      <c r="G645">
        <v>2022</v>
      </c>
      <c r="H645" t="s">
        <v>3487</v>
      </c>
      <c r="J645" t="s">
        <v>3486</v>
      </c>
      <c r="K645" t="s">
        <v>3485</v>
      </c>
      <c r="L645" t="s">
        <v>12506</v>
      </c>
    </row>
    <row r="646" spans="1:12" x14ac:dyDescent="0.45">
      <c r="A646" t="s">
        <v>13280</v>
      </c>
      <c r="B646" t="s">
        <v>11759</v>
      </c>
      <c r="C646" t="s">
        <v>13470</v>
      </c>
      <c r="D646" t="s">
        <v>5425</v>
      </c>
      <c r="E646" t="s">
        <v>5424</v>
      </c>
      <c r="F646" t="s">
        <v>979</v>
      </c>
      <c r="G646">
        <v>2024</v>
      </c>
      <c r="H646" t="s">
        <v>5423</v>
      </c>
      <c r="J646" t="s">
        <v>5422</v>
      </c>
      <c r="K646" t="s">
        <v>5421</v>
      </c>
      <c r="L646" t="s">
        <v>12216</v>
      </c>
    </row>
    <row r="647" spans="1:12" x14ac:dyDescent="0.45">
      <c r="A647" t="s">
        <v>13280</v>
      </c>
      <c r="B647" t="s">
        <v>11759</v>
      </c>
      <c r="C647" t="s">
        <v>13470</v>
      </c>
      <c r="D647" t="s">
        <v>2797</v>
      </c>
      <c r="E647" t="s">
        <v>2796</v>
      </c>
      <c r="F647" t="s">
        <v>2795</v>
      </c>
      <c r="G647">
        <v>2023</v>
      </c>
      <c r="H647" t="s">
        <v>2793</v>
      </c>
      <c r="J647" t="s">
        <v>2792</v>
      </c>
      <c r="K647" t="s">
        <v>2791</v>
      </c>
      <c r="L647" t="s">
        <v>12609</v>
      </c>
    </row>
    <row r="648" spans="1:12" x14ac:dyDescent="0.45">
      <c r="A648" t="s">
        <v>13279</v>
      </c>
      <c r="B648" t="s">
        <v>11759</v>
      </c>
      <c r="C648" t="s">
        <v>13470</v>
      </c>
      <c r="D648" t="s">
        <v>3852</v>
      </c>
      <c r="E648" t="s">
        <v>3851</v>
      </c>
      <c r="F648" t="s">
        <v>3850</v>
      </c>
      <c r="G648">
        <v>2022</v>
      </c>
      <c r="H648" t="s">
        <v>3848</v>
      </c>
      <c r="J648" t="s">
        <v>3847</v>
      </c>
      <c r="L648" t="s">
        <v>12453</v>
      </c>
    </row>
    <row r="649" spans="1:12" x14ac:dyDescent="0.45">
      <c r="A649" t="s">
        <v>13280</v>
      </c>
      <c r="B649" t="s">
        <v>11759</v>
      </c>
      <c r="C649" t="s">
        <v>13470</v>
      </c>
      <c r="D649" t="s">
        <v>4432</v>
      </c>
      <c r="E649" t="s">
        <v>4431</v>
      </c>
      <c r="F649" t="s">
        <v>2981</v>
      </c>
      <c r="G649">
        <v>2021</v>
      </c>
      <c r="H649" t="s">
        <v>4430</v>
      </c>
      <c r="J649" t="s">
        <v>4429</v>
      </c>
      <c r="K649" t="s">
        <v>4428</v>
      </c>
      <c r="L649" t="s">
        <v>12367</v>
      </c>
    </row>
    <row r="650" spans="1:12" x14ac:dyDescent="0.45">
      <c r="A650" t="s">
        <v>13279</v>
      </c>
      <c r="B650" t="s">
        <v>11759</v>
      </c>
      <c r="C650" t="s">
        <v>13470</v>
      </c>
      <c r="D650" t="s">
        <v>3798</v>
      </c>
      <c r="E650" t="s">
        <v>3797</v>
      </c>
      <c r="F650" t="s">
        <v>3536</v>
      </c>
      <c r="G650">
        <v>2022</v>
      </c>
      <c r="H650" t="s">
        <v>3795</v>
      </c>
      <c r="J650" t="s">
        <v>3794</v>
      </c>
      <c r="K650" t="s">
        <v>3793</v>
      </c>
      <c r="L650" t="s">
        <v>12461</v>
      </c>
    </row>
    <row r="651" spans="1:12" x14ac:dyDescent="0.45">
      <c r="A651" t="s">
        <v>13279</v>
      </c>
      <c r="B651" t="s">
        <v>11759</v>
      </c>
      <c r="C651" t="s">
        <v>13470</v>
      </c>
      <c r="D651" t="s">
        <v>1719</v>
      </c>
      <c r="E651" t="s">
        <v>1718</v>
      </c>
      <c r="F651" t="s">
        <v>1717</v>
      </c>
      <c r="G651">
        <v>2019</v>
      </c>
      <c r="H651" t="s">
        <v>1714</v>
      </c>
      <c r="J651" t="s">
        <v>1713</v>
      </c>
      <c r="K651" t="s">
        <v>1712</v>
      </c>
      <c r="L651" t="s">
        <v>12760</v>
      </c>
    </row>
    <row r="652" spans="1:12" x14ac:dyDescent="0.45">
      <c r="A652" t="s">
        <v>13280</v>
      </c>
      <c r="B652" t="s">
        <v>11759</v>
      </c>
      <c r="C652" t="s">
        <v>13470</v>
      </c>
      <c r="D652" t="s">
        <v>4510</v>
      </c>
      <c r="E652" t="s">
        <v>4509</v>
      </c>
      <c r="F652" t="s">
        <v>720</v>
      </c>
      <c r="G652">
        <v>2022</v>
      </c>
      <c r="H652" t="s">
        <v>4506</v>
      </c>
      <c r="J652" t="s">
        <v>4505</v>
      </c>
      <c r="K652" t="s">
        <v>4504</v>
      </c>
      <c r="L652" t="s">
        <v>12355</v>
      </c>
    </row>
    <row r="653" spans="1:12" x14ac:dyDescent="0.45">
      <c r="A653" t="s">
        <v>13280</v>
      </c>
      <c r="B653" t="s">
        <v>11759</v>
      </c>
      <c r="C653" t="s">
        <v>13470</v>
      </c>
      <c r="D653" t="s">
        <v>1741</v>
      </c>
      <c r="E653" t="s">
        <v>1740</v>
      </c>
      <c r="F653" t="s">
        <v>1739</v>
      </c>
      <c r="G653">
        <v>2019</v>
      </c>
      <c r="H653" t="s">
        <v>1737</v>
      </c>
      <c r="J653" t="s">
        <v>1736</v>
      </c>
      <c r="K653" t="s">
        <v>1735</v>
      </c>
      <c r="L653" t="s">
        <v>12757</v>
      </c>
    </row>
    <row r="654" spans="1:12" x14ac:dyDescent="0.45">
      <c r="A654" t="s">
        <v>13279</v>
      </c>
      <c r="B654" t="s">
        <v>11759</v>
      </c>
      <c r="C654" t="s">
        <v>13470</v>
      </c>
      <c r="D654" t="s">
        <v>3581</v>
      </c>
      <c r="E654" t="s">
        <v>3580</v>
      </c>
      <c r="F654" t="s">
        <v>2947</v>
      </c>
      <c r="G654">
        <v>2022</v>
      </c>
      <c r="H654" t="s">
        <v>3579</v>
      </c>
      <c r="J654" t="s">
        <v>3578</v>
      </c>
      <c r="K654" t="s">
        <v>3577</v>
      </c>
      <c r="L654" t="s">
        <v>12493</v>
      </c>
    </row>
    <row r="655" spans="1:12" x14ac:dyDescent="0.45">
      <c r="A655" t="s">
        <v>13280</v>
      </c>
      <c r="B655" t="s">
        <v>11759</v>
      </c>
      <c r="C655" t="s">
        <v>13470</v>
      </c>
      <c r="D655" t="s">
        <v>4801</v>
      </c>
      <c r="E655" t="s">
        <v>4800</v>
      </c>
      <c r="F655" t="s">
        <v>4799</v>
      </c>
      <c r="G655">
        <v>2024</v>
      </c>
      <c r="H655" t="s">
        <v>4798</v>
      </c>
      <c r="J655" t="s">
        <v>4797</v>
      </c>
      <c r="K655" t="s">
        <v>4796</v>
      </c>
      <c r="L655" t="s">
        <v>12311</v>
      </c>
    </row>
    <row r="656" spans="1:12" x14ac:dyDescent="0.45">
      <c r="A656" t="s">
        <v>13280</v>
      </c>
      <c r="B656" t="s">
        <v>11759</v>
      </c>
      <c r="C656" t="s">
        <v>13470</v>
      </c>
      <c r="D656" t="s">
        <v>4464</v>
      </c>
      <c r="E656" t="s">
        <v>4463</v>
      </c>
      <c r="F656" t="s">
        <v>1921</v>
      </c>
      <c r="G656">
        <v>2022</v>
      </c>
      <c r="H656" t="s">
        <v>4462</v>
      </c>
      <c r="J656" t="s">
        <v>4461</v>
      </c>
      <c r="K656" t="s">
        <v>4460</v>
      </c>
      <c r="L656" t="s">
        <v>12362</v>
      </c>
    </row>
    <row r="657" spans="1:12" x14ac:dyDescent="0.45">
      <c r="A657" t="s">
        <v>13280</v>
      </c>
      <c r="B657" t="s">
        <v>11759</v>
      </c>
      <c r="C657" t="s">
        <v>13470</v>
      </c>
      <c r="D657" t="s">
        <v>1726</v>
      </c>
      <c r="E657" t="s">
        <v>1725</v>
      </c>
      <c r="F657" t="s">
        <v>773</v>
      </c>
      <c r="G657">
        <v>2019</v>
      </c>
      <c r="H657" t="s">
        <v>1723</v>
      </c>
      <c r="J657" t="s">
        <v>1722</v>
      </c>
      <c r="K657" t="s">
        <v>1721</v>
      </c>
      <c r="L657" t="s">
        <v>12759</v>
      </c>
    </row>
    <row r="658" spans="1:12" x14ac:dyDescent="0.45">
      <c r="A658" t="s">
        <v>13280</v>
      </c>
      <c r="B658" t="s">
        <v>11761</v>
      </c>
      <c r="C658" t="s">
        <v>9095</v>
      </c>
      <c r="D658" t="s">
        <v>10670</v>
      </c>
      <c r="E658" t="s">
        <v>10668</v>
      </c>
      <c r="G658">
        <v>2023</v>
      </c>
      <c r="H658" t="s">
        <v>9084</v>
      </c>
      <c r="I658" t="s">
        <v>9084</v>
      </c>
      <c r="J658" t="s">
        <v>10666</v>
      </c>
      <c r="K658" t="s">
        <v>9084</v>
      </c>
      <c r="L658" t="s">
        <v>13237</v>
      </c>
    </row>
    <row r="659" spans="1:12" x14ac:dyDescent="0.45">
      <c r="A659" t="s">
        <v>13280</v>
      </c>
      <c r="B659" t="s">
        <v>11759</v>
      </c>
      <c r="C659" t="s">
        <v>13470</v>
      </c>
      <c r="D659" t="s">
        <v>3778</v>
      </c>
      <c r="E659" t="s">
        <v>3777</v>
      </c>
      <c r="F659" t="s">
        <v>720</v>
      </c>
      <c r="G659">
        <v>2023</v>
      </c>
      <c r="H659" t="s">
        <v>3775</v>
      </c>
      <c r="J659" t="s">
        <v>3774</v>
      </c>
      <c r="K659" t="s">
        <v>3773</v>
      </c>
      <c r="L659" t="s">
        <v>12464</v>
      </c>
    </row>
    <row r="660" spans="1:12" x14ac:dyDescent="0.45">
      <c r="A660" t="s">
        <v>13280</v>
      </c>
      <c r="B660" t="s">
        <v>11759</v>
      </c>
      <c r="C660" t="s">
        <v>13470</v>
      </c>
      <c r="D660" t="s">
        <v>1801</v>
      </c>
      <c r="E660" t="s">
        <v>1800</v>
      </c>
      <c r="F660" t="s">
        <v>979</v>
      </c>
      <c r="G660">
        <v>2020</v>
      </c>
      <c r="H660" t="s">
        <v>1799</v>
      </c>
      <c r="J660" t="s">
        <v>1798</v>
      </c>
      <c r="K660" t="s">
        <v>1797</v>
      </c>
      <c r="L660" t="s">
        <v>12749</v>
      </c>
    </row>
    <row r="661" spans="1:12" x14ac:dyDescent="0.45">
      <c r="A661" t="s">
        <v>13280</v>
      </c>
      <c r="B661" t="s">
        <v>11759</v>
      </c>
      <c r="C661" t="s">
        <v>13470</v>
      </c>
      <c r="D661" t="s">
        <v>1633</v>
      </c>
      <c r="E661" t="s">
        <v>1632</v>
      </c>
      <c r="F661" t="s">
        <v>720</v>
      </c>
      <c r="G661">
        <v>2020</v>
      </c>
      <c r="H661" t="s">
        <v>1629</v>
      </c>
      <c r="J661" t="s">
        <v>1628</v>
      </c>
      <c r="K661" t="s">
        <v>1627</v>
      </c>
      <c r="L661" t="s">
        <v>12772</v>
      </c>
    </row>
    <row r="662" spans="1:12" x14ac:dyDescent="0.45">
      <c r="A662" t="s">
        <v>13280</v>
      </c>
      <c r="B662" t="s">
        <v>11760</v>
      </c>
      <c r="C662" t="s">
        <v>5857</v>
      </c>
      <c r="D662" t="s">
        <v>9002</v>
      </c>
      <c r="E662" t="s">
        <v>8999</v>
      </c>
      <c r="G662">
        <v>2024</v>
      </c>
      <c r="H662" t="s">
        <v>8996</v>
      </c>
      <c r="J662" t="s">
        <v>8995</v>
      </c>
      <c r="L662" t="s">
        <v>12923</v>
      </c>
    </row>
    <row r="663" spans="1:12" x14ac:dyDescent="0.45">
      <c r="A663" t="s">
        <v>13280</v>
      </c>
      <c r="B663" t="s">
        <v>11759</v>
      </c>
      <c r="C663" t="s">
        <v>13470</v>
      </c>
      <c r="D663" t="s">
        <v>4238</v>
      </c>
      <c r="E663" t="s">
        <v>4237</v>
      </c>
      <c r="F663" t="s">
        <v>795</v>
      </c>
      <c r="G663">
        <v>2021</v>
      </c>
      <c r="H663" t="s">
        <v>4236</v>
      </c>
      <c r="J663" t="s">
        <v>4235</v>
      </c>
      <c r="K663" t="s">
        <v>4234</v>
      </c>
      <c r="L663" t="s">
        <v>12396</v>
      </c>
    </row>
    <row r="664" spans="1:12" x14ac:dyDescent="0.45">
      <c r="A664" t="s">
        <v>13280</v>
      </c>
      <c r="B664" t="s">
        <v>11759</v>
      </c>
      <c r="C664" t="s">
        <v>13470</v>
      </c>
      <c r="D664" t="s">
        <v>4523</v>
      </c>
      <c r="E664" t="s">
        <v>4522</v>
      </c>
      <c r="F664" t="s">
        <v>2380</v>
      </c>
      <c r="G664">
        <v>2024</v>
      </c>
      <c r="H664" t="s">
        <v>4521</v>
      </c>
      <c r="J664" t="s">
        <v>4520</v>
      </c>
      <c r="K664" t="s">
        <v>4519</v>
      </c>
      <c r="L664" t="s">
        <v>12353</v>
      </c>
    </row>
    <row r="665" spans="1:12" x14ac:dyDescent="0.45">
      <c r="A665" t="s">
        <v>13279</v>
      </c>
      <c r="B665" t="s">
        <v>11759</v>
      </c>
      <c r="C665" t="s">
        <v>13470</v>
      </c>
      <c r="D665" t="s">
        <v>2192</v>
      </c>
      <c r="E665" t="s">
        <v>2191</v>
      </c>
      <c r="F665" t="s">
        <v>2190</v>
      </c>
      <c r="G665">
        <v>2017</v>
      </c>
      <c r="H665" t="s">
        <v>2187</v>
      </c>
      <c r="K665" t="s">
        <v>2186</v>
      </c>
      <c r="L665" t="s">
        <v>12696</v>
      </c>
    </row>
    <row r="666" spans="1:12" x14ac:dyDescent="0.45">
      <c r="A666" t="s">
        <v>13280</v>
      </c>
      <c r="B666" t="s">
        <v>11759</v>
      </c>
      <c r="C666" t="s">
        <v>13470</v>
      </c>
      <c r="D666" t="s">
        <v>790</v>
      </c>
      <c r="E666" t="s">
        <v>789</v>
      </c>
      <c r="F666" t="s">
        <v>788</v>
      </c>
      <c r="G666">
        <v>2020</v>
      </c>
      <c r="H666" t="s">
        <v>786</v>
      </c>
      <c r="J666" t="s">
        <v>785</v>
      </c>
      <c r="L666" t="s">
        <v>12890</v>
      </c>
    </row>
    <row r="667" spans="1:12" x14ac:dyDescent="0.45">
      <c r="A667" t="s">
        <v>13280</v>
      </c>
      <c r="B667" t="s">
        <v>11759</v>
      </c>
      <c r="C667" t="s">
        <v>13470</v>
      </c>
      <c r="D667" t="s">
        <v>5591</v>
      </c>
      <c r="E667" t="s">
        <v>5590</v>
      </c>
      <c r="F667" t="s">
        <v>5589</v>
      </c>
      <c r="G667">
        <v>2024</v>
      </c>
      <c r="H667" t="s">
        <v>5587</v>
      </c>
      <c r="K667" t="s">
        <v>5586</v>
      </c>
      <c r="L667" t="s">
        <v>12191</v>
      </c>
    </row>
    <row r="668" spans="1:12" x14ac:dyDescent="0.45">
      <c r="A668" t="s">
        <v>13280</v>
      </c>
      <c r="B668" t="s">
        <v>11759</v>
      </c>
      <c r="C668" t="s">
        <v>13470</v>
      </c>
      <c r="D668" t="s">
        <v>1672</v>
      </c>
      <c r="E668" t="s">
        <v>1671</v>
      </c>
      <c r="F668" t="s">
        <v>795</v>
      </c>
      <c r="G668">
        <v>2019</v>
      </c>
      <c r="H668" t="s">
        <v>1669</v>
      </c>
      <c r="J668" t="s">
        <v>1668</v>
      </c>
      <c r="K668" t="s">
        <v>1667</v>
      </c>
      <c r="L668" t="s">
        <v>12766</v>
      </c>
    </row>
    <row r="669" spans="1:12" x14ac:dyDescent="0.45">
      <c r="A669" t="s">
        <v>13279</v>
      </c>
      <c r="B669" t="s">
        <v>11759</v>
      </c>
      <c r="C669" t="s">
        <v>13470</v>
      </c>
      <c r="D669" t="s">
        <v>3177</v>
      </c>
      <c r="E669" t="s">
        <v>3176</v>
      </c>
      <c r="F669" t="s">
        <v>1793</v>
      </c>
      <c r="G669">
        <v>2023</v>
      </c>
      <c r="H669" t="s">
        <v>3175</v>
      </c>
      <c r="J669" t="s">
        <v>3174</v>
      </c>
      <c r="K669" t="s">
        <v>3173</v>
      </c>
      <c r="L669" t="s">
        <v>12552</v>
      </c>
    </row>
    <row r="670" spans="1:12" x14ac:dyDescent="0.45">
      <c r="A670" t="s">
        <v>13280</v>
      </c>
      <c r="B670" t="s">
        <v>11759</v>
      </c>
      <c r="C670" t="s">
        <v>13470</v>
      </c>
      <c r="D670" t="s">
        <v>4027</v>
      </c>
      <c r="E670" t="s">
        <v>4026</v>
      </c>
      <c r="F670" t="s">
        <v>1349</v>
      </c>
      <c r="G670">
        <v>2022</v>
      </c>
      <c r="H670" t="s">
        <v>4025</v>
      </c>
      <c r="J670" t="s">
        <v>4024</v>
      </c>
      <c r="K670" t="s">
        <v>4023</v>
      </c>
      <c r="L670" t="s">
        <v>12428</v>
      </c>
    </row>
    <row r="671" spans="1:12" x14ac:dyDescent="0.45">
      <c r="A671" t="s">
        <v>13280</v>
      </c>
      <c r="B671" t="s">
        <v>11759</v>
      </c>
      <c r="C671" t="s">
        <v>13470</v>
      </c>
      <c r="D671" t="s">
        <v>5584</v>
      </c>
      <c r="E671" t="s">
        <v>5583</v>
      </c>
      <c r="F671" t="s">
        <v>5582</v>
      </c>
      <c r="G671">
        <v>2024</v>
      </c>
      <c r="H671" t="s">
        <v>5580</v>
      </c>
      <c r="J671" t="s">
        <v>5579</v>
      </c>
      <c r="K671" t="s">
        <v>5578</v>
      </c>
      <c r="L671" t="s">
        <v>12192</v>
      </c>
    </row>
    <row r="672" spans="1:12" x14ac:dyDescent="0.45">
      <c r="A672" t="s">
        <v>13280</v>
      </c>
      <c r="B672" t="s">
        <v>11759</v>
      </c>
      <c r="C672" t="s">
        <v>13470</v>
      </c>
      <c r="D672" t="s">
        <v>4947</v>
      </c>
      <c r="E672" t="s">
        <v>4946</v>
      </c>
      <c r="F672" t="s">
        <v>720</v>
      </c>
      <c r="G672">
        <v>2024</v>
      </c>
      <c r="H672" t="s">
        <v>4943</v>
      </c>
      <c r="J672" t="s">
        <v>4942</v>
      </c>
      <c r="K672" t="s">
        <v>4941</v>
      </c>
      <c r="L672" t="s">
        <v>12289</v>
      </c>
    </row>
    <row r="673" spans="1:12" x14ac:dyDescent="0.45">
      <c r="A673" t="s">
        <v>13280</v>
      </c>
      <c r="B673" t="s">
        <v>11759</v>
      </c>
      <c r="C673" t="s">
        <v>13470</v>
      </c>
      <c r="D673" t="s">
        <v>1583</v>
      </c>
      <c r="E673" t="s">
        <v>1582</v>
      </c>
      <c r="F673" t="s">
        <v>1581</v>
      </c>
      <c r="G673">
        <v>2019</v>
      </c>
      <c r="H673" t="s">
        <v>1579</v>
      </c>
      <c r="J673" t="s">
        <v>1578</v>
      </c>
      <c r="K673" t="s">
        <v>1577</v>
      </c>
      <c r="L673" t="s">
        <v>12779</v>
      </c>
    </row>
    <row r="674" spans="1:12" x14ac:dyDescent="0.45">
      <c r="A674" t="s">
        <v>13280</v>
      </c>
      <c r="B674" t="s">
        <v>11759</v>
      </c>
      <c r="C674" t="s">
        <v>13470</v>
      </c>
      <c r="D674" t="s">
        <v>2962</v>
      </c>
      <c r="E674" t="s">
        <v>2961</v>
      </c>
      <c r="F674" t="s">
        <v>2960</v>
      </c>
      <c r="G674">
        <v>2023</v>
      </c>
      <c r="H674" t="s">
        <v>2959</v>
      </c>
      <c r="J674" t="s">
        <v>2958</v>
      </c>
      <c r="K674" t="s">
        <v>2957</v>
      </c>
      <c r="L674" t="s">
        <v>12584</v>
      </c>
    </row>
    <row r="675" spans="1:12" x14ac:dyDescent="0.45">
      <c r="A675" t="s">
        <v>13280</v>
      </c>
      <c r="B675" t="s">
        <v>11759</v>
      </c>
      <c r="C675" t="s">
        <v>13470</v>
      </c>
      <c r="D675" t="s">
        <v>678</v>
      </c>
      <c r="E675" t="s">
        <v>677</v>
      </c>
      <c r="F675" t="s">
        <v>676</v>
      </c>
      <c r="G675">
        <v>2021</v>
      </c>
      <c r="H675" t="s">
        <v>675</v>
      </c>
      <c r="J675" t="s">
        <v>674</v>
      </c>
      <c r="K675" t="s">
        <v>673</v>
      </c>
      <c r="L675" t="s">
        <v>12905</v>
      </c>
    </row>
    <row r="676" spans="1:12" x14ac:dyDescent="0.45">
      <c r="A676" t="s">
        <v>13280</v>
      </c>
      <c r="B676" t="s">
        <v>11759</v>
      </c>
      <c r="C676" t="s">
        <v>13470</v>
      </c>
      <c r="D676" t="s">
        <v>1028</v>
      </c>
      <c r="E676" t="s">
        <v>1027</v>
      </c>
      <c r="F676" t="s">
        <v>605</v>
      </c>
      <c r="G676">
        <v>2021</v>
      </c>
      <c r="H676" t="s">
        <v>1026</v>
      </c>
      <c r="J676" t="s">
        <v>1025</v>
      </c>
      <c r="K676" t="s">
        <v>1024</v>
      </c>
      <c r="L676" t="s">
        <v>12856</v>
      </c>
    </row>
    <row r="677" spans="1:12" x14ac:dyDescent="0.45">
      <c r="A677" t="s">
        <v>13280</v>
      </c>
      <c r="B677" t="s">
        <v>11759</v>
      </c>
      <c r="C677" t="s">
        <v>13470</v>
      </c>
      <c r="D677" t="s">
        <v>4331</v>
      </c>
      <c r="E677" t="s">
        <v>4330</v>
      </c>
      <c r="F677" t="s">
        <v>4329</v>
      </c>
      <c r="G677">
        <v>2021</v>
      </c>
      <c r="H677" t="s">
        <v>4328</v>
      </c>
      <c r="J677" t="s">
        <v>4327</v>
      </c>
      <c r="K677" t="s">
        <v>4326</v>
      </c>
      <c r="L677" t="s">
        <v>12382</v>
      </c>
    </row>
    <row r="678" spans="1:12" x14ac:dyDescent="0.45">
      <c r="A678" t="s">
        <v>13279</v>
      </c>
      <c r="B678" t="s">
        <v>11759</v>
      </c>
      <c r="C678" t="s">
        <v>13470</v>
      </c>
      <c r="D678" t="s">
        <v>4529</v>
      </c>
      <c r="E678" t="s">
        <v>4528</v>
      </c>
      <c r="F678" t="s">
        <v>3040</v>
      </c>
      <c r="G678">
        <v>2024</v>
      </c>
      <c r="H678" t="s">
        <v>4527</v>
      </c>
      <c r="J678" t="s">
        <v>4526</v>
      </c>
      <c r="K678" t="s">
        <v>4525</v>
      </c>
      <c r="L678" t="s">
        <v>12352</v>
      </c>
    </row>
    <row r="679" spans="1:12" x14ac:dyDescent="0.45">
      <c r="A679" t="s">
        <v>13280</v>
      </c>
      <c r="B679" t="s">
        <v>11759</v>
      </c>
      <c r="C679" t="s">
        <v>13470</v>
      </c>
      <c r="D679" t="s">
        <v>4602</v>
      </c>
      <c r="E679" t="s">
        <v>4601</v>
      </c>
      <c r="F679" t="s">
        <v>4600</v>
      </c>
      <c r="G679">
        <v>2023</v>
      </c>
      <c r="H679" t="s">
        <v>4599</v>
      </c>
      <c r="J679" t="s">
        <v>4598</v>
      </c>
      <c r="K679" t="s">
        <v>4597</v>
      </c>
      <c r="L679" t="s">
        <v>12341</v>
      </c>
    </row>
    <row r="680" spans="1:12" x14ac:dyDescent="0.45">
      <c r="A680" t="s">
        <v>13280</v>
      </c>
      <c r="B680" t="s">
        <v>11759</v>
      </c>
      <c r="C680" t="s">
        <v>13470</v>
      </c>
      <c r="D680" t="s">
        <v>3692</v>
      </c>
      <c r="E680" t="s">
        <v>3691</v>
      </c>
      <c r="F680" t="s">
        <v>2787</v>
      </c>
      <c r="G680">
        <v>2022</v>
      </c>
      <c r="H680" t="s">
        <v>3690</v>
      </c>
      <c r="J680" t="s">
        <v>3689</v>
      </c>
      <c r="K680" t="s">
        <v>3688</v>
      </c>
      <c r="L680" t="s">
        <v>12477</v>
      </c>
    </row>
    <row r="681" spans="1:12" x14ac:dyDescent="0.45">
      <c r="A681" t="s">
        <v>13280</v>
      </c>
      <c r="B681" t="s">
        <v>11759</v>
      </c>
      <c r="C681" t="s">
        <v>13470</v>
      </c>
      <c r="D681" t="s">
        <v>3360</v>
      </c>
      <c r="E681" t="s">
        <v>3359</v>
      </c>
      <c r="F681" t="s">
        <v>720</v>
      </c>
      <c r="G681">
        <v>2023</v>
      </c>
      <c r="H681" t="s">
        <v>3357</v>
      </c>
      <c r="J681" t="s">
        <v>3356</v>
      </c>
      <c r="K681" t="s">
        <v>3355</v>
      </c>
      <c r="L681" t="s">
        <v>12525</v>
      </c>
    </row>
    <row r="682" spans="1:12" x14ac:dyDescent="0.45">
      <c r="A682" t="s">
        <v>13280</v>
      </c>
      <c r="B682" t="s">
        <v>11759</v>
      </c>
      <c r="C682" t="s">
        <v>13470</v>
      </c>
      <c r="D682" t="s">
        <v>3056</v>
      </c>
      <c r="E682" t="s">
        <v>3055</v>
      </c>
      <c r="F682" t="s">
        <v>3054</v>
      </c>
      <c r="G682">
        <v>2023</v>
      </c>
      <c r="H682" t="s">
        <v>3051</v>
      </c>
      <c r="K682" t="s">
        <v>3050</v>
      </c>
      <c r="L682" t="s">
        <v>12570</v>
      </c>
    </row>
    <row r="683" spans="1:12" x14ac:dyDescent="0.45">
      <c r="A683" t="s">
        <v>13279</v>
      </c>
      <c r="B683" t="s">
        <v>11759</v>
      </c>
      <c r="C683" t="s">
        <v>13470</v>
      </c>
      <c r="D683" t="s">
        <v>1658</v>
      </c>
      <c r="E683" t="s">
        <v>1657</v>
      </c>
      <c r="F683" t="s">
        <v>1417</v>
      </c>
      <c r="G683">
        <v>2020</v>
      </c>
      <c r="H683" t="s">
        <v>1656</v>
      </c>
      <c r="J683" t="s">
        <v>1655</v>
      </c>
      <c r="K683" t="s">
        <v>1654</v>
      </c>
      <c r="L683" t="s">
        <v>12768</v>
      </c>
    </row>
    <row r="684" spans="1:12" x14ac:dyDescent="0.45">
      <c r="A684" t="s">
        <v>13280</v>
      </c>
      <c r="B684" t="s">
        <v>11759</v>
      </c>
      <c r="C684" t="s">
        <v>13470</v>
      </c>
      <c r="D684" t="s">
        <v>4715</v>
      </c>
      <c r="E684" t="s">
        <v>4714</v>
      </c>
      <c r="F684" t="s">
        <v>704</v>
      </c>
      <c r="G684">
        <v>2024</v>
      </c>
      <c r="H684" t="s">
        <v>4713</v>
      </c>
      <c r="J684" t="s">
        <v>4712</v>
      </c>
      <c r="K684" t="s">
        <v>4711</v>
      </c>
      <c r="L684" t="s">
        <v>12324</v>
      </c>
    </row>
    <row r="685" spans="1:12" x14ac:dyDescent="0.45">
      <c r="A685" t="s">
        <v>13280</v>
      </c>
      <c r="B685" t="s">
        <v>11759</v>
      </c>
      <c r="C685" t="s">
        <v>13470</v>
      </c>
      <c r="D685" t="s">
        <v>4874</v>
      </c>
      <c r="E685" t="s">
        <v>4873</v>
      </c>
      <c r="F685" t="s">
        <v>4872</v>
      </c>
      <c r="G685">
        <v>2024</v>
      </c>
      <c r="H685" t="s">
        <v>4870</v>
      </c>
      <c r="J685" t="s">
        <v>4869</v>
      </c>
      <c r="K685" t="s">
        <v>4868</v>
      </c>
      <c r="L685" t="s">
        <v>12300</v>
      </c>
    </row>
    <row r="686" spans="1:12" x14ac:dyDescent="0.45">
      <c r="A686" t="s">
        <v>13280</v>
      </c>
      <c r="B686" t="s">
        <v>11759</v>
      </c>
      <c r="C686" t="s">
        <v>13470</v>
      </c>
      <c r="D686" t="s">
        <v>685</v>
      </c>
      <c r="E686" t="s">
        <v>684</v>
      </c>
      <c r="F686" t="s">
        <v>683</v>
      </c>
      <c r="G686">
        <v>2021</v>
      </c>
      <c r="H686" t="s">
        <v>682</v>
      </c>
      <c r="J686" t="s">
        <v>681</v>
      </c>
      <c r="K686" t="s">
        <v>680</v>
      </c>
      <c r="L686" t="s">
        <v>12904</v>
      </c>
    </row>
    <row r="687" spans="1:12" x14ac:dyDescent="0.45">
      <c r="A687" t="s">
        <v>13280</v>
      </c>
      <c r="B687" t="s">
        <v>11761</v>
      </c>
      <c r="C687" t="s">
        <v>9095</v>
      </c>
      <c r="D687" t="s">
        <v>10035</v>
      </c>
      <c r="E687" t="s">
        <v>10033</v>
      </c>
      <c r="G687">
        <v>2017</v>
      </c>
      <c r="H687" t="s">
        <v>9084</v>
      </c>
      <c r="I687" t="s">
        <v>9084</v>
      </c>
      <c r="J687" t="s">
        <v>10031</v>
      </c>
      <c r="K687" t="s">
        <v>9084</v>
      </c>
      <c r="L687" t="s">
        <v>13210</v>
      </c>
    </row>
    <row r="688" spans="1:12" x14ac:dyDescent="0.45">
      <c r="A688" t="s">
        <v>13280</v>
      </c>
      <c r="B688" t="s">
        <v>11759</v>
      </c>
      <c r="C688" t="s">
        <v>13470</v>
      </c>
      <c r="D688" t="s">
        <v>797</v>
      </c>
      <c r="E688" t="s">
        <v>796</v>
      </c>
      <c r="F688" t="s">
        <v>795</v>
      </c>
      <c r="G688">
        <v>2021</v>
      </c>
      <c r="H688" t="s">
        <v>794</v>
      </c>
      <c r="J688" t="s">
        <v>793</v>
      </c>
      <c r="K688" t="s">
        <v>792</v>
      </c>
      <c r="L688" t="s">
        <v>12889</v>
      </c>
    </row>
    <row r="689" spans="1:12" x14ac:dyDescent="0.45">
      <c r="A689" t="s">
        <v>13280</v>
      </c>
      <c r="B689" t="s">
        <v>11759</v>
      </c>
      <c r="C689" t="s">
        <v>13470</v>
      </c>
      <c r="D689" t="s">
        <v>1888</v>
      </c>
      <c r="E689" t="s">
        <v>1887</v>
      </c>
      <c r="F689" t="s">
        <v>1886</v>
      </c>
      <c r="G689">
        <v>2020</v>
      </c>
      <c r="H689" t="s">
        <v>1883</v>
      </c>
      <c r="J689" t="s">
        <v>1882</v>
      </c>
      <c r="L689" t="s">
        <v>12737</v>
      </c>
    </row>
    <row r="690" spans="1:12" x14ac:dyDescent="0.45">
      <c r="A690" t="s">
        <v>13280</v>
      </c>
      <c r="B690" t="s">
        <v>11759</v>
      </c>
      <c r="C690" t="s">
        <v>13470</v>
      </c>
      <c r="D690" t="s">
        <v>4638</v>
      </c>
      <c r="E690" t="s">
        <v>4637</v>
      </c>
      <c r="F690" t="s">
        <v>902</v>
      </c>
      <c r="G690">
        <v>2024</v>
      </c>
      <c r="H690" t="s">
        <v>4634</v>
      </c>
      <c r="J690" t="s">
        <v>4633</v>
      </c>
      <c r="K690" t="s">
        <v>4632</v>
      </c>
      <c r="L690" t="s">
        <v>12336</v>
      </c>
    </row>
    <row r="691" spans="1:12" x14ac:dyDescent="0.45">
      <c r="A691" t="s">
        <v>13279</v>
      </c>
      <c r="B691" t="s">
        <v>11759</v>
      </c>
      <c r="C691" t="s">
        <v>13470</v>
      </c>
      <c r="D691" t="s">
        <v>3923</v>
      </c>
      <c r="E691" t="s">
        <v>3922</v>
      </c>
      <c r="F691" t="s">
        <v>3921</v>
      </c>
      <c r="G691">
        <v>2022</v>
      </c>
      <c r="H691" t="s">
        <v>3918</v>
      </c>
      <c r="J691" t="s">
        <v>3917</v>
      </c>
      <c r="K691" t="s">
        <v>3916</v>
      </c>
      <c r="L691" t="s">
        <v>12443</v>
      </c>
    </row>
    <row r="692" spans="1:12" x14ac:dyDescent="0.45">
      <c r="A692" t="s">
        <v>13279</v>
      </c>
      <c r="B692" t="s">
        <v>11759</v>
      </c>
      <c r="C692" t="s">
        <v>13470</v>
      </c>
      <c r="D692" t="s">
        <v>3845</v>
      </c>
      <c r="E692" t="s">
        <v>3844</v>
      </c>
      <c r="F692" t="s">
        <v>1921</v>
      </c>
      <c r="G692">
        <v>2023</v>
      </c>
      <c r="H692" t="s">
        <v>3843</v>
      </c>
      <c r="J692" t="s">
        <v>3842</v>
      </c>
      <c r="K692" t="s">
        <v>3841</v>
      </c>
      <c r="L692" t="s">
        <v>12454</v>
      </c>
    </row>
    <row r="693" spans="1:12" x14ac:dyDescent="0.45">
      <c r="A693" t="s">
        <v>13279</v>
      </c>
      <c r="B693" t="s">
        <v>11759</v>
      </c>
      <c r="C693" t="s">
        <v>13470</v>
      </c>
      <c r="D693" t="s">
        <v>3575</v>
      </c>
      <c r="E693" t="s">
        <v>3574</v>
      </c>
      <c r="F693" t="s">
        <v>1581</v>
      </c>
      <c r="G693">
        <v>2023</v>
      </c>
      <c r="H693" t="s">
        <v>3573</v>
      </c>
      <c r="J693" t="s">
        <v>3572</v>
      </c>
      <c r="K693" t="s">
        <v>3571</v>
      </c>
      <c r="L693" t="s">
        <v>12494</v>
      </c>
    </row>
    <row r="694" spans="1:12" x14ac:dyDescent="0.45">
      <c r="A694" t="s">
        <v>13279</v>
      </c>
      <c r="B694" t="s">
        <v>11759</v>
      </c>
      <c r="C694" t="s">
        <v>13470</v>
      </c>
      <c r="D694" t="s">
        <v>4379</v>
      </c>
      <c r="E694" t="s">
        <v>4378</v>
      </c>
      <c r="F694" t="s">
        <v>893</v>
      </c>
      <c r="G694">
        <v>2021</v>
      </c>
      <c r="H694" t="s">
        <v>4376</v>
      </c>
      <c r="J694" t="s">
        <v>4375</v>
      </c>
      <c r="K694" t="s">
        <v>4374</v>
      </c>
      <c r="L694" t="s">
        <v>12375</v>
      </c>
    </row>
    <row r="695" spans="1:12" x14ac:dyDescent="0.45">
      <c r="A695" t="s">
        <v>13279</v>
      </c>
      <c r="B695" t="s">
        <v>11759</v>
      </c>
      <c r="C695" t="s">
        <v>13470</v>
      </c>
      <c r="D695" t="s">
        <v>1845</v>
      </c>
      <c r="E695" t="s">
        <v>1844</v>
      </c>
      <c r="F695" t="s">
        <v>640</v>
      </c>
      <c r="G695">
        <v>2019</v>
      </c>
      <c r="H695" t="s">
        <v>1842</v>
      </c>
      <c r="J695" t="s">
        <v>1841</v>
      </c>
      <c r="K695" t="s">
        <v>1840</v>
      </c>
      <c r="L695" t="s">
        <v>12743</v>
      </c>
    </row>
    <row r="696" spans="1:12" x14ac:dyDescent="0.45">
      <c r="A696" t="s">
        <v>13279</v>
      </c>
      <c r="B696" t="s">
        <v>11759</v>
      </c>
      <c r="C696" t="s">
        <v>13470</v>
      </c>
      <c r="D696" t="s">
        <v>3680</v>
      </c>
      <c r="E696" t="s">
        <v>3679</v>
      </c>
      <c r="F696" t="s">
        <v>1241</v>
      </c>
      <c r="G696">
        <v>2023</v>
      </c>
      <c r="H696" t="s">
        <v>3677</v>
      </c>
      <c r="J696" t="s">
        <v>3676</v>
      </c>
      <c r="K696" t="s">
        <v>3675</v>
      </c>
      <c r="L696" t="s">
        <v>12479</v>
      </c>
    </row>
    <row r="697" spans="1:12" x14ac:dyDescent="0.45">
      <c r="A697" t="s">
        <v>13279</v>
      </c>
      <c r="B697" t="s">
        <v>11759</v>
      </c>
      <c r="C697" t="s">
        <v>13470</v>
      </c>
      <c r="D697" t="s">
        <v>706</v>
      </c>
      <c r="E697" t="s">
        <v>705</v>
      </c>
      <c r="F697" t="s">
        <v>704</v>
      </c>
      <c r="G697">
        <v>2021</v>
      </c>
      <c r="H697" t="s">
        <v>703</v>
      </c>
      <c r="J697" t="s">
        <v>702</v>
      </c>
      <c r="K697" t="s">
        <v>701</v>
      </c>
      <c r="L697" t="s">
        <v>12901</v>
      </c>
    </row>
    <row r="698" spans="1:12" x14ac:dyDescent="0.45">
      <c r="A698" t="s">
        <v>13279</v>
      </c>
      <c r="B698" t="s">
        <v>11759</v>
      </c>
      <c r="C698" t="s">
        <v>13470</v>
      </c>
      <c r="D698" t="s">
        <v>3022</v>
      </c>
      <c r="E698" t="s">
        <v>3021</v>
      </c>
      <c r="F698" t="s">
        <v>1731</v>
      </c>
      <c r="G698">
        <v>2023</v>
      </c>
      <c r="H698" t="s">
        <v>3020</v>
      </c>
      <c r="J698" t="s">
        <v>3019</v>
      </c>
      <c r="K698" t="s">
        <v>3018</v>
      </c>
      <c r="L698" t="s">
        <v>12575</v>
      </c>
    </row>
    <row r="699" spans="1:12" x14ac:dyDescent="0.45">
      <c r="A699" t="s">
        <v>13279</v>
      </c>
      <c r="B699" t="s">
        <v>11759</v>
      </c>
      <c r="C699" t="s">
        <v>13470</v>
      </c>
      <c r="D699" t="s">
        <v>671</v>
      </c>
      <c r="E699" t="s">
        <v>670</v>
      </c>
      <c r="F699" t="s">
        <v>669</v>
      </c>
      <c r="G699">
        <v>2021</v>
      </c>
      <c r="H699" t="s">
        <v>668</v>
      </c>
      <c r="J699" t="s">
        <v>667</v>
      </c>
      <c r="K699" t="s">
        <v>666</v>
      </c>
      <c r="L699" t="s">
        <v>12906</v>
      </c>
    </row>
    <row r="700" spans="1:12" x14ac:dyDescent="0.45">
      <c r="A700" t="s">
        <v>13280</v>
      </c>
      <c r="B700" t="s">
        <v>11759</v>
      </c>
      <c r="C700" t="s">
        <v>13470</v>
      </c>
      <c r="D700" t="s">
        <v>1554</v>
      </c>
      <c r="E700" t="s">
        <v>1553</v>
      </c>
      <c r="F700" t="s">
        <v>1552</v>
      </c>
      <c r="G700">
        <v>2020</v>
      </c>
      <c r="H700" t="s">
        <v>1551</v>
      </c>
      <c r="J700" t="s">
        <v>1550</v>
      </c>
      <c r="K700" t="s">
        <v>1549</v>
      </c>
      <c r="L700" t="s">
        <v>12783</v>
      </c>
    </row>
    <row r="701" spans="1:12" x14ac:dyDescent="0.45">
      <c r="A701" t="s">
        <v>13280</v>
      </c>
      <c r="B701" t="s">
        <v>11759</v>
      </c>
      <c r="C701" t="s">
        <v>13470</v>
      </c>
      <c r="D701" t="s">
        <v>2123</v>
      </c>
      <c r="E701" t="s">
        <v>2122</v>
      </c>
      <c r="F701" t="s">
        <v>1241</v>
      </c>
      <c r="G701">
        <v>2017</v>
      </c>
      <c r="H701" t="s">
        <v>2119</v>
      </c>
      <c r="J701" t="s">
        <v>2118</v>
      </c>
      <c r="K701" t="s">
        <v>2117</v>
      </c>
      <c r="L701" t="s">
        <v>12705</v>
      </c>
    </row>
    <row r="702" spans="1:12" x14ac:dyDescent="0.45">
      <c r="A702" t="s">
        <v>13279</v>
      </c>
      <c r="B702" t="s">
        <v>11759</v>
      </c>
      <c r="C702" t="s">
        <v>13470</v>
      </c>
      <c r="D702" t="s">
        <v>642</v>
      </c>
      <c r="E702" t="s">
        <v>641</v>
      </c>
      <c r="F702" t="s">
        <v>640</v>
      </c>
      <c r="G702">
        <v>2021</v>
      </c>
      <c r="H702" t="s">
        <v>639</v>
      </c>
      <c r="J702" t="s">
        <v>638</v>
      </c>
      <c r="K702" t="s">
        <v>637</v>
      </c>
      <c r="L702" t="s">
        <v>12910</v>
      </c>
    </row>
    <row r="703" spans="1:12" x14ac:dyDescent="0.45">
      <c r="A703" t="s">
        <v>13280</v>
      </c>
      <c r="B703" t="s">
        <v>11759</v>
      </c>
      <c r="C703" t="s">
        <v>13470</v>
      </c>
      <c r="D703" t="s">
        <v>3275</v>
      </c>
      <c r="E703" t="s">
        <v>3274</v>
      </c>
      <c r="F703" t="s">
        <v>869</v>
      </c>
      <c r="G703">
        <v>2022</v>
      </c>
      <c r="H703" t="s">
        <v>3273</v>
      </c>
      <c r="J703" t="s">
        <v>3272</v>
      </c>
      <c r="K703" t="s">
        <v>3271</v>
      </c>
      <c r="L703" t="s">
        <v>12538</v>
      </c>
    </row>
    <row r="704" spans="1:12" x14ac:dyDescent="0.45">
      <c r="A704" t="s">
        <v>13280</v>
      </c>
      <c r="B704" t="s">
        <v>11759</v>
      </c>
      <c r="C704" t="s">
        <v>13470</v>
      </c>
      <c r="D704" t="s">
        <v>4212</v>
      </c>
      <c r="E704" t="s">
        <v>4211</v>
      </c>
      <c r="F704" t="s">
        <v>2612</v>
      </c>
      <c r="G704">
        <v>2021</v>
      </c>
      <c r="H704" t="s">
        <v>4210</v>
      </c>
      <c r="J704" t="s">
        <v>4209</v>
      </c>
      <c r="K704" t="s">
        <v>4208</v>
      </c>
      <c r="L704" t="s">
        <v>12400</v>
      </c>
    </row>
    <row r="705" spans="1:12" x14ac:dyDescent="0.45">
      <c r="A705" t="s">
        <v>13280</v>
      </c>
      <c r="B705" t="s">
        <v>11759</v>
      </c>
      <c r="C705" t="s">
        <v>13470</v>
      </c>
      <c r="D705" t="s">
        <v>4298</v>
      </c>
      <c r="E705" t="s">
        <v>4297</v>
      </c>
      <c r="F705" t="s">
        <v>720</v>
      </c>
      <c r="G705">
        <v>2022</v>
      </c>
      <c r="H705" t="s">
        <v>4295</v>
      </c>
      <c r="J705" t="s">
        <v>4294</v>
      </c>
      <c r="K705" t="s">
        <v>4293</v>
      </c>
      <c r="L705" t="s">
        <v>12387</v>
      </c>
    </row>
    <row r="706" spans="1:12" x14ac:dyDescent="0.45">
      <c r="A706" t="s">
        <v>13280</v>
      </c>
      <c r="B706" t="s">
        <v>11759</v>
      </c>
      <c r="C706" t="s">
        <v>13470</v>
      </c>
      <c r="D706" t="s">
        <v>5161</v>
      </c>
      <c r="E706" t="s">
        <v>5160</v>
      </c>
      <c r="F706" t="s">
        <v>3912</v>
      </c>
      <c r="G706">
        <v>2024</v>
      </c>
      <c r="H706" t="s">
        <v>5159</v>
      </c>
      <c r="J706" t="s">
        <v>5158</v>
      </c>
      <c r="K706" t="s">
        <v>5157</v>
      </c>
      <c r="L706" t="s">
        <v>12256</v>
      </c>
    </row>
    <row r="707" spans="1:12" x14ac:dyDescent="0.45">
      <c r="A707" t="s">
        <v>13280</v>
      </c>
      <c r="B707" t="s">
        <v>11759</v>
      </c>
      <c r="C707" t="s">
        <v>13470</v>
      </c>
      <c r="D707" t="s">
        <v>1022</v>
      </c>
      <c r="E707" t="s">
        <v>1021</v>
      </c>
      <c r="F707" t="s">
        <v>1020</v>
      </c>
      <c r="G707">
        <v>2021</v>
      </c>
      <c r="H707" t="s">
        <v>1019</v>
      </c>
      <c r="J707" t="s">
        <v>1018</v>
      </c>
      <c r="K707" t="s">
        <v>1017</v>
      </c>
      <c r="L707" t="s">
        <v>12857</v>
      </c>
    </row>
    <row r="708" spans="1:12" x14ac:dyDescent="0.45">
      <c r="A708" t="s">
        <v>13280</v>
      </c>
      <c r="B708" t="s">
        <v>11761</v>
      </c>
      <c r="C708" t="s">
        <v>9095</v>
      </c>
      <c r="D708" t="s">
        <v>11133</v>
      </c>
      <c r="E708" t="s">
        <v>11131</v>
      </c>
      <c r="G708">
        <v>2024</v>
      </c>
      <c r="H708" t="s">
        <v>9084</v>
      </c>
      <c r="I708" t="s">
        <v>9084</v>
      </c>
      <c r="J708" t="s">
        <v>11129</v>
      </c>
      <c r="K708" t="s">
        <v>9084</v>
      </c>
      <c r="L708" t="s">
        <v>13227</v>
      </c>
    </row>
    <row r="709" spans="1:12" x14ac:dyDescent="0.45">
      <c r="A709" t="s">
        <v>13280</v>
      </c>
      <c r="B709" t="s">
        <v>11759</v>
      </c>
      <c r="C709" t="s">
        <v>13470</v>
      </c>
      <c r="D709" t="s">
        <v>2432</v>
      </c>
      <c r="E709" t="s">
        <v>2431</v>
      </c>
      <c r="F709" t="s">
        <v>893</v>
      </c>
      <c r="G709">
        <v>2018</v>
      </c>
      <c r="H709" t="s">
        <v>2429</v>
      </c>
      <c r="J709" t="s">
        <v>2428</v>
      </c>
      <c r="K709" t="s">
        <v>2427</v>
      </c>
      <c r="L709" t="s">
        <v>12663</v>
      </c>
    </row>
    <row r="710" spans="1:12" x14ac:dyDescent="0.45">
      <c r="A710" t="s">
        <v>13280</v>
      </c>
      <c r="B710" t="s">
        <v>11759</v>
      </c>
      <c r="C710" t="s">
        <v>13470</v>
      </c>
      <c r="D710" t="s">
        <v>1459</v>
      </c>
      <c r="E710" t="s">
        <v>1458</v>
      </c>
      <c r="F710" t="s">
        <v>1125</v>
      </c>
      <c r="G710">
        <v>2020</v>
      </c>
      <c r="H710" t="s">
        <v>1455</v>
      </c>
      <c r="J710" t="s">
        <v>1454</v>
      </c>
      <c r="K710" t="s">
        <v>1453</v>
      </c>
      <c r="L710" t="s">
        <v>12796</v>
      </c>
    </row>
    <row r="711" spans="1:12" x14ac:dyDescent="0.45">
      <c r="A711" t="s">
        <v>13280</v>
      </c>
      <c r="B711" t="s">
        <v>11759</v>
      </c>
      <c r="C711" t="s">
        <v>13470</v>
      </c>
      <c r="D711" t="s">
        <v>887</v>
      </c>
      <c r="E711" t="s">
        <v>886</v>
      </c>
      <c r="F711" t="s">
        <v>885</v>
      </c>
      <c r="G711">
        <v>2021</v>
      </c>
      <c r="H711" t="s">
        <v>883</v>
      </c>
      <c r="J711" t="s">
        <v>882</v>
      </c>
      <c r="K711" t="s">
        <v>881</v>
      </c>
      <c r="L711" t="s">
        <v>12876</v>
      </c>
    </row>
    <row r="712" spans="1:12" x14ac:dyDescent="0.45">
      <c r="A712" t="s">
        <v>13280</v>
      </c>
      <c r="B712" t="s">
        <v>11759</v>
      </c>
      <c r="C712" t="s">
        <v>13470</v>
      </c>
      <c r="D712" t="s">
        <v>4392</v>
      </c>
      <c r="E712" t="s">
        <v>4391</v>
      </c>
      <c r="F712" t="s">
        <v>720</v>
      </c>
      <c r="G712">
        <v>2022</v>
      </c>
      <c r="H712" t="s">
        <v>4389</v>
      </c>
      <c r="J712" t="s">
        <v>4388</v>
      </c>
      <c r="K712" t="s">
        <v>4387</v>
      </c>
      <c r="L712" t="s">
        <v>12373</v>
      </c>
    </row>
    <row r="713" spans="1:12" x14ac:dyDescent="0.45">
      <c r="A713" t="s">
        <v>13280</v>
      </c>
      <c r="B713" t="s">
        <v>11759</v>
      </c>
      <c r="C713" t="s">
        <v>13470</v>
      </c>
      <c r="D713" t="s">
        <v>2687</v>
      </c>
      <c r="E713" t="s">
        <v>2686</v>
      </c>
      <c r="F713" t="s">
        <v>2685</v>
      </c>
      <c r="G713">
        <v>2023</v>
      </c>
      <c r="H713" t="s">
        <v>2684</v>
      </c>
      <c r="J713" t="s">
        <v>2683</v>
      </c>
      <c r="L713" t="s">
        <v>12625</v>
      </c>
    </row>
    <row r="714" spans="1:12" x14ac:dyDescent="0.45">
      <c r="A714" t="s">
        <v>13280</v>
      </c>
      <c r="B714" t="s">
        <v>11759</v>
      </c>
      <c r="C714" t="s">
        <v>13470</v>
      </c>
      <c r="D714" t="s">
        <v>5118</v>
      </c>
      <c r="E714" t="s">
        <v>5117</v>
      </c>
      <c r="F714" t="s">
        <v>5116</v>
      </c>
      <c r="G714">
        <v>2024</v>
      </c>
      <c r="H714" t="s">
        <v>5115</v>
      </c>
      <c r="J714" t="s">
        <v>5114</v>
      </c>
      <c r="K714" t="s">
        <v>5113</v>
      </c>
      <c r="L714" t="s">
        <v>12263</v>
      </c>
    </row>
    <row r="715" spans="1:12" x14ac:dyDescent="0.45">
      <c r="A715" t="s">
        <v>13280</v>
      </c>
      <c r="B715" t="s">
        <v>11759</v>
      </c>
      <c r="C715" t="s">
        <v>13470</v>
      </c>
      <c r="D715" t="s">
        <v>4450</v>
      </c>
      <c r="E715" t="s">
        <v>4449</v>
      </c>
      <c r="F715" t="s">
        <v>4309</v>
      </c>
      <c r="G715">
        <v>2022</v>
      </c>
      <c r="H715" t="s">
        <v>4448</v>
      </c>
      <c r="J715" t="s">
        <v>4447</v>
      </c>
      <c r="K715" t="s">
        <v>4446</v>
      </c>
      <c r="L715" t="s">
        <v>12364</v>
      </c>
    </row>
    <row r="716" spans="1:12" x14ac:dyDescent="0.45">
      <c r="A716" t="s">
        <v>13280</v>
      </c>
      <c r="B716" t="s">
        <v>11759</v>
      </c>
      <c r="C716" t="s">
        <v>13470</v>
      </c>
      <c r="D716" t="s">
        <v>3091</v>
      </c>
      <c r="E716" t="s">
        <v>3090</v>
      </c>
      <c r="F716" t="s">
        <v>3089</v>
      </c>
      <c r="G716">
        <v>2024</v>
      </c>
      <c r="H716" t="s">
        <v>3087</v>
      </c>
      <c r="J716" t="s">
        <v>3086</v>
      </c>
      <c r="K716" t="s">
        <v>3085</v>
      </c>
      <c r="L716" t="s">
        <v>12565</v>
      </c>
    </row>
    <row r="717" spans="1:12" x14ac:dyDescent="0.45">
      <c r="A717" t="s">
        <v>13280</v>
      </c>
      <c r="B717" t="s">
        <v>11759</v>
      </c>
      <c r="C717" t="s">
        <v>13470</v>
      </c>
      <c r="D717" t="s">
        <v>5431</v>
      </c>
      <c r="E717" t="s">
        <v>5430</v>
      </c>
      <c r="F717" t="s">
        <v>1858</v>
      </c>
      <c r="G717">
        <v>2024</v>
      </c>
      <c r="H717" t="s">
        <v>5429</v>
      </c>
      <c r="J717" t="s">
        <v>5428</v>
      </c>
      <c r="K717" t="s">
        <v>5427</v>
      </c>
      <c r="L717" t="s">
        <v>12215</v>
      </c>
    </row>
    <row r="718" spans="1:12" x14ac:dyDescent="0.45">
      <c r="A718" t="s">
        <v>13280</v>
      </c>
      <c r="B718" t="s">
        <v>11759</v>
      </c>
      <c r="C718" t="s">
        <v>13470</v>
      </c>
      <c r="D718" t="s">
        <v>5808</v>
      </c>
      <c r="E718" t="s">
        <v>5807</v>
      </c>
      <c r="F718" t="s">
        <v>640</v>
      </c>
      <c r="G718">
        <v>2024</v>
      </c>
      <c r="H718" t="s">
        <v>5806</v>
      </c>
      <c r="J718" t="s">
        <v>5805</v>
      </c>
      <c r="K718" t="s">
        <v>5804</v>
      </c>
      <c r="L718" t="s">
        <v>12157</v>
      </c>
    </row>
    <row r="719" spans="1:12" x14ac:dyDescent="0.45">
      <c r="A719" t="s">
        <v>13280</v>
      </c>
      <c r="B719" t="s">
        <v>11759</v>
      </c>
      <c r="C719" t="s">
        <v>13470</v>
      </c>
      <c r="D719" t="s">
        <v>3718</v>
      </c>
      <c r="E719" t="s">
        <v>3717</v>
      </c>
      <c r="F719" t="s">
        <v>2981</v>
      </c>
      <c r="G719">
        <v>2022</v>
      </c>
      <c r="H719" t="s">
        <v>3716</v>
      </c>
      <c r="J719" t="s">
        <v>3715</v>
      </c>
      <c r="K719" t="s">
        <v>3714</v>
      </c>
      <c r="L719" t="s">
        <v>12473</v>
      </c>
    </row>
    <row r="720" spans="1:12" x14ac:dyDescent="0.45">
      <c r="A720" t="s">
        <v>13280</v>
      </c>
      <c r="B720" t="s">
        <v>11759</v>
      </c>
      <c r="C720" t="s">
        <v>13470</v>
      </c>
      <c r="D720" t="s">
        <v>3874</v>
      </c>
      <c r="E720" t="s">
        <v>3873</v>
      </c>
      <c r="F720" t="s">
        <v>720</v>
      </c>
      <c r="G720">
        <v>2022</v>
      </c>
      <c r="H720" t="s">
        <v>3870</v>
      </c>
      <c r="J720" t="s">
        <v>3869</v>
      </c>
      <c r="K720" t="s">
        <v>3868</v>
      </c>
      <c r="L720" t="s">
        <v>12450</v>
      </c>
    </row>
    <row r="721" spans="1:12" x14ac:dyDescent="0.45">
      <c r="A721" t="s">
        <v>13280</v>
      </c>
      <c r="B721" t="s">
        <v>11759</v>
      </c>
      <c r="C721" t="s">
        <v>13470</v>
      </c>
      <c r="D721" t="s">
        <v>3530</v>
      </c>
      <c r="E721" t="s">
        <v>3529</v>
      </c>
      <c r="F721" t="s">
        <v>720</v>
      </c>
      <c r="G721">
        <v>2023</v>
      </c>
      <c r="H721" t="s">
        <v>3526</v>
      </c>
      <c r="J721" t="s">
        <v>3525</v>
      </c>
      <c r="K721" t="s">
        <v>3524</v>
      </c>
      <c r="L721" t="s">
        <v>12500</v>
      </c>
    </row>
    <row r="722" spans="1:12" x14ac:dyDescent="0.45">
      <c r="A722" t="s">
        <v>13280</v>
      </c>
      <c r="B722" t="s">
        <v>11759</v>
      </c>
      <c r="C722" t="s">
        <v>13470</v>
      </c>
      <c r="D722" t="s">
        <v>1194</v>
      </c>
      <c r="E722" t="s">
        <v>1193</v>
      </c>
      <c r="F722" t="s">
        <v>1192</v>
      </c>
      <c r="G722">
        <v>2020</v>
      </c>
      <c r="H722" t="s">
        <v>1190</v>
      </c>
      <c r="J722" t="s">
        <v>1189</v>
      </c>
      <c r="L722" t="s">
        <v>12832</v>
      </c>
    </row>
    <row r="723" spans="1:12" x14ac:dyDescent="0.45">
      <c r="A723" t="s">
        <v>13280</v>
      </c>
      <c r="B723" t="s">
        <v>11759</v>
      </c>
      <c r="C723" t="s">
        <v>13470</v>
      </c>
      <c r="D723" t="s">
        <v>768</v>
      </c>
      <c r="E723" t="s">
        <v>767</v>
      </c>
      <c r="F723" t="s">
        <v>766</v>
      </c>
      <c r="G723">
        <v>2021</v>
      </c>
      <c r="H723" t="s">
        <v>765</v>
      </c>
      <c r="J723" t="s">
        <v>764</v>
      </c>
      <c r="K723" t="s">
        <v>763</v>
      </c>
      <c r="L723" t="s">
        <v>12893</v>
      </c>
    </row>
    <row r="724" spans="1:12" x14ac:dyDescent="0.45">
      <c r="A724" t="s">
        <v>13280</v>
      </c>
      <c r="B724" t="s">
        <v>11759</v>
      </c>
      <c r="C724" t="s">
        <v>13470</v>
      </c>
      <c r="D724" t="s">
        <v>5485</v>
      </c>
      <c r="E724" t="s">
        <v>5484</v>
      </c>
      <c r="F724" t="s">
        <v>5483</v>
      </c>
      <c r="G724">
        <v>2024</v>
      </c>
      <c r="H724" t="s">
        <v>5482</v>
      </c>
      <c r="J724" t="s">
        <v>5481</v>
      </c>
      <c r="K724" t="s">
        <v>5480</v>
      </c>
      <c r="L724" t="s">
        <v>12207</v>
      </c>
    </row>
    <row r="725" spans="1:12" x14ac:dyDescent="0.45">
      <c r="A725" t="s">
        <v>13280</v>
      </c>
      <c r="B725" t="s">
        <v>11759</v>
      </c>
      <c r="C725" t="s">
        <v>13470</v>
      </c>
      <c r="D725" t="s">
        <v>1071</v>
      </c>
      <c r="E725" t="s">
        <v>1070</v>
      </c>
      <c r="F725" t="s">
        <v>1069</v>
      </c>
      <c r="G725">
        <v>2020</v>
      </c>
      <c r="H725" t="s">
        <v>1067</v>
      </c>
      <c r="J725" t="s">
        <v>1066</v>
      </c>
      <c r="K725" t="s">
        <v>1065</v>
      </c>
      <c r="L725" t="s">
        <v>12850</v>
      </c>
    </row>
    <row r="726" spans="1:12" x14ac:dyDescent="0.45">
      <c r="A726" t="s">
        <v>13280</v>
      </c>
      <c r="B726" t="s">
        <v>11759</v>
      </c>
      <c r="C726" t="s">
        <v>13470</v>
      </c>
      <c r="D726" t="s">
        <v>5369</v>
      </c>
      <c r="E726" t="s">
        <v>5368</v>
      </c>
      <c r="F726" t="s">
        <v>5367</v>
      </c>
      <c r="G726">
        <v>2024</v>
      </c>
      <c r="H726" t="s">
        <v>5366</v>
      </c>
      <c r="L726" t="s">
        <v>12225</v>
      </c>
    </row>
    <row r="727" spans="1:12" x14ac:dyDescent="0.45">
      <c r="A727" t="s">
        <v>13280</v>
      </c>
      <c r="B727" t="s">
        <v>11759</v>
      </c>
      <c r="C727" t="s">
        <v>13470</v>
      </c>
      <c r="D727" t="s">
        <v>5597</v>
      </c>
      <c r="E727" t="s">
        <v>5596</v>
      </c>
      <c r="F727" t="s">
        <v>4243</v>
      </c>
      <c r="G727">
        <v>2024</v>
      </c>
      <c r="H727" t="s">
        <v>5595</v>
      </c>
      <c r="J727" t="s">
        <v>5594</v>
      </c>
      <c r="K727" t="s">
        <v>5593</v>
      </c>
      <c r="L727" t="s">
        <v>12190</v>
      </c>
    </row>
    <row r="728" spans="1:12" x14ac:dyDescent="0.45">
      <c r="A728" t="s">
        <v>13280</v>
      </c>
      <c r="B728" t="s">
        <v>11760</v>
      </c>
      <c r="C728" t="s">
        <v>5857</v>
      </c>
      <c r="D728" t="s">
        <v>9034</v>
      </c>
      <c r="E728" t="s">
        <v>9032</v>
      </c>
      <c r="G728">
        <v>2024</v>
      </c>
      <c r="H728" t="s">
        <v>9030</v>
      </c>
      <c r="J728" t="s">
        <v>9029</v>
      </c>
      <c r="L728" t="s">
        <v>12919</v>
      </c>
    </row>
    <row r="729" spans="1:12" x14ac:dyDescent="0.45">
      <c r="A729" t="s">
        <v>13280</v>
      </c>
      <c r="B729" t="s">
        <v>11759</v>
      </c>
      <c r="C729" t="s">
        <v>13470</v>
      </c>
      <c r="D729" t="s">
        <v>3255</v>
      </c>
      <c r="E729" t="s">
        <v>3254</v>
      </c>
      <c r="F729" t="s">
        <v>3253</v>
      </c>
      <c r="G729">
        <v>2022</v>
      </c>
      <c r="H729" t="s">
        <v>3252</v>
      </c>
      <c r="J729" t="s">
        <v>3251</v>
      </c>
      <c r="L729" t="s">
        <v>12541</v>
      </c>
    </row>
    <row r="730" spans="1:12" x14ac:dyDescent="0.45">
      <c r="A730" t="s">
        <v>13280</v>
      </c>
      <c r="B730" t="s">
        <v>11760</v>
      </c>
      <c r="C730" t="s">
        <v>5857</v>
      </c>
      <c r="D730" t="s">
        <v>8479</v>
      </c>
      <c r="E730" t="s">
        <v>8476</v>
      </c>
      <c r="G730">
        <v>2024</v>
      </c>
      <c r="H730" t="s">
        <v>8474</v>
      </c>
      <c r="J730" t="s">
        <v>8473</v>
      </c>
      <c r="L730" t="s">
        <v>12974</v>
      </c>
    </row>
    <row r="731" spans="1:12" x14ac:dyDescent="0.45">
      <c r="A731" t="s">
        <v>13280</v>
      </c>
      <c r="B731" t="s">
        <v>11759</v>
      </c>
      <c r="C731" t="s">
        <v>13470</v>
      </c>
      <c r="D731" t="s">
        <v>2063</v>
      </c>
      <c r="E731" t="s">
        <v>2062</v>
      </c>
      <c r="F731" t="s">
        <v>2061</v>
      </c>
      <c r="G731">
        <v>2017</v>
      </c>
      <c r="H731" t="s">
        <v>2059</v>
      </c>
      <c r="J731" t="s">
        <v>2058</v>
      </c>
      <c r="K731" t="s">
        <v>2057</v>
      </c>
      <c r="L731" t="s">
        <v>12713</v>
      </c>
    </row>
    <row r="732" spans="1:12" x14ac:dyDescent="0.45">
      <c r="A732" t="s">
        <v>13280</v>
      </c>
      <c r="B732" t="s">
        <v>11759</v>
      </c>
      <c r="C732" t="s">
        <v>13470</v>
      </c>
      <c r="D732" t="s">
        <v>3538</v>
      </c>
      <c r="E732" t="s">
        <v>3537</v>
      </c>
      <c r="F732" t="s">
        <v>3536</v>
      </c>
      <c r="G732">
        <v>2022</v>
      </c>
      <c r="H732" t="s">
        <v>3534</v>
      </c>
      <c r="J732" t="s">
        <v>3533</v>
      </c>
      <c r="K732" t="s">
        <v>3532</v>
      </c>
      <c r="L732" t="s">
        <v>12499</v>
      </c>
    </row>
    <row r="733" spans="1:12" x14ac:dyDescent="0.45">
      <c r="A733" t="s">
        <v>13280</v>
      </c>
      <c r="B733" t="s">
        <v>11759</v>
      </c>
      <c r="C733" t="s">
        <v>13470</v>
      </c>
      <c r="D733" t="s">
        <v>1966</v>
      </c>
      <c r="E733" t="s">
        <v>1965</v>
      </c>
      <c r="F733" t="s">
        <v>1964</v>
      </c>
      <c r="G733">
        <v>2019</v>
      </c>
      <c r="H733" t="s">
        <v>1962</v>
      </c>
      <c r="J733" t="s">
        <v>1961</v>
      </c>
      <c r="K733" t="s">
        <v>1960</v>
      </c>
      <c r="L733" t="s">
        <v>12726</v>
      </c>
    </row>
    <row r="734" spans="1:12" x14ac:dyDescent="0.45">
      <c r="A734" t="s">
        <v>13280</v>
      </c>
      <c r="B734" t="s">
        <v>11759</v>
      </c>
      <c r="C734" t="s">
        <v>13470</v>
      </c>
      <c r="D734" t="s">
        <v>4311</v>
      </c>
      <c r="E734" t="s">
        <v>4310</v>
      </c>
      <c r="F734" t="s">
        <v>4309</v>
      </c>
      <c r="G734">
        <v>2022</v>
      </c>
      <c r="H734" t="s">
        <v>4308</v>
      </c>
      <c r="J734" t="s">
        <v>4307</v>
      </c>
      <c r="K734" t="s">
        <v>4306</v>
      </c>
      <c r="L734" t="s">
        <v>12385</v>
      </c>
    </row>
    <row r="735" spans="1:12" x14ac:dyDescent="0.45">
      <c r="A735" t="s">
        <v>13280</v>
      </c>
      <c r="B735" t="s">
        <v>11759</v>
      </c>
      <c r="C735" t="s">
        <v>13470</v>
      </c>
      <c r="D735" t="s">
        <v>5733</v>
      </c>
      <c r="E735" t="s">
        <v>5732</v>
      </c>
      <c r="F735" t="s">
        <v>3810</v>
      </c>
      <c r="G735">
        <v>2024</v>
      </c>
      <c r="H735" t="s">
        <v>5731</v>
      </c>
      <c r="J735" t="s">
        <v>5730</v>
      </c>
      <c r="K735" t="s">
        <v>5729</v>
      </c>
      <c r="L735" t="s">
        <v>12169</v>
      </c>
    </row>
    <row r="736" spans="1:12" x14ac:dyDescent="0.45">
      <c r="A736" t="s">
        <v>13279</v>
      </c>
      <c r="B736" t="s">
        <v>11759</v>
      </c>
      <c r="C736" t="s">
        <v>13470</v>
      </c>
      <c r="D736" t="s">
        <v>974</v>
      </c>
      <c r="E736" t="s">
        <v>973</v>
      </c>
      <c r="F736" t="s">
        <v>766</v>
      </c>
      <c r="G736">
        <v>2020</v>
      </c>
      <c r="H736" t="s">
        <v>972</v>
      </c>
      <c r="J736" t="s">
        <v>971</v>
      </c>
      <c r="K736" t="s">
        <v>970</v>
      </c>
      <c r="L736" t="s">
        <v>12864</v>
      </c>
    </row>
    <row r="737" spans="1:12" x14ac:dyDescent="0.45">
      <c r="A737" t="s">
        <v>13280</v>
      </c>
      <c r="B737" t="s">
        <v>11759</v>
      </c>
      <c r="C737" t="s">
        <v>13470</v>
      </c>
      <c r="D737" t="s">
        <v>2527</v>
      </c>
      <c r="E737" t="s">
        <v>2526</v>
      </c>
      <c r="F737" t="s">
        <v>1731</v>
      </c>
      <c r="G737">
        <v>2023</v>
      </c>
      <c r="H737" t="s">
        <v>2525</v>
      </c>
      <c r="J737" t="s">
        <v>2524</v>
      </c>
      <c r="K737" t="s">
        <v>2523</v>
      </c>
      <c r="L737" t="s">
        <v>12649</v>
      </c>
    </row>
    <row r="738" spans="1:12" x14ac:dyDescent="0.45">
      <c r="A738" t="s">
        <v>13280</v>
      </c>
      <c r="B738" t="s">
        <v>11759</v>
      </c>
      <c r="C738" t="s">
        <v>13470</v>
      </c>
      <c r="D738" t="s">
        <v>962</v>
      </c>
      <c r="E738" t="s">
        <v>961</v>
      </c>
      <c r="F738" t="s">
        <v>960</v>
      </c>
      <c r="G738">
        <v>2021</v>
      </c>
      <c r="H738" t="s">
        <v>957</v>
      </c>
      <c r="J738" t="s">
        <v>956</v>
      </c>
      <c r="K738" t="s">
        <v>955</v>
      </c>
      <c r="L738" t="s">
        <v>12866</v>
      </c>
    </row>
    <row r="739" spans="1:12" x14ac:dyDescent="0.45">
      <c r="A739" t="s">
        <v>13280</v>
      </c>
      <c r="B739" t="s">
        <v>11759</v>
      </c>
      <c r="C739" t="s">
        <v>13470</v>
      </c>
      <c r="D739" t="s">
        <v>1180</v>
      </c>
      <c r="E739" t="s">
        <v>1179</v>
      </c>
      <c r="F739" t="s">
        <v>1178</v>
      </c>
      <c r="G739">
        <v>2021</v>
      </c>
      <c r="H739" t="s">
        <v>1177</v>
      </c>
      <c r="J739" t="s">
        <v>1176</v>
      </c>
      <c r="K739" t="s">
        <v>1175</v>
      </c>
      <c r="L739" t="s">
        <v>12834</v>
      </c>
    </row>
    <row r="740" spans="1:12" x14ac:dyDescent="0.45">
      <c r="A740" t="s">
        <v>13280</v>
      </c>
      <c r="B740" t="s">
        <v>11759</v>
      </c>
      <c r="C740" t="s">
        <v>13470</v>
      </c>
      <c r="D740" t="s">
        <v>4555</v>
      </c>
      <c r="E740" t="s">
        <v>4554</v>
      </c>
      <c r="F740" t="s">
        <v>893</v>
      </c>
      <c r="G740">
        <v>2024</v>
      </c>
      <c r="H740" t="s">
        <v>4552</v>
      </c>
      <c r="J740" t="s">
        <v>4551</v>
      </c>
      <c r="K740" t="s">
        <v>4550</v>
      </c>
      <c r="L740" t="s">
        <v>12348</v>
      </c>
    </row>
    <row r="741" spans="1:12" x14ac:dyDescent="0.45">
      <c r="A741" t="s">
        <v>13280</v>
      </c>
      <c r="B741" t="s">
        <v>11759</v>
      </c>
      <c r="C741" t="s">
        <v>13470</v>
      </c>
      <c r="D741" t="s">
        <v>3206</v>
      </c>
      <c r="E741" t="s">
        <v>3205</v>
      </c>
      <c r="F741" t="s">
        <v>3204</v>
      </c>
      <c r="G741">
        <v>2022</v>
      </c>
      <c r="H741" t="s">
        <v>3203</v>
      </c>
      <c r="J741" t="s">
        <v>3202</v>
      </c>
      <c r="K741" t="s">
        <v>3201</v>
      </c>
      <c r="L741" t="s">
        <v>12548</v>
      </c>
    </row>
    <row r="742" spans="1:12" x14ac:dyDescent="0.45">
      <c r="A742" t="s">
        <v>13280</v>
      </c>
      <c r="B742" t="s">
        <v>11759</v>
      </c>
      <c r="C742" t="s">
        <v>13470</v>
      </c>
      <c r="D742" t="s">
        <v>2017</v>
      </c>
      <c r="E742" t="s">
        <v>2016</v>
      </c>
      <c r="F742" t="s">
        <v>2015</v>
      </c>
      <c r="G742">
        <v>2019</v>
      </c>
      <c r="H742" t="s">
        <v>2012</v>
      </c>
      <c r="J742" t="s">
        <v>2011</v>
      </c>
      <c r="L742" t="s">
        <v>12719</v>
      </c>
    </row>
    <row r="743" spans="1:12" x14ac:dyDescent="0.45">
      <c r="A743" t="s">
        <v>13279</v>
      </c>
      <c r="B743" t="s">
        <v>11759</v>
      </c>
      <c r="C743" t="s">
        <v>13470</v>
      </c>
      <c r="D743" t="s">
        <v>1112</v>
      </c>
      <c r="E743" t="s">
        <v>1111</v>
      </c>
      <c r="F743" t="s">
        <v>1110</v>
      </c>
      <c r="G743">
        <v>2021</v>
      </c>
      <c r="H743" t="s">
        <v>1108</v>
      </c>
      <c r="J743" t="s">
        <v>1107</v>
      </c>
      <c r="K743" t="s">
        <v>1106</v>
      </c>
      <c r="L743" t="s">
        <v>12844</v>
      </c>
    </row>
    <row r="744" spans="1:12" x14ac:dyDescent="0.45">
      <c r="A744" t="s">
        <v>13280</v>
      </c>
      <c r="B744" t="s">
        <v>11759</v>
      </c>
      <c r="C744" t="s">
        <v>13470</v>
      </c>
      <c r="D744" t="s">
        <v>4054</v>
      </c>
      <c r="E744" t="s">
        <v>4053</v>
      </c>
      <c r="F744" t="s">
        <v>3189</v>
      </c>
      <c r="G744">
        <v>2021</v>
      </c>
      <c r="H744" t="s">
        <v>4052</v>
      </c>
      <c r="J744" t="s">
        <v>4051</v>
      </c>
      <c r="K744" t="s">
        <v>4050</v>
      </c>
      <c r="L744" t="s">
        <v>12424</v>
      </c>
    </row>
    <row r="745" spans="1:12" x14ac:dyDescent="0.45">
      <c r="A745" t="s">
        <v>13280</v>
      </c>
      <c r="B745" t="s">
        <v>11759</v>
      </c>
      <c r="C745" t="s">
        <v>13470</v>
      </c>
      <c r="D745" t="s">
        <v>1366</v>
      </c>
      <c r="E745" t="s">
        <v>1365</v>
      </c>
      <c r="F745" t="s">
        <v>1364</v>
      </c>
      <c r="G745">
        <v>2020</v>
      </c>
      <c r="H745" t="s">
        <v>1363</v>
      </c>
      <c r="J745" t="s">
        <v>1362</v>
      </c>
      <c r="K745" t="s">
        <v>1361</v>
      </c>
      <c r="L745" t="s">
        <v>12808</v>
      </c>
    </row>
    <row r="746" spans="1:12" x14ac:dyDescent="0.45">
      <c r="A746" t="s">
        <v>13280</v>
      </c>
      <c r="B746" t="s">
        <v>11759</v>
      </c>
      <c r="C746" t="s">
        <v>13470</v>
      </c>
      <c r="D746" t="s">
        <v>803</v>
      </c>
      <c r="E746" t="s">
        <v>802</v>
      </c>
      <c r="F746" t="s">
        <v>795</v>
      </c>
      <c r="G746">
        <v>2022</v>
      </c>
      <c r="H746" t="s">
        <v>801</v>
      </c>
      <c r="J746" t="s">
        <v>800</v>
      </c>
      <c r="K746" t="s">
        <v>799</v>
      </c>
      <c r="L746" t="s">
        <v>12888</v>
      </c>
    </row>
    <row r="747" spans="1:12" x14ac:dyDescent="0.45">
      <c r="A747" t="s">
        <v>13280</v>
      </c>
      <c r="B747" t="s">
        <v>11759</v>
      </c>
      <c r="C747" t="s">
        <v>13470</v>
      </c>
      <c r="D747" t="s">
        <v>3477</v>
      </c>
      <c r="E747" t="s">
        <v>3476</v>
      </c>
      <c r="F747" t="s">
        <v>3061</v>
      </c>
      <c r="G747">
        <v>2022</v>
      </c>
      <c r="H747" t="s">
        <v>3475</v>
      </c>
      <c r="J747" t="s">
        <v>3474</v>
      </c>
      <c r="K747" t="s">
        <v>3473</v>
      </c>
      <c r="L747" t="s">
        <v>12508</v>
      </c>
    </row>
    <row r="748" spans="1:12" x14ac:dyDescent="0.45">
      <c r="A748" t="s">
        <v>13280</v>
      </c>
      <c r="B748" t="s">
        <v>11759</v>
      </c>
      <c r="C748" t="s">
        <v>13470</v>
      </c>
      <c r="D748" t="s">
        <v>4562</v>
      </c>
      <c r="E748" t="s">
        <v>4561</v>
      </c>
      <c r="F748" t="s">
        <v>4560</v>
      </c>
      <c r="G748">
        <v>2024</v>
      </c>
      <c r="H748" t="s">
        <v>4559</v>
      </c>
      <c r="J748" t="s">
        <v>4558</v>
      </c>
      <c r="K748" t="s">
        <v>4557</v>
      </c>
      <c r="L748" t="s">
        <v>12347</v>
      </c>
    </row>
    <row r="749" spans="1:12" x14ac:dyDescent="0.45">
      <c r="A749" t="s">
        <v>13279</v>
      </c>
      <c r="B749" t="s">
        <v>11759</v>
      </c>
      <c r="C749" t="s">
        <v>13470</v>
      </c>
      <c r="D749" t="s">
        <v>2647</v>
      </c>
      <c r="E749" t="s">
        <v>2646</v>
      </c>
      <c r="F749" t="s">
        <v>766</v>
      </c>
      <c r="G749">
        <v>2023</v>
      </c>
      <c r="H749" t="s">
        <v>2645</v>
      </c>
      <c r="J749" t="s">
        <v>2644</v>
      </c>
      <c r="K749" t="s">
        <v>2643</v>
      </c>
      <c r="L749" t="s">
        <v>12631</v>
      </c>
    </row>
    <row r="750" spans="1:12" x14ac:dyDescent="0.45">
      <c r="A750" t="s">
        <v>13280</v>
      </c>
      <c r="B750" t="s">
        <v>11759</v>
      </c>
      <c r="C750" t="s">
        <v>13470</v>
      </c>
      <c r="D750" t="s">
        <v>4907</v>
      </c>
      <c r="E750" t="s">
        <v>4906</v>
      </c>
      <c r="F750" t="s">
        <v>795</v>
      </c>
      <c r="G750">
        <v>2024</v>
      </c>
      <c r="H750" t="s">
        <v>4905</v>
      </c>
      <c r="J750" t="s">
        <v>4904</v>
      </c>
      <c r="K750" t="s">
        <v>4903</v>
      </c>
      <c r="L750" t="s">
        <v>12295</v>
      </c>
    </row>
    <row r="751" spans="1:12" x14ac:dyDescent="0.45">
      <c r="A751" t="s">
        <v>13280</v>
      </c>
      <c r="B751" t="s">
        <v>11759</v>
      </c>
      <c r="C751" t="s">
        <v>13470</v>
      </c>
      <c r="D751" t="s">
        <v>2410</v>
      </c>
      <c r="E751" t="s">
        <v>2409</v>
      </c>
      <c r="F751" t="s">
        <v>795</v>
      </c>
      <c r="G751">
        <v>2020</v>
      </c>
      <c r="H751" t="s">
        <v>2408</v>
      </c>
      <c r="J751" t="s">
        <v>2407</v>
      </c>
      <c r="K751" t="s">
        <v>2406</v>
      </c>
      <c r="L751" t="s">
        <v>12666</v>
      </c>
    </row>
    <row r="752" spans="1:12" x14ac:dyDescent="0.45">
      <c r="A752" t="s">
        <v>13280</v>
      </c>
      <c r="B752" t="s">
        <v>11759</v>
      </c>
      <c r="C752" t="s">
        <v>13470</v>
      </c>
      <c r="D752" t="s">
        <v>2099</v>
      </c>
      <c r="E752" t="s">
        <v>2098</v>
      </c>
      <c r="F752" t="s">
        <v>795</v>
      </c>
      <c r="G752">
        <v>2017</v>
      </c>
      <c r="H752" t="s">
        <v>2096</v>
      </c>
      <c r="J752" t="s">
        <v>2095</v>
      </c>
      <c r="K752" t="s">
        <v>2094</v>
      </c>
      <c r="L752" t="s">
        <v>12708</v>
      </c>
    </row>
    <row r="753" spans="1:12" x14ac:dyDescent="0.45">
      <c r="A753" t="s">
        <v>13280</v>
      </c>
      <c r="B753" t="s">
        <v>11759</v>
      </c>
      <c r="C753" t="s">
        <v>13470</v>
      </c>
      <c r="D753" t="s">
        <v>5777</v>
      </c>
      <c r="E753" t="s">
        <v>5776</v>
      </c>
      <c r="F753" t="s">
        <v>1731</v>
      </c>
      <c r="G753">
        <v>2024</v>
      </c>
      <c r="H753" t="s">
        <v>5775</v>
      </c>
      <c r="J753" t="s">
        <v>5774</v>
      </c>
      <c r="K753" t="s">
        <v>5773</v>
      </c>
      <c r="L753" t="s">
        <v>12162</v>
      </c>
    </row>
    <row r="754" spans="1:12" x14ac:dyDescent="0.45">
      <c r="A754" t="s">
        <v>13279</v>
      </c>
      <c r="B754" t="s">
        <v>11759</v>
      </c>
      <c r="C754" t="s">
        <v>13470</v>
      </c>
      <c r="D754" t="s">
        <v>5339</v>
      </c>
      <c r="E754" t="s">
        <v>5338</v>
      </c>
      <c r="F754" t="s">
        <v>795</v>
      </c>
      <c r="G754">
        <v>2024</v>
      </c>
      <c r="H754" t="s">
        <v>5337</v>
      </c>
      <c r="J754" t="s">
        <v>5336</v>
      </c>
      <c r="K754" t="s">
        <v>5335</v>
      </c>
      <c r="L754" t="s">
        <v>12229</v>
      </c>
    </row>
    <row r="755" spans="1:12" x14ac:dyDescent="0.45">
      <c r="A755" t="s">
        <v>13280</v>
      </c>
      <c r="B755" t="s">
        <v>11759</v>
      </c>
      <c r="C755" t="s">
        <v>13470</v>
      </c>
      <c r="D755" t="s">
        <v>2969</v>
      </c>
      <c r="E755" t="s">
        <v>2968</v>
      </c>
      <c r="F755" t="s">
        <v>1295</v>
      </c>
      <c r="G755">
        <v>2023</v>
      </c>
      <c r="H755" t="s">
        <v>2966</v>
      </c>
      <c r="J755" t="s">
        <v>2965</v>
      </c>
      <c r="K755" t="s">
        <v>2964</v>
      </c>
      <c r="L755" t="s">
        <v>12583</v>
      </c>
    </row>
    <row r="756" spans="1:12" x14ac:dyDescent="0.45">
      <c r="A756" t="s">
        <v>13280</v>
      </c>
      <c r="B756" t="s">
        <v>11759</v>
      </c>
      <c r="C756" t="s">
        <v>13470</v>
      </c>
      <c r="D756" t="s">
        <v>5696</v>
      </c>
      <c r="E756" t="s">
        <v>5695</v>
      </c>
      <c r="F756" t="s">
        <v>640</v>
      </c>
      <c r="G756">
        <v>2024</v>
      </c>
      <c r="H756" t="s">
        <v>5694</v>
      </c>
      <c r="J756" t="s">
        <v>5693</v>
      </c>
      <c r="K756" t="s">
        <v>5692</v>
      </c>
      <c r="L756" t="s">
        <v>12175</v>
      </c>
    </row>
    <row r="757" spans="1:12" x14ac:dyDescent="0.45">
      <c r="A757" t="s">
        <v>13280</v>
      </c>
      <c r="B757" t="s">
        <v>11760</v>
      </c>
      <c r="C757" t="s">
        <v>5857</v>
      </c>
      <c r="D757" t="s">
        <v>6980</v>
      </c>
      <c r="E757" t="s">
        <v>6978</v>
      </c>
      <c r="G757">
        <v>2022</v>
      </c>
      <c r="H757" t="s">
        <v>6976</v>
      </c>
      <c r="J757" t="s">
        <v>6975</v>
      </c>
      <c r="L757" t="s">
        <v>13113</v>
      </c>
    </row>
    <row r="758" spans="1:12" x14ac:dyDescent="0.45">
      <c r="A758" t="s">
        <v>13279</v>
      </c>
      <c r="B758" t="s">
        <v>11759</v>
      </c>
      <c r="C758" t="s">
        <v>13470</v>
      </c>
      <c r="D758" t="s">
        <v>5088</v>
      </c>
      <c r="E758" t="s">
        <v>5087</v>
      </c>
      <c r="F758" t="s">
        <v>902</v>
      </c>
      <c r="G758">
        <v>2024</v>
      </c>
      <c r="H758" t="s">
        <v>5085</v>
      </c>
      <c r="J758" t="s">
        <v>5084</v>
      </c>
      <c r="K758" t="s">
        <v>5083</v>
      </c>
      <c r="L758" t="s">
        <v>12268</v>
      </c>
    </row>
    <row r="759" spans="1:12" x14ac:dyDescent="0.45">
      <c r="A759" t="s">
        <v>13280</v>
      </c>
      <c r="B759" t="s">
        <v>11759</v>
      </c>
      <c r="C759" t="s">
        <v>13470</v>
      </c>
      <c r="D759" t="s">
        <v>5790</v>
      </c>
      <c r="E759" t="s">
        <v>5789</v>
      </c>
      <c r="F759" t="s">
        <v>2981</v>
      </c>
      <c r="G759">
        <v>2024</v>
      </c>
      <c r="H759" t="s">
        <v>5788</v>
      </c>
      <c r="J759" t="s">
        <v>5787</v>
      </c>
      <c r="K759" t="s">
        <v>5786</v>
      </c>
      <c r="L759" t="s">
        <v>12160</v>
      </c>
    </row>
    <row r="760" spans="1:12" x14ac:dyDescent="0.45">
      <c r="A760" t="s">
        <v>13280</v>
      </c>
      <c r="B760" t="s">
        <v>11759</v>
      </c>
      <c r="C760" t="s">
        <v>13470</v>
      </c>
      <c r="D760" t="s">
        <v>3441</v>
      </c>
      <c r="E760" t="s">
        <v>3440</v>
      </c>
      <c r="F760" t="s">
        <v>893</v>
      </c>
      <c r="G760">
        <v>2023</v>
      </c>
      <c r="H760" t="s">
        <v>3438</v>
      </c>
      <c r="J760" t="s">
        <v>3437</v>
      </c>
      <c r="K760" t="s">
        <v>3436</v>
      </c>
      <c r="L760" t="s">
        <v>12513</v>
      </c>
    </row>
    <row r="761" spans="1:12" x14ac:dyDescent="0.45">
      <c r="A761" t="s">
        <v>13280</v>
      </c>
      <c r="B761" t="s">
        <v>11759</v>
      </c>
      <c r="C761" t="s">
        <v>13470</v>
      </c>
      <c r="D761" t="s">
        <v>2936</v>
      </c>
      <c r="E761" t="s">
        <v>2935</v>
      </c>
      <c r="F761" t="s">
        <v>2167</v>
      </c>
      <c r="G761">
        <v>2023</v>
      </c>
      <c r="H761" t="s">
        <v>2934</v>
      </c>
      <c r="J761" t="s">
        <v>2933</v>
      </c>
      <c r="K761" t="s">
        <v>2932</v>
      </c>
      <c r="L761" t="s">
        <v>12588</v>
      </c>
    </row>
    <row r="762" spans="1:12" x14ac:dyDescent="0.45">
      <c r="A762" t="s">
        <v>13280</v>
      </c>
      <c r="B762" t="s">
        <v>11759</v>
      </c>
      <c r="C762" t="s">
        <v>13470</v>
      </c>
      <c r="D762" t="s">
        <v>4013</v>
      </c>
      <c r="E762" t="s">
        <v>4012</v>
      </c>
      <c r="F762" t="s">
        <v>2380</v>
      </c>
      <c r="G762">
        <v>2021</v>
      </c>
      <c r="H762" t="s">
        <v>4011</v>
      </c>
      <c r="J762" t="s">
        <v>4010</v>
      </c>
      <c r="K762" t="s">
        <v>4009</v>
      </c>
      <c r="L762" t="s">
        <v>12430</v>
      </c>
    </row>
    <row r="763" spans="1:12" x14ac:dyDescent="0.45">
      <c r="A763" t="s">
        <v>13280</v>
      </c>
      <c r="B763" t="s">
        <v>11759</v>
      </c>
      <c r="C763" t="s">
        <v>13470</v>
      </c>
      <c r="D763" t="s">
        <v>5413</v>
      </c>
      <c r="E763" t="s">
        <v>5412</v>
      </c>
      <c r="F763" t="s">
        <v>4154</v>
      </c>
      <c r="G763">
        <v>2024</v>
      </c>
      <c r="H763" t="s">
        <v>5411</v>
      </c>
      <c r="J763" t="s">
        <v>5410</v>
      </c>
      <c r="K763" t="s">
        <v>5409</v>
      </c>
      <c r="L763" t="s">
        <v>12218</v>
      </c>
    </row>
    <row r="764" spans="1:12" x14ac:dyDescent="0.45">
      <c r="A764" t="s">
        <v>13280</v>
      </c>
      <c r="B764" t="s">
        <v>11759</v>
      </c>
      <c r="C764" t="s">
        <v>13470</v>
      </c>
      <c r="D764" t="s">
        <v>2721</v>
      </c>
      <c r="E764" t="s">
        <v>2720</v>
      </c>
      <c r="F764" t="s">
        <v>2719</v>
      </c>
      <c r="G764">
        <v>2023</v>
      </c>
      <c r="H764" t="s">
        <v>2718</v>
      </c>
      <c r="J764" t="s">
        <v>2717</v>
      </c>
      <c r="K764" t="s">
        <v>2716</v>
      </c>
      <c r="L764" t="s">
        <v>12620</v>
      </c>
    </row>
    <row r="765" spans="1:12" x14ac:dyDescent="0.45">
      <c r="A765" t="s">
        <v>13280</v>
      </c>
      <c r="B765" t="s">
        <v>11759</v>
      </c>
      <c r="C765" t="s">
        <v>13470</v>
      </c>
      <c r="D765" t="s">
        <v>1312</v>
      </c>
      <c r="E765" t="s">
        <v>1311</v>
      </c>
      <c r="F765" t="s">
        <v>720</v>
      </c>
      <c r="G765">
        <v>2020</v>
      </c>
      <c r="H765" t="s">
        <v>1308</v>
      </c>
      <c r="J765" t="s">
        <v>1307</v>
      </c>
      <c r="K765" t="s">
        <v>1306</v>
      </c>
      <c r="L765" t="s">
        <v>12815</v>
      </c>
    </row>
    <row r="766" spans="1:12" x14ac:dyDescent="0.45">
      <c r="A766" t="s">
        <v>13280</v>
      </c>
      <c r="B766" t="s">
        <v>11759</v>
      </c>
      <c r="C766" t="s">
        <v>13470</v>
      </c>
      <c r="D766" t="s">
        <v>4364</v>
      </c>
      <c r="E766" t="s">
        <v>4363</v>
      </c>
      <c r="F766" t="s">
        <v>4362</v>
      </c>
      <c r="G766">
        <v>2022</v>
      </c>
      <c r="H766" t="s">
        <v>4361</v>
      </c>
      <c r="J766" t="s">
        <v>4360</v>
      </c>
      <c r="K766" t="s">
        <v>4359</v>
      </c>
      <c r="L766" t="s">
        <v>12377</v>
      </c>
    </row>
    <row r="767" spans="1:12" x14ac:dyDescent="0.45">
      <c r="A767" t="s">
        <v>13280</v>
      </c>
      <c r="B767" t="s">
        <v>11759</v>
      </c>
      <c r="C767" t="s">
        <v>13470</v>
      </c>
      <c r="D767" t="s">
        <v>4568</v>
      </c>
      <c r="E767" t="s">
        <v>4567</v>
      </c>
      <c r="F767" t="s">
        <v>655</v>
      </c>
      <c r="G767">
        <v>2024</v>
      </c>
      <c r="H767" t="s">
        <v>4566</v>
      </c>
      <c r="J767" t="s">
        <v>4565</v>
      </c>
      <c r="K767" t="s">
        <v>4564</v>
      </c>
      <c r="L767" t="s">
        <v>12346</v>
      </c>
    </row>
    <row r="768" spans="1:12" x14ac:dyDescent="0.45">
      <c r="A768" t="s">
        <v>13280</v>
      </c>
      <c r="B768" t="s">
        <v>11759</v>
      </c>
      <c r="C768" t="s">
        <v>13470</v>
      </c>
      <c r="D768" t="s">
        <v>3124</v>
      </c>
      <c r="E768" t="s">
        <v>3123</v>
      </c>
      <c r="F768" t="s">
        <v>3122</v>
      </c>
      <c r="G768">
        <v>2023</v>
      </c>
      <c r="H768" t="s">
        <v>3121</v>
      </c>
      <c r="J768" t="s">
        <v>3120</v>
      </c>
      <c r="K768" t="s">
        <v>3119</v>
      </c>
      <c r="L768" t="s">
        <v>12560</v>
      </c>
    </row>
    <row r="769" spans="1:12" x14ac:dyDescent="0.45">
      <c r="A769" t="s">
        <v>13280</v>
      </c>
      <c r="B769" t="s">
        <v>11759</v>
      </c>
      <c r="C769" t="s">
        <v>13470</v>
      </c>
      <c r="D769" t="s">
        <v>4232</v>
      </c>
      <c r="E769" t="s">
        <v>4231</v>
      </c>
      <c r="F769" t="s">
        <v>795</v>
      </c>
      <c r="G769">
        <v>2021</v>
      </c>
      <c r="H769" t="s">
        <v>4230</v>
      </c>
      <c r="J769" t="s">
        <v>4229</v>
      </c>
      <c r="K769" t="s">
        <v>4228</v>
      </c>
      <c r="L769" t="s">
        <v>12397</v>
      </c>
    </row>
    <row r="770" spans="1:12" x14ac:dyDescent="0.45">
      <c r="A770" t="s">
        <v>13280</v>
      </c>
      <c r="B770" t="s">
        <v>11759</v>
      </c>
      <c r="C770" t="s">
        <v>13470</v>
      </c>
      <c r="D770" t="s">
        <v>2803</v>
      </c>
      <c r="E770" t="s">
        <v>2802</v>
      </c>
      <c r="F770" t="s">
        <v>885</v>
      </c>
      <c r="G770">
        <v>2023</v>
      </c>
      <c r="H770" t="s">
        <v>2801</v>
      </c>
      <c r="J770" t="s">
        <v>2800</v>
      </c>
      <c r="K770" t="s">
        <v>2799</v>
      </c>
      <c r="L770" t="s">
        <v>12608</v>
      </c>
    </row>
    <row r="771" spans="1:12" x14ac:dyDescent="0.45">
      <c r="A771" t="s">
        <v>13280</v>
      </c>
      <c r="B771" t="s">
        <v>11759</v>
      </c>
      <c r="C771" t="s">
        <v>13470</v>
      </c>
      <c r="D771" t="s">
        <v>3601</v>
      </c>
      <c r="E771" t="s">
        <v>3600</v>
      </c>
      <c r="F771" t="s">
        <v>720</v>
      </c>
      <c r="G771">
        <v>2023</v>
      </c>
      <c r="H771" t="s">
        <v>3598</v>
      </c>
      <c r="J771" t="s">
        <v>3597</v>
      </c>
      <c r="K771" t="s">
        <v>3596</v>
      </c>
      <c r="L771" t="s">
        <v>12490</v>
      </c>
    </row>
    <row r="772" spans="1:12" x14ac:dyDescent="0.45">
      <c r="A772" t="s">
        <v>13280</v>
      </c>
      <c r="B772" t="s">
        <v>11759</v>
      </c>
      <c r="C772" t="s">
        <v>13470</v>
      </c>
      <c r="D772" t="s">
        <v>5292</v>
      </c>
      <c r="E772" t="s">
        <v>5291</v>
      </c>
      <c r="F772" t="s">
        <v>1318</v>
      </c>
      <c r="G772">
        <v>2024</v>
      </c>
      <c r="H772" t="s">
        <v>5290</v>
      </c>
      <c r="J772" t="s">
        <v>5289</v>
      </c>
      <c r="K772" t="s">
        <v>5288</v>
      </c>
      <c r="L772" t="s">
        <v>12236</v>
      </c>
    </row>
    <row r="773" spans="1:12" x14ac:dyDescent="0.45">
      <c r="A773" t="s">
        <v>13279</v>
      </c>
      <c r="B773" t="s">
        <v>11759</v>
      </c>
      <c r="C773" t="s">
        <v>13470</v>
      </c>
      <c r="D773" t="s">
        <v>2334</v>
      </c>
      <c r="E773" t="s">
        <v>2333</v>
      </c>
      <c r="F773" t="s">
        <v>893</v>
      </c>
      <c r="G773">
        <v>2020</v>
      </c>
      <c r="H773" t="s">
        <v>2331</v>
      </c>
      <c r="J773" t="s">
        <v>2330</v>
      </c>
      <c r="K773" t="s">
        <v>2329</v>
      </c>
      <c r="L773" t="s">
        <v>12677</v>
      </c>
    </row>
    <row r="774" spans="1:12" x14ac:dyDescent="0.45">
      <c r="A774" t="s">
        <v>13280</v>
      </c>
      <c r="B774" t="s">
        <v>11759</v>
      </c>
      <c r="C774" t="s">
        <v>13470</v>
      </c>
      <c r="D774" t="s">
        <v>2701</v>
      </c>
      <c r="E774" t="s">
        <v>2700</v>
      </c>
      <c r="F774" t="s">
        <v>2699</v>
      </c>
      <c r="G774">
        <v>2023</v>
      </c>
      <c r="H774" t="s">
        <v>2698</v>
      </c>
      <c r="J774" t="s">
        <v>2697</v>
      </c>
      <c r="K774" t="s">
        <v>2696</v>
      </c>
      <c r="L774" t="s">
        <v>12623</v>
      </c>
    </row>
    <row r="775" spans="1:12" x14ac:dyDescent="0.45">
      <c r="A775" t="s">
        <v>13280</v>
      </c>
      <c r="B775" t="s">
        <v>11759</v>
      </c>
      <c r="C775" t="s">
        <v>13470</v>
      </c>
      <c r="D775" t="s">
        <v>5765</v>
      </c>
      <c r="E775" t="s">
        <v>5764</v>
      </c>
      <c r="F775" t="s">
        <v>5763</v>
      </c>
      <c r="G775">
        <v>2024</v>
      </c>
      <c r="H775" t="s">
        <v>5762</v>
      </c>
      <c r="J775" t="s">
        <v>5761</v>
      </c>
      <c r="K775" t="s">
        <v>5760</v>
      </c>
      <c r="L775" t="s">
        <v>12164</v>
      </c>
    </row>
    <row r="776" spans="1:12" x14ac:dyDescent="0.45">
      <c r="A776" t="s">
        <v>13280</v>
      </c>
      <c r="B776" t="s">
        <v>11759</v>
      </c>
      <c r="C776" t="s">
        <v>13470</v>
      </c>
      <c r="D776" t="s">
        <v>2776</v>
      </c>
      <c r="E776" t="s">
        <v>2775</v>
      </c>
      <c r="F776" t="s">
        <v>2774</v>
      </c>
      <c r="G776">
        <v>2023</v>
      </c>
      <c r="H776" t="s">
        <v>2773</v>
      </c>
      <c r="J776" t="s">
        <v>2772</v>
      </c>
      <c r="K776" t="s">
        <v>2771</v>
      </c>
      <c r="L776" t="s">
        <v>12612</v>
      </c>
    </row>
    <row r="777" spans="1:12" x14ac:dyDescent="0.45">
      <c r="A777" t="s">
        <v>13280</v>
      </c>
      <c r="B777" t="s">
        <v>11759</v>
      </c>
      <c r="C777" t="s">
        <v>13470</v>
      </c>
      <c r="D777" t="s">
        <v>4206</v>
      </c>
      <c r="E777" t="s">
        <v>4205</v>
      </c>
      <c r="F777" t="s">
        <v>1596</v>
      </c>
      <c r="G777">
        <v>2022</v>
      </c>
      <c r="H777" t="s">
        <v>4203</v>
      </c>
      <c r="J777" t="s">
        <v>4202</v>
      </c>
      <c r="K777" t="s">
        <v>4201</v>
      </c>
      <c r="L777" t="s">
        <v>12401</v>
      </c>
    </row>
    <row r="778" spans="1:12" x14ac:dyDescent="0.45">
      <c r="A778" t="s">
        <v>13280</v>
      </c>
      <c r="B778" t="s">
        <v>11759</v>
      </c>
      <c r="C778" t="s">
        <v>13470</v>
      </c>
      <c r="D778" t="s">
        <v>5054</v>
      </c>
      <c r="E778" t="s">
        <v>5053</v>
      </c>
      <c r="F778" t="s">
        <v>5052</v>
      </c>
      <c r="G778">
        <v>2024</v>
      </c>
      <c r="H778" t="s">
        <v>5051</v>
      </c>
      <c r="J778" t="s">
        <v>5050</v>
      </c>
      <c r="K778" t="s">
        <v>5049</v>
      </c>
      <c r="L778" t="s">
        <v>12273</v>
      </c>
    </row>
    <row r="779" spans="1:12" x14ac:dyDescent="0.45">
      <c r="A779" t="s">
        <v>13280</v>
      </c>
      <c r="B779" t="s">
        <v>11759</v>
      </c>
      <c r="C779" t="s">
        <v>13470</v>
      </c>
      <c r="D779" t="s">
        <v>1974</v>
      </c>
      <c r="E779" t="s">
        <v>1973</v>
      </c>
      <c r="F779" t="s">
        <v>1972</v>
      </c>
      <c r="G779">
        <v>2019</v>
      </c>
      <c r="H779" t="s">
        <v>1970</v>
      </c>
      <c r="J779" t="s">
        <v>1969</v>
      </c>
      <c r="K779" t="s">
        <v>1968</v>
      </c>
      <c r="L779" t="s">
        <v>12725</v>
      </c>
    </row>
    <row r="780" spans="1:12" x14ac:dyDescent="0.45">
      <c r="A780" t="s">
        <v>13280</v>
      </c>
      <c r="B780" t="s">
        <v>11759</v>
      </c>
      <c r="C780" t="s">
        <v>13470</v>
      </c>
      <c r="D780" t="s">
        <v>994</v>
      </c>
      <c r="E780" t="s">
        <v>993</v>
      </c>
      <c r="F780" t="s">
        <v>992</v>
      </c>
      <c r="G780">
        <v>2021</v>
      </c>
      <c r="H780" t="s">
        <v>991</v>
      </c>
      <c r="J780" t="s">
        <v>990</v>
      </c>
      <c r="K780" t="s">
        <v>989</v>
      </c>
      <c r="L780" t="s">
        <v>12861</v>
      </c>
    </row>
    <row r="781" spans="1:12" x14ac:dyDescent="0.45">
      <c r="A781" t="s">
        <v>13279</v>
      </c>
      <c r="B781" t="s">
        <v>11759</v>
      </c>
      <c r="C781" t="s">
        <v>13470</v>
      </c>
      <c r="D781" t="s">
        <v>4535</v>
      </c>
      <c r="E781" t="s">
        <v>4534</v>
      </c>
      <c r="F781" t="s">
        <v>3219</v>
      </c>
      <c r="G781">
        <v>2024</v>
      </c>
      <c r="H781" t="s">
        <v>4533</v>
      </c>
      <c r="J781" t="s">
        <v>4532</v>
      </c>
      <c r="K781" t="s">
        <v>4531</v>
      </c>
      <c r="L781" t="s">
        <v>12351</v>
      </c>
    </row>
    <row r="782" spans="1:12" x14ac:dyDescent="0.45">
      <c r="A782" t="s">
        <v>13279</v>
      </c>
      <c r="B782" t="s">
        <v>11759</v>
      </c>
      <c r="C782" t="s">
        <v>13470</v>
      </c>
      <c r="D782" t="s">
        <v>5727</v>
      </c>
      <c r="E782" t="s">
        <v>5726</v>
      </c>
      <c r="F782" t="s">
        <v>1731</v>
      </c>
      <c r="G782">
        <v>2024</v>
      </c>
      <c r="H782" t="s">
        <v>5725</v>
      </c>
      <c r="J782" t="s">
        <v>5724</v>
      </c>
      <c r="K782" t="s">
        <v>5723</v>
      </c>
      <c r="L782" t="s">
        <v>12170</v>
      </c>
    </row>
    <row r="783" spans="1:12" x14ac:dyDescent="0.45">
      <c r="A783" t="s">
        <v>13280</v>
      </c>
      <c r="B783" t="s">
        <v>11759</v>
      </c>
      <c r="C783" t="s">
        <v>13470</v>
      </c>
      <c r="D783" t="s">
        <v>4444</v>
      </c>
      <c r="E783" t="s">
        <v>4443</v>
      </c>
      <c r="F783" t="s">
        <v>1020</v>
      </c>
      <c r="G783">
        <v>2021</v>
      </c>
      <c r="H783" t="s">
        <v>4442</v>
      </c>
      <c r="J783" t="s">
        <v>4441</v>
      </c>
      <c r="K783" t="s">
        <v>4440</v>
      </c>
      <c r="L783" t="s">
        <v>12365</v>
      </c>
    </row>
    <row r="784" spans="1:12" x14ac:dyDescent="0.45">
      <c r="A784" t="s">
        <v>13280</v>
      </c>
      <c r="B784" t="s">
        <v>11759</v>
      </c>
      <c r="C784" t="s">
        <v>13470</v>
      </c>
      <c r="D784" t="s">
        <v>5631</v>
      </c>
      <c r="E784" t="s">
        <v>5630</v>
      </c>
      <c r="F784" t="s">
        <v>1178</v>
      </c>
      <c r="G784">
        <v>2024</v>
      </c>
      <c r="H784" t="s">
        <v>5629</v>
      </c>
      <c r="J784" t="s">
        <v>5628</v>
      </c>
      <c r="K784" t="s">
        <v>5627</v>
      </c>
      <c r="L784" t="s">
        <v>12185</v>
      </c>
    </row>
    <row r="785" spans="1:12" x14ac:dyDescent="0.45">
      <c r="A785" t="s">
        <v>13280</v>
      </c>
      <c r="B785" t="s">
        <v>11759</v>
      </c>
      <c r="C785" t="s">
        <v>13470</v>
      </c>
      <c r="D785" t="s">
        <v>1524</v>
      </c>
      <c r="E785" t="s">
        <v>1523</v>
      </c>
      <c r="F785" t="s">
        <v>655</v>
      </c>
      <c r="G785">
        <v>2019</v>
      </c>
      <c r="H785" t="s">
        <v>1522</v>
      </c>
      <c r="J785" t="s">
        <v>1521</v>
      </c>
      <c r="K785" t="s">
        <v>1520</v>
      </c>
      <c r="L785" t="s">
        <v>12787</v>
      </c>
    </row>
    <row r="786" spans="1:12" x14ac:dyDescent="0.45">
      <c r="A786" t="s">
        <v>13280</v>
      </c>
      <c r="B786" t="s">
        <v>11759</v>
      </c>
      <c r="C786" t="s">
        <v>13470</v>
      </c>
      <c r="D786" t="s">
        <v>4283</v>
      </c>
      <c r="E786" t="s">
        <v>4282</v>
      </c>
      <c r="F786" t="s">
        <v>830</v>
      </c>
      <c r="G786">
        <v>2021</v>
      </c>
      <c r="H786" t="s">
        <v>4281</v>
      </c>
      <c r="J786" t="s">
        <v>4280</v>
      </c>
      <c r="K786" t="s">
        <v>4279</v>
      </c>
      <c r="L786" t="s">
        <v>12389</v>
      </c>
    </row>
    <row r="787" spans="1:12" x14ac:dyDescent="0.45">
      <c r="A787" t="s">
        <v>13280</v>
      </c>
      <c r="B787" t="s">
        <v>11759</v>
      </c>
      <c r="C787" t="s">
        <v>13470</v>
      </c>
      <c r="D787" t="s">
        <v>2816</v>
      </c>
      <c r="E787" t="s">
        <v>2815</v>
      </c>
      <c r="F787" t="s">
        <v>690</v>
      </c>
      <c r="G787">
        <v>2023</v>
      </c>
      <c r="H787" t="s">
        <v>2814</v>
      </c>
      <c r="J787" t="s">
        <v>2813</v>
      </c>
      <c r="K787" t="s">
        <v>2812</v>
      </c>
      <c r="L787" t="s">
        <v>12606</v>
      </c>
    </row>
    <row r="788" spans="1:12" x14ac:dyDescent="0.45">
      <c r="A788" t="s">
        <v>13280</v>
      </c>
      <c r="B788" t="s">
        <v>11759</v>
      </c>
      <c r="C788" t="s">
        <v>13470</v>
      </c>
      <c r="D788" t="s">
        <v>4137</v>
      </c>
      <c r="E788" t="s">
        <v>4136</v>
      </c>
      <c r="F788" t="s">
        <v>3810</v>
      </c>
      <c r="G788">
        <v>2022</v>
      </c>
      <c r="H788" t="s">
        <v>4135</v>
      </c>
      <c r="J788" t="s">
        <v>4134</v>
      </c>
      <c r="K788" t="s">
        <v>4133</v>
      </c>
      <c r="L788" t="s">
        <v>12412</v>
      </c>
    </row>
    <row r="789" spans="1:12" x14ac:dyDescent="0.45">
      <c r="A789" t="s">
        <v>13280</v>
      </c>
      <c r="B789" t="s">
        <v>11759</v>
      </c>
      <c r="C789" t="s">
        <v>13470</v>
      </c>
      <c r="D789" t="s">
        <v>1903</v>
      </c>
      <c r="E789" t="s">
        <v>1902</v>
      </c>
      <c r="F789" t="s">
        <v>1901</v>
      </c>
      <c r="G789">
        <v>2019</v>
      </c>
      <c r="H789" t="s">
        <v>1899</v>
      </c>
      <c r="J789" t="s">
        <v>1898</v>
      </c>
      <c r="K789" t="s">
        <v>1897</v>
      </c>
      <c r="L789" t="s">
        <v>12735</v>
      </c>
    </row>
    <row r="790" spans="1:12" x14ac:dyDescent="0.45">
      <c r="A790" t="s">
        <v>13280</v>
      </c>
      <c r="B790" t="s">
        <v>11759</v>
      </c>
      <c r="C790" t="s">
        <v>13470</v>
      </c>
      <c r="D790" t="s">
        <v>4007</v>
      </c>
      <c r="E790" t="s">
        <v>4006</v>
      </c>
      <c r="F790" t="s">
        <v>4005</v>
      </c>
      <c r="G790">
        <v>2022</v>
      </c>
      <c r="H790" t="s">
        <v>4004</v>
      </c>
      <c r="J790" t="s">
        <v>4003</v>
      </c>
      <c r="K790" t="s">
        <v>4002</v>
      </c>
      <c r="L790" t="s">
        <v>12431</v>
      </c>
    </row>
    <row r="791" spans="1:12" x14ac:dyDescent="0.45">
      <c r="A791" t="s">
        <v>13280</v>
      </c>
      <c r="B791" t="s">
        <v>11759</v>
      </c>
      <c r="C791" t="s">
        <v>13470</v>
      </c>
      <c r="D791" t="s">
        <v>1652</v>
      </c>
      <c r="E791" t="s">
        <v>1651</v>
      </c>
      <c r="F791" t="s">
        <v>795</v>
      </c>
      <c r="G791">
        <v>2018</v>
      </c>
      <c r="H791" t="s">
        <v>1649</v>
      </c>
      <c r="L791" t="s">
        <v>12769</v>
      </c>
    </row>
    <row r="792" spans="1:12" x14ac:dyDescent="0.45">
      <c r="A792" t="s">
        <v>13279</v>
      </c>
      <c r="B792" t="s">
        <v>11759</v>
      </c>
      <c r="C792" t="s">
        <v>13470</v>
      </c>
      <c r="D792" t="s">
        <v>2039</v>
      </c>
      <c r="E792" t="s">
        <v>2038</v>
      </c>
      <c r="F792" t="s">
        <v>773</v>
      </c>
      <c r="G792">
        <v>2019</v>
      </c>
      <c r="H792" t="s">
        <v>2036</v>
      </c>
      <c r="J792" t="s">
        <v>2035</v>
      </c>
      <c r="K792" t="s">
        <v>2034</v>
      </c>
      <c r="L792" t="s">
        <v>12716</v>
      </c>
    </row>
    <row r="793" spans="1:12" x14ac:dyDescent="0.45">
      <c r="A793" t="s">
        <v>13280</v>
      </c>
      <c r="B793" t="s">
        <v>11759</v>
      </c>
      <c r="C793" t="s">
        <v>13470</v>
      </c>
      <c r="D793" t="s">
        <v>4927</v>
      </c>
      <c r="E793" t="s">
        <v>4926</v>
      </c>
      <c r="F793" t="s">
        <v>795</v>
      </c>
      <c r="G793">
        <v>2024</v>
      </c>
      <c r="H793" t="s">
        <v>4925</v>
      </c>
      <c r="J793" t="s">
        <v>4924</v>
      </c>
      <c r="K793" t="s">
        <v>4923</v>
      </c>
      <c r="L793" t="s">
        <v>12292</v>
      </c>
    </row>
    <row r="794" spans="1:12" x14ac:dyDescent="0.45">
      <c r="A794" t="s">
        <v>13280</v>
      </c>
      <c r="B794" t="s">
        <v>11759</v>
      </c>
      <c r="C794" t="s">
        <v>13470</v>
      </c>
      <c r="D794" t="s">
        <v>4033</v>
      </c>
      <c r="E794" t="s">
        <v>4032</v>
      </c>
      <c r="F794" t="s">
        <v>2679</v>
      </c>
      <c r="G794">
        <v>2021</v>
      </c>
      <c r="H794" t="s">
        <v>4031</v>
      </c>
      <c r="J794" t="s">
        <v>4030</v>
      </c>
      <c r="K794" t="s">
        <v>4029</v>
      </c>
      <c r="L794" t="s">
        <v>12427</v>
      </c>
    </row>
    <row r="795" spans="1:12" x14ac:dyDescent="0.45">
      <c r="A795" t="s">
        <v>13280</v>
      </c>
      <c r="B795" t="s">
        <v>11759</v>
      </c>
      <c r="C795" t="s">
        <v>13470</v>
      </c>
      <c r="D795" t="s">
        <v>2237</v>
      </c>
      <c r="E795" t="s">
        <v>2236</v>
      </c>
      <c r="F795" t="s">
        <v>1717</v>
      </c>
      <c r="G795">
        <v>2018</v>
      </c>
      <c r="H795" t="s">
        <v>2233</v>
      </c>
      <c r="J795" t="s">
        <v>2232</v>
      </c>
      <c r="K795" t="s">
        <v>2231</v>
      </c>
      <c r="L795" t="s">
        <v>12690</v>
      </c>
    </row>
    <row r="796" spans="1:12" x14ac:dyDescent="0.45">
      <c r="A796" t="s">
        <v>13280</v>
      </c>
      <c r="B796" t="s">
        <v>11759</v>
      </c>
      <c r="C796" t="s">
        <v>13470</v>
      </c>
      <c r="D796" t="s">
        <v>5819</v>
      </c>
      <c r="E796" t="s">
        <v>5818</v>
      </c>
      <c r="F796" t="s">
        <v>773</v>
      </c>
      <c r="G796">
        <v>2024</v>
      </c>
      <c r="H796" t="s">
        <v>5817</v>
      </c>
      <c r="J796" t="s">
        <v>5816</v>
      </c>
      <c r="K796" t="s">
        <v>5815</v>
      </c>
      <c r="L796" t="s">
        <v>12155</v>
      </c>
    </row>
    <row r="797" spans="1:12" x14ac:dyDescent="0.45">
      <c r="A797" t="s">
        <v>13280</v>
      </c>
      <c r="B797" t="s">
        <v>11759</v>
      </c>
      <c r="C797" t="s">
        <v>13470</v>
      </c>
      <c r="D797" t="s">
        <v>5001</v>
      </c>
      <c r="E797" t="s">
        <v>5000</v>
      </c>
      <c r="F797" t="s">
        <v>655</v>
      </c>
      <c r="G797">
        <v>2024</v>
      </c>
      <c r="H797" t="s">
        <v>4999</v>
      </c>
      <c r="J797" t="s">
        <v>4998</v>
      </c>
      <c r="K797" t="s">
        <v>4997</v>
      </c>
      <c r="L797" t="s">
        <v>12281</v>
      </c>
    </row>
    <row r="798" spans="1:12" x14ac:dyDescent="0.45">
      <c r="A798" t="s">
        <v>13280</v>
      </c>
      <c r="B798" t="s">
        <v>11759</v>
      </c>
      <c r="C798" t="s">
        <v>13470</v>
      </c>
      <c r="D798" t="s">
        <v>4419</v>
      </c>
      <c r="E798" t="s">
        <v>4418</v>
      </c>
      <c r="F798" t="s">
        <v>2981</v>
      </c>
      <c r="G798">
        <v>2022</v>
      </c>
      <c r="H798" t="s">
        <v>4417</v>
      </c>
      <c r="J798" t="s">
        <v>4416</v>
      </c>
      <c r="K798" t="s">
        <v>4415</v>
      </c>
      <c r="L798" t="s">
        <v>12369</v>
      </c>
    </row>
    <row r="799" spans="1:12" x14ac:dyDescent="0.45">
      <c r="A799" t="s">
        <v>13280</v>
      </c>
      <c r="B799" t="s">
        <v>11759</v>
      </c>
      <c r="C799" t="s">
        <v>13470</v>
      </c>
      <c r="D799" t="s">
        <v>1825</v>
      </c>
      <c r="E799" t="s">
        <v>1824</v>
      </c>
      <c r="F799" t="s">
        <v>1823</v>
      </c>
      <c r="G799">
        <v>2019</v>
      </c>
      <c r="H799" t="s">
        <v>1821</v>
      </c>
      <c r="J799" t="s">
        <v>1820</v>
      </c>
      <c r="K799" t="s">
        <v>1819</v>
      </c>
      <c r="L799" t="s">
        <v>12746</v>
      </c>
    </row>
    <row r="800" spans="1:12" x14ac:dyDescent="0.45">
      <c r="A800" t="s">
        <v>13280</v>
      </c>
      <c r="B800" t="s">
        <v>11759</v>
      </c>
      <c r="C800" t="s">
        <v>13470</v>
      </c>
      <c r="D800" t="s">
        <v>5361</v>
      </c>
      <c r="E800" t="s">
        <v>5360</v>
      </c>
      <c r="F800" t="s">
        <v>5359</v>
      </c>
      <c r="G800">
        <v>2024</v>
      </c>
      <c r="H800" t="s">
        <v>5356</v>
      </c>
      <c r="J800" t="s">
        <v>5355</v>
      </c>
      <c r="L800" t="s">
        <v>12226</v>
      </c>
    </row>
    <row r="801" spans="1:12" x14ac:dyDescent="0.45">
      <c r="A801" t="s">
        <v>13280</v>
      </c>
      <c r="B801" t="s">
        <v>11759</v>
      </c>
      <c r="C801" t="s">
        <v>13470</v>
      </c>
      <c r="D801" t="s">
        <v>3503</v>
      </c>
      <c r="E801" t="s">
        <v>3502</v>
      </c>
      <c r="F801" t="s">
        <v>2774</v>
      </c>
      <c r="G801">
        <v>2022</v>
      </c>
      <c r="H801" t="s">
        <v>3501</v>
      </c>
      <c r="J801" t="s">
        <v>3500</v>
      </c>
      <c r="K801" t="s">
        <v>3499</v>
      </c>
      <c r="L801" t="s">
        <v>12504</v>
      </c>
    </row>
    <row r="802" spans="1:12" x14ac:dyDescent="0.45">
      <c r="A802" t="s">
        <v>13280</v>
      </c>
      <c r="B802" t="s">
        <v>11759</v>
      </c>
      <c r="C802" t="s">
        <v>13470</v>
      </c>
      <c r="D802" t="s">
        <v>1795</v>
      </c>
      <c r="E802" t="s">
        <v>1794</v>
      </c>
      <c r="F802" t="s">
        <v>1793</v>
      </c>
      <c r="G802">
        <v>2019</v>
      </c>
      <c r="H802" t="s">
        <v>1791</v>
      </c>
      <c r="J802" t="s">
        <v>1790</v>
      </c>
      <c r="K802" t="s">
        <v>1789</v>
      </c>
      <c r="L802" t="s">
        <v>12750</v>
      </c>
    </row>
    <row r="803" spans="1:12" x14ac:dyDescent="0.45">
      <c r="A803" t="s">
        <v>13280</v>
      </c>
      <c r="B803" t="s">
        <v>11759</v>
      </c>
      <c r="C803" t="s">
        <v>13470</v>
      </c>
      <c r="D803" t="s">
        <v>3818</v>
      </c>
      <c r="E803" t="s">
        <v>3817</v>
      </c>
      <c r="F803" t="s">
        <v>2947</v>
      </c>
      <c r="G803">
        <v>2022</v>
      </c>
      <c r="H803" t="s">
        <v>3816</v>
      </c>
      <c r="J803" t="s">
        <v>3815</v>
      </c>
      <c r="K803" t="s">
        <v>3814</v>
      </c>
      <c r="L803" t="s">
        <v>12458</v>
      </c>
    </row>
    <row r="804" spans="1:12" x14ac:dyDescent="0.45">
      <c r="A804" t="s">
        <v>13280</v>
      </c>
      <c r="B804" t="s">
        <v>11759</v>
      </c>
      <c r="C804" t="s">
        <v>13470</v>
      </c>
      <c r="D804" t="s">
        <v>1015</v>
      </c>
      <c r="E804" t="s">
        <v>1014</v>
      </c>
      <c r="F804" t="s">
        <v>1013</v>
      </c>
      <c r="G804">
        <v>2021</v>
      </c>
      <c r="H804" t="s">
        <v>1011</v>
      </c>
      <c r="J804" t="s">
        <v>1010</v>
      </c>
      <c r="K804" t="s">
        <v>1009</v>
      </c>
      <c r="L804" t="s">
        <v>12858</v>
      </c>
    </row>
    <row r="805" spans="1:12" x14ac:dyDescent="0.45">
      <c r="A805" t="s">
        <v>13279</v>
      </c>
      <c r="B805" t="s">
        <v>11759</v>
      </c>
      <c r="C805" t="s">
        <v>13470</v>
      </c>
      <c r="D805" t="s">
        <v>1216</v>
      </c>
      <c r="E805" t="s">
        <v>1215</v>
      </c>
      <c r="F805" t="s">
        <v>1214</v>
      </c>
      <c r="G805">
        <v>2021</v>
      </c>
      <c r="H805" t="s">
        <v>1212</v>
      </c>
      <c r="J805" t="s">
        <v>1211</v>
      </c>
      <c r="K805" t="s">
        <v>1210</v>
      </c>
      <c r="L805" t="s">
        <v>12829</v>
      </c>
    </row>
    <row r="806" spans="1:12" x14ac:dyDescent="0.45">
      <c r="A806" t="s">
        <v>13279</v>
      </c>
      <c r="B806" t="s">
        <v>11759</v>
      </c>
      <c r="C806" t="s">
        <v>13470</v>
      </c>
      <c r="D806" t="s">
        <v>2271</v>
      </c>
      <c r="E806" t="s">
        <v>2270</v>
      </c>
      <c r="F806" t="s">
        <v>1731</v>
      </c>
      <c r="G806">
        <v>2017</v>
      </c>
      <c r="H806" t="s">
        <v>2268</v>
      </c>
      <c r="J806" t="s">
        <v>2267</v>
      </c>
      <c r="K806" t="s">
        <v>2266</v>
      </c>
      <c r="L806" t="s">
        <v>12685</v>
      </c>
    </row>
    <row r="807" spans="1:12" x14ac:dyDescent="0.45">
      <c r="A807" t="s">
        <v>13280</v>
      </c>
      <c r="B807" t="s">
        <v>11759</v>
      </c>
      <c r="C807" t="s">
        <v>13470</v>
      </c>
      <c r="D807" t="s">
        <v>635</v>
      </c>
      <c r="E807" t="s">
        <v>634</v>
      </c>
      <c r="F807" t="s">
        <v>633</v>
      </c>
      <c r="G807">
        <v>2020</v>
      </c>
      <c r="H807" t="s">
        <v>632</v>
      </c>
      <c r="J807" t="s">
        <v>631</v>
      </c>
      <c r="K807" t="s">
        <v>630</v>
      </c>
      <c r="L807" t="s">
        <v>12911</v>
      </c>
    </row>
    <row r="808" spans="1:12" x14ac:dyDescent="0.45">
      <c r="A808" t="s">
        <v>13279</v>
      </c>
      <c r="B808" t="s">
        <v>11759</v>
      </c>
      <c r="C808" t="s">
        <v>13470</v>
      </c>
      <c r="D808" t="s">
        <v>1159</v>
      </c>
      <c r="E808" t="s">
        <v>1158</v>
      </c>
      <c r="F808" t="s">
        <v>1157</v>
      </c>
      <c r="G808">
        <v>2020</v>
      </c>
      <c r="H808" t="s">
        <v>1156</v>
      </c>
      <c r="J808" t="s">
        <v>1155</v>
      </c>
      <c r="K808" t="s">
        <v>1154</v>
      </c>
      <c r="L808" t="s">
        <v>12837</v>
      </c>
    </row>
    <row r="809" spans="1:12" x14ac:dyDescent="0.45">
      <c r="A809" t="s">
        <v>13280</v>
      </c>
      <c r="B809" t="s">
        <v>11759</v>
      </c>
      <c r="C809" t="s">
        <v>13470</v>
      </c>
      <c r="D809" t="s">
        <v>2243</v>
      </c>
      <c r="E809" t="s">
        <v>2242</v>
      </c>
      <c r="F809" t="s">
        <v>655</v>
      </c>
      <c r="G809">
        <v>2018</v>
      </c>
      <c r="H809" t="s">
        <v>2241</v>
      </c>
      <c r="J809" t="s">
        <v>2240</v>
      </c>
      <c r="K809" t="s">
        <v>2239</v>
      </c>
      <c r="L809" t="s">
        <v>12689</v>
      </c>
    </row>
    <row r="810" spans="1:12" x14ac:dyDescent="0.45">
      <c r="A810" t="s">
        <v>13280</v>
      </c>
      <c r="B810" t="s">
        <v>11759</v>
      </c>
      <c r="C810" t="s">
        <v>13470</v>
      </c>
      <c r="D810" t="s">
        <v>4955</v>
      </c>
      <c r="E810" t="s">
        <v>4954</v>
      </c>
      <c r="F810" t="s">
        <v>4953</v>
      </c>
      <c r="G810">
        <v>2024</v>
      </c>
      <c r="H810" t="s">
        <v>4951</v>
      </c>
      <c r="J810" t="s">
        <v>4950</v>
      </c>
      <c r="K810" t="s">
        <v>4949</v>
      </c>
      <c r="L810" t="s">
        <v>12288</v>
      </c>
    </row>
    <row r="811" spans="1:12" x14ac:dyDescent="0.45">
      <c r="A811" t="s">
        <v>13280</v>
      </c>
      <c r="B811" t="s">
        <v>11759</v>
      </c>
      <c r="C811" t="s">
        <v>13470</v>
      </c>
      <c r="D811" t="s">
        <v>2264</v>
      </c>
      <c r="E811" t="s">
        <v>2263</v>
      </c>
      <c r="F811" t="s">
        <v>655</v>
      </c>
      <c r="G811">
        <v>2017</v>
      </c>
      <c r="H811" t="s">
        <v>2262</v>
      </c>
      <c r="J811" t="s">
        <v>2261</v>
      </c>
      <c r="K811" t="s">
        <v>2260</v>
      </c>
      <c r="L811" t="s">
        <v>12686</v>
      </c>
    </row>
    <row r="812" spans="1:12" x14ac:dyDescent="0.45">
      <c r="A812" t="s">
        <v>13280</v>
      </c>
      <c r="B812" t="s">
        <v>11759</v>
      </c>
      <c r="C812" t="s">
        <v>13470</v>
      </c>
      <c r="D812" t="s">
        <v>4721</v>
      </c>
      <c r="E812" t="s">
        <v>4720</v>
      </c>
      <c r="F812" t="s">
        <v>2198</v>
      </c>
      <c r="G812">
        <v>2024</v>
      </c>
      <c r="H812" t="s">
        <v>4719</v>
      </c>
      <c r="J812" t="s">
        <v>4718</v>
      </c>
      <c r="K812" t="s">
        <v>4717</v>
      </c>
      <c r="L812" t="s">
        <v>12323</v>
      </c>
    </row>
    <row r="813" spans="1:12" x14ac:dyDescent="0.45">
      <c r="A813" t="s">
        <v>13280</v>
      </c>
      <c r="B813" t="s">
        <v>11759</v>
      </c>
      <c r="C813" t="s">
        <v>13470</v>
      </c>
      <c r="D813" t="s">
        <v>5671</v>
      </c>
      <c r="E813" t="s">
        <v>5670</v>
      </c>
      <c r="F813" t="s">
        <v>4500</v>
      </c>
      <c r="G813">
        <v>2024</v>
      </c>
      <c r="H813" t="s">
        <v>5669</v>
      </c>
      <c r="J813" t="s">
        <v>5668</v>
      </c>
      <c r="K813" t="s">
        <v>5667</v>
      </c>
      <c r="L813" t="s">
        <v>12179</v>
      </c>
    </row>
    <row r="814" spans="1:12" x14ac:dyDescent="0.45">
      <c r="A814" t="s">
        <v>13280</v>
      </c>
      <c r="B814" t="s">
        <v>11759</v>
      </c>
      <c r="C814" t="s">
        <v>13470</v>
      </c>
      <c r="D814" t="s">
        <v>657</v>
      </c>
      <c r="E814" t="s">
        <v>656</v>
      </c>
      <c r="F814" t="s">
        <v>655</v>
      </c>
      <c r="G814">
        <v>2020</v>
      </c>
      <c r="H814" t="s">
        <v>654</v>
      </c>
      <c r="J814" t="s">
        <v>653</v>
      </c>
      <c r="K814" t="s">
        <v>652</v>
      </c>
      <c r="L814" t="s">
        <v>12908</v>
      </c>
    </row>
    <row r="815" spans="1:12" x14ac:dyDescent="0.45">
      <c r="A815" t="s">
        <v>13280</v>
      </c>
      <c r="B815" t="s">
        <v>11759</v>
      </c>
      <c r="C815" t="s">
        <v>13470</v>
      </c>
      <c r="D815" t="s">
        <v>3771</v>
      </c>
      <c r="E815" t="s">
        <v>3770</v>
      </c>
      <c r="F815" t="s">
        <v>3664</v>
      </c>
      <c r="G815">
        <v>2022</v>
      </c>
      <c r="H815" t="s">
        <v>3768</v>
      </c>
      <c r="J815" t="s">
        <v>3767</v>
      </c>
      <c r="K815" t="s">
        <v>3766</v>
      </c>
      <c r="L815" t="s">
        <v>12465</v>
      </c>
    </row>
    <row r="816" spans="1:12" x14ac:dyDescent="0.45">
      <c r="A816" t="s">
        <v>13280</v>
      </c>
      <c r="B816" t="s">
        <v>11759</v>
      </c>
      <c r="C816" t="s">
        <v>13470</v>
      </c>
      <c r="D816" t="s">
        <v>2620</v>
      </c>
      <c r="E816" t="s">
        <v>2619</v>
      </c>
      <c r="F816" t="s">
        <v>1581</v>
      </c>
      <c r="G816">
        <v>2024</v>
      </c>
      <c r="H816" t="s">
        <v>2618</v>
      </c>
      <c r="J816" t="s">
        <v>2617</v>
      </c>
      <c r="K816" t="s">
        <v>2616</v>
      </c>
      <c r="L816" t="s">
        <v>12635</v>
      </c>
    </row>
    <row r="817" spans="1:12" x14ac:dyDescent="0.45">
      <c r="A817" t="s">
        <v>13280</v>
      </c>
      <c r="B817" t="s">
        <v>11759</v>
      </c>
      <c r="C817" t="s">
        <v>13470</v>
      </c>
      <c r="D817" t="s">
        <v>5286</v>
      </c>
      <c r="E817" t="s">
        <v>5285</v>
      </c>
      <c r="F817" t="s">
        <v>4614</v>
      </c>
      <c r="G817">
        <v>2024</v>
      </c>
      <c r="H817" t="s">
        <v>5283</v>
      </c>
      <c r="J817" t="s">
        <v>5282</v>
      </c>
      <c r="K817" t="s">
        <v>5281</v>
      </c>
      <c r="L817" t="s">
        <v>12237</v>
      </c>
    </row>
    <row r="818" spans="1:12" x14ac:dyDescent="0.45">
      <c r="A818" t="s">
        <v>13279</v>
      </c>
      <c r="B818" t="s">
        <v>11759</v>
      </c>
      <c r="C818" t="s">
        <v>13470</v>
      </c>
      <c r="D818" t="s">
        <v>2857</v>
      </c>
      <c r="E818" t="s">
        <v>2856</v>
      </c>
      <c r="F818" t="s">
        <v>2855</v>
      </c>
      <c r="G818">
        <v>2023</v>
      </c>
      <c r="H818" t="s">
        <v>2853</v>
      </c>
      <c r="J818" t="s">
        <v>2852</v>
      </c>
      <c r="K818" t="s">
        <v>2851</v>
      </c>
      <c r="L818" t="s">
        <v>12600</v>
      </c>
    </row>
    <row r="819" spans="1:12" x14ac:dyDescent="0.45">
      <c r="A819" t="s">
        <v>13280</v>
      </c>
      <c r="B819" t="s">
        <v>11759</v>
      </c>
      <c r="C819" t="s">
        <v>13470</v>
      </c>
      <c r="D819" t="s">
        <v>2641</v>
      </c>
      <c r="E819" t="s">
        <v>2640</v>
      </c>
      <c r="F819" t="s">
        <v>2639</v>
      </c>
      <c r="G819">
        <v>2023</v>
      </c>
      <c r="H819" t="s">
        <v>2638</v>
      </c>
      <c r="J819" t="s">
        <v>2637</v>
      </c>
      <c r="L819" t="s">
        <v>12632</v>
      </c>
    </row>
    <row r="820" spans="1:12" x14ac:dyDescent="0.45">
      <c r="A820" t="s">
        <v>13279</v>
      </c>
      <c r="B820" t="s">
        <v>11759</v>
      </c>
      <c r="C820" t="s">
        <v>13470</v>
      </c>
      <c r="D820" t="s">
        <v>3945</v>
      </c>
      <c r="E820" t="s">
        <v>3944</v>
      </c>
      <c r="F820" t="s">
        <v>3943</v>
      </c>
      <c r="G820">
        <v>2021</v>
      </c>
      <c r="H820" t="s">
        <v>3941</v>
      </c>
      <c r="J820" t="s">
        <v>3940</v>
      </c>
      <c r="K820" t="s">
        <v>3939</v>
      </c>
      <c r="L820" t="s">
        <v>12440</v>
      </c>
    </row>
    <row r="821" spans="1:12" x14ac:dyDescent="0.45">
      <c r="A821" t="s">
        <v>13280</v>
      </c>
      <c r="B821" t="s">
        <v>11759</v>
      </c>
      <c r="C821" t="s">
        <v>13470</v>
      </c>
      <c r="D821" t="s">
        <v>5491</v>
      </c>
      <c r="E821" t="s">
        <v>5490</v>
      </c>
      <c r="F821" t="s">
        <v>4689</v>
      </c>
      <c r="G821">
        <v>2024</v>
      </c>
      <c r="H821" t="s">
        <v>5488</v>
      </c>
      <c r="J821" t="s">
        <v>5487</v>
      </c>
      <c r="L821" t="s">
        <v>12206</v>
      </c>
    </row>
    <row r="822" spans="1:12" x14ac:dyDescent="0.45">
      <c r="A822" t="s">
        <v>13280</v>
      </c>
      <c r="B822" t="s">
        <v>11759</v>
      </c>
      <c r="C822" t="s">
        <v>13470</v>
      </c>
      <c r="D822" t="s">
        <v>2976</v>
      </c>
      <c r="E822" t="s">
        <v>2975</v>
      </c>
      <c r="F822" t="s">
        <v>2974</v>
      </c>
      <c r="G822">
        <v>2023</v>
      </c>
      <c r="H822" t="s">
        <v>2973</v>
      </c>
      <c r="J822" t="s">
        <v>2972</v>
      </c>
      <c r="K822" t="s">
        <v>2971</v>
      </c>
      <c r="L822" t="s">
        <v>12582</v>
      </c>
    </row>
    <row r="823" spans="1:12" x14ac:dyDescent="0.45">
      <c r="A823" t="s">
        <v>13280</v>
      </c>
      <c r="B823" t="s">
        <v>11759</v>
      </c>
      <c r="C823" t="s">
        <v>13470</v>
      </c>
      <c r="D823" t="s">
        <v>4749</v>
      </c>
      <c r="E823" t="s">
        <v>4748</v>
      </c>
      <c r="F823" t="s">
        <v>4747</v>
      </c>
      <c r="G823">
        <v>2024</v>
      </c>
      <c r="H823" t="s">
        <v>4746</v>
      </c>
      <c r="J823" t="s">
        <v>4745</v>
      </c>
      <c r="K823" t="s">
        <v>4744</v>
      </c>
      <c r="L823" t="s">
        <v>12319</v>
      </c>
    </row>
    <row r="824" spans="1:12" x14ac:dyDescent="0.45">
      <c r="A824" t="s">
        <v>13280</v>
      </c>
      <c r="B824" t="s">
        <v>11759</v>
      </c>
      <c r="C824" t="s">
        <v>13470</v>
      </c>
      <c r="D824" t="s">
        <v>5758</v>
      </c>
      <c r="E824" t="s">
        <v>5757</v>
      </c>
      <c r="F824" t="s">
        <v>5476</v>
      </c>
      <c r="G824">
        <v>2024</v>
      </c>
      <c r="H824" t="s">
        <v>5756</v>
      </c>
      <c r="J824" t="s">
        <v>5755</v>
      </c>
      <c r="K824" t="s">
        <v>5754</v>
      </c>
      <c r="L824" t="s">
        <v>12165</v>
      </c>
    </row>
    <row r="825" spans="1:12" x14ac:dyDescent="0.45">
      <c r="A825" t="s">
        <v>13280</v>
      </c>
      <c r="B825" t="s">
        <v>11759</v>
      </c>
      <c r="C825" t="s">
        <v>13470</v>
      </c>
      <c r="D825" t="s">
        <v>5746</v>
      </c>
      <c r="E825" t="s">
        <v>5745</v>
      </c>
      <c r="F825" t="s">
        <v>5744</v>
      </c>
      <c r="G825">
        <v>2024</v>
      </c>
      <c r="H825" t="s">
        <v>5742</v>
      </c>
      <c r="J825" t="s">
        <v>5741</v>
      </c>
      <c r="L825" t="s">
        <v>12167</v>
      </c>
    </row>
    <row r="826" spans="1:12" x14ac:dyDescent="0.45">
      <c r="A826" t="s">
        <v>13279</v>
      </c>
      <c r="B826" t="s">
        <v>11759</v>
      </c>
      <c r="C826" t="s">
        <v>13470</v>
      </c>
      <c r="D826" t="s">
        <v>2025</v>
      </c>
      <c r="E826" t="s">
        <v>2024</v>
      </c>
      <c r="F826" t="s">
        <v>2023</v>
      </c>
      <c r="G826">
        <v>2020</v>
      </c>
      <c r="H826" t="s">
        <v>2021</v>
      </c>
      <c r="J826" t="s">
        <v>2020</v>
      </c>
      <c r="K826" t="s">
        <v>2019</v>
      </c>
      <c r="L826" t="s">
        <v>12718</v>
      </c>
    </row>
    <row r="827" spans="1:12" x14ac:dyDescent="0.45">
      <c r="A827" t="s">
        <v>13280</v>
      </c>
      <c r="B827" t="s">
        <v>11759</v>
      </c>
      <c r="C827" t="s">
        <v>13470</v>
      </c>
      <c r="D827" t="s">
        <v>2055</v>
      </c>
      <c r="E827" t="s">
        <v>2054</v>
      </c>
      <c r="F827" t="s">
        <v>1964</v>
      </c>
      <c r="G827">
        <v>2018</v>
      </c>
      <c r="H827" t="s">
        <v>2052</v>
      </c>
      <c r="J827" t="s">
        <v>2051</v>
      </c>
      <c r="K827" t="s">
        <v>2050</v>
      </c>
      <c r="L827" t="s">
        <v>12714</v>
      </c>
    </row>
    <row r="828" spans="1:12" x14ac:dyDescent="0.45">
      <c r="A828" t="s">
        <v>13280</v>
      </c>
      <c r="B828" t="s">
        <v>11759</v>
      </c>
      <c r="C828" t="s">
        <v>13470</v>
      </c>
      <c r="D828" t="s">
        <v>3075</v>
      </c>
      <c r="E828" t="s">
        <v>3074</v>
      </c>
      <c r="F828" t="s">
        <v>850</v>
      </c>
      <c r="G828">
        <v>2023</v>
      </c>
      <c r="H828" t="s">
        <v>3072</v>
      </c>
      <c r="J828" t="s">
        <v>3071</v>
      </c>
      <c r="L828" t="s">
        <v>12567</v>
      </c>
    </row>
    <row r="829" spans="1:12" x14ac:dyDescent="0.45">
      <c r="A829" t="s">
        <v>13280</v>
      </c>
      <c r="B829" t="s">
        <v>11759</v>
      </c>
      <c r="C829" t="s">
        <v>13470</v>
      </c>
      <c r="D829" t="s">
        <v>5625</v>
      </c>
      <c r="E829" t="s">
        <v>5624</v>
      </c>
      <c r="F829" t="s">
        <v>1178</v>
      </c>
      <c r="G829">
        <v>2024</v>
      </c>
      <c r="H829" t="s">
        <v>5623</v>
      </c>
      <c r="J829" t="s">
        <v>5622</v>
      </c>
      <c r="K829" t="s">
        <v>5621</v>
      </c>
      <c r="L829" t="s">
        <v>12186</v>
      </c>
    </row>
    <row r="830" spans="1:12" x14ac:dyDescent="0.45">
      <c r="A830" t="s">
        <v>13280</v>
      </c>
      <c r="B830" t="s">
        <v>11759</v>
      </c>
      <c r="C830" t="s">
        <v>13470</v>
      </c>
      <c r="D830" t="s">
        <v>4199</v>
      </c>
      <c r="E830" t="s">
        <v>4198</v>
      </c>
      <c r="F830" t="s">
        <v>655</v>
      </c>
      <c r="G830">
        <v>2021</v>
      </c>
      <c r="H830" t="s">
        <v>4197</v>
      </c>
      <c r="J830" t="s">
        <v>4196</v>
      </c>
      <c r="K830" t="s">
        <v>4195</v>
      </c>
      <c r="L830" t="s">
        <v>12402</v>
      </c>
    </row>
    <row r="831" spans="1:12" x14ac:dyDescent="0.45">
      <c r="A831" t="s">
        <v>13279</v>
      </c>
      <c r="B831" t="s">
        <v>11759</v>
      </c>
      <c r="C831" t="s">
        <v>13470</v>
      </c>
      <c r="D831" t="s">
        <v>3791</v>
      </c>
      <c r="E831" t="s">
        <v>3790</v>
      </c>
      <c r="F831" t="s">
        <v>3789</v>
      </c>
      <c r="G831">
        <v>2022</v>
      </c>
      <c r="H831" t="s">
        <v>3788</v>
      </c>
      <c r="J831" t="s">
        <v>3787</v>
      </c>
      <c r="K831" t="s">
        <v>3786</v>
      </c>
      <c r="L831" t="s">
        <v>12462</v>
      </c>
    </row>
    <row r="832" spans="1:12" x14ac:dyDescent="0.45">
      <c r="A832" t="s">
        <v>13280</v>
      </c>
      <c r="B832" t="s">
        <v>11759</v>
      </c>
      <c r="C832" t="s">
        <v>13470</v>
      </c>
      <c r="D832" t="s">
        <v>3471</v>
      </c>
      <c r="E832" t="s">
        <v>3470</v>
      </c>
      <c r="F832" t="s">
        <v>902</v>
      </c>
      <c r="G832">
        <v>2023</v>
      </c>
      <c r="H832" t="s">
        <v>3468</v>
      </c>
      <c r="J832" t="s">
        <v>3467</v>
      </c>
      <c r="K832" t="s">
        <v>3466</v>
      </c>
      <c r="L832" t="s">
        <v>12509</v>
      </c>
    </row>
    <row r="833" spans="1:12" x14ac:dyDescent="0.45">
      <c r="A833" t="s">
        <v>13280</v>
      </c>
      <c r="B833" t="s">
        <v>11759</v>
      </c>
      <c r="C833" t="s">
        <v>13470</v>
      </c>
      <c r="D833" t="s">
        <v>1950</v>
      </c>
      <c r="E833" t="s">
        <v>1949</v>
      </c>
      <c r="F833" t="s">
        <v>1948</v>
      </c>
      <c r="G833">
        <v>2020</v>
      </c>
      <c r="H833" t="s">
        <v>1947</v>
      </c>
      <c r="J833" t="s">
        <v>1946</v>
      </c>
      <c r="K833" t="s">
        <v>1945</v>
      </c>
      <c r="L833" t="s">
        <v>12728</v>
      </c>
    </row>
    <row r="834" spans="1:12" x14ac:dyDescent="0.45">
      <c r="A834" t="s">
        <v>13280</v>
      </c>
      <c r="B834" t="s">
        <v>11759</v>
      </c>
      <c r="C834" t="s">
        <v>13470</v>
      </c>
      <c r="D834" t="s">
        <v>2107</v>
      </c>
      <c r="E834" t="s">
        <v>2106</v>
      </c>
      <c r="F834" t="s">
        <v>676</v>
      </c>
      <c r="G834">
        <v>2018</v>
      </c>
      <c r="H834" t="s">
        <v>2103</v>
      </c>
      <c r="J834" t="s">
        <v>2102</v>
      </c>
      <c r="K834" t="s">
        <v>2101</v>
      </c>
      <c r="L834" t="s">
        <v>12707</v>
      </c>
    </row>
    <row r="835" spans="1:12" x14ac:dyDescent="0.45">
      <c r="A835" t="s">
        <v>13280</v>
      </c>
      <c r="B835" t="s">
        <v>11759</v>
      </c>
      <c r="C835" t="s">
        <v>13470</v>
      </c>
      <c r="D835" t="s">
        <v>3930</v>
      </c>
      <c r="E835" t="s">
        <v>3929</v>
      </c>
      <c r="F835" t="s">
        <v>759</v>
      </c>
      <c r="G835">
        <v>2022</v>
      </c>
      <c r="H835" t="s">
        <v>3927</v>
      </c>
      <c r="J835" t="s">
        <v>3926</v>
      </c>
      <c r="K835" t="s">
        <v>3925</v>
      </c>
      <c r="L835" t="s">
        <v>12442</v>
      </c>
    </row>
    <row r="836" spans="1:12" x14ac:dyDescent="0.45">
      <c r="A836" t="s">
        <v>13280</v>
      </c>
      <c r="B836" t="s">
        <v>11759</v>
      </c>
      <c r="C836" t="s">
        <v>13470</v>
      </c>
      <c r="D836" t="s">
        <v>5148</v>
      </c>
      <c r="E836" t="s">
        <v>5147</v>
      </c>
      <c r="F836" t="s">
        <v>1921</v>
      </c>
      <c r="G836">
        <v>2024</v>
      </c>
      <c r="H836" t="s">
        <v>5146</v>
      </c>
      <c r="J836" t="s">
        <v>5145</v>
      </c>
      <c r="K836" t="s">
        <v>5144</v>
      </c>
      <c r="L836" t="s">
        <v>12258</v>
      </c>
    </row>
    <row r="837" spans="1:12" x14ac:dyDescent="0.45">
      <c r="A837" t="s">
        <v>13280</v>
      </c>
      <c r="B837" t="s">
        <v>11759</v>
      </c>
      <c r="C837" t="s">
        <v>13470</v>
      </c>
      <c r="D837" t="s">
        <v>2607</v>
      </c>
      <c r="E837" t="s">
        <v>2606</v>
      </c>
      <c r="F837" t="s">
        <v>1793</v>
      </c>
      <c r="G837">
        <v>2023</v>
      </c>
      <c r="H837" t="s">
        <v>2605</v>
      </c>
      <c r="J837" t="s">
        <v>2604</v>
      </c>
      <c r="K837" t="s">
        <v>2603</v>
      </c>
      <c r="L837" t="s">
        <v>12637</v>
      </c>
    </row>
    <row r="838" spans="1:12" x14ac:dyDescent="0.45">
      <c r="A838" t="s">
        <v>13280</v>
      </c>
      <c r="B838" t="s">
        <v>11759</v>
      </c>
      <c r="C838" t="s">
        <v>13470</v>
      </c>
      <c r="D838" t="s">
        <v>3497</v>
      </c>
      <c r="E838" t="s">
        <v>3496</v>
      </c>
      <c r="F838" t="s">
        <v>2023</v>
      </c>
      <c r="G838">
        <v>2023</v>
      </c>
      <c r="H838" t="s">
        <v>3494</v>
      </c>
      <c r="J838" t="s">
        <v>3493</v>
      </c>
      <c r="K838" t="s">
        <v>3492</v>
      </c>
      <c r="L838" t="s">
        <v>12505</v>
      </c>
    </row>
    <row r="839" spans="1:12" x14ac:dyDescent="0.45">
      <c r="A839" t="s">
        <v>13279</v>
      </c>
      <c r="B839" t="s">
        <v>11759</v>
      </c>
      <c r="C839" t="s">
        <v>13470</v>
      </c>
      <c r="D839" t="s">
        <v>4162</v>
      </c>
      <c r="E839" t="s">
        <v>4161</v>
      </c>
      <c r="F839" t="s">
        <v>3621</v>
      </c>
      <c r="G839">
        <v>2021</v>
      </c>
      <c r="H839" t="s">
        <v>4160</v>
      </c>
      <c r="J839" t="s">
        <v>4159</v>
      </c>
      <c r="K839" t="s">
        <v>4158</v>
      </c>
      <c r="L839" t="s">
        <v>12408</v>
      </c>
    </row>
    <row r="840" spans="1:12" x14ac:dyDescent="0.45">
      <c r="A840" t="s">
        <v>13280</v>
      </c>
      <c r="B840" t="s">
        <v>11759</v>
      </c>
      <c r="C840" t="s">
        <v>13470</v>
      </c>
      <c r="D840" t="s">
        <v>3455</v>
      </c>
      <c r="E840" t="s">
        <v>3454</v>
      </c>
      <c r="F840" t="s">
        <v>3453</v>
      </c>
      <c r="G840">
        <v>2023</v>
      </c>
      <c r="H840" t="s">
        <v>3452</v>
      </c>
      <c r="J840" t="s">
        <v>3451</v>
      </c>
      <c r="K840" t="s">
        <v>3450</v>
      </c>
      <c r="L840" t="s">
        <v>12511</v>
      </c>
    </row>
    <row r="841" spans="1:12" x14ac:dyDescent="0.45">
      <c r="A841" t="s">
        <v>13280</v>
      </c>
      <c r="B841" t="s">
        <v>11759</v>
      </c>
      <c r="C841" t="s">
        <v>13470</v>
      </c>
      <c r="D841" t="s">
        <v>1396</v>
      </c>
      <c r="E841" t="s">
        <v>1395</v>
      </c>
      <c r="F841" t="s">
        <v>1394</v>
      </c>
      <c r="G841">
        <v>2020</v>
      </c>
      <c r="H841" t="s">
        <v>1392</v>
      </c>
      <c r="J841" t="s">
        <v>1391</v>
      </c>
      <c r="K841" t="s">
        <v>1390</v>
      </c>
      <c r="L841" t="s">
        <v>12804</v>
      </c>
    </row>
    <row r="842" spans="1:12" x14ac:dyDescent="0.45">
      <c r="A842" t="s">
        <v>13280</v>
      </c>
      <c r="B842" t="s">
        <v>11759</v>
      </c>
      <c r="C842" t="s">
        <v>13470</v>
      </c>
      <c r="D842" t="s">
        <v>3858</v>
      </c>
      <c r="E842" t="s">
        <v>3857</v>
      </c>
      <c r="F842" t="s">
        <v>3453</v>
      </c>
      <c r="G842">
        <v>2022</v>
      </c>
      <c r="H842" t="s">
        <v>3856</v>
      </c>
      <c r="J842" t="s">
        <v>3855</v>
      </c>
      <c r="K842" t="s">
        <v>3854</v>
      </c>
      <c r="L842" t="s">
        <v>12452</v>
      </c>
    </row>
    <row r="843" spans="1:12" x14ac:dyDescent="0.45">
      <c r="A843" t="s">
        <v>13280</v>
      </c>
      <c r="B843" t="s">
        <v>11759</v>
      </c>
      <c r="C843" t="s">
        <v>13470</v>
      </c>
      <c r="D843" t="s">
        <v>3111</v>
      </c>
      <c r="E843" t="s">
        <v>3110</v>
      </c>
      <c r="F843" t="s">
        <v>2278</v>
      </c>
      <c r="G843">
        <v>2023</v>
      </c>
      <c r="H843" t="s">
        <v>3108</v>
      </c>
      <c r="J843" t="s">
        <v>3107</v>
      </c>
      <c r="K843" t="s">
        <v>3106</v>
      </c>
      <c r="L843" t="s">
        <v>12562</v>
      </c>
    </row>
    <row r="844" spans="1:12" x14ac:dyDescent="0.45">
      <c r="A844" t="s">
        <v>13280</v>
      </c>
      <c r="B844" t="s">
        <v>11759</v>
      </c>
      <c r="C844" t="s">
        <v>13470</v>
      </c>
      <c r="D844" t="s">
        <v>4168</v>
      </c>
      <c r="E844" t="s">
        <v>4167</v>
      </c>
      <c r="F844" t="s">
        <v>877</v>
      </c>
      <c r="G844">
        <v>2022</v>
      </c>
      <c r="L844" t="s">
        <v>12407</v>
      </c>
    </row>
    <row r="845" spans="1:12" x14ac:dyDescent="0.45">
      <c r="A845" t="s">
        <v>13279</v>
      </c>
      <c r="B845" t="s">
        <v>11759</v>
      </c>
      <c r="C845" t="s">
        <v>13470</v>
      </c>
      <c r="D845" t="s">
        <v>2115</v>
      </c>
      <c r="E845" t="s">
        <v>2114</v>
      </c>
      <c r="F845" t="s">
        <v>2113</v>
      </c>
      <c r="G845">
        <v>2018</v>
      </c>
      <c r="H845" t="s">
        <v>2111</v>
      </c>
      <c r="J845" t="s">
        <v>2110</v>
      </c>
      <c r="K845" t="s">
        <v>2109</v>
      </c>
      <c r="L845" t="s">
        <v>12706</v>
      </c>
    </row>
    <row r="846" spans="1:12" x14ac:dyDescent="0.45">
      <c r="A846" t="s">
        <v>13280</v>
      </c>
      <c r="B846" t="s">
        <v>11759</v>
      </c>
      <c r="C846" t="s">
        <v>13470</v>
      </c>
      <c r="D846" t="s">
        <v>4767</v>
      </c>
      <c r="E846" t="s">
        <v>4766</v>
      </c>
      <c r="F846" t="s">
        <v>773</v>
      </c>
      <c r="G846">
        <v>2024</v>
      </c>
      <c r="H846" t="s">
        <v>4765</v>
      </c>
      <c r="J846" t="s">
        <v>4764</v>
      </c>
      <c r="K846" t="s">
        <v>4763</v>
      </c>
      <c r="L846" t="s">
        <v>12316</v>
      </c>
    </row>
    <row r="847" spans="1:12" x14ac:dyDescent="0.45">
      <c r="A847" t="s">
        <v>13279</v>
      </c>
      <c r="B847" t="s">
        <v>11759</v>
      </c>
      <c r="C847" t="s">
        <v>13470</v>
      </c>
      <c r="D847" t="s">
        <v>4245</v>
      </c>
      <c r="E847" t="s">
        <v>4244</v>
      </c>
      <c r="F847" t="s">
        <v>4243</v>
      </c>
      <c r="G847">
        <v>2022</v>
      </c>
      <c r="H847" t="s">
        <v>4242</v>
      </c>
      <c r="J847" t="s">
        <v>4241</v>
      </c>
      <c r="K847" t="s">
        <v>4240</v>
      </c>
      <c r="L847" t="s">
        <v>12395</v>
      </c>
    </row>
    <row r="848" spans="1:12" x14ac:dyDescent="0.45">
      <c r="A848" t="s">
        <v>13280</v>
      </c>
      <c r="B848" t="s">
        <v>11759</v>
      </c>
      <c r="C848" t="s">
        <v>13470</v>
      </c>
      <c r="D848" t="s">
        <v>4470</v>
      </c>
      <c r="E848" t="s">
        <v>4469</v>
      </c>
      <c r="F848" t="s">
        <v>676</v>
      </c>
      <c r="G848">
        <v>2021</v>
      </c>
      <c r="H848" t="s">
        <v>4468</v>
      </c>
      <c r="J848" t="s">
        <v>4467</v>
      </c>
      <c r="K848" t="s">
        <v>4466</v>
      </c>
      <c r="L848" t="s">
        <v>12361</v>
      </c>
    </row>
    <row r="849" spans="1:12" x14ac:dyDescent="0.45">
      <c r="A849" t="s">
        <v>13279</v>
      </c>
      <c r="B849" t="s">
        <v>11759</v>
      </c>
      <c r="C849" t="s">
        <v>13470</v>
      </c>
      <c r="D849" t="s">
        <v>3959</v>
      </c>
      <c r="E849" t="s">
        <v>3958</v>
      </c>
      <c r="F849" t="s">
        <v>3957</v>
      </c>
      <c r="G849">
        <v>2022</v>
      </c>
      <c r="H849" t="s">
        <v>3954</v>
      </c>
      <c r="K849" t="s">
        <v>3953</v>
      </c>
      <c r="L849" t="s">
        <v>12438</v>
      </c>
    </row>
    <row r="850" spans="1:12" x14ac:dyDescent="0.45">
      <c r="A850" t="s">
        <v>13280</v>
      </c>
      <c r="B850" t="s">
        <v>11759</v>
      </c>
      <c r="C850" t="s">
        <v>13470</v>
      </c>
      <c r="D850" t="s">
        <v>4616</v>
      </c>
      <c r="E850" t="s">
        <v>4615</v>
      </c>
      <c r="F850" t="s">
        <v>4614</v>
      </c>
      <c r="G850">
        <v>2023</v>
      </c>
      <c r="H850" t="s">
        <v>4612</v>
      </c>
      <c r="J850" t="s">
        <v>4611</v>
      </c>
      <c r="K850" t="s">
        <v>4610</v>
      </c>
      <c r="L850" t="s">
        <v>12339</v>
      </c>
    </row>
    <row r="851" spans="1:12" x14ac:dyDescent="0.45">
      <c r="A851" t="s">
        <v>13280</v>
      </c>
      <c r="B851" t="s">
        <v>11759</v>
      </c>
      <c r="C851" t="s">
        <v>13470</v>
      </c>
      <c r="D851" t="s">
        <v>3414</v>
      </c>
      <c r="E851" t="s">
        <v>3413</v>
      </c>
      <c r="F851" t="s">
        <v>3412</v>
      </c>
      <c r="G851">
        <v>2022</v>
      </c>
      <c r="H851" t="s">
        <v>3410</v>
      </c>
      <c r="J851" t="s">
        <v>3409</v>
      </c>
      <c r="K851" t="s">
        <v>3408</v>
      </c>
      <c r="L851" t="s">
        <v>12517</v>
      </c>
    </row>
    <row r="852" spans="1:12" x14ac:dyDescent="0.45">
      <c r="A852" t="s">
        <v>13280</v>
      </c>
      <c r="B852" t="s">
        <v>11759</v>
      </c>
      <c r="C852" t="s">
        <v>13470</v>
      </c>
      <c r="D852" t="s">
        <v>1208</v>
      </c>
      <c r="E852" t="s">
        <v>1207</v>
      </c>
      <c r="F852" t="s">
        <v>930</v>
      </c>
      <c r="G852">
        <v>2021</v>
      </c>
      <c r="H852" t="s">
        <v>1205</v>
      </c>
      <c r="J852" t="s">
        <v>1204</v>
      </c>
      <c r="K852" t="s">
        <v>1203</v>
      </c>
      <c r="L852" t="s">
        <v>12830</v>
      </c>
    </row>
    <row r="853" spans="1:12" x14ac:dyDescent="0.45">
      <c r="A853" t="s">
        <v>13279</v>
      </c>
      <c r="B853" t="s">
        <v>11759</v>
      </c>
      <c r="C853" t="s">
        <v>13470</v>
      </c>
      <c r="D853" t="s">
        <v>5034</v>
      </c>
      <c r="E853" t="s">
        <v>5033</v>
      </c>
      <c r="F853" t="s">
        <v>2981</v>
      </c>
      <c r="G853">
        <v>2024</v>
      </c>
      <c r="H853" t="s">
        <v>5032</v>
      </c>
      <c r="J853" t="s">
        <v>5031</v>
      </c>
      <c r="L853" t="s">
        <v>12276</v>
      </c>
    </row>
    <row r="854" spans="1:12" x14ac:dyDescent="0.45">
      <c r="A854" t="s">
        <v>13279</v>
      </c>
      <c r="B854" t="s">
        <v>11759</v>
      </c>
      <c r="C854" t="s">
        <v>13470</v>
      </c>
      <c r="D854" t="s">
        <v>1665</v>
      </c>
      <c r="E854" t="s">
        <v>1664</v>
      </c>
      <c r="F854" t="s">
        <v>893</v>
      </c>
      <c r="G854">
        <v>2020</v>
      </c>
      <c r="H854" t="s">
        <v>1662</v>
      </c>
      <c r="J854" t="s">
        <v>1661</v>
      </c>
      <c r="K854" t="s">
        <v>1660</v>
      </c>
      <c r="L854" t="s">
        <v>12767</v>
      </c>
    </row>
    <row r="855" spans="1:12" x14ac:dyDescent="0.45">
      <c r="A855" t="s">
        <v>13280</v>
      </c>
      <c r="B855" t="s">
        <v>11759</v>
      </c>
      <c r="C855" t="s">
        <v>13470</v>
      </c>
      <c r="D855" t="s">
        <v>3083</v>
      </c>
      <c r="E855" t="s">
        <v>3082</v>
      </c>
      <c r="F855" t="s">
        <v>3081</v>
      </c>
      <c r="G855">
        <v>2023</v>
      </c>
      <c r="H855" t="s">
        <v>3079</v>
      </c>
      <c r="J855" t="s">
        <v>3078</v>
      </c>
      <c r="K855" t="s">
        <v>3077</v>
      </c>
      <c r="L855" t="s">
        <v>12566</v>
      </c>
    </row>
    <row r="856" spans="1:12" x14ac:dyDescent="0.45">
      <c r="A856" t="s">
        <v>13279</v>
      </c>
      <c r="B856" t="s">
        <v>11759</v>
      </c>
      <c r="C856" t="s">
        <v>13470</v>
      </c>
      <c r="D856" t="s">
        <v>3839</v>
      </c>
      <c r="E856" t="s">
        <v>3838</v>
      </c>
      <c r="F856" t="s">
        <v>3837</v>
      </c>
      <c r="G856">
        <v>2022</v>
      </c>
      <c r="H856" t="s">
        <v>3836</v>
      </c>
      <c r="J856" t="s">
        <v>3835</v>
      </c>
      <c r="K856" t="s">
        <v>3834</v>
      </c>
      <c r="L856" t="s">
        <v>12455</v>
      </c>
    </row>
    <row r="857" spans="1:12" x14ac:dyDescent="0.45">
      <c r="A857" t="s">
        <v>13279</v>
      </c>
      <c r="B857" t="s">
        <v>11759</v>
      </c>
      <c r="C857" t="s">
        <v>13470</v>
      </c>
      <c r="D857" t="s">
        <v>3035</v>
      </c>
      <c r="E857" t="s">
        <v>3034</v>
      </c>
      <c r="F857" t="s">
        <v>3033</v>
      </c>
      <c r="G857">
        <v>2023</v>
      </c>
      <c r="H857" t="s">
        <v>3032</v>
      </c>
      <c r="J857" t="s">
        <v>3031</v>
      </c>
      <c r="K857" t="s">
        <v>3030</v>
      </c>
      <c r="L857" t="s">
        <v>12573</v>
      </c>
    </row>
    <row r="858" spans="1:12" x14ac:dyDescent="0.45">
      <c r="A858" t="s">
        <v>13280</v>
      </c>
      <c r="B858" t="s">
        <v>11759</v>
      </c>
      <c r="C858" t="s">
        <v>13470</v>
      </c>
      <c r="D858" t="s">
        <v>4048</v>
      </c>
      <c r="E858" t="s">
        <v>4047</v>
      </c>
      <c r="F858" t="s">
        <v>4046</v>
      </c>
      <c r="G858">
        <v>2022</v>
      </c>
      <c r="H858" t="s">
        <v>4045</v>
      </c>
      <c r="J858" t="s">
        <v>4044</v>
      </c>
      <c r="K858" t="s">
        <v>4043</v>
      </c>
      <c r="L858" t="s">
        <v>12425</v>
      </c>
    </row>
    <row r="859" spans="1:12" x14ac:dyDescent="0.45">
      <c r="A859" t="s">
        <v>13280</v>
      </c>
      <c r="B859" t="s">
        <v>11759</v>
      </c>
      <c r="C859" t="s">
        <v>13470</v>
      </c>
      <c r="D859" t="s">
        <v>1297</v>
      </c>
      <c r="E859" t="s">
        <v>1296</v>
      </c>
      <c r="F859" t="s">
        <v>1295</v>
      </c>
      <c r="G859">
        <v>2020</v>
      </c>
      <c r="H859" t="s">
        <v>1293</v>
      </c>
      <c r="J859" t="s">
        <v>1292</v>
      </c>
      <c r="K859" t="s">
        <v>1291</v>
      </c>
      <c r="L859" t="s">
        <v>12817</v>
      </c>
    </row>
    <row r="860" spans="1:12" x14ac:dyDescent="0.45">
      <c r="A860" t="s">
        <v>13279</v>
      </c>
      <c r="B860" t="s">
        <v>11759</v>
      </c>
      <c r="C860" t="s">
        <v>13470</v>
      </c>
      <c r="D860" t="s">
        <v>2735</v>
      </c>
      <c r="E860" t="s">
        <v>2734</v>
      </c>
      <c r="F860" t="s">
        <v>2733</v>
      </c>
      <c r="G860">
        <v>2023</v>
      </c>
      <c r="H860" t="s">
        <v>2731</v>
      </c>
      <c r="J860" t="s">
        <v>2730</v>
      </c>
      <c r="K860" t="s">
        <v>2729</v>
      </c>
      <c r="L860" t="s">
        <v>12618</v>
      </c>
    </row>
    <row r="861" spans="1:12" x14ac:dyDescent="0.45">
      <c r="A861" t="s">
        <v>13279</v>
      </c>
      <c r="B861" t="s">
        <v>11759</v>
      </c>
      <c r="C861" t="s">
        <v>13470</v>
      </c>
      <c r="D861" t="s">
        <v>1832</v>
      </c>
      <c r="E861" t="s">
        <v>1831</v>
      </c>
      <c r="F861" t="s">
        <v>1830</v>
      </c>
      <c r="G861">
        <v>2019</v>
      </c>
      <c r="H861" t="s">
        <v>1829</v>
      </c>
      <c r="J861" t="s">
        <v>1828</v>
      </c>
      <c r="K861" t="s">
        <v>1827</v>
      </c>
      <c r="L861" t="s">
        <v>12745</v>
      </c>
    </row>
    <row r="862" spans="1:12" x14ac:dyDescent="0.45">
      <c r="A862" t="s">
        <v>13280</v>
      </c>
      <c r="B862" t="s">
        <v>11759</v>
      </c>
      <c r="C862" t="s">
        <v>13470</v>
      </c>
      <c r="D862" t="s">
        <v>2667</v>
      </c>
      <c r="E862" t="s">
        <v>2666</v>
      </c>
      <c r="F862" t="s">
        <v>979</v>
      </c>
      <c r="G862">
        <v>2024</v>
      </c>
      <c r="H862" t="s">
        <v>2665</v>
      </c>
      <c r="J862" t="s">
        <v>2664</v>
      </c>
      <c r="K862" t="s">
        <v>2663</v>
      </c>
      <c r="L862" t="s">
        <v>12628</v>
      </c>
    </row>
    <row r="863" spans="1:12" x14ac:dyDescent="0.45">
      <c r="A863" t="s">
        <v>13280</v>
      </c>
      <c r="B863" t="s">
        <v>11760</v>
      </c>
      <c r="C863" t="s">
        <v>5857</v>
      </c>
      <c r="D863" t="s">
        <v>6329</v>
      </c>
      <c r="E863" t="s">
        <v>6326</v>
      </c>
      <c r="G863">
        <v>2018</v>
      </c>
      <c r="H863" t="s">
        <v>6324</v>
      </c>
      <c r="J863" t="s">
        <v>6323</v>
      </c>
      <c r="L863" t="s">
        <v>13178</v>
      </c>
    </row>
    <row r="864" spans="1:12" x14ac:dyDescent="0.45">
      <c r="A864" t="s">
        <v>13280</v>
      </c>
      <c r="B864" t="s">
        <v>11759</v>
      </c>
      <c r="C864" t="s">
        <v>13470</v>
      </c>
      <c r="D864" t="s">
        <v>2439</v>
      </c>
      <c r="E864" t="s">
        <v>2438</v>
      </c>
      <c r="F864" t="s">
        <v>830</v>
      </c>
      <c r="G864">
        <v>2018</v>
      </c>
      <c r="H864" t="s">
        <v>2436</v>
      </c>
      <c r="J864" t="s">
        <v>2435</v>
      </c>
      <c r="K864" t="s">
        <v>2434</v>
      </c>
      <c r="L864" t="s">
        <v>12662</v>
      </c>
    </row>
    <row r="865" spans="1:12" x14ac:dyDescent="0.45">
      <c r="A865" t="s">
        <v>13280</v>
      </c>
      <c r="B865" t="s">
        <v>11759</v>
      </c>
      <c r="C865" t="s">
        <v>13470</v>
      </c>
      <c r="D865" t="s">
        <v>911</v>
      </c>
      <c r="E865" t="s">
        <v>910</v>
      </c>
      <c r="F865" t="s">
        <v>759</v>
      </c>
      <c r="G865">
        <v>2021</v>
      </c>
      <c r="H865" t="s">
        <v>908</v>
      </c>
      <c r="J865" t="s">
        <v>907</v>
      </c>
      <c r="K865" t="s">
        <v>906</v>
      </c>
      <c r="L865" t="s">
        <v>12873</v>
      </c>
    </row>
    <row r="866" spans="1:12" x14ac:dyDescent="0.45">
      <c r="A866" t="s">
        <v>13280</v>
      </c>
      <c r="B866" t="s">
        <v>11759</v>
      </c>
      <c r="C866" t="s">
        <v>13470</v>
      </c>
      <c r="D866" t="s">
        <v>5105</v>
      </c>
      <c r="E866" t="s">
        <v>5104</v>
      </c>
      <c r="F866" t="s">
        <v>3169</v>
      </c>
      <c r="G866">
        <v>2024</v>
      </c>
      <c r="H866" t="s">
        <v>5103</v>
      </c>
      <c r="J866" t="s">
        <v>5102</v>
      </c>
      <c r="K866" t="s">
        <v>5101</v>
      </c>
      <c r="L866" t="s">
        <v>12265</v>
      </c>
    </row>
    <row r="867" spans="1:12" x14ac:dyDescent="0.45">
      <c r="A867" t="s">
        <v>13280</v>
      </c>
      <c r="B867" t="s">
        <v>11759</v>
      </c>
      <c r="C867" t="s">
        <v>13470</v>
      </c>
      <c r="D867" t="s">
        <v>2482</v>
      </c>
      <c r="E867" t="s">
        <v>2481</v>
      </c>
      <c r="F867" t="s">
        <v>1769</v>
      </c>
      <c r="G867">
        <v>2018</v>
      </c>
      <c r="H867" t="s">
        <v>2479</v>
      </c>
      <c r="J867" t="s">
        <v>2478</v>
      </c>
      <c r="K867" t="s">
        <v>2477</v>
      </c>
      <c r="L867" t="s">
        <v>12656</v>
      </c>
    </row>
    <row r="868" spans="1:12" x14ac:dyDescent="0.45">
      <c r="A868" t="s">
        <v>13280</v>
      </c>
      <c r="B868" t="s">
        <v>11759</v>
      </c>
      <c r="C868" t="s">
        <v>13470</v>
      </c>
      <c r="D868" t="s">
        <v>5248</v>
      </c>
      <c r="E868" t="s">
        <v>5247</v>
      </c>
      <c r="F868" t="s">
        <v>1364</v>
      </c>
      <c r="G868">
        <v>2024</v>
      </c>
      <c r="H868" t="s">
        <v>5246</v>
      </c>
      <c r="J868" t="s">
        <v>5245</v>
      </c>
      <c r="K868" t="s">
        <v>5244</v>
      </c>
      <c r="L868" t="s">
        <v>12243</v>
      </c>
    </row>
    <row r="869" spans="1:12" x14ac:dyDescent="0.45">
      <c r="A869" t="s">
        <v>13280</v>
      </c>
      <c r="B869" t="s">
        <v>11759</v>
      </c>
      <c r="C869" t="s">
        <v>13470</v>
      </c>
      <c r="D869" t="s">
        <v>4860</v>
      </c>
      <c r="E869" t="s">
        <v>4859</v>
      </c>
      <c r="F869" t="s">
        <v>2167</v>
      </c>
      <c r="G869">
        <v>2024</v>
      </c>
      <c r="H869" t="s">
        <v>4858</v>
      </c>
      <c r="J869" t="s">
        <v>4857</v>
      </c>
      <c r="K869" t="s">
        <v>4856</v>
      </c>
      <c r="L869" t="s">
        <v>12302</v>
      </c>
    </row>
    <row r="870" spans="1:12" x14ac:dyDescent="0.45">
      <c r="A870" t="s">
        <v>13280</v>
      </c>
      <c r="B870" t="s">
        <v>11759</v>
      </c>
      <c r="C870" t="s">
        <v>13470</v>
      </c>
      <c r="D870" t="s">
        <v>5136</v>
      </c>
      <c r="E870" t="s">
        <v>5135</v>
      </c>
      <c r="F870" t="s">
        <v>773</v>
      </c>
      <c r="G870">
        <v>2024</v>
      </c>
      <c r="H870" t="s">
        <v>5134</v>
      </c>
      <c r="J870" t="s">
        <v>5133</v>
      </c>
      <c r="K870" t="s">
        <v>5132</v>
      </c>
      <c r="L870" t="s">
        <v>12260</v>
      </c>
    </row>
    <row r="871" spans="1:12" x14ac:dyDescent="0.45">
      <c r="A871" t="s">
        <v>13280</v>
      </c>
      <c r="B871" t="s">
        <v>11759</v>
      </c>
      <c r="C871" t="s">
        <v>13470</v>
      </c>
      <c r="D871" t="s">
        <v>1982</v>
      </c>
      <c r="E871" t="s">
        <v>1981</v>
      </c>
      <c r="F871" t="s">
        <v>1980</v>
      </c>
      <c r="G871">
        <v>2020</v>
      </c>
      <c r="H871" t="s">
        <v>1978</v>
      </c>
      <c r="J871" t="s">
        <v>1977</v>
      </c>
      <c r="K871" t="s">
        <v>1976</v>
      </c>
      <c r="L871" t="s">
        <v>12724</v>
      </c>
    </row>
    <row r="872" spans="1:12" x14ac:dyDescent="0.45">
      <c r="A872" t="s">
        <v>13280</v>
      </c>
      <c r="B872" t="s">
        <v>11759</v>
      </c>
      <c r="C872" t="s">
        <v>13470</v>
      </c>
      <c r="D872" t="s">
        <v>4781</v>
      </c>
      <c r="E872" t="s">
        <v>4780</v>
      </c>
      <c r="F872" t="s">
        <v>3789</v>
      </c>
      <c r="G872">
        <v>2024</v>
      </c>
      <c r="H872" t="s">
        <v>4779</v>
      </c>
      <c r="J872" t="s">
        <v>4778</v>
      </c>
      <c r="K872" t="s">
        <v>4777</v>
      </c>
      <c r="L872" t="s">
        <v>12314</v>
      </c>
    </row>
    <row r="873" spans="1:12" x14ac:dyDescent="0.45">
      <c r="A873" t="s">
        <v>13279</v>
      </c>
      <c r="B873" t="s">
        <v>11759</v>
      </c>
      <c r="C873" t="s">
        <v>13470</v>
      </c>
      <c r="D873" t="s">
        <v>4076</v>
      </c>
      <c r="E873" t="s">
        <v>4075</v>
      </c>
      <c r="F873" t="s">
        <v>4074</v>
      </c>
      <c r="G873">
        <v>2022</v>
      </c>
      <c r="H873" t="s">
        <v>4073</v>
      </c>
      <c r="J873" t="s">
        <v>4072</v>
      </c>
      <c r="K873" t="s">
        <v>4071</v>
      </c>
      <c r="L873" t="s">
        <v>12421</v>
      </c>
    </row>
    <row r="874" spans="1:12" x14ac:dyDescent="0.45">
      <c r="A874" t="s">
        <v>13280</v>
      </c>
      <c r="B874" t="s">
        <v>11759</v>
      </c>
      <c r="C874" t="s">
        <v>13470</v>
      </c>
      <c r="D874" t="s">
        <v>5478</v>
      </c>
      <c r="E874" t="s">
        <v>5477</v>
      </c>
      <c r="F874" t="s">
        <v>5476</v>
      </c>
      <c r="G874">
        <v>2024</v>
      </c>
      <c r="H874" t="s">
        <v>5475</v>
      </c>
      <c r="J874" t="s">
        <v>5474</v>
      </c>
      <c r="K874" t="s">
        <v>5473</v>
      </c>
      <c r="L874" t="s">
        <v>12208</v>
      </c>
    </row>
    <row r="875" spans="1:12" x14ac:dyDescent="0.45">
      <c r="A875" t="s">
        <v>13279</v>
      </c>
      <c r="B875" t="s">
        <v>11759</v>
      </c>
      <c r="C875" t="s">
        <v>13470</v>
      </c>
      <c r="D875" t="s">
        <v>3378</v>
      </c>
      <c r="E875" t="s">
        <v>3377</v>
      </c>
      <c r="F875" t="s">
        <v>1318</v>
      </c>
      <c r="G875">
        <v>2022</v>
      </c>
      <c r="H875" t="s">
        <v>3376</v>
      </c>
      <c r="J875" t="s">
        <v>3375</v>
      </c>
      <c r="K875" t="s">
        <v>3374</v>
      </c>
      <c r="L875" t="s">
        <v>12522</v>
      </c>
    </row>
    <row r="876" spans="1:12" x14ac:dyDescent="0.45">
      <c r="A876" t="s">
        <v>13279</v>
      </c>
      <c r="B876" t="s">
        <v>11759</v>
      </c>
      <c r="C876" t="s">
        <v>13470</v>
      </c>
      <c r="D876" t="s">
        <v>3448</v>
      </c>
      <c r="E876" t="s">
        <v>3447</v>
      </c>
      <c r="F876" t="s">
        <v>3446</v>
      </c>
      <c r="G876">
        <v>2023</v>
      </c>
      <c r="H876" t="s">
        <v>3445</v>
      </c>
      <c r="J876" t="s">
        <v>3444</v>
      </c>
      <c r="K876" t="s">
        <v>3443</v>
      </c>
      <c r="L876" t="s">
        <v>12512</v>
      </c>
    </row>
    <row r="877" spans="1:12" x14ac:dyDescent="0.45">
      <c r="A877" t="s">
        <v>13280</v>
      </c>
      <c r="B877" t="s">
        <v>11759</v>
      </c>
      <c r="C877" t="s">
        <v>13470</v>
      </c>
      <c r="D877" t="s">
        <v>5437</v>
      </c>
      <c r="E877" t="s">
        <v>5436</v>
      </c>
      <c r="F877" t="s">
        <v>626</v>
      </c>
      <c r="G877">
        <v>2024</v>
      </c>
      <c r="H877" t="s">
        <v>5435</v>
      </c>
      <c r="J877" t="s">
        <v>5434</v>
      </c>
      <c r="K877" t="s">
        <v>5433</v>
      </c>
      <c r="L877" t="s">
        <v>12214</v>
      </c>
    </row>
    <row r="878" spans="1:12" x14ac:dyDescent="0.45">
      <c r="A878" t="s">
        <v>13280</v>
      </c>
      <c r="B878" t="s">
        <v>11759</v>
      </c>
      <c r="C878" t="s">
        <v>13470</v>
      </c>
      <c r="D878" t="s">
        <v>5752</v>
      </c>
      <c r="E878" t="s">
        <v>5751</v>
      </c>
      <c r="F878" t="s">
        <v>4147</v>
      </c>
      <c r="G878">
        <v>2024</v>
      </c>
      <c r="H878" t="s">
        <v>5750</v>
      </c>
      <c r="J878" t="s">
        <v>5749</v>
      </c>
      <c r="K878" t="s">
        <v>5748</v>
      </c>
      <c r="L878" t="s">
        <v>12166</v>
      </c>
    </row>
    <row r="879" spans="1:12" x14ac:dyDescent="0.45">
      <c r="A879" t="s">
        <v>13280</v>
      </c>
      <c r="B879" t="s">
        <v>11759</v>
      </c>
      <c r="C879" t="s">
        <v>13470</v>
      </c>
      <c r="D879" t="s">
        <v>3967</v>
      </c>
      <c r="E879" t="s">
        <v>3966</v>
      </c>
      <c r="F879" t="s">
        <v>3965</v>
      </c>
      <c r="G879">
        <v>2022</v>
      </c>
      <c r="H879" t="s">
        <v>3962</v>
      </c>
      <c r="K879" t="s">
        <v>3961</v>
      </c>
      <c r="L879" t="s">
        <v>12437</v>
      </c>
    </row>
    <row r="880" spans="1:12" x14ac:dyDescent="0.45">
      <c r="A880" t="s">
        <v>13280</v>
      </c>
      <c r="B880" t="s">
        <v>11759</v>
      </c>
      <c r="C880" t="s">
        <v>13470</v>
      </c>
      <c r="D880" t="s">
        <v>2989</v>
      </c>
      <c r="E880" t="s">
        <v>5569</v>
      </c>
      <c r="F880" t="s">
        <v>5568</v>
      </c>
      <c r="G880">
        <v>2024</v>
      </c>
      <c r="H880" t="s">
        <v>5567</v>
      </c>
      <c r="J880" t="s">
        <v>5566</v>
      </c>
      <c r="K880" t="s">
        <v>5565</v>
      </c>
      <c r="L880" t="s">
        <v>12194</v>
      </c>
    </row>
    <row r="881" spans="1:12" x14ac:dyDescent="0.45">
      <c r="A881" t="s">
        <v>13279</v>
      </c>
      <c r="B881" t="s">
        <v>11759</v>
      </c>
      <c r="C881" t="s">
        <v>13470</v>
      </c>
      <c r="D881" t="s">
        <v>3420</v>
      </c>
      <c r="E881" t="s">
        <v>3419</v>
      </c>
      <c r="F881" t="s">
        <v>690</v>
      </c>
      <c r="G881">
        <v>2023</v>
      </c>
      <c r="H881" t="s">
        <v>3418</v>
      </c>
      <c r="J881" t="s">
        <v>3417</v>
      </c>
      <c r="K881" t="s">
        <v>3416</v>
      </c>
      <c r="L881" t="s">
        <v>12516</v>
      </c>
    </row>
    <row r="882" spans="1:12" x14ac:dyDescent="0.45">
      <c r="A882" t="s">
        <v>13280</v>
      </c>
      <c r="B882" t="s">
        <v>11759</v>
      </c>
      <c r="C882" t="s">
        <v>13470</v>
      </c>
      <c r="D882" t="s">
        <v>1283</v>
      </c>
      <c r="E882" t="s">
        <v>1282</v>
      </c>
      <c r="F882" t="s">
        <v>1281</v>
      </c>
      <c r="G882">
        <v>2021</v>
      </c>
      <c r="H882" t="s">
        <v>1280</v>
      </c>
      <c r="J882" t="s">
        <v>1279</v>
      </c>
      <c r="K882" t="s">
        <v>1278</v>
      </c>
      <c r="L882" t="s">
        <v>12819</v>
      </c>
    </row>
    <row r="883" spans="1:12" x14ac:dyDescent="0.45">
      <c r="A883" t="s">
        <v>13280</v>
      </c>
      <c r="B883" t="s">
        <v>11759</v>
      </c>
      <c r="C883" t="s">
        <v>13470</v>
      </c>
      <c r="D883" t="s">
        <v>1612</v>
      </c>
      <c r="E883" t="s">
        <v>1611</v>
      </c>
      <c r="F883" t="s">
        <v>766</v>
      </c>
      <c r="G883">
        <v>2020</v>
      </c>
      <c r="H883" t="s">
        <v>1609</v>
      </c>
      <c r="J883" t="s">
        <v>1608</v>
      </c>
      <c r="K883" t="s">
        <v>1607</v>
      </c>
      <c r="L883" t="s">
        <v>12775</v>
      </c>
    </row>
    <row r="884" spans="1:12" x14ac:dyDescent="0.45">
      <c r="A884" t="s">
        <v>13280</v>
      </c>
      <c r="B884" t="s">
        <v>11759</v>
      </c>
      <c r="C884" t="s">
        <v>13470</v>
      </c>
      <c r="D884" t="s">
        <v>4091</v>
      </c>
      <c r="E884" t="s">
        <v>4090</v>
      </c>
      <c r="F884" t="s">
        <v>720</v>
      </c>
      <c r="G884">
        <v>2022</v>
      </c>
      <c r="H884" t="s">
        <v>4088</v>
      </c>
      <c r="J884" t="s">
        <v>4087</v>
      </c>
      <c r="K884" t="s">
        <v>4086</v>
      </c>
      <c r="L884" t="s">
        <v>12419</v>
      </c>
    </row>
    <row r="885" spans="1:12" x14ac:dyDescent="0.45">
      <c r="A885" t="s">
        <v>13280</v>
      </c>
      <c r="B885" t="s">
        <v>11759</v>
      </c>
      <c r="C885" t="s">
        <v>13470</v>
      </c>
      <c r="D885" t="s">
        <v>4251</v>
      </c>
      <c r="E885" t="s">
        <v>4250</v>
      </c>
      <c r="F885" t="s">
        <v>1013</v>
      </c>
      <c r="G885">
        <v>2022</v>
      </c>
      <c r="H885" t="s">
        <v>4249</v>
      </c>
      <c r="J885" t="s">
        <v>4248</v>
      </c>
      <c r="K885" t="s">
        <v>4247</v>
      </c>
      <c r="L885" t="s">
        <v>12394</v>
      </c>
    </row>
    <row r="886" spans="1:12" x14ac:dyDescent="0.45">
      <c r="A886" t="s">
        <v>13280</v>
      </c>
      <c r="B886" t="s">
        <v>11759</v>
      </c>
      <c r="C886" t="s">
        <v>13470</v>
      </c>
      <c r="D886" t="s">
        <v>3366</v>
      </c>
      <c r="E886" t="s">
        <v>3365</v>
      </c>
      <c r="F886" t="s">
        <v>2947</v>
      </c>
      <c r="G886">
        <v>2022</v>
      </c>
      <c r="H886" t="s">
        <v>3364</v>
      </c>
      <c r="J886" t="s">
        <v>3363</v>
      </c>
      <c r="K886" t="s">
        <v>3362</v>
      </c>
      <c r="L886" t="s">
        <v>12524</v>
      </c>
    </row>
    <row r="887" spans="1:12" x14ac:dyDescent="0.45">
      <c r="A887" t="s">
        <v>13280</v>
      </c>
      <c r="B887" t="s">
        <v>11759</v>
      </c>
      <c r="C887" t="s">
        <v>13470</v>
      </c>
      <c r="D887" t="s">
        <v>3228</v>
      </c>
      <c r="E887" t="s">
        <v>3227</v>
      </c>
      <c r="F887" t="s">
        <v>3226</v>
      </c>
      <c r="G887">
        <v>2023</v>
      </c>
      <c r="H887" t="s">
        <v>3225</v>
      </c>
      <c r="J887" t="s">
        <v>3224</v>
      </c>
      <c r="K887" t="s">
        <v>3223</v>
      </c>
      <c r="L887" t="s">
        <v>12545</v>
      </c>
    </row>
    <row r="888" spans="1:12" x14ac:dyDescent="0.45">
      <c r="A888" t="s">
        <v>13280</v>
      </c>
      <c r="B888" t="s">
        <v>11759</v>
      </c>
      <c r="C888" t="s">
        <v>13470</v>
      </c>
      <c r="D888" t="s">
        <v>1269</v>
      </c>
      <c r="E888" t="s">
        <v>1268</v>
      </c>
      <c r="F888" t="s">
        <v>1267</v>
      </c>
      <c r="G888">
        <v>2021</v>
      </c>
      <c r="H888" t="s">
        <v>1266</v>
      </c>
      <c r="J888" t="s">
        <v>1265</v>
      </c>
      <c r="K888" t="s">
        <v>1264</v>
      </c>
      <c r="L888" t="s">
        <v>12821</v>
      </c>
    </row>
    <row r="889" spans="1:12" x14ac:dyDescent="0.45">
      <c r="A889" t="s">
        <v>13280</v>
      </c>
      <c r="B889" t="s">
        <v>11759</v>
      </c>
      <c r="C889" t="s">
        <v>13470</v>
      </c>
      <c r="D889" t="s">
        <v>3569</v>
      </c>
      <c r="E889" t="s">
        <v>3568</v>
      </c>
      <c r="F889" t="s">
        <v>1241</v>
      </c>
      <c r="G889">
        <v>2023</v>
      </c>
      <c r="H889" t="s">
        <v>3565</v>
      </c>
      <c r="J889" t="s">
        <v>3564</v>
      </c>
      <c r="K889" t="s">
        <v>3563</v>
      </c>
      <c r="L889" t="s">
        <v>12495</v>
      </c>
    </row>
    <row r="890" spans="1:12" x14ac:dyDescent="0.45">
      <c r="A890" t="s">
        <v>13280</v>
      </c>
      <c r="B890" t="s">
        <v>11759</v>
      </c>
      <c r="C890" t="s">
        <v>13470</v>
      </c>
      <c r="D890" t="s">
        <v>5254</v>
      </c>
      <c r="E890" t="s">
        <v>5253</v>
      </c>
      <c r="F890" t="s">
        <v>930</v>
      </c>
      <c r="G890">
        <v>2024</v>
      </c>
      <c r="H890" t="s">
        <v>5252</v>
      </c>
      <c r="J890" t="s">
        <v>5251</v>
      </c>
      <c r="K890" t="s">
        <v>5250</v>
      </c>
      <c r="L890" t="s">
        <v>12242</v>
      </c>
    </row>
    <row r="891" spans="1:12" x14ac:dyDescent="0.45">
      <c r="A891" t="s">
        <v>13280</v>
      </c>
      <c r="B891" t="s">
        <v>11760</v>
      </c>
      <c r="C891" t="s">
        <v>5857</v>
      </c>
      <c r="D891" t="s">
        <v>7433</v>
      </c>
      <c r="E891" t="s">
        <v>7430</v>
      </c>
      <c r="G891">
        <v>2023</v>
      </c>
      <c r="H891" t="s">
        <v>7428</v>
      </c>
      <c r="J891" t="s">
        <v>7427</v>
      </c>
      <c r="L891" t="s">
        <v>13066</v>
      </c>
    </row>
    <row r="892" spans="1:12" x14ac:dyDescent="0.45">
      <c r="A892" t="s">
        <v>13280</v>
      </c>
      <c r="B892" t="s">
        <v>11759</v>
      </c>
      <c r="C892" t="s">
        <v>13470</v>
      </c>
      <c r="D892" t="s">
        <v>3028</v>
      </c>
      <c r="E892" t="s">
        <v>3027</v>
      </c>
      <c r="F892" t="s">
        <v>795</v>
      </c>
      <c r="G892">
        <v>2023</v>
      </c>
      <c r="H892" t="s">
        <v>3026</v>
      </c>
      <c r="J892" t="s">
        <v>3025</v>
      </c>
      <c r="K892" t="s">
        <v>3024</v>
      </c>
      <c r="L892" t="s">
        <v>12574</v>
      </c>
    </row>
    <row r="893" spans="1:12" x14ac:dyDescent="0.45">
      <c r="A893" t="s">
        <v>13280</v>
      </c>
      <c r="B893" t="s">
        <v>11759</v>
      </c>
      <c r="C893" t="s">
        <v>13470</v>
      </c>
      <c r="D893" t="s">
        <v>2130</v>
      </c>
      <c r="E893" t="s">
        <v>2129</v>
      </c>
      <c r="F893" t="s">
        <v>676</v>
      </c>
      <c r="G893">
        <v>2017</v>
      </c>
      <c r="H893" t="s">
        <v>2127</v>
      </c>
      <c r="J893" t="s">
        <v>2126</v>
      </c>
      <c r="K893" t="s">
        <v>2125</v>
      </c>
      <c r="L893" t="s">
        <v>12704</v>
      </c>
    </row>
    <row r="894" spans="1:12" x14ac:dyDescent="0.45">
      <c r="A894" t="s">
        <v>13279</v>
      </c>
      <c r="B894" t="s">
        <v>11759</v>
      </c>
      <c r="C894" t="s">
        <v>13470</v>
      </c>
      <c r="D894" t="s">
        <v>825</v>
      </c>
      <c r="E894" t="s">
        <v>824</v>
      </c>
      <c r="F894" t="s">
        <v>823</v>
      </c>
      <c r="G894">
        <v>2021</v>
      </c>
      <c r="H894" t="s">
        <v>822</v>
      </c>
      <c r="J894" t="s">
        <v>821</v>
      </c>
      <c r="K894" t="s">
        <v>820</v>
      </c>
      <c r="L894" t="s">
        <v>12885</v>
      </c>
    </row>
    <row r="895" spans="1:12" x14ac:dyDescent="0.45">
      <c r="A895" t="s">
        <v>13280</v>
      </c>
      <c r="B895" t="s">
        <v>11759</v>
      </c>
      <c r="C895" t="s">
        <v>13470</v>
      </c>
      <c r="D895" t="s">
        <v>1677</v>
      </c>
      <c r="E895" t="s">
        <v>1676</v>
      </c>
      <c r="F895" t="s">
        <v>1675</v>
      </c>
      <c r="G895">
        <v>2020</v>
      </c>
      <c r="H895" t="s">
        <v>1674</v>
      </c>
      <c r="L895" t="s">
        <v>12765</v>
      </c>
    </row>
    <row r="896" spans="1:12" x14ac:dyDescent="0.45">
      <c r="A896" t="s">
        <v>13280</v>
      </c>
      <c r="B896" t="s">
        <v>11759</v>
      </c>
      <c r="C896" t="s">
        <v>13470</v>
      </c>
      <c r="D896" t="s">
        <v>2614</v>
      </c>
      <c r="E896" t="s">
        <v>2613</v>
      </c>
      <c r="F896" t="s">
        <v>2612</v>
      </c>
      <c r="G896">
        <v>2023</v>
      </c>
      <c r="H896" t="s">
        <v>2611</v>
      </c>
      <c r="J896" t="s">
        <v>2610</v>
      </c>
      <c r="K896" t="s">
        <v>2609</v>
      </c>
      <c r="L896" t="s">
        <v>12636</v>
      </c>
    </row>
    <row r="897" spans="1:12" x14ac:dyDescent="0.45">
      <c r="A897" t="s">
        <v>13280</v>
      </c>
      <c r="B897" t="s">
        <v>11759</v>
      </c>
      <c r="C897" t="s">
        <v>13470</v>
      </c>
      <c r="D897" t="s">
        <v>5464</v>
      </c>
      <c r="E897" t="s">
        <v>5463</v>
      </c>
      <c r="F897" t="s">
        <v>5462</v>
      </c>
      <c r="G897">
        <v>2024</v>
      </c>
      <c r="H897" t="s">
        <v>5460</v>
      </c>
      <c r="J897" t="s">
        <v>5459</v>
      </c>
      <c r="K897" t="s">
        <v>5458</v>
      </c>
      <c r="L897" t="s">
        <v>12210</v>
      </c>
    </row>
    <row r="898" spans="1:12" x14ac:dyDescent="0.45">
      <c r="A898" t="s">
        <v>13280</v>
      </c>
      <c r="B898" t="s">
        <v>11759</v>
      </c>
      <c r="C898" t="s">
        <v>13470</v>
      </c>
      <c r="D898" t="s">
        <v>4438</v>
      </c>
      <c r="E898" t="s">
        <v>4437</v>
      </c>
      <c r="F898" t="s">
        <v>1717</v>
      </c>
      <c r="G898">
        <v>2021</v>
      </c>
      <c r="H898" t="s">
        <v>4436</v>
      </c>
      <c r="J898" t="s">
        <v>4435</v>
      </c>
      <c r="K898" t="s">
        <v>4434</v>
      </c>
      <c r="L898" t="s">
        <v>12366</v>
      </c>
    </row>
    <row r="899" spans="1:12" x14ac:dyDescent="0.45">
      <c r="A899" t="s">
        <v>13280</v>
      </c>
      <c r="B899" t="s">
        <v>11759</v>
      </c>
      <c r="C899" t="s">
        <v>13470</v>
      </c>
      <c r="D899" t="s">
        <v>1049</v>
      </c>
      <c r="E899" t="s">
        <v>1048</v>
      </c>
      <c r="F899" t="s">
        <v>1047</v>
      </c>
      <c r="G899">
        <v>2020</v>
      </c>
      <c r="H899" t="s">
        <v>1045</v>
      </c>
      <c r="J899" t="s">
        <v>1044</v>
      </c>
      <c r="K899" t="s">
        <v>1043</v>
      </c>
      <c r="L899" t="s">
        <v>12853</v>
      </c>
    </row>
    <row r="900" spans="1:12" x14ac:dyDescent="0.45">
      <c r="A900" t="s">
        <v>13280</v>
      </c>
      <c r="B900" t="s">
        <v>11759</v>
      </c>
      <c r="C900" t="s">
        <v>13470</v>
      </c>
      <c r="D900" t="s">
        <v>3750</v>
      </c>
      <c r="E900" t="s">
        <v>3749</v>
      </c>
      <c r="F900" t="s">
        <v>1731</v>
      </c>
      <c r="G900">
        <v>2022</v>
      </c>
      <c r="H900" t="s">
        <v>3748</v>
      </c>
      <c r="J900" t="s">
        <v>3747</v>
      </c>
      <c r="K900" t="s">
        <v>3746</v>
      </c>
      <c r="L900" t="s">
        <v>12468</v>
      </c>
    </row>
    <row r="901" spans="1:12" x14ac:dyDescent="0.45">
      <c r="A901" t="s">
        <v>13280</v>
      </c>
      <c r="B901" t="s">
        <v>11759</v>
      </c>
      <c r="C901" t="s">
        <v>13470</v>
      </c>
      <c r="D901" t="s">
        <v>4691</v>
      </c>
      <c r="E901" t="s">
        <v>4690</v>
      </c>
      <c r="F901" t="s">
        <v>4689</v>
      </c>
      <c r="G901">
        <v>2024</v>
      </c>
      <c r="H901" t="s">
        <v>4687</v>
      </c>
      <c r="J901" t="s">
        <v>4686</v>
      </c>
      <c r="L901" t="s">
        <v>12328</v>
      </c>
    </row>
    <row r="902" spans="1:12" x14ac:dyDescent="0.45">
      <c r="A902" t="s">
        <v>13280</v>
      </c>
      <c r="B902" t="s">
        <v>11759</v>
      </c>
      <c r="C902" t="s">
        <v>13470</v>
      </c>
      <c r="D902" t="s">
        <v>5047</v>
      </c>
      <c r="E902" t="s">
        <v>5046</v>
      </c>
      <c r="F902" t="s">
        <v>795</v>
      </c>
      <c r="G902">
        <v>2024</v>
      </c>
      <c r="H902" t="s">
        <v>5045</v>
      </c>
      <c r="J902" t="s">
        <v>5044</v>
      </c>
      <c r="K902" t="s">
        <v>5043</v>
      </c>
      <c r="L902" t="s">
        <v>12274</v>
      </c>
    </row>
    <row r="903" spans="1:12" x14ac:dyDescent="0.45">
      <c r="A903" t="s">
        <v>13280</v>
      </c>
      <c r="B903" t="s">
        <v>11759</v>
      </c>
      <c r="C903" t="s">
        <v>13470</v>
      </c>
      <c r="D903" t="s">
        <v>4489</v>
      </c>
      <c r="E903" t="s">
        <v>4488</v>
      </c>
      <c r="F903" t="s">
        <v>4487</v>
      </c>
      <c r="G903">
        <v>2022</v>
      </c>
      <c r="H903" t="s">
        <v>4486</v>
      </c>
      <c r="J903" t="s">
        <v>4485</v>
      </c>
      <c r="K903" t="s">
        <v>4484</v>
      </c>
      <c r="L903" t="s">
        <v>12358</v>
      </c>
    </row>
    <row r="904" spans="1:12" x14ac:dyDescent="0.45">
      <c r="A904" t="s">
        <v>13279</v>
      </c>
      <c r="B904" t="s">
        <v>11759</v>
      </c>
      <c r="C904" t="s">
        <v>13470</v>
      </c>
      <c r="D904" t="s">
        <v>5659</v>
      </c>
      <c r="E904" t="s">
        <v>5658</v>
      </c>
      <c r="F904" t="s">
        <v>5657</v>
      </c>
      <c r="G904">
        <v>2024</v>
      </c>
      <c r="H904" t="s">
        <v>5656</v>
      </c>
      <c r="J904" t="s">
        <v>5655</v>
      </c>
      <c r="K904" t="s">
        <v>5654</v>
      </c>
      <c r="L904" t="s">
        <v>12181</v>
      </c>
    </row>
    <row r="905" spans="1:12" x14ac:dyDescent="0.45">
      <c r="A905" t="s">
        <v>13280</v>
      </c>
      <c r="B905" t="s">
        <v>11759</v>
      </c>
      <c r="C905" t="s">
        <v>13470</v>
      </c>
      <c r="D905" t="s">
        <v>4482</v>
      </c>
      <c r="E905" t="s">
        <v>4481</v>
      </c>
      <c r="F905" t="s">
        <v>655</v>
      </c>
      <c r="G905">
        <v>2021</v>
      </c>
      <c r="H905" t="s">
        <v>4480</v>
      </c>
      <c r="J905" t="s">
        <v>4479</v>
      </c>
      <c r="K905" t="s">
        <v>4478</v>
      </c>
      <c r="L905" t="s">
        <v>12359</v>
      </c>
    </row>
    <row r="906" spans="1:12" x14ac:dyDescent="0.45">
      <c r="A906" t="s">
        <v>13280</v>
      </c>
      <c r="B906" t="s">
        <v>11759</v>
      </c>
      <c r="C906" t="s">
        <v>13470</v>
      </c>
      <c r="D906" t="s">
        <v>3594</v>
      </c>
      <c r="E906" t="s">
        <v>3593</v>
      </c>
      <c r="F906" t="s">
        <v>1901</v>
      </c>
      <c r="G906">
        <v>2022</v>
      </c>
      <c r="H906" t="s">
        <v>3592</v>
      </c>
      <c r="J906" t="s">
        <v>3591</v>
      </c>
      <c r="K906" t="s">
        <v>3590</v>
      </c>
      <c r="L906" t="s">
        <v>12491</v>
      </c>
    </row>
    <row r="907" spans="1:12" x14ac:dyDescent="0.45">
      <c r="A907" t="s">
        <v>13280</v>
      </c>
      <c r="B907" t="s">
        <v>11759</v>
      </c>
      <c r="C907" t="s">
        <v>13470</v>
      </c>
      <c r="D907" t="s">
        <v>1532</v>
      </c>
      <c r="E907" t="s">
        <v>1531</v>
      </c>
      <c r="F907" t="s">
        <v>930</v>
      </c>
      <c r="G907">
        <v>2019</v>
      </c>
      <c r="H907" t="s">
        <v>1528</v>
      </c>
      <c r="J907" t="s">
        <v>1527</v>
      </c>
      <c r="K907" t="s">
        <v>1526</v>
      </c>
      <c r="L907" t="s">
        <v>12786</v>
      </c>
    </row>
    <row r="908" spans="1:12" x14ac:dyDescent="0.45">
      <c r="A908" t="s">
        <v>13280</v>
      </c>
      <c r="B908" t="s">
        <v>11759</v>
      </c>
      <c r="C908" t="s">
        <v>13470</v>
      </c>
      <c r="D908" t="s">
        <v>775</v>
      </c>
      <c r="E908" t="s">
        <v>774</v>
      </c>
      <c r="F908" t="s">
        <v>773</v>
      </c>
      <c r="G908">
        <v>2020</v>
      </c>
      <c r="H908" t="s">
        <v>772</v>
      </c>
      <c r="J908" t="s">
        <v>771</v>
      </c>
      <c r="K908" t="s">
        <v>770</v>
      </c>
      <c r="L908" t="s">
        <v>12892</v>
      </c>
    </row>
    <row r="909" spans="1:12" x14ac:dyDescent="0.45">
      <c r="A909" t="s">
        <v>13280</v>
      </c>
      <c r="B909" t="s">
        <v>11759</v>
      </c>
      <c r="C909" t="s">
        <v>13470</v>
      </c>
      <c r="D909" t="s">
        <v>5444</v>
      </c>
      <c r="E909" t="s">
        <v>5443</v>
      </c>
      <c r="F909" t="s">
        <v>5442</v>
      </c>
      <c r="G909">
        <v>2024</v>
      </c>
      <c r="H909" t="s">
        <v>5441</v>
      </c>
      <c r="J909" t="s">
        <v>5440</v>
      </c>
      <c r="K909" t="s">
        <v>5439</v>
      </c>
      <c r="L909" t="s">
        <v>12213</v>
      </c>
    </row>
    <row r="910" spans="1:12" x14ac:dyDescent="0.45">
      <c r="A910" t="s">
        <v>13280</v>
      </c>
      <c r="B910" t="s">
        <v>11759</v>
      </c>
      <c r="C910" t="s">
        <v>13470</v>
      </c>
      <c r="D910" t="s">
        <v>1561</v>
      </c>
      <c r="E910" t="s">
        <v>1560</v>
      </c>
      <c r="F910" t="s">
        <v>1559</v>
      </c>
      <c r="G910">
        <v>2018</v>
      </c>
      <c r="H910" t="s">
        <v>1558</v>
      </c>
      <c r="J910" t="s">
        <v>1557</v>
      </c>
      <c r="K910" t="s">
        <v>1556</v>
      </c>
      <c r="L910" t="s">
        <v>12782</v>
      </c>
    </row>
    <row r="911" spans="1:12" x14ac:dyDescent="0.45">
      <c r="A911" t="s">
        <v>13280</v>
      </c>
      <c r="B911" t="s">
        <v>11759</v>
      </c>
      <c r="C911" t="s">
        <v>13470</v>
      </c>
      <c r="D911" t="s">
        <v>4343</v>
      </c>
      <c r="E911" t="s">
        <v>4342</v>
      </c>
      <c r="F911" t="s">
        <v>1020</v>
      </c>
      <c r="G911">
        <v>2022</v>
      </c>
      <c r="H911" t="s">
        <v>4341</v>
      </c>
      <c r="J911" t="s">
        <v>4340</v>
      </c>
      <c r="K911" t="s">
        <v>4339</v>
      </c>
      <c r="L911" t="s">
        <v>12380</v>
      </c>
    </row>
    <row r="912" spans="1:12" x14ac:dyDescent="0.45">
      <c r="A912" t="s">
        <v>13280</v>
      </c>
      <c r="B912" t="s">
        <v>11759</v>
      </c>
      <c r="C912" t="s">
        <v>13470</v>
      </c>
      <c r="D912" t="s">
        <v>692</v>
      </c>
      <c r="E912" t="s">
        <v>2340</v>
      </c>
      <c r="F912" t="s">
        <v>605</v>
      </c>
      <c r="G912">
        <v>2018</v>
      </c>
      <c r="H912" t="s">
        <v>2338</v>
      </c>
      <c r="J912" t="s">
        <v>2337</v>
      </c>
      <c r="K912" t="s">
        <v>2336</v>
      </c>
      <c r="L912" t="s">
        <v>12676</v>
      </c>
    </row>
    <row r="913" spans="1:12" x14ac:dyDescent="0.45">
      <c r="A913" t="s">
        <v>13280</v>
      </c>
      <c r="B913" t="s">
        <v>11759</v>
      </c>
      <c r="C913" t="s">
        <v>13470</v>
      </c>
      <c r="D913" t="s">
        <v>783</v>
      </c>
      <c r="E913" t="s">
        <v>782</v>
      </c>
      <c r="F913" t="s">
        <v>781</v>
      </c>
      <c r="G913">
        <v>2020</v>
      </c>
      <c r="H913" t="s">
        <v>779</v>
      </c>
      <c r="J913" t="s">
        <v>778</v>
      </c>
      <c r="K913" t="s">
        <v>777</v>
      </c>
      <c r="L913" t="s">
        <v>12891</v>
      </c>
    </row>
    <row r="914" spans="1:12" x14ac:dyDescent="0.45">
      <c r="A914" t="s">
        <v>13280</v>
      </c>
      <c r="B914" t="s">
        <v>11759</v>
      </c>
      <c r="C914" t="s">
        <v>13470</v>
      </c>
      <c r="D914" t="s">
        <v>2146</v>
      </c>
      <c r="E914" t="s">
        <v>2145</v>
      </c>
      <c r="F914" t="s">
        <v>2144</v>
      </c>
      <c r="G914">
        <v>2017</v>
      </c>
      <c r="H914" t="s">
        <v>2142</v>
      </c>
      <c r="J914" t="s">
        <v>2141</v>
      </c>
      <c r="L914" t="s">
        <v>12702</v>
      </c>
    </row>
    <row r="915" spans="1:12" x14ac:dyDescent="0.45">
      <c r="A915" t="s">
        <v>13280</v>
      </c>
      <c r="B915" t="s">
        <v>11759</v>
      </c>
      <c r="C915" t="s">
        <v>13470</v>
      </c>
      <c r="D915" t="s">
        <v>4834</v>
      </c>
      <c r="E915" t="s">
        <v>4833</v>
      </c>
      <c r="F915" t="s">
        <v>4832</v>
      </c>
      <c r="G915">
        <v>2024</v>
      </c>
      <c r="H915" t="s">
        <v>4830</v>
      </c>
      <c r="J915" t="s">
        <v>4829</v>
      </c>
      <c r="L915" t="s">
        <v>12306</v>
      </c>
    </row>
    <row r="916" spans="1:12" x14ac:dyDescent="0.45">
      <c r="A916" t="s">
        <v>13280</v>
      </c>
      <c r="B916" t="s">
        <v>11760</v>
      </c>
      <c r="C916" t="s">
        <v>5857</v>
      </c>
      <c r="D916" t="s">
        <v>6484</v>
      </c>
      <c r="E916" t="s">
        <v>6481</v>
      </c>
      <c r="G916">
        <v>2018</v>
      </c>
      <c r="H916" t="s">
        <v>6479</v>
      </c>
      <c r="J916" t="s">
        <v>6478</v>
      </c>
      <c r="L916" t="s">
        <v>13162</v>
      </c>
    </row>
    <row r="917" spans="1:12" x14ac:dyDescent="0.45">
      <c r="A917" t="s">
        <v>13280</v>
      </c>
      <c r="B917" t="s">
        <v>11759</v>
      </c>
      <c r="C917" t="s">
        <v>13470</v>
      </c>
      <c r="D917" t="s">
        <v>4622</v>
      </c>
      <c r="E917" t="s">
        <v>4621</v>
      </c>
      <c r="F917" t="s">
        <v>2366</v>
      </c>
      <c r="G917">
        <v>2024</v>
      </c>
      <c r="H917" t="s">
        <v>4620</v>
      </c>
      <c r="J917" t="s">
        <v>4619</v>
      </c>
      <c r="K917" t="s">
        <v>4618</v>
      </c>
      <c r="L917" t="s">
        <v>12338</v>
      </c>
    </row>
    <row r="918" spans="1:12" x14ac:dyDescent="0.45">
      <c r="A918" t="s">
        <v>13280</v>
      </c>
      <c r="B918" t="s">
        <v>11759</v>
      </c>
      <c r="C918" t="s">
        <v>13470</v>
      </c>
      <c r="D918" t="s">
        <v>2540</v>
      </c>
      <c r="E918" t="s">
        <v>2539</v>
      </c>
      <c r="F918" t="s">
        <v>2538</v>
      </c>
      <c r="G918">
        <v>2023</v>
      </c>
      <c r="H918" t="s">
        <v>2537</v>
      </c>
      <c r="J918" t="s">
        <v>2536</v>
      </c>
      <c r="L918" t="s">
        <v>12647</v>
      </c>
    </row>
    <row r="919" spans="1:12" x14ac:dyDescent="0.45">
      <c r="A919" t="s">
        <v>13280</v>
      </c>
      <c r="B919" t="s">
        <v>11759</v>
      </c>
      <c r="C919" t="s">
        <v>13470</v>
      </c>
      <c r="D919" t="s">
        <v>3164</v>
      </c>
      <c r="E919" t="s">
        <v>3163</v>
      </c>
      <c r="F919" t="s">
        <v>1731</v>
      </c>
      <c r="G919">
        <v>2023</v>
      </c>
      <c r="H919" t="s">
        <v>3162</v>
      </c>
      <c r="J919" t="s">
        <v>3161</v>
      </c>
      <c r="K919" t="s">
        <v>3160</v>
      </c>
      <c r="L919" t="s">
        <v>12554</v>
      </c>
    </row>
    <row r="920" spans="1:12" x14ac:dyDescent="0.45">
      <c r="A920" t="s">
        <v>13280</v>
      </c>
      <c r="B920" t="s">
        <v>11759</v>
      </c>
      <c r="C920" t="s">
        <v>13470</v>
      </c>
      <c r="D920" t="s">
        <v>2048</v>
      </c>
      <c r="E920" t="s">
        <v>2047</v>
      </c>
      <c r="F920" t="s">
        <v>2046</v>
      </c>
      <c r="G920">
        <v>2018</v>
      </c>
      <c r="H920" t="s">
        <v>2043</v>
      </c>
      <c r="J920" t="s">
        <v>2042</v>
      </c>
      <c r="K920" t="s">
        <v>2041</v>
      </c>
      <c r="L920" t="s">
        <v>12715</v>
      </c>
    </row>
    <row r="921" spans="1:12" x14ac:dyDescent="0.45">
      <c r="A921" t="s">
        <v>13280</v>
      </c>
      <c r="B921" t="s">
        <v>11759</v>
      </c>
      <c r="C921" t="s">
        <v>13470</v>
      </c>
      <c r="D921" t="s">
        <v>4761</v>
      </c>
      <c r="E921" t="s">
        <v>4760</v>
      </c>
      <c r="F921" t="s">
        <v>2151</v>
      </c>
      <c r="G921">
        <v>2024</v>
      </c>
      <c r="H921" t="s">
        <v>4759</v>
      </c>
      <c r="J921" t="s">
        <v>4758</v>
      </c>
      <c r="K921" t="s">
        <v>4757</v>
      </c>
      <c r="L921" t="s">
        <v>12317</v>
      </c>
    </row>
    <row r="922" spans="1:12" x14ac:dyDescent="0.45">
      <c r="A922" t="s">
        <v>13280</v>
      </c>
      <c r="B922" t="s">
        <v>11759</v>
      </c>
      <c r="C922" t="s">
        <v>13470</v>
      </c>
      <c r="D922" t="s">
        <v>1320</v>
      </c>
      <c r="E922" t="s">
        <v>1319</v>
      </c>
      <c r="F922" t="s">
        <v>1318</v>
      </c>
      <c r="G922">
        <v>2019</v>
      </c>
      <c r="H922" t="s">
        <v>1316</v>
      </c>
      <c r="J922" t="s">
        <v>1315</v>
      </c>
      <c r="K922" t="s">
        <v>1314</v>
      </c>
      <c r="L922" t="s">
        <v>12814</v>
      </c>
    </row>
    <row r="923" spans="1:12" x14ac:dyDescent="0.45">
      <c r="A923" t="s">
        <v>13280</v>
      </c>
      <c r="B923" t="s">
        <v>11759</v>
      </c>
      <c r="C923" t="s">
        <v>13470</v>
      </c>
      <c r="D923" t="s">
        <v>939</v>
      </c>
      <c r="E923" t="s">
        <v>938</v>
      </c>
      <c r="F923" t="s">
        <v>736</v>
      </c>
      <c r="G923">
        <v>2021</v>
      </c>
      <c r="H923" t="s">
        <v>936</v>
      </c>
      <c r="J923" t="s">
        <v>935</v>
      </c>
      <c r="K923" t="s">
        <v>934</v>
      </c>
      <c r="L923" t="s">
        <v>12869</v>
      </c>
    </row>
    <row r="924" spans="1:12" x14ac:dyDescent="0.45">
      <c r="A924" t="s">
        <v>13279</v>
      </c>
      <c r="B924" t="s">
        <v>11759</v>
      </c>
      <c r="C924" t="s">
        <v>13470</v>
      </c>
      <c r="D924" t="s">
        <v>3199</v>
      </c>
      <c r="E924" t="s">
        <v>3198</v>
      </c>
      <c r="F924" t="s">
        <v>3197</v>
      </c>
      <c r="G924">
        <v>2022</v>
      </c>
      <c r="H924" t="s">
        <v>3195</v>
      </c>
      <c r="J924" t="s">
        <v>3194</v>
      </c>
      <c r="K924" t="s">
        <v>3193</v>
      </c>
      <c r="L924" t="s">
        <v>12549</v>
      </c>
    </row>
    <row r="925" spans="1:12" x14ac:dyDescent="0.45">
      <c r="A925" t="s">
        <v>13280</v>
      </c>
      <c r="B925" t="s">
        <v>11759</v>
      </c>
      <c r="C925" t="s">
        <v>13470</v>
      </c>
      <c r="D925" t="s">
        <v>2989</v>
      </c>
      <c r="E925" t="s">
        <v>2988</v>
      </c>
      <c r="F925" t="s">
        <v>2206</v>
      </c>
      <c r="G925">
        <v>2023</v>
      </c>
      <c r="H925" t="s">
        <v>2987</v>
      </c>
      <c r="J925" t="s">
        <v>2986</v>
      </c>
      <c r="K925" t="s">
        <v>2985</v>
      </c>
      <c r="L925" t="s">
        <v>12580</v>
      </c>
    </row>
    <row r="926" spans="1:12" x14ac:dyDescent="0.45">
      <c r="A926" t="s">
        <v>13280</v>
      </c>
      <c r="B926" t="s">
        <v>11759</v>
      </c>
      <c r="C926" t="s">
        <v>13470</v>
      </c>
      <c r="D926" t="s">
        <v>987</v>
      </c>
      <c r="E926" t="s">
        <v>986</v>
      </c>
      <c r="F926" t="s">
        <v>795</v>
      </c>
      <c r="G926">
        <v>2021</v>
      </c>
      <c r="H926" t="s">
        <v>985</v>
      </c>
      <c r="J926" t="s">
        <v>984</v>
      </c>
      <c r="K926" t="s">
        <v>983</v>
      </c>
      <c r="L926" t="s">
        <v>12862</v>
      </c>
    </row>
    <row r="927" spans="1:12" x14ac:dyDescent="0.45">
      <c r="A927" t="s">
        <v>13280</v>
      </c>
      <c r="B927" t="s">
        <v>11759</v>
      </c>
      <c r="C927" t="s">
        <v>13470</v>
      </c>
      <c r="D927" t="s">
        <v>5094</v>
      </c>
      <c r="E927" t="s">
        <v>5093</v>
      </c>
      <c r="F927" t="s">
        <v>2380</v>
      </c>
      <c r="G927">
        <v>2024</v>
      </c>
      <c r="H927" t="s">
        <v>5092</v>
      </c>
      <c r="J927" t="s">
        <v>5091</v>
      </c>
      <c r="K927" t="s">
        <v>5090</v>
      </c>
      <c r="L927" t="s">
        <v>12267</v>
      </c>
    </row>
    <row r="928" spans="1:12" x14ac:dyDescent="0.45">
      <c r="A928" t="s">
        <v>13280</v>
      </c>
      <c r="B928" t="s">
        <v>11759</v>
      </c>
      <c r="C928" t="s">
        <v>13470</v>
      </c>
      <c r="D928" t="s">
        <v>4476</v>
      </c>
      <c r="E928" t="s">
        <v>4475</v>
      </c>
      <c r="F928" t="s">
        <v>1921</v>
      </c>
      <c r="G928">
        <v>2022</v>
      </c>
      <c r="H928" t="s">
        <v>4474</v>
      </c>
      <c r="J928" t="s">
        <v>4473</v>
      </c>
      <c r="K928" t="s">
        <v>4472</v>
      </c>
      <c r="L928" t="s">
        <v>12360</v>
      </c>
    </row>
    <row r="929" spans="1:12" x14ac:dyDescent="0.45">
      <c r="A929" t="s">
        <v>13280</v>
      </c>
      <c r="B929" t="s">
        <v>11759</v>
      </c>
      <c r="C929" t="s">
        <v>13470</v>
      </c>
      <c r="D929" t="s">
        <v>3744</v>
      </c>
      <c r="E929" t="s">
        <v>3743</v>
      </c>
      <c r="F929" t="s">
        <v>3742</v>
      </c>
      <c r="G929">
        <v>2023</v>
      </c>
      <c r="H929" t="s">
        <v>3741</v>
      </c>
      <c r="J929" t="s">
        <v>3740</v>
      </c>
      <c r="K929" t="s">
        <v>3739</v>
      </c>
      <c r="L929" t="s">
        <v>12469</v>
      </c>
    </row>
    <row r="930" spans="1:12" x14ac:dyDescent="0.45">
      <c r="A930" t="s">
        <v>13280</v>
      </c>
      <c r="B930" t="s">
        <v>11759</v>
      </c>
      <c r="C930" t="s">
        <v>13470</v>
      </c>
      <c r="D930" t="s">
        <v>1090</v>
      </c>
      <c r="E930" t="s">
        <v>1089</v>
      </c>
      <c r="F930" t="s">
        <v>633</v>
      </c>
      <c r="G930">
        <v>2020</v>
      </c>
      <c r="H930" t="s">
        <v>1088</v>
      </c>
      <c r="J930" t="s">
        <v>1087</v>
      </c>
      <c r="K930" t="s">
        <v>1086</v>
      </c>
      <c r="L930" t="s">
        <v>12847</v>
      </c>
    </row>
    <row r="931" spans="1:12" x14ac:dyDescent="0.45">
      <c r="A931" t="s">
        <v>13280</v>
      </c>
      <c r="B931" t="s">
        <v>11759</v>
      </c>
      <c r="C931" t="s">
        <v>13470</v>
      </c>
      <c r="D931" t="s">
        <v>1787</v>
      </c>
      <c r="E931" t="s">
        <v>1786</v>
      </c>
      <c r="F931" t="s">
        <v>1785</v>
      </c>
      <c r="G931">
        <v>2019</v>
      </c>
      <c r="H931" t="s">
        <v>1782</v>
      </c>
      <c r="J931" t="s">
        <v>1781</v>
      </c>
      <c r="K931" t="s">
        <v>1780</v>
      </c>
      <c r="L931" t="s">
        <v>12751</v>
      </c>
    </row>
    <row r="932" spans="1:12" x14ac:dyDescent="0.45">
      <c r="A932" t="s">
        <v>13280</v>
      </c>
      <c r="B932" t="s">
        <v>11759</v>
      </c>
      <c r="C932" t="s">
        <v>13470</v>
      </c>
      <c r="D932" t="s">
        <v>1222</v>
      </c>
      <c r="E932" t="s">
        <v>1221</v>
      </c>
      <c r="F932" t="s">
        <v>626</v>
      </c>
      <c r="G932">
        <v>2021</v>
      </c>
      <c r="H932" t="s">
        <v>1220</v>
      </c>
      <c r="J932" t="s">
        <v>1219</v>
      </c>
      <c r="K932" t="s">
        <v>1218</v>
      </c>
      <c r="L932" t="s">
        <v>12828</v>
      </c>
    </row>
    <row r="933" spans="1:12" x14ac:dyDescent="0.45">
      <c r="A933" t="s">
        <v>13280</v>
      </c>
      <c r="B933" t="s">
        <v>11759</v>
      </c>
      <c r="C933" t="s">
        <v>13470</v>
      </c>
      <c r="D933" t="s">
        <v>946</v>
      </c>
      <c r="E933" t="s">
        <v>945</v>
      </c>
      <c r="F933" t="s">
        <v>893</v>
      </c>
      <c r="G933">
        <v>2020</v>
      </c>
      <c r="H933" t="s">
        <v>943</v>
      </c>
      <c r="J933" t="s">
        <v>942</v>
      </c>
      <c r="K933" t="s">
        <v>941</v>
      </c>
      <c r="L933" t="s">
        <v>12868</v>
      </c>
    </row>
    <row r="934" spans="1:12" x14ac:dyDescent="0.45">
      <c r="A934" t="s">
        <v>13280</v>
      </c>
      <c r="B934" t="s">
        <v>11759</v>
      </c>
      <c r="C934" t="s">
        <v>13470</v>
      </c>
      <c r="D934" t="s">
        <v>4156</v>
      </c>
      <c r="E934" t="s">
        <v>4155</v>
      </c>
      <c r="F934" t="s">
        <v>4154</v>
      </c>
      <c r="G934">
        <v>2021</v>
      </c>
      <c r="H934" t="s">
        <v>4153</v>
      </c>
      <c r="J934" t="s">
        <v>4152</v>
      </c>
      <c r="K934" t="s">
        <v>4151</v>
      </c>
      <c r="L934" t="s">
        <v>12409</v>
      </c>
    </row>
    <row r="935" spans="1:12" x14ac:dyDescent="0.45">
      <c r="A935" t="s">
        <v>13280</v>
      </c>
      <c r="B935" t="s">
        <v>11759</v>
      </c>
      <c r="C935" t="s">
        <v>13470</v>
      </c>
      <c r="D935" t="s">
        <v>4848</v>
      </c>
      <c r="E935" t="s">
        <v>4847</v>
      </c>
      <c r="F935" t="s">
        <v>4846</v>
      </c>
      <c r="G935">
        <v>2024</v>
      </c>
      <c r="H935" t="s">
        <v>4845</v>
      </c>
      <c r="J935" t="s">
        <v>4844</v>
      </c>
      <c r="K935" t="s">
        <v>4843</v>
      </c>
      <c r="L935" t="s">
        <v>12304</v>
      </c>
    </row>
    <row r="936" spans="1:12" x14ac:dyDescent="0.45">
      <c r="A936" t="s">
        <v>13280</v>
      </c>
      <c r="B936" t="s">
        <v>11759</v>
      </c>
      <c r="C936" t="s">
        <v>13470</v>
      </c>
      <c r="D936" t="s">
        <v>3545</v>
      </c>
      <c r="E936" t="s">
        <v>3544</v>
      </c>
      <c r="F936" t="s">
        <v>1295</v>
      </c>
      <c r="G936">
        <v>2023</v>
      </c>
      <c r="H936" t="s">
        <v>3542</v>
      </c>
      <c r="J936" t="s">
        <v>3541</v>
      </c>
      <c r="K936" t="s">
        <v>3540</v>
      </c>
      <c r="L936" t="s">
        <v>12498</v>
      </c>
    </row>
    <row r="937" spans="1:12" x14ac:dyDescent="0.45">
      <c r="A937" t="s">
        <v>13280</v>
      </c>
      <c r="B937" t="s">
        <v>11759</v>
      </c>
      <c r="C937" t="s">
        <v>13470</v>
      </c>
      <c r="D937" t="s">
        <v>2567</v>
      </c>
      <c r="E937" t="s">
        <v>2566</v>
      </c>
      <c r="F937" t="s">
        <v>626</v>
      </c>
      <c r="G937">
        <v>2023</v>
      </c>
      <c r="H937" t="s">
        <v>2565</v>
      </c>
      <c r="J937" t="s">
        <v>2564</v>
      </c>
      <c r="K937" t="s">
        <v>2563</v>
      </c>
      <c r="L937" t="s">
        <v>12643</v>
      </c>
    </row>
    <row r="938" spans="1:12" x14ac:dyDescent="0.45">
      <c r="A938" t="s">
        <v>13280</v>
      </c>
      <c r="B938" t="s">
        <v>11759</v>
      </c>
      <c r="C938" t="s">
        <v>13470</v>
      </c>
      <c r="D938" t="s">
        <v>4098</v>
      </c>
      <c r="E938" t="s">
        <v>4097</v>
      </c>
      <c r="F938" t="s">
        <v>902</v>
      </c>
      <c r="G938">
        <v>2022</v>
      </c>
      <c r="H938" t="s">
        <v>4095</v>
      </c>
      <c r="J938" t="s">
        <v>4094</v>
      </c>
      <c r="K938" t="s">
        <v>4093</v>
      </c>
      <c r="L938" t="s">
        <v>12418</v>
      </c>
    </row>
    <row r="939" spans="1:12" x14ac:dyDescent="0.45">
      <c r="A939" t="s">
        <v>13280</v>
      </c>
      <c r="B939" t="s">
        <v>11759</v>
      </c>
      <c r="C939" t="s">
        <v>13470</v>
      </c>
      <c r="D939" t="s">
        <v>5550</v>
      </c>
      <c r="E939" t="s">
        <v>5549</v>
      </c>
      <c r="F939" t="s">
        <v>5548</v>
      </c>
      <c r="G939">
        <v>2024</v>
      </c>
      <c r="H939" t="s">
        <v>5547</v>
      </c>
      <c r="J939" t="s">
        <v>5546</v>
      </c>
      <c r="K939" t="s">
        <v>5545</v>
      </c>
      <c r="L939" t="s">
        <v>12197</v>
      </c>
    </row>
    <row r="940" spans="1:12" x14ac:dyDescent="0.45">
      <c r="A940" t="s">
        <v>13280</v>
      </c>
      <c r="B940" t="s">
        <v>11759</v>
      </c>
      <c r="C940" t="s">
        <v>13470</v>
      </c>
      <c r="D940" t="s">
        <v>2534</v>
      </c>
      <c r="E940" t="s">
        <v>2533</v>
      </c>
      <c r="F940" t="s">
        <v>2532</v>
      </c>
      <c r="G940">
        <v>2023</v>
      </c>
      <c r="H940" t="s">
        <v>2531</v>
      </c>
      <c r="J940" t="s">
        <v>2530</v>
      </c>
      <c r="K940" t="s">
        <v>2529</v>
      </c>
      <c r="L940" t="s">
        <v>12648</v>
      </c>
    </row>
    <row r="941" spans="1:12" x14ac:dyDescent="0.45">
      <c r="A941" t="s">
        <v>13280</v>
      </c>
      <c r="B941" t="s">
        <v>11759</v>
      </c>
      <c r="C941" t="s">
        <v>13470</v>
      </c>
      <c r="D941" t="s">
        <v>2864</v>
      </c>
      <c r="E941" t="s">
        <v>2863</v>
      </c>
      <c r="F941" t="s">
        <v>2862</v>
      </c>
      <c r="G941">
        <v>2023</v>
      </c>
      <c r="H941" t="s">
        <v>2861</v>
      </c>
      <c r="J941" t="s">
        <v>2860</v>
      </c>
      <c r="K941" t="s">
        <v>2859</v>
      </c>
      <c r="L941" t="s">
        <v>12599</v>
      </c>
    </row>
    <row r="942" spans="1:12" x14ac:dyDescent="0.45">
      <c r="A942" t="s">
        <v>13280</v>
      </c>
      <c r="B942" t="s">
        <v>11759</v>
      </c>
      <c r="C942" t="s">
        <v>13470</v>
      </c>
      <c r="D942" t="s">
        <v>2594</v>
      </c>
      <c r="E942" t="s">
        <v>2593</v>
      </c>
      <c r="F942" t="s">
        <v>2592</v>
      </c>
      <c r="G942">
        <v>2023</v>
      </c>
      <c r="H942" t="s">
        <v>2591</v>
      </c>
      <c r="J942" t="s">
        <v>2590</v>
      </c>
      <c r="K942" t="s">
        <v>2589</v>
      </c>
      <c r="L942" t="s">
        <v>12639</v>
      </c>
    </row>
    <row r="943" spans="1:12" x14ac:dyDescent="0.45">
      <c r="A943" t="s">
        <v>13279</v>
      </c>
      <c r="B943" t="s">
        <v>11759</v>
      </c>
      <c r="C943" t="s">
        <v>13470</v>
      </c>
      <c r="D943" t="s">
        <v>2223</v>
      </c>
      <c r="E943" t="s">
        <v>2222</v>
      </c>
      <c r="F943" t="s">
        <v>2221</v>
      </c>
      <c r="G943">
        <v>2017</v>
      </c>
      <c r="H943" t="s">
        <v>2220</v>
      </c>
      <c r="J943" t="s">
        <v>2219</v>
      </c>
      <c r="K943" t="s">
        <v>2218</v>
      </c>
      <c r="L943" t="s">
        <v>12692</v>
      </c>
    </row>
    <row r="944" spans="1:12" x14ac:dyDescent="0.45">
      <c r="A944" t="s">
        <v>13279</v>
      </c>
      <c r="B944" t="s">
        <v>11759</v>
      </c>
      <c r="C944" t="s">
        <v>13470</v>
      </c>
      <c r="D944" t="s">
        <v>2515</v>
      </c>
      <c r="E944" t="s">
        <v>2514</v>
      </c>
      <c r="F944" t="s">
        <v>830</v>
      </c>
      <c r="G944">
        <v>2023</v>
      </c>
      <c r="H944" t="s">
        <v>2513</v>
      </c>
      <c r="J944" t="s">
        <v>2512</v>
      </c>
      <c r="K944" t="s">
        <v>2511</v>
      </c>
      <c r="L944" t="s">
        <v>12651</v>
      </c>
    </row>
    <row r="945" spans="1:12" x14ac:dyDescent="0.45">
      <c r="A945" t="s">
        <v>13280</v>
      </c>
      <c r="B945" t="s">
        <v>11759</v>
      </c>
      <c r="C945" t="s">
        <v>13470</v>
      </c>
      <c r="D945" t="s">
        <v>3673</v>
      </c>
      <c r="E945" t="s">
        <v>3672</v>
      </c>
      <c r="F945" t="s">
        <v>720</v>
      </c>
      <c r="G945">
        <v>2023</v>
      </c>
      <c r="H945" t="s">
        <v>3670</v>
      </c>
      <c r="J945" t="s">
        <v>3669</v>
      </c>
      <c r="K945" t="s">
        <v>3668</v>
      </c>
      <c r="L945" t="s">
        <v>12480</v>
      </c>
    </row>
    <row r="946" spans="1:12" x14ac:dyDescent="0.45">
      <c r="A946" t="s">
        <v>13279</v>
      </c>
      <c r="B946" t="s">
        <v>11759</v>
      </c>
      <c r="C946" t="s">
        <v>13470</v>
      </c>
      <c r="D946" t="s">
        <v>5721</v>
      </c>
      <c r="E946" t="s">
        <v>5720</v>
      </c>
      <c r="F946" t="s">
        <v>3189</v>
      </c>
      <c r="G946">
        <v>2024</v>
      </c>
      <c r="H946" t="s">
        <v>5719</v>
      </c>
      <c r="J946" t="s">
        <v>5718</v>
      </c>
      <c r="K946" t="s">
        <v>5717</v>
      </c>
      <c r="L946" t="s">
        <v>12171</v>
      </c>
    </row>
    <row r="947" spans="1:12" x14ac:dyDescent="0.45">
      <c r="A947" t="s">
        <v>13280</v>
      </c>
      <c r="B947" t="s">
        <v>11759</v>
      </c>
      <c r="C947" t="s">
        <v>13470</v>
      </c>
      <c r="D947" t="s">
        <v>5537</v>
      </c>
      <c r="E947" t="s">
        <v>5536</v>
      </c>
      <c r="F947" t="s">
        <v>690</v>
      </c>
      <c r="G947">
        <v>2024</v>
      </c>
      <c r="H947" t="s">
        <v>5535</v>
      </c>
      <c r="J947" t="s">
        <v>5534</v>
      </c>
      <c r="K947" t="s">
        <v>5533</v>
      </c>
      <c r="L947" t="s">
        <v>12199</v>
      </c>
    </row>
    <row r="948" spans="1:12" x14ac:dyDescent="0.45">
      <c r="B948" t="s">
        <v>11759</v>
      </c>
      <c r="C948" t="s">
        <v>13470</v>
      </c>
      <c r="D948" t="s">
        <v>1860</v>
      </c>
      <c r="E948" t="s">
        <v>1859</v>
      </c>
      <c r="F948" t="s">
        <v>1858</v>
      </c>
      <c r="G948">
        <v>2019</v>
      </c>
      <c r="H948" t="s">
        <v>1856</v>
      </c>
      <c r="J948" t="s">
        <v>1855</v>
      </c>
      <c r="K948" t="s">
        <v>1854</v>
      </c>
      <c r="L948" t="s">
        <v>12741</v>
      </c>
    </row>
    <row r="949" spans="1:12" x14ac:dyDescent="0.45">
      <c r="B949" t="s">
        <v>11759</v>
      </c>
      <c r="C949" t="s">
        <v>13470</v>
      </c>
      <c r="D949" t="s">
        <v>4187</v>
      </c>
      <c r="E949" t="s">
        <v>4186</v>
      </c>
      <c r="F949" t="s">
        <v>4185</v>
      </c>
      <c r="G949">
        <v>2022</v>
      </c>
      <c r="H949" t="s">
        <v>4184</v>
      </c>
      <c r="J949" t="s">
        <v>4183</v>
      </c>
      <c r="K949" t="s">
        <v>4182</v>
      </c>
      <c r="L949" t="s">
        <v>12404</v>
      </c>
    </row>
    <row r="950" spans="1:12" x14ac:dyDescent="0.45">
      <c r="B950" t="s">
        <v>11759</v>
      </c>
      <c r="C950" t="s">
        <v>13470</v>
      </c>
      <c r="D950" t="s">
        <v>1380</v>
      </c>
      <c r="E950" t="s">
        <v>1379</v>
      </c>
      <c r="F950" t="s">
        <v>1378</v>
      </c>
      <c r="G950">
        <v>2020</v>
      </c>
      <c r="H950" t="s">
        <v>1377</v>
      </c>
      <c r="J950" t="s">
        <v>1376</v>
      </c>
      <c r="K950" t="s">
        <v>1375</v>
      </c>
      <c r="L950" t="s">
        <v>12806</v>
      </c>
    </row>
    <row r="951" spans="1:12" x14ac:dyDescent="0.45">
      <c r="B951" t="s">
        <v>11759</v>
      </c>
      <c r="C951" t="s">
        <v>13470</v>
      </c>
      <c r="D951" t="s">
        <v>2995</v>
      </c>
      <c r="E951" t="s">
        <v>2994</v>
      </c>
      <c r="F951" t="s">
        <v>795</v>
      </c>
      <c r="G951">
        <v>2023</v>
      </c>
      <c r="H951" t="s">
        <v>2993</v>
      </c>
      <c r="J951" t="s">
        <v>2992</v>
      </c>
      <c r="K951" t="s">
        <v>2991</v>
      </c>
      <c r="L951" t="s">
        <v>12579</v>
      </c>
    </row>
    <row r="952" spans="1:12" x14ac:dyDescent="0.45">
      <c r="B952" t="s">
        <v>11760</v>
      </c>
      <c r="C952" t="s">
        <v>5857</v>
      </c>
      <c r="D952" t="s">
        <v>6501</v>
      </c>
      <c r="E952" t="s">
        <v>6498</v>
      </c>
      <c r="G952">
        <v>2017</v>
      </c>
      <c r="H952" t="s">
        <v>6496</v>
      </c>
      <c r="J952" t="s">
        <v>6495</v>
      </c>
      <c r="L952" t="s">
        <v>13160</v>
      </c>
    </row>
    <row r="953" spans="1:12" x14ac:dyDescent="0.45">
      <c r="B953" t="s">
        <v>11759</v>
      </c>
      <c r="C953" t="s">
        <v>13470</v>
      </c>
      <c r="D953" t="s">
        <v>1590</v>
      </c>
      <c r="E953" t="s">
        <v>1589</v>
      </c>
      <c r="F953" t="s">
        <v>626</v>
      </c>
      <c r="G953">
        <v>2019</v>
      </c>
      <c r="H953" t="s">
        <v>1587</v>
      </c>
      <c r="J953" t="s">
        <v>1586</v>
      </c>
      <c r="K953" t="s">
        <v>1585</v>
      </c>
      <c r="L953" t="s">
        <v>12778</v>
      </c>
    </row>
    <row r="954" spans="1:12" x14ac:dyDescent="0.45">
      <c r="B954" t="s">
        <v>11759</v>
      </c>
      <c r="C954" t="s">
        <v>13470</v>
      </c>
      <c r="D954" t="s">
        <v>2320</v>
      </c>
      <c r="E954" t="s">
        <v>2319</v>
      </c>
      <c r="F954" t="s">
        <v>2318</v>
      </c>
      <c r="G954">
        <v>2017</v>
      </c>
      <c r="H954" t="s">
        <v>2315</v>
      </c>
      <c r="J954" t="s">
        <v>2314</v>
      </c>
      <c r="K954" t="s">
        <v>2313</v>
      </c>
      <c r="L954" t="s">
        <v>12679</v>
      </c>
    </row>
    <row r="955" spans="1:12" x14ac:dyDescent="0.45">
      <c r="B955" t="s">
        <v>11759</v>
      </c>
      <c r="C955" t="s">
        <v>13470</v>
      </c>
      <c r="D955" t="s">
        <v>4976</v>
      </c>
      <c r="E955" t="s">
        <v>4975</v>
      </c>
      <c r="F955" t="s">
        <v>902</v>
      </c>
      <c r="G955">
        <v>2024</v>
      </c>
      <c r="H955" t="s">
        <v>4972</v>
      </c>
      <c r="J955" t="s">
        <v>4971</v>
      </c>
      <c r="K955" t="s">
        <v>4970</v>
      </c>
      <c r="L955" t="s">
        <v>12285</v>
      </c>
    </row>
    <row r="956" spans="1:12" x14ac:dyDescent="0.45">
      <c r="B956" t="s">
        <v>11759</v>
      </c>
      <c r="C956" t="s">
        <v>13470</v>
      </c>
      <c r="D956" t="s">
        <v>1895</v>
      </c>
      <c r="E956" t="s">
        <v>1894</v>
      </c>
      <c r="F956" t="s">
        <v>1349</v>
      </c>
      <c r="G956">
        <v>2019</v>
      </c>
      <c r="H956" t="s">
        <v>1892</v>
      </c>
      <c r="J956" t="s">
        <v>1891</v>
      </c>
      <c r="K956" t="s">
        <v>1890</v>
      </c>
      <c r="L956" t="s">
        <v>12736</v>
      </c>
    </row>
    <row r="957" spans="1:12" x14ac:dyDescent="0.45">
      <c r="B957" t="s">
        <v>11759</v>
      </c>
      <c r="C957" t="s">
        <v>13470</v>
      </c>
      <c r="D957" t="s">
        <v>3464</v>
      </c>
      <c r="E957" t="s">
        <v>3463</v>
      </c>
      <c r="F957" t="s">
        <v>3462</v>
      </c>
      <c r="G957">
        <v>2022</v>
      </c>
      <c r="H957" t="s">
        <v>3459</v>
      </c>
      <c r="J957" t="s">
        <v>3458</v>
      </c>
      <c r="K957" t="s">
        <v>3457</v>
      </c>
      <c r="L957" t="s">
        <v>12510</v>
      </c>
    </row>
    <row r="958" spans="1:12" x14ac:dyDescent="0.45">
      <c r="B958" t="s">
        <v>11759</v>
      </c>
      <c r="C958" t="s">
        <v>13470</v>
      </c>
      <c r="D958" t="s">
        <v>1057</v>
      </c>
      <c r="E958" t="s">
        <v>1056</v>
      </c>
      <c r="F958" t="s">
        <v>720</v>
      </c>
      <c r="G958">
        <v>2021</v>
      </c>
      <c r="H958" t="s">
        <v>1053</v>
      </c>
      <c r="J958" t="s">
        <v>1052</v>
      </c>
      <c r="K958" t="s">
        <v>1051</v>
      </c>
      <c r="L958" t="s">
        <v>12852</v>
      </c>
    </row>
    <row r="959" spans="1:12" x14ac:dyDescent="0.45">
      <c r="B959" t="s">
        <v>11759</v>
      </c>
      <c r="C959" t="s">
        <v>13470</v>
      </c>
      <c r="D959" t="s">
        <v>5261</v>
      </c>
      <c r="E959" t="s">
        <v>5260</v>
      </c>
      <c r="F959" t="s">
        <v>5259</v>
      </c>
      <c r="G959">
        <v>2024</v>
      </c>
      <c r="H959" t="s">
        <v>5258</v>
      </c>
      <c r="J959" t="s">
        <v>5257</v>
      </c>
      <c r="K959" t="s">
        <v>5256</v>
      </c>
      <c r="L959" t="s">
        <v>12241</v>
      </c>
    </row>
    <row r="960" spans="1:12" x14ac:dyDescent="0.45">
      <c r="B960" t="s">
        <v>11759</v>
      </c>
      <c r="C960" t="s">
        <v>13470</v>
      </c>
      <c r="D960" t="s">
        <v>1173</v>
      </c>
      <c r="E960" t="s">
        <v>1172</v>
      </c>
      <c r="F960" t="s">
        <v>1171</v>
      </c>
      <c r="G960">
        <v>2021</v>
      </c>
      <c r="H960" t="s">
        <v>1169</v>
      </c>
      <c r="J960" t="s">
        <v>1168</v>
      </c>
      <c r="K960" t="s">
        <v>1167</v>
      </c>
      <c r="L960" t="s">
        <v>12835</v>
      </c>
    </row>
    <row r="961" spans="2:12" x14ac:dyDescent="0.45">
      <c r="B961" t="s">
        <v>11759</v>
      </c>
      <c r="C961" t="s">
        <v>13470</v>
      </c>
      <c r="D961" t="s">
        <v>1909</v>
      </c>
      <c r="E961" t="s">
        <v>1908</v>
      </c>
      <c r="F961" t="s">
        <v>1581</v>
      </c>
      <c r="G961">
        <v>2020</v>
      </c>
      <c r="H961" t="s">
        <v>1907</v>
      </c>
      <c r="J961" t="s">
        <v>1906</v>
      </c>
      <c r="K961" t="s">
        <v>1905</v>
      </c>
      <c r="L961" t="s">
        <v>12734</v>
      </c>
    </row>
    <row r="962" spans="2:12" x14ac:dyDescent="0.45">
      <c r="B962" t="s">
        <v>11759</v>
      </c>
      <c r="C962" t="s">
        <v>13470</v>
      </c>
      <c r="D962" t="s">
        <v>3145</v>
      </c>
      <c r="E962" t="s">
        <v>3144</v>
      </c>
      <c r="F962" t="s">
        <v>2652</v>
      </c>
      <c r="G962">
        <v>2023</v>
      </c>
      <c r="H962" t="s">
        <v>3142</v>
      </c>
      <c r="J962" t="s">
        <v>3141</v>
      </c>
      <c r="K962" t="s">
        <v>3140</v>
      </c>
      <c r="L962" t="s">
        <v>12557</v>
      </c>
    </row>
    <row r="963" spans="2:12" x14ac:dyDescent="0.45">
      <c r="B963" t="s">
        <v>11759</v>
      </c>
      <c r="C963" t="s">
        <v>13470</v>
      </c>
      <c r="D963" t="s">
        <v>4291</v>
      </c>
      <c r="E963" t="s">
        <v>4290</v>
      </c>
      <c r="F963" t="s">
        <v>4289</v>
      </c>
      <c r="G963">
        <v>2021</v>
      </c>
      <c r="H963" t="s">
        <v>4287</v>
      </c>
      <c r="J963" t="s">
        <v>4286</v>
      </c>
      <c r="K963" t="s">
        <v>4285</v>
      </c>
      <c r="L963" t="s">
        <v>12388</v>
      </c>
    </row>
    <row r="964" spans="2:12" x14ac:dyDescent="0.45">
      <c r="B964" t="s">
        <v>11759</v>
      </c>
      <c r="C964" t="s">
        <v>13470</v>
      </c>
      <c r="D964" t="s">
        <v>3221</v>
      </c>
      <c r="E964" t="s">
        <v>3220</v>
      </c>
      <c r="F964" t="s">
        <v>3219</v>
      </c>
      <c r="G964">
        <v>2023</v>
      </c>
      <c r="H964" t="s">
        <v>3218</v>
      </c>
      <c r="J964" t="s">
        <v>3217</v>
      </c>
      <c r="K964" t="s">
        <v>3216</v>
      </c>
      <c r="L964" t="s">
        <v>12546</v>
      </c>
    </row>
    <row r="965" spans="2:12" x14ac:dyDescent="0.45">
      <c r="B965" t="s">
        <v>11759</v>
      </c>
      <c r="C965" t="s">
        <v>13470</v>
      </c>
      <c r="D965" t="s">
        <v>4495</v>
      </c>
      <c r="E965" t="s">
        <v>4494</v>
      </c>
      <c r="F965" t="s">
        <v>1581</v>
      </c>
      <c r="G965">
        <v>2021</v>
      </c>
      <c r="H965" t="s">
        <v>4493</v>
      </c>
      <c r="J965" t="s">
        <v>4492</v>
      </c>
      <c r="K965" t="s">
        <v>4491</v>
      </c>
      <c r="L965" t="s">
        <v>12357</v>
      </c>
    </row>
    <row r="966" spans="2:12" x14ac:dyDescent="0.45">
      <c r="B966" t="s">
        <v>11759</v>
      </c>
      <c r="C966" t="s">
        <v>13470</v>
      </c>
      <c r="D966" t="s">
        <v>4866</v>
      </c>
      <c r="E966" t="s">
        <v>4865</v>
      </c>
      <c r="F966" t="s">
        <v>640</v>
      </c>
      <c r="G966">
        <v>2024</v>
      </c>
      <c r="H966" t="s">
        <v>4864</v>
      </c>
      <c r="J966" t="s">
        <v>4863</v>
      </c>
      <c r="K966" t="s">
        <v>4862</v>
      </c>
      <c r="L966" t="s">
        <v>12301</v>
      </c>
    </row>
    <row r="967" spans="2:12" x14ac:dyDescent="0.45">
      <c r="B967" t="s">
        <v>11759</v>
      </c>
      <c r="C967" t="s">
        <v>13470</v>
      </c>
      <c r="D967" t="s">
        <v>5826</v>
      </c>
      <c r="E967" t="s">
        <v>5825</v>
      </c>
      <c r="F967" t="s">
        <v>1980</v>
      </c>
      <c r="G967">
        <v>2024</v>
      </c>
      <c r="H967" t="s">
        <v>5823</v>
      </c>
      <c r="J967" t="s">
        <v>5822</v>
      </c>
      <c r="K967" t="s">
        <v>5821</v>
      </c>
      <c r="L967" t="s">
        <v>12154</v>
      </c>
    </row>
    <row r="968" spans="2:12" x14ac:dyDescent="0.45">
      <c r="B968" t="s">
        <v>11759</v>
      </c>
      <c r="C968" t="s">
        <v>13470</v>
      </c>
      <c r="D968" t="s">
        <v>4413</v>
      </c>
      <c r="E968" t="s">
        <v>4412</v>
      </c>
      <c r="F968" t="s">
        <v>4411</v>
      </c>
      <c r="G968">
        <v>2021</v>
      </c>
      <c r="H968" t="s">
        <v>4410</v>
      </c>
      <c r="J968" t="s">
        <v>4409</v>
      </c>
      <c r="K968" t="s">
        <v>4408</v>
      </c>
      <c r="L968" t="s">
        <v>12370</v>
      </c>
    </row>
    <row r="969" spans="2:12" x14ac:dyDescent="0.45">
      <c r="B969" t="s">
        <v>11759</v>
      </c>
      <c r="C969" t="s">
        <v>13470</v>
      </c>
      <c r="D969" t="s">
        <v>5235</v>
      </c>
      <c r="E969" t="s">
        <v>5234</v>
      </c>
      <c r="F969" t="s">
        <v>5233</v>
      </c>
      <c r="G969">
        <v>2024</v>
      </c>
      <c r="H969" t="s">
        <v>5232</v>
      </c>
      <c r="J969" t="s">
        <v>5231</v>
      </c>
      <c r="K969" t="s">
        <v>5230</v>
      </c>
      <c r="L969" t="s">
        <v>12245</v>
      </c>
    </row>
    <row r="970" spans="2:12" x14ac:dyDescent="0.45">
      <c r="B970" t="s">
        <v>11759</v>
      </c>
      <c r="C970" t="s">
        <v>13470</v>
      </c>
      <c r="D970" t="s">
        <v>4921</v>
      </c>
      <c r="E970" t="s">
        <v>4920</v>
      </c>
      <c r="F970" t="s">
        <v>4919</v>
      </c>
      <c r="G970">
        <v>2024</v>
      </c>
      <c r="H970" t="s">
        <v>4917</v>
      </c>
      <c r="J970" t="s">
        <v>4916</v>
      </c>
      <c r="K970" t="s">
        <v>4915</v>
      </c>
      <c r="L970" t="s">
        <v>12293</v>
      </c>
    </row>
    <row r="971" spans="2:12" x14ac:dyDescent="0.45">
      <c r="B971" t="s">
        <v>11759</v>
      </c>
      <c r="C971" t="s">
        <v>13470</v>
      </c>
      <c r="D971" t="s">
        <v>5333</v>
      </c>
      <c r="E971" t="s">
        <v>5332</v>
      </c>
      <c r="F971" t="s">
        <v>2473</v>
      </c>
      <c r="G971">
        <v>2024</v>
      </c>
      <c r="H971" t="s">
        <v>5330</v>
      </c>
      <c r="J971" t="s">
        <v>5329</v>
      </c>
      <c r="K971" t="s">
        <v>5328</v>
      </c>
      <c r="L971" t="s">
        <v>12230</v>
      </c>
    </row>
    <row r="972" spans="2:12" x14ac:dyDescent="0.45">
      <c r="B972" t="s">
        <v>11759</v>
      </c>
      <c r="C972" t="s">
        <v>13470</v>
      </c>
      <c r="D972" t="s">
        <v>4400</v>
      </c>
      <c r="E972" t="s">
        <v>4399</v>
      </c>
      <c r="F972" t="s">
        <v>4398</v>
      </c>
      <c r="G972">
        <v>2021</v>
      </c>
      <c r="H972" t="s">
        <v>4396</v>
      </c>
      <c r="J972" t="s">
        <v>4395</v>
      </c>
      <c r="K972" t="s">
        <v>4394</v>
      </c>
      <c r="L972" t="s">
        <v>12372</v>
      </c>
    </row>
    <row r="973" spans="2:12" x14ac:dyDescent="0.45">
      <c r="B973" t="s">
        <v>11759</v>
      </c>
      <c r="C973" t="s">
        <v>13470</v>
      </c>
      <c r="D973" t="s">
        <v>4841</v>
      </c>
      <c r="E973" t="s">
        <v>4840</v>
      </c>
      <c r="F973" t="s">
        <v>4614</v>
      </c>
      <c r="G973">
        <v>2024</v>
      </c>
      <c r="H973" t="s">
        <v>4838</v>
      </c>
      <c r="J973" t="s">
        <v>4837</v>
      </c>
      <c r="K973" t="s">
        <v>4836</v>
      </c>
      <c r="L973" t="s">
        <v>12305</v>
      </c>
    </row>
    <row r="974" spans="2:12" x14ac:dyDescent="0.45">
      <c r="B974" t="s">
        <v>11759</v>
      </c>
      <c r="C974" t="s">
        <v>13470</v>
      </c>
      <c r="D974" t="s">
        <v>845</v>
      </c>
      <c r="E974" t="s">
        <v>844</v>
      </c>
      <c r="F974" t="s">
        <v>662</v>
      </c>
      <c r="G974">
        <v>2021</v>
      </c>
      <c r="H974" t="s">
        <v>843</v>
      </c>
      <c r="J974" t="s">
        <v>842</v>
      </c>
      <c r="K974" t="s">
        <v>841</v>
      </c>
      <c r="L974" t="s">
        <v>12882</v>
      </c>
    </row>
    <row r="975" spans="2:12" x14ac:dyDescent="0.45">
      <c r="B975" t="s">
        <v>11759</v>
      </c>
      <c r="C975" t="s">
        <v>13470</v>
      </c>
      <c r="D975" t="s">
        <v>3764</v>
      </c>
      <c r="E975" t="s">
        <v>3763</v>
      </c>
      <c r="F975" t="s">
        <v>605</v>
      </c>
      <c r="G975">
        <v>2022</v>
      </c>
      <c r="H975" s="15" t="s">
        <v>3762</v>
      </c>
      <c r="J975" t="s">
        <v>3761</v>
      </c>
      <c r="K975" t="s">
        <v>3760</v>
      </c>
      <c r="L975" t="s">
        <v>12466</v>
      </c>
    </row>
    <row r="976" spans="2:12" x14ac:dyDescent="0.45">
      <c r="B976" t="s">
        <v>11759</v>
      </c>
      <c r="C976" t="s">
        <v>13470</v>
      </c>
      <c r="D976" t="s">
        <v>3515</v>
      </c>
      <c r="E976" t="s">
        <v>3514</v>
      </c>
      <c r="F976" t="s">
        <v>655</v>
      </c>
      <c r="G976">
        <v>2023</v>
      </c>
      <c r="H976" t="s">
        <v>3513</v>
      </c>
      <c r="J976" t="s">
        <v>3512</v>
      </c>
      <c r="K976" t="s">
        <v>3511</v>
      </c>
      <c r="L976" t="s">
        <v>12502</v>
      </c>
    </row>
    <row r="977" spans="2:12" x14ac:dyDescent="0.45">
      <c r="B977" t="s">
        <v>11759</v>
      </c>
      <c r="C977" t="s">
        <v>13470</v>
      </c>
      <c r="D977" t="s">
        <v>3131</v>
      </c>
      <c r="E977" t="s">
        <v>3130</v>
      </c>
      <c r="F977" t="s">
        <v>1980</v>
      </c>
      <c r="G977">
        <v>2023</v>
      </c>
      <c r="H977" t="s">
        <v>3128</v>
      </c>
      <c r="J977" t="s">
        <v>3127</v>
      </c>
      <c r="K977" t="s">
        <v>3126</v>
      </c>
      <c r="L977" t="s">
        <v>12559</v>
      </c>
    </row>
    <row r="978" spans="2:12" x14ac:dyDescent="0.45">
      <c r="B978" t="s">
        <v>11759</v>
      </c>
      <c r="C978" t="s">
        <v>13470</v>
      </c>
      <c r="D978" t="s">
        <v>3609</v>
      </c>
      <c r="E978" t="s">
        <v>3608</v>
      </c>
      <c r="F978" t="s">
        <v>3607</v>
      </c>
      <c r="G978">
        <v>2022</v>
      </c>
      <c r="H978" t="s">
        <v>3605</v>
      </c>
      <c r="J978" t="s">
        <v>3604</v>
      </c>
      <c r="K978" t="s">
        <v>3603</v>
      </c>
      <c r="L978" t="s">
        <v>12489</v>
      </c>
    </row>
    <row r="979" spans="2:12" x14ac:dyDescent="0.45">
      <c r="B979" t="s">
        <v>11759</v>
      </c>
      <c r="C979" t="s">
        <v>13470</v>
      </c>
      <c r="D979" t="s">
        <v>5506</v>
      </c>
      <c r="E979" t="s">
        <v>5505</v>
      </c>
      <c r="F979" t="s">
        <v>5504</v>
      </c>
      <c r="G979">
        <v>2024</v>
      </c>
      <c r="H979" t="s">
        <v>5502</v>
      </c>
      <c r="J979" t="s">
        <v>5501</v>
      </c>
      <c r="K979" t="s">
        <v>5500</v>
      </c>
      <c r="L979" t="s">
        <v>12204</v>
      </c>
    </row>
    <row r="980" spans="2:12" x14ac:dyDescent="0.45">
      <c r="B980" t="s">
        <v>11759</v>
      </c>
      <c r="C980" t="s">
        <v>13470</v>
      </c>
      <c r="D980" t="s">
        <v>5576</v>
      </c>
      <c r="E980" t="s">
        <v>5575</v>
      </c>
      <c r="F980" t="s">
        <v>4614</v>
      </c>
      <c r="G980">
        <v>2024</v>
      </c>
      <c r="H980" t="s">
        <v>5573</v>
      </c>
      <c r="J980" t="s">
        <v>5572</v>
      </c>
      <c r="K980" t="s">
        <v>5571</v>
      </c>
      <c r="L980" t="s">
        <v>12193</v>
      </c>
    </row>
    <row r="981" spans="2:12" x14ac:dyDescent="0.45">
      <c r="B981" t="s">
        <v>11759</v>
      </c>
      <c r="C981" t="s">
        <v>13470</v>
      </c>
      <c r="D981" t="s">
        <v>3732</v>
      </c>
      <c r="E981" t="s">
        <v>3731</v>
      </c>
      <c r="F981" t="s">
        <v>704</v>
      </c>
      <c r="G981">
        <v>2023</v>
      </c>
      <c r="H981" t="s">
        <v>3730</v>
      </c>
      <c r="J981" t="s">
        <v>3729</v>
      </c>
      <c r="K981" t="s">
        <v>3728</v>
      </c>
      <c r="L981" t="s">
        <v>12471</v>
      </c>
    </row>
    <row r="982" spans="2:12" x14ac:dyDescent="0.45">
      <c r="B982" t="s">
        <v>11759</v>
      </c>
      <c r="C982" t="s">
        <v>13470</v>
      </c>
      <c r="D982" t="s">
        <v>5267</v>
      </c>
      <c r="E982" t="s">
        <v>5266</v>
      </c>
      <c r="F982" t="s">
        <v>1717</v>
      </c>
      <c r="G982">
        <v>2024</v>
      </c>
      <c r="H982" t="s">
        <v>5265</v>
      </c>
      <c r="J982" t="s">
        <v>5264</v>
      </c>
      <c r="K982" t="s">
        <v>5263</v>
      </c>
      <c r="L982" t="s">
        <v>12240</v>
      </c>
    </row>
    <row r="983" spans="2:12" x14ac:dyDescent="0.45">
      <c r="B983" t="s">
        <v>11759</v>
      </c>
      <c r="C983" t="s">
        <v>13470</v>
      </c>
      <c r="D983" t="s">
        <v>5202</v>
      </c>
      <c r="E983" t="s">
        <v>5201</v>
      </c>
      <c r="F983" t="s">
        <v>662</v>
      </c>
      <c r="G983">
        <v>2024</v>
      </c>
      <c r="H983" t="s">
        <v>5200</v>
      </c>
      <c r="J983" t="s">
        <v>5199</v>
      </c>
      <c r="K983" t="s">
        <v>5198</v>
      </c>
      <c r="L983" t="s">
        <v>12250</v>
      </c>
    </row>
    <row r="984" spans="2:12" x14ac:dyDescent="0.45">
      <c r="B984" t="s">
        <v>11759</v>
      </c>
      <c r="C984" t="s">
        <v>13470</v>
      </c>
      <c r="D984" t="s">
        <v>3295</v>
      </c>
      <c r="E984" t="s">
        <v>3294</v>
      </c>
      <c r="F984" t="s">
        <v>720</v>
      </c>
      <c r="G984">
        <v>2023</v>
      </c>
      <c r="H984" t="s">
        <v>3292</v>
      </c>
      <c r="J984" t="s">
        <v>3291</v>
      </c>
      <c r="K984" t="s">
        <v>3290</v>
      </c>
      <c r="L984" t="s">
        <v>12535</v>
      </c>
    </row>
    <row r="985" spans="2:12" x14ac:dyDescent="0.45">
      <c r="B985" t="s">
        <v>11759</v>
      </c>
      <c r="C985" t="s">
        <v>13470</v>
      </c>
      <c r="D985" t="s">
        <v>3712</v>
      </c>
      <c r="E985" t="s">
        <v>3711</v>
      </c>
      <c r="F985" t="s">
        <v>1921</v>
      </c>
      <c r="G985">
        <v>2023</v>
      </c>
      <c r="H985" t="s">
        <v>3710</v>
      </c>
      <c r="J985" t="s">
        <v>3709</v>
      </c>
      <c r="K985" t="s">
        <v>3708</v>
      </c>
      <c r="L985" t="s">
        <v>12474</v>
      </c>
    </row>
    <row r="986" spans="2:12" x14ac:dyDescent="0.45">
      <c r="B986" t="s">
        <v>11759</v>
      </c>
      <c r="C986" t="s">
        <v>13470</v>
      </c>
      <c r="D986" t="s">
        <v>1234</v>
      </c>
      <c r="E986" t="s">
        <v>1233</v>
      </c>
      <c r="F986" t="s">
        <v>1047</v>
      </c>
      <c r="G986">
        <v>2020</v>
      </c>
      <c r="H986" t="s">
        <v>1232</v>
      </c>
      <c r="J986" t="s">
        <v>1231</v>
      </c>
      <c r="K986" t="s">
        <v>1230</v>
      </c>
      <c r="L986" t="s">
        <v>12826</v>
      </c>
    </row>
    <row r="987" spans="2:12" x14ac:dyDescent="0.45">
      <c r="B987" t="s">
        <v>11759</v>
      </c>
      <c r="C987" t="s">
        <v>13470</v>
      </c>
      <c r="D987" t="s">
        <v>1165</v>
      </c>
      <c r="E987" t="s">
        <v>1164</v>
      </c>
      <c r="F987" t="s">
        <v>626</v>
      </c>
      <c r="G987">
        <v>2021</v>
      </c>
      <c r="H987" t="s">
        <v>1163</v>
      </c>
      <c r="J987" t="s">
        <v>1162</v>
      </c>
      <c r="K987" t="s">
        <v>1161</v>
      </c>
      <c r="L987" t="s">
        <v>12836</v>
      </c>
    </row>
    <row r="988" spans="2:12" x14ac:dyDescent="0.45">
      <c r="B988" t="s">
        <v>11759</v>
      </c>
      <c r="C988" t="s">
        <v>13470</v>
      </c>
      <c r="D988" t="s">
        <v>2831</v>
      </c>
      <c r="E988" t="s">
        <v>2830</v>
      </c>
      <c r="F988" t="s">
        <v>2829</v>
      </c>
      <c r="G988">
        <v>2024</v>
      </c>
      <c r="H988" t="s">
        <v>2827</v>
      </c>
      <c r="J988" t="s">
        <v>2826</v>
      </c>
      <c r="K988" t="s">
        <v>2825</v>
      </c>
      <c r="L988" t="s">
        <v>12604</v>
      </c>
    </row>
    <row r="989" spans="2:12" x14ac:dyDescent="0.45">
      <c r="B989" t="s">
        <v>11759</v>
      </c>
      <c r="C989" t="s">
        <v>13470</v>
      </c>
      <c r="D989" t="s">
        <v>621</v>
      </c>
      <c r="E989" t="s">
        <v>620</v>
      </c>
      <c r="F989" t="s">
        <v>619</v>
      </c>
      <c r="G989">
        <v>2021</v>
      </c>
      <c r="H989" t="s">
        <v>618</v>
      </c>
      <c r="J989" t="s">
        <v>617</v>
      </c>
      <c r="K989" t="s">
        <v>616</v>
      </c>
      <c r="L989" t="s">
        <v>12913</v>
      </c>
    </row>
    <row r="990" spans="2:12" x14ac:dyDescent="0.45">
      <c r="B990" t="s">
        <v>11759</v>
      </c>
      <c r="C990" t="s">
        <v>13470</v>
      </c>
      <c r="D990" t="s">
        <v>2085</v>
      </c>
      <c r="E990" t="s">
        <v>2084</v>
      </c>
      <c r="F990" t="s">
        <v>2083</v>
      </c>
      <c r="G990">
        <v>2017</v>
      </c>
      <c r="H990" t="s">
        <v>2081</v>
      </c>
      <c r="J990" t="s">
        <v>2080</v>
      </c>
      <c r="K990" t="s">
        <v>2079</v>
      </c>
      <c r="L990" t="s">
        <v>12710</v>
      </c>
    </row>
    <row r="991" spans="2:12" x14ac:dyDescent="0.45">
      <c r="B991" t="s">
        <v>11759</v>
      </c>
      <c r="C991" t="s">
        <v>13470</v>
      </c>
      <c r="D991" t="s">
        <v>2694</v>
      </c>
      <c r="E991" t="s">
        <v>2693</v>
      </c>
      <c r="F991" t="s">
        <v>2692</v>
      </c>
      <c r="G991">
        <v>2023</v>
      </c>
      <c r="H991" t="s">
        <v>2691</v>
      </c>
      <c r="J991" t="s">
        <v>2690</v>
      </c>
      <c r="K991" t="s">
        <v>2689</v>
      </c>
      <c r="L991" t="s">
        <v>12624</v>
      </c>
    </row>
    <row r="992" spans="2:12" x14ac:dyDescent="0.45">
      <c r="B992" t="s">
        <v>11759</v>
      </c>
      <c r="C992" t="s">
        <v>13470</v>
      </c>
      <c r="D992" t="s">
        <v>2930</v>
      </c>
      <c r="E992" t="s">
        <v>2929</v>
      </c>
      <c r="F992" t="s">
        <v>605</v>
      </c>
      <c r="G992">
        <v>2023</v>
      </c>
      <c r="H992" t="s">
        <v>2928</v>
      </c>
      <c r="J992" t="s">
        <v>2927</v>
      </c>
      <c r="K992" t="s">
        <v>2926</v>
      </c>
      <c r="L992" t="s">
        <v>12589</v>
      </c>
    </row>
    <row r="993" spans="2:12" x14ac:dyDescent="0.45">
      <c r="B993" t="s">
        <v>11759</v>
      </c>
      <c r="C993" t="s">
        <v>13470</v>
      </c>
      <c r="D993" t="s">
        <v>2397</v>
      </c>
      <c r="E993" t="s">
        <v>2396</v>
      </c>
      <c r="F993" t="s">
        <v>662</v>
      </c>
      <c r="G993">
        <v>2017</v>
      </c>
      <c r="H993" t="s">
        <v>2394</v>
      </c>
      <c r="J993" t="s">
        <v>2393</v>
      </c>
      <c r="K993" t="s">
        <v>2392</v>
      </c>
      <c r="L993" t="s">
        <v>12668</v>
      </c>
    </row>
    <row r="994" spans="2:12" x14ac:dyDescent="0.45">
      <c r="B994" t="s">
        <v>11759</v>
      </c>
      <c r="C994" t="s">
        <v>13470</v>
      </c>
      <c r="D994" t="s">
        <v>1778</v>
      </c>
      <c r="E994" t="s">
        <v>1777</v>
      </c>
      <c r="F994" t="s">
        <v>1776</v>
      </c>
      <c r="G994">
        <v>2018</v>
      </c>
      <c r="H994" t="s">
        <v>1775</v>
      </c>
      <c r="J994" t="s">
        <v>1774</v>
      </c>
      <c r="K994" t="s">
        <v>1773</v>
      </c>
      <c r="L994" t="s">
        <v>12752</v>
      </c>
    </row>
    <row r="995" spans="2:12" x14ac:dyDescent="0.45">
      <c r="B995" t="s">
        <v>11759</v>
      </c>
      <c r="C995" t="s">
        <v>13470</v>
      </c>
      <c r="D995" t="s">
        <v>3784</v>
      </c>
      <c r="E995" t="s">
        <v>3783</v>
      </c>
      <c r="F995" t="s">
        <v>1559</v>
      </c>
      <c r="G995">
        <v>2023</v>
      </c>
      <c r="H995" t="s">
        <v>3782</v>
      </c>
      <c r="J995" t="s">
        <v>3781</v>
      </c>
      <c r="K995" t="s">
        <v>3780</v>
      </c>
      <c r="L995" t="s">
        <v>12463</v>
      </c>
    </row>
    <row r="996" spans="2:12" x14ac:dyDescent="0.45">
      <c r="B996" t="s">
        <v>11759</v>
      </c>
      <c r="C996" t="s">
        <v>13470</v>
      </c>
      <c r="D996" t="s">
        <v>1598</v>
      </c>
      <c r="E996" t="s">
        <v>1597</v>
      </c>
      <c r="F996" t="s">
        <v>1596</v>
      </c>
      <c r="G996">
        <v>2020</v>
      </c>
      <c r="H996" t="s">
        <v>1594</v>
      </c>
      <c r="J996" t="s">
        <v>1593</v>
      </c>
      <c r="K996" t="s">
        <v>1592</v>
      </c>
      <c r="L996" t="s">
        <v>12777</v>
      </c>
    </row>
    <row r="997" spans="2:12" x14ac:dyDescent="0.45">
      <c r="B997" t="s">
        <v>11759</v>
      </c>
      <c r="C997" t="s">
        <v>13470</v>
      </c>
      <c r="D997" t="s">
        <v>810</v>
      </c>
      <c r="E997" t="s">
        <v>809</v>
      </c>
      <c r="F997" t="s">
        <v>808</v>
      </c>
      <c r="G997">
        <v>2020</v>
      </c>
      <c r="H997" t="s">
        <v>807</v>
      </c>
      <c r="J997" t="s">
        <v>806</v>
      </c>
      <c r="K997" t="s">
        <v>805</v>
      </c>
      <c r="L997" t="s">
        <v>12887</v>
      </c>
    </row>
    <row r="998" spans="2:12" x14ac:dyDescent="0.45">
      <c r="B998" t="s">
        <v>11759</v>
      </c>
      <c r="C998" t="s">
        <v>13470</v>
      </c>
      <c r="D998" t="s">
        <v>2905</v>
      </c>
      <c r="E998" t="s">
        <v>2904</v>
      </c>
      <c r="F998" t="s">
        <v>2494</v>
      </c>
      <c r="G998">
        <v>2023</v>
      </c>
      <c r="H998" t="s">
        <v>2903</v>
      </c>
      <c r="J998" t="s">
        <v>2902</v>
      </c>
      <c r="K998" t="s">
        <v>2901</v>
      </c>
      <c r="L998" t="s">
        <v>12593</v>
      </c>
    </row>
    <row r="999" spans="2:12" x14ac:dyDescent="0.45">
      <c r="B999" t="s">
        <v>11759</v>
      </c>
      <c r="C999" t="s">
        <v>13470</v>
      </c>
      <c r="D999" t="s">
        <v>1958</v>
      </c>
      <c r="E999" t="s">
        <v>1957</v>
      </c>
      <c r="F999" t="s">
        <v>1785</v>
      </c>
      <c r="G999">
        <v>2020</v>
      </c>
      <c r="H999" t="s">
        <v>1954</v>
      </c>
      <c r="J999" t="s">
        <v>1953</v>
      </c>
      <c r="K999" t="s">
        <v>1952</v>
      </c>
      <c r="L999" t="s">
        <v>12727</v>
      </c>
    </row>
    <row r="1000" spans="2:12" x14ac:dyDescent="0.45">
      <c r="B1000" t="s">
        <v>11759</v>
      </c>
      <c r="C1000" t="s">
        <v>13470</v>
      </c>
      <c r="D1000" t="s">
        <v>1988</v>
      </c>
      <c r="E1000" t="s">
        <v>1987</v>
      </c>
      <c r="F1000" t="s">
        <v>1559</v>
      </c>
      <c r="G1000">
        <v>2019</v>
      </c>
      <c r="H1000" t="s">
        <v>1986</v>
      </c>
      <c r="J1000" t="s">
        <v>1985</v>
      </c>
      <c r="K1000" t="s">
        <v>1984</v>
      </c>
      <c r="L1000" t="s">
        <v>12723</v>
      </c>
    </row>
    <row r="1001" spans="2:12" x14ac:dyDescent="0.45">
      <c r="B1001" t="s">
        <v>11759</v>
      </c>
      <c r="C1001" t="s">
        <v>13470</v>
      </c>
      <c r="D1001" t="s">
        <v>3509</v>
      </c>
      <c r="E1001" t="s">
        <v>3508</v>
      </c>
      <c r="F1001" t="s">
        <v>676</v>
      </c>
      <c r="G1001">
        <v>2022</v>
      </c>
      <c r="H1001" t="s">
        <v>3507</v>
      </c>
      <c r="J1001" t="s">
        <v>3506</v>
      </c>
      <c r="K1001" t="s">
        <v>3505</v>
      </c>
      <c r="L1001" t="s">
        <v>12503</v>
      </c>
    </row>
    <row r="1002" spans="2:12" x14ac:dyDescent="0.45">
      <c r="B1002" t="s">
        <v>11759</v>
      </c>
      <c r="C1002" t="s">
        <v>13470</v>
      </c>
      <c r="D1002" t="s">
        <v>4317</v>
      </c>
      <c r="E1002" t="s">
        <v>4316</v>
      </c>
      <c r="F1002" t="s">
        <v>2366</v>
      </c>
      <c r="G1002">
        <v>2022</v>
      </c>
      <c r="H1002" t="s">
        <v>4315</v>
      </c>
      <c r="J1002" t="s">
        <v>4314</v>
      </c>
      <c r="K1002" t="s">
        <v>4313</v>
      </c>
      <c r="L1002" t="s">
        <v>12384</v>
      </c>
    </row>
    <row r="1003" spans="2:12" x14ac:dyDescent="0.45">
      <c r="B1003" t="s">
        <v>11759</v>
      </c>
      <c r="C1003" t="s">
        <v>13470</v>
      </c>
      <c r="D1003" t="s">
        <v>1539</v>
      </c>
      <c r="E1003" t="s">
        <v>1538</v>
      </c>
      <c r="F1003" t="s">
        <v>640</v>
      </c>
      <c r="G1003">
        <v>2019</v>
      </c>
      <c r="H1003" t="s">
        <v>1536</v>
      </c>
      <c r="J1003" t="s">
        <v>1535</v>
      </c>
      <c r="K1003" t="s">
        <v>1534</v>
      </c>
      <c r="L1003" t="s">
        <v>12785</v>
      </c>
    </row>
    <row r="1004" spans="2:12" x14ac:dyDescent="0.45">
      <c r="B1004" t="s">
        <v>11759</v>
      </c>
      <c r="C1004" t="s">
        <v>13470</v>
      </c>
      <c r="D1004" t="s">
        <v>2893</v>
      </c>
      <c r="E1004" t="s">
        <v>2892</v>
      </c>
      <c r="F1004" t="s">
        <v>640</v>
      </c>
      <c r="G1004">
        <v>2023</v>
      </c>
      <c r="H1004" t="s">
        <v>2891</v>
      </c>
      <c r="J1004" t="s">
        <v>2890</v>
      </c>
      <c r="K1004" t="s">
        <v>2889</v>
      </c>
      <c r="L1004" t="s">
        <v>12595</v>
      </c>
    </row>
    <row r="1005" spans="2:12" x14ac:dyDescent="0.45">
      <c r="B1005" t="s">
        <v>11759</v>
      </c>
      <c r="C1005" t="s">
        <v>13470</v>
      </c>
      <c r="D1005" t="s">
        <v>2918</v>
      </c>
      <c r="E1005" t="s">
        <v>2917</v>
      </c>
      <c r="F1005" t="s">
        <v>1731</v>
      </c>
      <c r="G1005">
        <v>2023</v>
      </c>
      <c r="H1005" t="s">
        <v>2916</v>
      </c>
      <c r="J1005" t="s">
        <v>2915</v>
      </c>
      <c r="K1005" t="s">
        <v>2914</v>
      </c>
      <c r="L1005" t="s">
        <v>12591</v>
      </c>
    </row>
    <row r="1006" spans="2:12" x14ac:dyDescent="0.45">
      <c r="B1006" t="s">
        <v>11759</v>
      </c>
      <c r="C1006" t="s">
        <v>13470</v>
      </c>
      <c r="D1006" t="s">
        <v>5784</v>
      </c>
      <c r="E1006" t="s">
        <v>5783</v>
      </c>
      <c r="F1006" t="s">
        <v>4614</v>
      </c>
      <c r="G1006">
        <v>2024</v>
      </c>
      <c r="H1006" t="s">
        <v>5781</v>
      </c>
      <c r="J1006" t="s">
        <v>5780</v>
      </c>
      <c r="K1006" t="s">
        <v>5779</v>
      </c>
      <c r="L1006" t="s">
        <v>12161</v>
      </c>
    </row>
    <row r="1007" spans="2:12" x14ac:dyDescent="0.45">
      <c r="B1007" t="s">
        <v>11759</v>
      </c>
      <c r="C1007" t="s">
        <v>13470</v>
      </c>
      <c r="D1007" t="s">
        <v>746</v>
      </c>
      <c r="E1007" t="s">
        <v>745</v>
      </c>
      <c r="F1007" t="s">
        <v>744</v>
      </c>
      <c r="G1007">
        <v>2020</v>
      </c>
      <c r="H1007" t="s">
        <v>742</v>
      </c>
      <c r="J1007" t="s">
        <v>741</v>
      </c>
      <c r="K1007" t="s">
        <v>740</v>
      </c>
      <c r="L1007" t="s">
        <v>12896</v>
      </c>
    </row>
    <row r="1008" spans="2:12" x14ac:dyDescent="0.45">
      <c r="B1008" t="s">
        <v>11759</v>
      </c>
      <c r="C1008" t="s">
        <v>13470</v>
      </c>
      <c r="D1008" t="s">
        <v>4265</v>
      </c>
      <c r="E1008" t="s">
        <v>4264</v>
      </c>
      <c r="F1008" t="s">
        <v>902</v>
      </c>
      <c r="G1008">
        <v>2022</v>
      </c>
      <c r="H1008" t="s">
        <v>4261</v>
      </c>
      <c r="J1008" t="s">
        <v>4260</v>
      </c>
      <c r="K1008" t="s">
        <v>4259</v>
      </c>
      <c r="L1008" t="s">
        <v>12392</v>
      </c>
    </row>
    <row r="1009" spans="1:12" x14ac:dyDescent="0.45">
      <c r="B1009" t="s">
        <v>11759</v>
      </c>
      <c r="C1009" t="s">
        <v>13470</v>
      </c>
      <c r="D1009" t="s">
        <v>3214</v>
      </c>
      <c r="E1009" t="s">
        <v>3213</v>
      </c>
      <c r="F1009" t="s">
        <v>720</v>
      </c>
      <c r="G1009">
        <v>2023</v>
      </c>
      <c r="H1009" t="s">
        <v>3210</v>
      </c>
      <c r="J1009" t="s">
        <v>3209</v>
      </c>
      <c r="K1009" t="s">
        <v>3208</v>
      </c>
      <c r="L1009" t="s">
        <v>12547</v>
      </c>
    </row>
    <row r="1010" spans="1:12" x14ac:dyDescent="0.45">
      <c r="B1010" t="s">
        <v>11759</v>
      </c>
      <c r="C1010" t="s">
        <v>13470</v>
      </c>
      <c r="D1010" t="s">
        <v>5638</v>
      </c>
      <c r="E1010" t="s">
        <v>5637</v>
      </c>
      <c r="F1010" t="s">
        <v>5636</v>
      </c>
      <c r="G1010">
        <v>2024</v>
      </c>
      <c r="H1010" t="s">
        <v>5635</v>
      </c>
      <c r="J1010" t="s">
        <v>5634</v>
      </c>
      <c r="K1010" t="s">
        <v>5633</v>
      </c>
      <c r="L1010" t="s">
        <v>12184</v>
      </c>
    </row>
    <row r="1011" spans="1:12" x14ac:dyDescent="0.45">
      <c r="B1011" t="s">
        <v>11759</v>
      </c>
      <c r="C1011" t="s">
        <v>13470</v>
      </c>
      <c r="D1011" t="s">
        <v>4372</v>
      </c>
      <c r="E1011" t="s">
        <v>4371</v>
      </c>
      <c r="F1011" t="s">
        <v>4370</v>
      </c>
      <c r="G1011">
        <v>2022</v>
      </c>
      <c r="H1011" t="s">
        <v>4368</v>
      </c>
      <c r="J1011" t="s">
        <v>4367</v>
      </c>
      <c r="K1011" t="s">
        <v>4366</v>
      </c>
      <c r="L1011" t="s">
        <v>12376</v>
      </c>
    </row>
    <row r="1012" spans="1:12" x14ac:dyDescent="0.45">
      <c r="B1012" t="s">
        <v>11759</v>
      </c>
      <c r="C1012" t="s">
        <v>13470</v>
      </c>
      <c r="D1012" t="s">
        <v>3825</v>
      </c>
      <c r="E1012" t="s">
        <v>3824</v>
      </c>
      <c r="F1012" t="s">
        <v>1241</v>
      </c>
      <c r="G1012">
        <v>2023</v>
      </c>
      <c r="H1012" t="s">
        <v>3822</v>
      </c>
      <c r="J1012" t="s">
        <v>3821</v>
      </c>
      <c r="K1012" t="s">
        <v>3820</v>
      </c>
      <c r="L1012" t="s">
        <v>12457</v>
      </c>
    </row>
    <row r="1013" spans="1:12" x14ac:dyDescent="0.45">
      <c r="B1013" t="s">
        <v>11759</v>
      </c>
      <c r="C1013" t="s">
        <v>13470</v>
      </c>
      <c r="D1013" t="s">
        <v>1276</v>
      </c>
      <c r="E1013" t="s">
        <v>1275</v>
      </c>
      <c r="F1013" t="s">
        <v>720</v>
      </c>
      <c r="G1013">
        <v>2021</v>
      </c>
      <c r="H1013" t="s">
        <v>1273</v>
      </c>
      <c r="J1013" t="s">
        <v>1272</v>
      </c>
      <c r="K1013" t="s">
        <v>1271</v>
      </c>
      <c r="L1013" t="s">
        <v>12820</v>
      </c>
    </row>
    <row r="1014" spans="1:12" x14ac:dyDescent="0.45">
      <c r="B1014" t="s">
        <v>11759</v>
      </c>
      <c r="C1014" t="s">
        <v>13470</v>
      </c>
      <c r="D1014" t="s">
        <v>3308</v>
      </c>
      <c r="E1014" t="s">
        <v>3307</v>
      </c>
      <c r="F1014" t="s">
        <v>2000</v>
      </c>
      <c r="G1014">
        <v>2022</v>
      </c>
      <c r="H1014" t="s">
        <v>3306</v>
      </c>
      <c r="J1014" t="s">
        <v>3305</v>
      </c>
      <c r="K1014" t="s">
        <v>3304</v>
      </c>
      <c r="L1014" t="s">
        <v>12533</v>
      </c>
    </row>
    <row r="1015" spans="1:12" x14ac:dyDescent="0.45">
      <c r="B1015" t="s">
        <v>11759</v>
      </c>
      <c r="C1015" t="s">
        <v>13470</v>
      </c>
      <c r="D1015" t="s">
        <v>3706</v>
      </c>
      <c r="E1015" t="s">
        <v>3705</v>
      </c>
      <c r="F1015" t="s">
        <v>3704</v>
      </c>
      <c r="G1015">
        <v>2023</v>
      </c>
      <c r="H1015" t="s">
        <v>3702</v>
      </c>
      <c r="J1015" t="s">
        <v>3701</v>
      </c>
      <c r="K1015" t="s">
        <v>3700</v>
      </c>
      <c r="L1015" t="s">
        <v>12475</v>
      </c>
    </row>
    <row r="1016" spans="1:12" x14ac:dyDescent="0.45">
      <c r="B1016" t="s">
        <v>11759</v>
      </c>
      <c r="C1016" t="s">
        <v>13470</v>
      </c>
      <c r="D1016" t="s">
        <v>1640</v>
      </c>
      <c r="E1016" t="s">
        <v>1639</v>
      </c>
      <c r="F1016" t="s">
        <v>640</v>
      </c>
      <c r="G1016">
        <v>2019</v>
      </c>
      <c r="H1016" t="s">
        <v>1637</v>
      </c>
      <c r="J1016" t="s">
        <v>1636</v>
      </c>
      <c r="K1016" t="s">
        <v>1635</v>
      </c>
      <c r="L1016" t="s">
        <v>12771</v>
      </c>
    </row>
    <row r="1017" spans="1:12" x14ac:dyDescent="0.45">
      <c r="B1017" t="s">
        <v>11759</v>
      </c>
      <c r="C1017" t="s">
        <v>13470</v>
      </c>
      <c r="D1017" t="s">
        <v>2521</v>
      </c>
      <c r="E1017" t="s">
        <v>2520</v>
      </c>
      <c r="F1017" t="s">
        <v>1731</v>
      </c>
      <c r="G1017">
        <v>2023</v>
      </c>
      <c r="H1017" t="s">
        <v>2519</v>
      </c>
      <c r="J1017" t="s">
        <v>2518</v>
      </c>
      <c r="K1017" t="s">
        <v>2517</v>
      </c>
      <c r="L1017" t="s">
        <v>12650</v>
      </c>
    </row>
    <row r="1018" spans="1:12" x14ac:dyDescent="0.45">
      <c r="B1018" t="s">
        <v>11759</v>
      </c>
      <c r="C1018" t="s">
        <v>13470</v>
      </c>
      <c r="D1018" t="s">
        <v>3937</v>
      </c>
      <c r="E1018" t="s">
        <v>3936</v>
      </c>
      <c r="F1018" t="s">
        <v>3935</v>
      </c>
      <c r="G1018">
        <v>2022</v>
      </c>
      <c r="H1018" t="s">
        <v>3934</v>
      </c>
      <c r="J1018" t="s">
        <v>3933</v>
      </c>
      <c r="K1018" t="s">
        <v>3932</v>
      </c>
      <c r="L1018" t="s">
        <v>12441</v>
      </c>
    </row>
    <row r="1019" spans="1:12" x14ac:dyDescent="0.45">
      <c r="B1019" t="s">
        <v>11759</v>
      </c>
      <c r="C1019" t="s">
        <v>13470</v>
      </c>
      <c r="D1019" t="s">
        <v>4678</v>
      </c>
      <c r="E1019" t="s">
        <v>4677</v>
      </c>
      <c r="F1019" t="s">
        <v>2167</v>
      </c>
      <c r="G1019">
        <v>2024</v>
      </c>
      <c r="H1019" t="s">
        <v>4676</v>
      </c>
      <c r="J1019" t="s">
        <v>4675</v>
      </c>
      <c r="K1019" t="s">
        <v>4674</v>
      </c>
      <c r="L1019" t="s">
        <v>12330</v>
      </c>
    </row>
    <row r="1020" spans="1:12" x14ac:dyDescent="0.45">
      <c r="B1020" t="s">
        <v>11759</v>
      </c>
      <c r="C1020" t="s">
        <v>13470</v>
      </c>
      <c r="D1020" t="s">
        <v>4665</v>
      </c>
      <c r="E1020" t="s">
        <v>4664</v>
      </c>
      <c r="F1020" t="s">
        <v>4663</v>
      </c>
      <c r="G1020">
        <v>2024</v>
      </c>
      <c r="H1020" t="s">
        <v>4662</v>
      </c>
      <c r="J1020" t="s">
        <v>4661</v>
      </c>
      <c r="K1020" t="s">
        <v>4660</v>
      </c>
      <c r="L1020" t="s">
        <v>12332</v>
      </c>
    </row>
    <row r="1021" spans="1:12" x14ac:dyDescent="0.45">
      <c r="B1021" t="s">
        <v>11759</v>
      </c>
      <c r="C1021" t="s">
        <v>13470</v>
      </c>
      <c r="D1021" t="s">
        <v>2762</v>
      </c>
      <c r="E1021" t="s">
        <v>2761</v>
      </c>
      <c r="F1021" t="s">
        <v>2760</v>
      </c>
      <c r="G1021">
        <v>2023</v>
      </c>
      <c r="H1021" t="s">
        <v>2759</v>
      </c>
      <c r="J1021" t="s">
        <v>2758</v>
      </c>
      <c r="K1021" t="s">
        <v>2757</v>
      </c>
      <c r="L1021" t="s">
        <v>12614</v>
      </c>
    </row>
    <row r="1022" spans="1:12" x14ac:dyDescent="0.45">
      <c r="B1022" t="s">
        <v>11759</v>
      </c>
      <c r="C1022" t="s">
        <v>13470</v>
      </c>
      <c r="D1022" t="s">
        <v>3623</v>
      </c>
      <c r="E1022" t="s">
        <v>3622</v>
      </c>
      <c r="F1022" t="s">
        <v>3621</v>
      </c>
      <c r="G1022">
        <v>2022</v>
      </c>
      <c r="H1022" t="s">
        <v>3620</v>
      </c>
      <c r="J1022" t="s">
        <v>3619</v>
      </c>
      <c r="K1022" t="s">
        <v>3618</v>
      </c>
      <c r="L1022" t="s">
        <v>12487</v>
      </c>
    </row>
    <row r="1023" spans="1:12" x14ac:dyDescent="0.45">
      <c r="A1023" t="s">
        <v>13279</v>
      </c>
      <c r="B1023" t="s">
        <v>11759</v>
      </c>
      <c r="C1023" t="s">
        <v>13470</v>
      </c>
      <c r="D1023" t="s">
        <v>4143</v>
      </c>
      <c r="E1023" t="s">
        <v>4142</v>
      </c>
      <c r="F1023" t="s">
        <v>1717</v>
      </c>
      <c r="G1023">
        <v>2022</v>
      </c>
      <c r="H1023" t="s">
        <v>4141</v>
      </c>
      <c r="J1023" t="s">
        <v>4140</v>
      </c>
      <c r="K1023" t="s">
        <v>4139</v>
      </c>
      <c r="L1023" t="s">
        <v>12411</v>
      </c>
    </row>
  </sheetData>
  <hyperlinks>
    <hyperlink ref="H975" r:id="rId1" xr:uid="{18B1C6C5-5654-457B-A3F3-9C694A23BF32}"/>
  </hyperlink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454B6-7F15-4E54-A1C5-F51BA28B609A}">
  <dimension ref="A1:L1243"/>
  <sheetViews>
    <sheetView workbookViewId="0">
      <selection sqref="A1:L1"/>
    </sheetView>
  </sheetViews>
  <sheetFormatPr defaultRowHeight="14.25" x14ac:dyDescent="0.45"/>
  <cols>
    <col min="1" max="1" width="8.19921875" bestFit="1" customWidth="1"/>
    <col min="2" max="2" width="9" bestFit="1" customWidth="1"/>
    <col min="3" max="3" width="8.46484375" hidden="1" customWidth="1"/>
    <col min="4" max="4" width="8.19921875" hidden="1" customWidth="1"/>
    <col min="5" max="5" width="47.46484375" customWidth="1"/>
    <col min="6" max="6" width="6.53125" hidden="1" customWidth="1"/>
    <col min="7" max="7" width="5.6640625" hidden="1" customWidth="1"/>
    <col min="8" max="8" width="5.53125" hidden="1" customWidth="1"/>
    <col min="9" max="9" width="12.33203125" hidden="1" customWidth="1"/>
    <col min="10" max="10" width="47.796875" style="14" customWidth="1"/>
    <col min="11" max="11" width="62.796875" customWidth="1"/>
    <col min="12" max="12" width="10.33203125" bestFit="1" customWidth="1"/>
  </cols>
  <sheetData>
    <row r="1" spans="1:12" x14ac:dyDescent="0.45">
      <c r="A1" t="s">
        <v>13278</v>
      </c>
      <c r="B1" t="s">
        <v>385</v>
      </c>
      <c r="C1" t="s">
        <v>11763</v>
      </c>
      <c r="D1" t="s">
        <v>1</v>
      </c>
      <c r="E1" t="s">
        <v>2</v>
      </c>
      <c r="F1" t="s">
        <v>3</v>
      </c>
      <c r="G1" t="s">
        <v>5846</v>
      </c>
      <c r="H1" t="s">
        <v>12</v>
      </c>
      <c r="I1" t="s">
        <v>13</v>
      </c>
      <c r="J1" s="14" t="s">
        <v>14</v>
      </c>
      <c r="K1" t="s">
        <v>15</v>
      </c>
      <c r="L1" t="s">
        <v>13264</v>
      </c>
    </row>
    <row r="2" spans="1:12" ht="409.5" x14ac:dyDescent="0.45">
      <c r="A2" t="s">
        <v>13279</v>
      </c>
      <c r="B2" t="s">
        <v>11761</v>
      </c>
      <c r="C2" t="s">
        <v>9095</v>
      </c>
      <c r="D2" t="s">
        <v>10624</v>
      </c>
      <c r="E2" s="14" t="s">
        <v>10622</v>
      </c>
      <c r="G2">
        <v>2022</v>
      </c>
      <c r="H2" t="s">
        <v>11905</v>
      </c>
      <c r="I2" t="s">
        <v>6653</v>
      </c>
      <c r="J2" s="14" t="s">
        <v>10620</v>
      </c>
      <c r="K2" t="s">
        <v>9084</v>
      </c>
      <c r="L2" t="s">
        <v>13239</v>
      </c>
    </row>
    <row r="3" spans="1:12" ht="409.5" x14ac:dyDescent="0.45">
      <c r="A3" t="s">
        <v>13279</v>
      </c>
      <c r="B3" t="s">
        <v>386</v>
      </c>
      <c r="C3" t="s">
        <v>17</v>
      </c>
      <c r="D3" t="s">
        <v>63</v>
      </c>
      <c r="E3" s="14" t="s">
        <v>64</v>
      </c>
      <c r="F3" t="s">
        <v>65</v>
      </c>
      <c r="G3">
        <v>2023</v>
      </c>
      <c r="H3" t="s">
        <v>68</v>
      </c>
      <c r="I3" t="s">
        <v>69</v>
      </c>
      <c r="J3" s="14" t="s">
        <v>70</v>
      </c>
      <c r="K3" t="s">
        <v>71</v>
      </c>
      <c r="L3" t="s">
        <v>12090</v>
      </c>
    </row>
    <row r="4" spans="1:12" ht="342" x14ac:dyDescent="0.45">
      <c r="A4" t="s">
        <v>13280</v>
      </c>
      <c r="B4" t="s">
        <v>11760</v>
      </c>
      <c r="C4" t="s">
        <v>5857</v>
      </c>
      <c r="D4" t="s">
        <v>8183</v>
      </c>
      <c r="E4" s="14" t="s">
        <v>8180</v>
      </c>
      <c r="G4">
        <v>2023</v>
      </c>
      <c r="H4" t="s">
        <v>8177</v>
      </c>
      <c r="I4" t="s">
        <v>8178</v>
      </c>
      <c r="J4" s="14" t="s">
        <v>8176</v>
      </c>
      <c r="L4" t="s">
        <v>12996</v>
      </c>
    </row>
    <row r="5" spans="1:12" ht="327.75" x14ac:dyDescent="0.45">
      <c r="A5" t="s">
        <v>13279</v>
      </c>
      <c r="B5" t="s">
        <v>11760</v>
      </c>
      <c r="C5" t="s">
        <v>5857</v>
      </c>
      <c r="D5" t="s">
        <v>7458</v>
      </c>
      <c r="E5" s="14" t="s">
        <v>7455</v>
      </c>
      <c r="G5">
        <v>2022</v>
      </c>
      <c r="H5" t="s">
        <v>7452</v>
      </c>
      <c r="I5" t="s">
        <v>7453</v>
      </c>
      <c r="J5" s="14" t="s">
        <v>7451</v>
      </c>
      <c r="L5" t="s">
        <v>13063</v>
      </c>
    </row>
    <row r="6" spans="1:12" ht="399" x14ac:dyDescent="0.45">
      <c r="A6" t="s">
        <v>13279</v>
      </c>
      <c r="B6" t="s">
        <v>386</v>
      </c>
      <c r="C6" t="s">
        <v>17</v>
      </c>
      <c r="D6" t="s">
        <v>198</v>
      </c>
      <c r="E6" s="14" t="s">
        <v>199</v>
      </c>
      <c r="F6" t="s">
        <v>31</v>
      </c>
      <c r="G6">
        <v>2024</v>
      </c>
      <c r="H6" t="s">
        <v>200</v>
      </c>
      <c r="I6" t="s">
        <v>201</v>
      </c>
      <c r="J6" s="14" t="s">
        <v>202</v>
      </c>
      <c r="K6" t="s">
        <v>203</v>
      </c>
      <c r="L6" t="s">
        <v>12110</v>
      </c>
    </row>
    <row r="7" spans="1:12" ht="409.5" x14ac:dyDescent="0.45">
      <c r="A7" t="s">
        <v>13280</v>
      </c>
      <c r="B7" t="s">
        <v>11761</v>
      </c>
      <c r="C7" t="s">
        <v>9095</v>
      </c>
      <c r="D7" t="s">
        <v>9669</v>
      </c>
      <c r="E7" s="14" t="s">
        <v>9667</v>
      </c>
      <c r="G7">
        <v>2021</v>
      </c>
      <c r="H7" t="s">
        <v>12019</v>
      </c>
      <c r="I7" t="s">
        <v>9658</v>
      </c>
      <c r="J7" s="14" t="s">
        <v>9665</v>
      </c>
      <c r="K7" t="s">
        <v>9084</v>
      </c>
      <c r="L7" t="s">
        <v>13255</v>
      </c>
    </row>
    <row r="8" spans="1:12" ht="409.5" x14ac:dyDescent="0.45">
      <c r="A8" t="s">
        <v>13279</v>
      </c>
      <c r="B8" t="s">
        <v>11760</v>
      </c>
      <c r="C8" t="s">
        <v>5857</v>
      </c>
      <c r="D8" t="s">
        <v>6811</v>
      </c>
      <c r="E8" s="14" t="s">
        <v>8740</v>
      </c>
      <c r="G8">
        <v>2024</v>
      </c>
      <c r="H8" t="s">
        <v>8738</v>
      </c>
      <c r="I8" t="s">
        <v>8739</v>
      </c>
      <c r="J8" s="14" t="s">
        <v>8737</v>
      </c>
      <c r="L8" t="s">
        <v>12238</v>
      </c>
    </row>
    <row r="9" spans="1:12" ht="409.5" x14ac:dyDescent="0.45">
      <c r="A9" t="s">
        <v>13280</v>
      </c>
      <c r="B9" t="s">
        <v>386</v>
      </c>
      <c r="C9" t="s">
        <v>17</v>
      </c>
      <c r="D9" t="s">
        <v>345</v>
      </c>
      <c r="E9" s="14" t="s">
        <v>346</v>
      </c>
      <c r="F9" t="s">
        <v>347</v>
      </c>
      <c r="G9">
        <v>2020</v>
      </c>
      <c r="H9" t="s">
        <v>350</v>
      </c>
      <c r="I9" t="s">
        <v>351</v>
      </c>
      <c r="J9" s="14" t="s">
        <v>352</v>
      </c>
      <c r="K9" t="s">
        <v>353</v>
      </c>
      <c r="L9" t="s">
        <v>12130</v>
      </c>
    </row>
    <row r="10" spans="1:12" ht="356.25" x14ac:dyDescent="0.45">
      <c r="A10" t="s">
        <v>13279</v>
      </c>
      <c r="B10" t="s">
        <v>11760</v>
      </c>
      <c r="C10" t="s">
        <v>5857</v>
      </c>
      <c r="D10" t="s">
        <v>6091</v>
      </c>
      <c r="E10" s="14" t="s">
        <v>6088</v>
      </c>
      <c r="G10">
        <v>2020</v>
      </c>
      <c r="H10" t="s">
        <v>6085</v>
      </c>
      <c r="I10" t="s">
        <v>6086</v>
      </c>
      <c r="J10" s="14" t="s">
        <v>6084</v>
      </c>
      <c r="L10" t="s">
        <v>13201</v>
      </c>
    </row>
    <row r="11" spans="1:12" ht="409.5" x14ac:dyDescent="0.45">
      <c r="A11" t="s">
        <v>13279</v>
      </c>
      <c r="B11" t="s">
        <v>11760</v>
      </c>
      <c r="C11" t="s">
        <v>5857</v>
      </c>
      <c r="D11" t="s">
        <v>7650</v>
      </c>
      <c r="E11" s="14" t="s">
        <v>7647</v>
      </c>
      <c r="G11">
        <v>2023</v>
      </c>
      <c r="H11" t="s">
        <v>7644</v>
      </c>
      <c r="I11" t="s">
        <v>7645</v>
      </c>
      <c r="J11" s="14" t="s">
        <v>7643</v>
      </c>
      <c r="L11" t="s">
        <v>13045</v>
      </c>
    </row>
    <row r="12" spans="1:12" ht="185.25" x14ac:dyDescent="0.45">
      <c r="A12" t="s">
        <v>13279</v>
      </c>
      <c r="B12" t="s">
        <v>11760</v>
      </c>
      <c r="C12" t="s">
        <v>5857</v>
      </c>
      <c r="D12" t="s">
        <v>6186</v>
      </c>
      <c r="E12" s="14" t="s">
        <v>6183</v>
      </c>
      <c r="G12">
        <v>2019</v>
      </c>
      <c r="H12" t="s">
        <v>6180</v>
      </c>
      <c r="I12" t="s">
        <v>6181</v>
      </c>
      <c r="J12" s="14" t="s">
        <v>6179</v>
      </c>
      <c r="L12" t="s">
        <v>13190</v>
      </c>
    </row>
    <row r="13" spans="1:12" ht="299.25" x14ac:dyDescent="0.45">
      <c r="A13" t="s">
        <v>13279</v>
      </c>
      <c r="B13" t="s">
        <v>11760</v>
      </c>
      <c r="C13" t="s">
        <v>5857</v>
      </c>
      <c r="D13" t="s">
        <v>8365</v>
      </c>
      <c r="E13" s="14" t="s">
        <v>5219</v>
      </c>
      <c r="G13">
        <v>2024</v>
      </c>
      <c r="H13" t="s">
        <v>8361</v>
      </c>
      <c r="I13" t="s">
        <v>8362</v>
      </c>
      <c r="J13" s="14" t="s">
        <v>8360</v>
      </c>
      <c r="L13" t="s">
        <v>12247</v>
      </c>
    </row>
    <row r="14" spans="1:12" ht="370.5" x14ac:dyDescent="0.45">
      <c r="A14" t="s">
        <v>13279</v>
      </c>
      <c r="B14" t="s">
        <v>11760</v>
      </c>
      <c r="C14" t="s">
        <v>5857</v>
      </c>
      <c r="D14" t="s">
        <v>7790</v>
      </c>
      <c r="E14" s="14" t="s">
        <v>7787</v>
      </c>
      <c r="G14">
        <v>2023</v>
      </c>
      <c r="H14" t="s">
        <v>7783</v>
      </c>
      <c r="I14" t="s">
        <v>7784</v>
      </c>
      <c r="J14" s="14" t="s">
        <v>7782</v>
      </c>
      <c r="L14" t="s">
        <v>13034</v>
      </c>
    </row>
    <row r="15" spans="1:12" ht="370.5" x14ac:dyDescent="0.45">
      <c r="A15" t="s">
        <v>13279</v>
      </c>
      <c r="B15" t="s">
        <v>11760</v>
      </c>
      <c r="C15" t="s">
        <v>5857</v>
      </c>
      <c r="D15" t="s">
        <v>8017</v>
      </c>
      <c r="E15" s="14" t="s">
        <v>8014</v>
      </c>
      <c r="G15">
        <v>2022</v>
      </c>
      <c r="H15" t="s">
        <v>8012</v>
      </c>
      <c r="I15" t="s">
        <v>8013</v>
      </c>
      <c r="J15" s="14" t="s">
        <v>8011</v>
      </c>
      <c r="L15" t="s">
        <v>13011</v>
      </c>
    </row>
    <row r="16" spans="1:12" ht="285" x14ac:dyDescent="0.45">
      <c r="A16" t="s">
        <v>13279</v>
      </c>
      <c r="B16" t="s">
        <v>11760</v>
      </c>
      <c r="C16" t="s">
        <v>5857</v>
      </c>
      <c r="D16" t="s">
        <v>7072</v>
      </c>
      <c r="E16" s="14" t="s">
        <v>7069</v>
      </c>
      <c r="G16">
        <v>2022</v>
      </c>
      <c r="H16" t="s">
        <v>7066</v>
      </c>
      <c r="I16" t="s">
        <v>7067</v>
      </c>
      <c r="J16" s="14" t="s">
        <v>7065</v>
      </c>
      <c r="L16" t="s">
        <v>13105</v>
      </c>
    </row>
    <row r="17" spans="1:12" ht="342" x14ac:dyDescent="0.45">
      <c r="A17" t="s">
        <v>13279</v>
      </c>
      <c r="B17" t="s">
        <v>11760</v>
      </c>
      <c r="C17" t="s">
        <v>5857</v>
      </c>
      <c r="D17" t="s">
        <v>6192</v>
      </c>
      <c r="E17" s="14" t="s">
        <v>1465</v>
      </c>
      <c r="G17">
        <v>2019</v>
      </c>
      <c r="H17" t="s">
        <v>6189</v>
      </c>
      <c r="I17" t="s">
        <v>6190</v>
      </c>
      <c r="J17" s="14" t="s">
        <v>6188</v>
      </c>
      <c r="L17" t="s">
        <v>12795</v>
      </c>
    </row>
    <row r="18" spans="1:12" ht="409.5" x14ac:dyDescent="0.45">
      <c r="A18" t="s">
        <v>13280</v>
      </c>
      <c r="B18" t="s">
        <v>388</v>
      </c>
      <c r="D18" t="s">
        <v>570</v>
      </c>
      <c r="E18" s="14" t="s">
        <v>571</v>
      </c>
      <c r="G18">
        <v>2020</v>
      </c>
      <c r="H18" t="s">
        <v>566</v>
      </c>
      <c r="I18" t="s">
        <v>567</v>
      </c>
      <c r="J18" s="14" t="s">
        <v>568</v>
      </c>
      <c r="K18" t="s">
        <v>565</v>
      </c>
      <c r="L18" t="s">
        <v>12136</v>
      </c>
    </row>
    <row r="19" spans="1:12" ht="409.5" x14ac:dyDescent="0.45">
      <c r="A19" t="s">
        <v>13280</v>
      </c>
      <c r="B19" t="s">
        <v>11761</v>
      </c>
      <c r="C19" t="s">
        <v>9095</v>
      </c>
      <c r="D19" t="s">
        <v>9310</v>
      </c>
      <c r="E19" s="14" t="s">
        <v>9308</v>
      </c>
      <c r="G19">
        <v>2024</v>
      </c>
      <c r="H19" t="s">
        <v>12060</v>
      </c>
      <c r="I19" t="s">
        <v>8585</v>
      </c>
      <c r="J19" s="14" t="s">
        <v>9306</v>
      </c>
      <c r="K19" t="s">
        <v>9084</v>
      </c>
      <c r="L19" t="s">
        <v>13261</v>
      </c>
    </row>
    <row r="20" spans="1:12" ht="409.5" x14ac:dyDescent="0.45">
      <c r="A20" t="s">
        <v>13279</v>
      </c>
      <c r="B20" t="s">
        <v>11760</v>
      </c>
      <c r="C20" t="s">
        <v>5857</v>
      </c>
      <c r="D20" t="s">
        <v>8193</v>
      </c>
      <c r="E20" s="14" t="s">
        <v>8190</v>
      </c>
      <c r="G20">
        <v>2023</v>
      </c>
      <c r="H20" t="s">
        <v>8186</v>
      </c>
      <c r="I20" t="s">
        <v>8187</v>
      </c>
      <c r="J20" s="14" t="s">
        <v>8185</v>
      </c>
      <c r="L20" t="s">
        <v>12995</v>
      </c>
    </row>
    <row r="21" spans="1:12" ht="313.5" x14ac:dyDescent="0.45">
      <c r="A21" t="s">
        <v>13279</v>
      </c>
      <c r="B21" t="s">
        <v>11760</v>
      </c>
      <c r="C21" t="s">
        <v>5901</v>
      </c>
      <c r="D21" t="s">
        <v>7675</v>
      </c>
      <c r="E21" s="14" t="s">
        <v>7672</v>
      </c>
      <c r="G21">
        <v>2023</v>
      </c>
      <c r="H21" t="s">
        <v>7670</v>
      </c>
      <c r="I21" t="s">
        <v>7671</v>
      </c>
      <c r="J21" s="14" t="s">
        <v>7669</v>
      </c>
      <c r="L21" t="s">
        <v>13042</v>
      </c>
    </row>
    <row r="22" spans="1:12" ht="342" x14ac:dyDescent="0.45">
      <c r="A22" t="s">
        <v>13280</v>
      </c>
      <c r="B22" t="s">
        <v>11760</v>
      </c>
      <c r="C22" t="s">
        <v>5857</v>
      </c>
      <c r="D22" t="s">
        <v>5951</v>
      </c>
      <c r="E22" s="14" t="s">
        <v>5949</v>
      </c>
      <c r="G22">
        <v>2020</v>
      </c>
      <c r="H22" t="s">
        <v>5946</v>
      </c>
      <c r="I22" t="s">
        <v>5947</v>
      </c>
      <c r="J22" s="14" t="s">
        <v>5945</v>
      </c>
      <c r="L22" t="s">
        <v>13213</v>
      </c>
    </row>
    <row r="23" spans="1:12" ht="409.5" x14ac:dyDescent="0.45">
      <c r="A23" t="s">
        <v>13280</v>
      </c>
      <c r="B23" t="s">
        <v>11760</v>
      </c>
      <c r="C23" t="s">
        <v>5857</v>
      </c>
      <c r="D23" t="s">
        <v>7034</v>
      </c>
      <c r="E23" s="14" t="s">
        <v>2008</v>
      </c>
      <c r="G23">
        <v>2020</v>
      </c>
      <c r="H23" t="s">
        <v>7030</v>
      </c>
      <c r="I23" t="s">
        <v>7031</v>
      </c>
      <c r="J23" s="14" t="s">
        <v>7029</v>
      </c>
      <c r="L23" t="s">
        <v>12720</v>
      </c>
    </row>
    <row r="24" spans="1:12" ht="228" x14ac:dyDescent="0.45">
      <c r="A24" t="s">
        <v>13279</v>
      </c>
      <c r="B24" t="s">
        <v>11760</v>
      </c>
      <c r="C24" t="s">
        <v>5857</v>
      </c>
      <c r="D24" t="s">
        <v>6233</v>
      </c>
      <c r="E24" s="14" t="s">
        <v>6230</v>
      </c>
      <c r="G24">
        <v>2017</v>
      </c>
      <c r="H24" t="s">
        <v>6227</v>
      </c>
      <c r="I24" t="s">
        <v>6228</v>
      </c>
      <c r="J24" s="14" t="s">
        <v>6226</v>
      </c>
      <c r="L24" t="s">
        <v>13187</v>
      </c>
    </row>
    <row r="25" spans="1:12" ht="409.5" x14ac:dyDescent="0.45">
      <c r="A25" t="s">
        <v>13280</v>
      </c>
      <c r="B25" t="s">
        <v>11760</v>
      </c>
      <c r="C25" t="s">
        <v>5857</v>
      </c>
      <c r="D25" t="s">
        <v>8247</v>
      </c>
      <c r="E25" s="14" t="s">
        <v>3736</v>
      </c>
      <c r="G25">
        <v>2023</v>
      </c>
      <c r="H25" t="s">
        <v>8242</v>
      </c>
      <c r="I25" t="s">
        <v>8243</v>
      </c>
      <c r="J25" s="14" t="s">
        <v>8241</v>
      </c>
      <c r="L25" t="s">
        <v>12470</v>
      </c>
    </row>
    <row r="26" spans="1:12" ht="270.75" x14ac:dyDescent="0.45">
      <c r="A26" t="s">
        <v>13279</v>
      </c>
      <c r="B26" t="s">
        <v>11760</v>
      </c>
      <c r="C26" t="s">
        <v>5857</v>
      </c>
      <c r="D26" t="s">
        <v>6743</v>
      </c>
      <c r="E26" s="14" t="s">
        <v>6740</v>
      </c>
      <c r="G26">
        <v>2020</v>
      </c>
      <c r="H26" t="s">
        <v>6736</v>
      </c>
      <c r="I26" t="s">
        <v>6737</v>
      </c>
      <c r="J26" s="14" t="s">
        <v>6735</v>
      </c>
      <c r="L26" t="s">
        <v>13135</v>
      </c>
    </row>
    <row r="27" spans="1:12" ht="409.5" x14ac:dyDescent="0.45">
      <c r="A27" t="s">
        <v>13279</v>
      </c>
      <c r="B27" t="s">
        <v>11760</v>
      </c>
      <c r="C27" t="s">
        <v>5857</v>
      </c>
      <c r="D27" t="s">
        <v>8488</v>
      </c>
      <c r="E27" s="14" t="s">
        <v>8485</v>
      </c>
      <c r="G27">
        <v>2024</v>
      </c>
      <c r="H27" t="s">
        <v>8482</v>
      </c>
      <c r="I27" t="s">
        <v>8483</v>
      </c>
      <c r="J27" s="14" t="s">
        <v>8481</v>
      </c>
      <c r="L27" t="s">
        <v>12973</v>
      </c>
    </row>
    <row r="28" spans="1:12" ht="356.25" x14ac:dyDescent="0.45">
      <c r="A28" t="s">
        <v>13280</v>
      </c>
      <c r="B28" t="s">
        <v>11760</v>
      </c>
      <c r="C28" t="s">
        <v>5857</v>
      </c>
      <c r="D28" t="s">
        <v>8597</v>
      </c>
      <c r="E28" s="14" t="s">
        <v>8594</v>
      </c>
      <c r="G28">
        <v>2024</v>
      </c>
      <c r="H28" t="s">
        <v>8592</v>
      </c>
      <c r="I28" t="s">
        <v>8593</v>
      </c>
      <c r="J28" s="14" t="s">
        <v>8591</v>
      </c>
      <c r="L28" t="s">
        <v>12963</v>
      </c>
    </row>
    <row r="29" spans="1:12" ht="409.5" x14ac:dyDescent="0.45">
      <c r="A29" t="s">
        <v>13279</v>
      </c>
      <c r="B29" t="s">
        <v>11760</v>
      </c>
      <c r="C29" t="s">
        <v>5857</v>
      </c>
      <c r="D29" t="s">
        <v>6280</v>
      </c>
      <c r="E29" s="14" t="s">
        <v>6278</v>
      </c>
      <c r="G29">
        <v>2020</v>
      </c>
      <c r="H29" t="s">
        <v>6275</v>
      </c>
      <c r="I29" t="s">
        <v>6276</v>
      </c>
      <c r="J29" s="14" t="s">
        <v>6274</v>
      </c>
      <c r="L29" t="s">
        <v>13182</v>
      </c>
    </row>
    <row r="30" spans="1:12" ht="270.75" x14ac:dyDescent="0.45">
      <c r="A30" t="s">
        <v>13280</v>
      </c>
      <c r="B30" t="s">
        <v>11761</v>
      </c>
      <c r="C30" t="s">
        <v>9095</v>
      </c>
      <c r="D30" t="s">
        <v>10407</v>
      </c>
      <c r="E30" s="14" t="s">
        <v>10405</v>
      </c>
      <c r="G30">
        <v>2022</v>
      </c>
      <c r="H30" t="s">
        <v>11930</v>
      </c>
      <c r="I30" t="s">
        <v>10402</v>
      </c>
      <c r="J30" s="14" t="s">
        <v>10404</v>
      </c>
      <c r="K30" t="s">
        <v>9084</v>
      </c>
      <c r="L30" t="s">
        <v>13242</v>
      </c>
    </row>
    <row r="31" spans="1:12" ht="409.5" x14ac:dyDescent="0.45">
      <c r="A31" t="s">
        <v>13279</v>
      </c>
      <c r="B31" t="s">
        <v>11760</v>
      </c>
      <c r="C31" t="s">
        <v>5857</v>
      </c>
      <c r="D31" t="s">
        <v>6938</v>
      </c>
      <c r="E31" s="14" t="s">
        <v>6935</v>
      </c>
      <c r="G31">
        <v>2021</v>
      </c>
      <c r="H31" t="s">
        <v>6932</v>
      </c>
      <c r="I31" t="s">
        <v>6933</v>
      </c>
      <c r="J31" s="14" t="s">
        <v>6931</v>
      </c>
      <c r="L31" t="s">
        <v>13118</v>
      </c>
    </row>
    <row r="32" spans="1:12" ht="409.5" x14ac:dyDescent="0.45">
      <c r="A32" t="s">
        <v>13280</v>
      </c>
      <c r="B32" t="s">
        <v>11760</v>
      </c>
      <c r="C32" t="s">
        <v>5857</v>
      </c>
      <c r="D32" t="s">
        <v>9050</v>
      </c>
      <c r="E32" s="14" t="s">
        <v>4573</v>
      </c>
      <c r="G32">
        <v>2024</v>
      </c>
      <c r="H32" t="s">
        <v>9046</v>
      </c>
      <c r="I32" t="s">
        <v>9047</v>
      </c>
      <c r="J32" s="14" t="s">
        <v>9045</v>
      </c>
      <c r="L32" t="s">
        <v>12345</v>
      </c>
    </row>
    <row r="33" spans="1:12" ht="409.5" x14ac:dyDescent="0.45">
      <c r="A33" t="s">
        <v>13279</v>
      </c>
      <c r="B33" t="s">
        <v>11760</v>
      </c>
      <c r="C33" t="s">
        <v>5857</v>
      </c>
      <c r="D33" t="s">
        <v>8925</v>
      </c>
      <c r="E33" s="14" t="s">
        <v>8922</v>
      </c>
      <c r="G33">
        <v>2024</v>
      </c>
      <c r="H33" t="s">
        <v>8920</v>
      </c>
      <c r="I33" t="s">
        <v>8921</v>
      </c>
      <c r="J33" s="14" t="s">
        <v>8919</v>
      </c>
      <c r="L33" t="s">
        <v>12932</v>
      </c>
    </row>
    <row r="34" spans="1:12" ht="384.75" x14ac:dyDescent="0.45">
      <c r="A34" t="s">
        <v>13280</v>
      </c>
      <c r="B34" t="s">
        <v>11760</v>
      </c>
      <c r="C34" t="s">
        <v>5857</v>
      </c>
      <c r="D34" t="s">
        <v>8149</v>
      </c>
      <c r="E34" s="14" t="s">
        <v>2768</v>
      </c>
      <c r="G34">
        <v>2023</v>
      </c>
      <c r="H34" t="s">
        <v>8145</v>
      </c>
      <c r="I34" t="s">
        <v>8146</v>
      </c>
      <c r="J34" s="14" t="s">
        <v>8144</v>
      </c>
      <c r="L34" t="s">
        <v>12613</v>
      </c>
    </row>
    <row r="35" spans="1:12" ht="409.5" x14ac:dyDescent="0.45">
      <c r="A35" t="s">
        <v>13279</v>
      </c>
      <c r="B35" t="s">
        <v>11760</v>
      </c>
      <c r="C35" t="s">
        <v>5857</v>
      </c>
      <c r="D35" t="s">
        <v>7518</v>
      </c>
      <c r="E35" s="14" t="s">
        <v>3685</v>
      </c>
      <c r="G35">
        <v>2023</v>
      </c>
      <c r="H35" t="s">
        <v>7514</v>
      </c>
      <c r="I35" t="s">
        <v>7515</v>
      </c>
      <c r="J35" s="14" t="s">
        <v>7513</v>
      </c>
      <c r="L35" t="s">
        <v>12478</v>
      </c>
    </row>
    <row r="36" spans="1:12" ht="370.5" x14ac:dyDescent="0.45">
      <c r="A36" t="s">
        <v>13279</v>
      </c>
      <c r="B36" t="s">
        <v>388</v>
      </c>
      <c r="D36" t="s">
        <v>533</v>
      </c>
      <c r="E36" s="14" t="s">
        <v>534</v>
      </c>
      <c r="G36">
        <v>2022</v>
      </c>
      <c r="H36" t="s">
        <v>528</v>
      </c>
      <c r="I36" t="s">
        <v>530</v>
      </c>
      <c r="J36" s="14" t="s">
        <v>531</v>
      </c>
      <c r="K36" t="s">
        <v>527</v>
      </c>
      <c r="L36" t="s">
        <v>12140</v>
      </c>
    </row>
    <row r="37" spans="1:12" ht="409.5" x14ac:dyDescent="0.45">
      <c r="A37" t="s">
        <v>13279</v>
      </c>
      <c r="B37" t="s">
        <v>11760</v>
      </c>
      <c r="C37" t="s">
        <v>5857</v>
      </c>
      <c r="D37" t="s">
        <v>7163</v>
      </c>
      <c r="E37" s="14" t="s">
        <v>7160</v>
      </c>
      <c r="G37">
        <v>2021</v>
      </c>
      <c r="H37" t="s">
        <v>7157</v>
      </c>
      <c r="I37" t="s">
        <v>7158</v>
      </c>
      <c r="J37" s="14" t="s">
        <v>7156</v>
      </c>
      <c r="L37" t="s">
        <v>13096</v>
      </c>
    </row>
    <row r="38" spans="1:12" ht="356.25" x14ac:dyDescent="0.45">
      <c r="A38" t="s">
        <v>13280</v>
      </c>
      <c r="B38" t="s">
        <v>386</v>
      </c>
      <c r="C38" t="s">
        <v>17</v>
      </c>
      <c r="D38" t="s">
        <v>109</v>
      </c>
      <c r="E38" s="14" t="s">
        <v>110</v>
      </c>
      <c r="F38" t="s">
        <v>40</v>
      </c>
      <c r="G38">
        <v>2023</v>
      </c>
      <c r="H38" t="s">
        <v>112</v>
      </c>
      <c r="I38" t="s">
        <v>113</v>
      </c>
      <c r="J38" s="14" t="s">
        <v>114</v>
      </c>
      <c r="L38" t="s">
        <v>12096</v>
      </c>
    </row>
    <row r="39" spans="1:12" ht="299.25" x14ac:dyDescent="0.45">
      <c r="A39" t="s">
        <v>13280</v>
      </c>
      <c r="B39" t="s">
        <v>11760</v>
      </c>
      <c r="C39" t="s">
        <v>5857</v>
      </c>
      <c r="D39" t="s">
        <v>9043</v>
      </c>
      <c r="E39" s="14" t="s">
        <v>9040</v>
      </c>
      <c r="G39">
        <v>2024</v>
      </c>
      <c r="H39" t="s">
        <v>9037</v>
      </c>
      <c r="I39" t="s">
        <v>9038</v>
      </c>
      <c r="J39" s="14" t="s">
        <v>9036</v>
      </c>
      <c r="L39" t="s">
        <v>12918</v>
      </c>
    </row>
    <row r="40" spans="1:12" ht="384.75" x14ac:dyDescent="0.45">
      <c r="A40" t="s">
        <v>13280</v>
      </c>
      <c r="B40" t="s">
        <v>11760</v>
      </c>
      <c r="C40" t="s">
        <v>5857</v>
      </c>
      <c r="D40" t="s">
        <v>5890</v>
      </c>
      <c r="E40" s="14" t="s">
        <v>2175</v>
      </c>
      <c r="G40">
        <v>2018</v>
      </c>
      <c r="H40" t="s">
        <v>5886</v>
      </c>
      <c r="I40" t="s">
        <v>5887</v>
      </c>
      <c r="J40" s="14" t="s">
        <v>5885</v>
      </c>
      <c r="L40" t="s">
        <v>12698</v>
      </c>
    </row>
    <row r="41" spans="1:12" ht="409.5" x14ac:dyDescent="0.45">
      <c r="A41" t="s">
        <v>13280</v>
      </c>
      <c r="B41" t="s">
        <v>11760</v>
      </c>
      <c r="C41" t="s">
        <v>5857</v>
      </c>
      <c r="D41" t="s">
        <v>8158</v>
      </c>
      <c r="E41" s="14" t="s">
        <v>8155</v>
      </c>
      <c r="G41">
        <v>2022</v>
      </c>
      <c r="H41" t="s">
        <v>8152</v>
      </c>
      <c r="I41" t="s">
        <v>8153</v>
      </c>
      <c r="J41" s="14" t="s">
        <v>8151</v>
      </c>
      <c r="L41" t="s">
        <v>12998</v>
      </c>
    </row>
    <row r="42" spans="1:12" ht="327.75" x14ac:dyDescent="0.45">
      <c r="A42" t="s">
        <v>13279</v>
      </c>
      <c r="B42" t="s">
        <v>11760</v>
      </c>
      <c r="C42" t="s">
        <v>5857</v>
      </c>
      <c r="D42" t="s">
        <v>6305</v>
      </c>
      <c r="E42" s="14" t="s">
        <v>2353</v>
      </c>
      <c r="G42">
        <v>2019</v>
      </c>
      <c r="H42" t="s">
        <v>6301</v>
      </c>
      <c r="I42" t="s">
        <v>6302</v>
      </c>
      <c r="J42" s="14" t="s">
        <v>6300</v>
      </c>
      <c r="L42" t="s">
        <v>12674</v>
      </c>
    </row>
    <row r="43" spans="1:12" ht="409.5" x14ac:dyDescent="0.45">
      <c r="A43" t="s">
        <v>13279</v>
      </c>
      <c r="B43" t="s">
        <v>11760</v>
      </c>
      <c r="C43" t="s">
        <v>5857</v>
      </c>
      <c r="D43" t="s">
        <v>6371</v>
      </c>
      <c r="E43" s="14" t="s">
        <v>6368</v>
      </c>
      <c r="G43">
        <v>2017</v>
      </c>
      <c r="H43" t="s">
        <v>6366</v>
      </c>
      <c r="I43" t="s">
        <v>6367</v>
      </c>
      <c r="J43" s="14" t="s">
        <v>6365</v>
      </c>
      <c r="L43" t="s">
        <v>13174</v>
      </c>
    </row>
    <row r="44" spans="1:12" ht="409.5" x14ac:dyDescent="0.45">
      <c r="A44" t="s">
        <v>13280</v>
      </c>
      <c r="B44" t="s">
        <v>11760</v>
      </c>
      <c r="C44" t="s">
        <v>5857</v>
      </c>
      <c r="D44" t="s">
        <v>8512</v>
      </c>
      <c r="E44" s="14" t="s">
        <v>8509</v>
      </c>
      <c r="G44">
        <v>2024</v>
      </c>
      <c r="H44" t="s">
        <v>8506</v>
      </c>
      <c r="I44" t="s">
        <v>8507</v>
      </c>
      <c r="J44" s="14" t="s">
        <v>8505</v>
      </c>
      <c r="L44" t="s">
        <v>12971</v>
      </c>
    </row>
    <row r="45" spans="1:12" ht="285" x14ac:dyDescent="0.45">
      <c r="A45" t="s">
        <v>13279</v>
      </c>
      <c r="B45" t="s">
        <v>11760</v>
      </c>
      <c r="C45" t="s">
        <v>5857</v>
      </c>
      <c r="D45" t="s">
        <v>6345</v>
      </c>
      <c r="E45" s="14" t="s">
        <v>1488</v>
      </c>
      <c r="G45">
        <v>2020</v>
      </c>
      <c r="H45" t="s">
        <v>6341</v>
      </c>
      <c r="I45" t="s">
        <v>6342</v>
      </c>
      <c r="J45" s="14" t="s">
        <v>6340</v>
      </c>
      <c r="L45" t="s">
        <v>12792</v>
      </c>
    </row>
    <row r="46" spans="1:12" ht="409.5" x14ac:dyDescent="0.45">
      <c r="A46" t="s">
        <v>13280</v>
      </c>
      <c r="B46" t="s">
        <v>11760</v>
      </c>
      <c r="C46" t="s">
        <v>5857</v>
      </c>
      <c r="D46" t="s">
        <v>8429</v>
      </c>
      <c r="E46" s="14" t="s">
        <v>8426</v>
      </c>
      <c r="G46">
        <v>2024</v>
      </c>
      <c r="H46" t="s">
        <v>8424</v>
      </c>
      <c r="I46" t="s">
        <v>8425</v>
      </c>
      <c r="J46" s="14" t="s">
        <v>8423</v>
      </c>
      <c r="L46" t="s">
        <v>12980</v>
      </c>
    </row>
    <row r="47" spans="1:12" ht="409.5" x14ac:dyDescent="0.45">
      <c r="A47" t="s">
        <v>13280</v>
      </c>
      <c r="B47" t="s">
        <v>11760</v>
      </c>
      <c r="C47" t="s">
        <v>5857</v>
      </c>
      <c r="D47" t="s">
        <v>6955</v>
      </c>
      <c r="E47" s="14" t="s">
        <v>6953</v>
      </c>
      <c r="G47">
        <v>2022</v>
      </c>
      <c r="H47" t="s">
        <v>6950</v>
      </c>
      <c r="I47" t="s">
        <v>6951</v>
      </c>
      <c r="J47" s="14" t="s">
        <v>6949</v>
      </c>
      <c r="L47" t="s">
        <v>13116</v>
      </c>
    </row>
    <row r="48" spans="1:12" ht="299.25" x14ac:dyDescent="0.45">
      <c r="A48" t="s">
        <v>13280</v>
      </c>
      <c r="B48" t="s">
        <v>386</v>
      </c>
      <c r="C48" t="s">
        <v>17</v>
      </c>
      <c r="D48" t="s">
        <v>205</v>
      </c>
      <c r="E48" s="14" t="s">
        <v>206</v>
      </c>
      <c r="F48" t="s">
        <v>40</v>
      </c>
      <c r="G48">
        <v>2020</v>
      </c>
      <c r="H48" t="s">
        <v>208</v>
      </c>
      <c r="I48" t="s">
        <v>209</v>
      </c>
      <c r="J48" s="14" t="s">
        <v>210</v>
      </c>
      <c r="L48" t="s">
        <v>12111</v>
      </c>
    </row>
    <row r="49" spans="1:12" ht="270.75" x14ac:dyDescent="0.45">
      <c r="A49" t="s">
        <v>13280</v>
      </c>
      <c r="B49" t="s">
        <v>386</v>
      </c>
      <c r="C49" t="s">
        <v>17</v>
      </c>
      <c r="D49" t="s">
        <v>148</v>
      </c>
      <c r="E49" s="14" t="s">
        <v>149</v>
      </c>
      <c r="F49" t="s">
        <v>40</v>
      </c>
      <c r="G49">
        <v>2024</v>
      </c>
      <c r="H49" t="s">
        <v>151</v>
      </c>
      <c r="I49" t="s">
        <v>152</v>
      </c>
      <c r="J49" s="14" t="s">
        <v>153</v>
      </c>
      <c r="L49" t="s">
        <v>12102</v>
      </c>
    </row>
    <row r="50" spans="1:12" ht="313.5" x14ac:dyDescent="0.45">
      <c r="A50" t="s">
        <v>13279</v>
      </c>
      <c r="B50" t="s">
        <v>11760</v>
      </c>
      <c r="C50" t="s">
        <v>5857</v>
      </c>
      <c r="D50" t="s">
        <v>8462</v>
      </c>
      <c r="E50" s="14" t="s">
        <v>8460</v>
      </c>
      <c r="G50">
        <v>2024</v>
      </c>
      <c r="H50" t="s">
        <v>8457</v>
      </c>
      <c r="I50" t="s">
        <v>8458</v>
      </c>
      <c r="J50" s="14" t="s">
        <v>8456</v>
      </c>
      <c r="L50" t="s">
        <v>12976</v>
      </c>
    </row>
    <row r="51" spans="1:12" ht="327.75" x14ac:dyDescent="0.45">
      <c r="A51" t="s">
        <v>13279</v>
      </c>
      <c r="B51" t="s">
        <v>11760</v>
      </c>
      <c r="C51" t="s">
        <v>5857</v>
      </c>
      <c r="D51" t="s">
        <v>5899</v>
      </c>
      <c r="E51" s="14" t="s">
        <v>5896</v>
      </c>
      <c r="G51">
        <v>2020</v>
      </c>
      <c r="H51" t="s">
        <v>5893</v>
      </c>
      <c r="I51" t="s">
        <v>5894</v>
      </c>
      <c r="J51" s="14" t="s">
        <v>5892</v>
      </c>
      <c r="L51" t="s">
        <v>13217</v>
      </c>
    </row>
    <row r="52" spans="1:12" ht="313.5" x14ac:dyDescent="0.45">
      <c r="A52" t="s">
        <v>13280</v>
      </c>
      <c r="B52" t="s">
        <v>11760</v>
      </c>
      <c r="C52" t="s">
        <v>5857</v>
      </c>
      <c r="D52" t="s">
        <v>6964</v>
      </c>
      <c r="E52" s="14" t="s">
        <v>6961</v>
      </c>
      <c r="G52">
        <v>2020</v>
      </c>
      <c r="H52" t="s">
        <v>6958</v>
      </c>
      <c r="I52" t="s">
        <v>6959</v>
      </c>
      <c r="J52" s="14" t="s">
        <v>6957</v>
      </c>
      <c r="L52" t="s">
        <v>13115</v>
      </c>
    </row>
    <row r="53" spans="1:12" ht="313.5" x14ac:dyDescent="0.45">
      <c r="A53" t="s">
        <v>13280</v>
      </c>
      <c r="B53" t="s">
        <v>11760</v>
      </c>
      <c r="C53" t="s">
        <v>5857</v>
      </c>
      <c r="D53" t="s">
        <v>7056</v>
      </c>
      <c r="E53" s="14" t="s">
        <v>2326</v>
      </c>
      <c r="G53">
        <v>2020</v>
      </c>
      <c r="H53" t="s">
        <v>7052</v>
      </c>
      <c r="I53" t="s">
        <v>7053</v>
      </c>
      <c r="J53" s="14" t="s">
        <v>7051</v>
      </c>
      <c r="L53" t="s">
        <v>12678</v>
      </c>
    </row>
    <row r="54" spans="1:12" ht="409.5" x14ac:dyDescent="0.45">
      <c r="A54" t="s">
        <v>13280</v>
      </c>
      <c r="B54" t="s">
        <v>11760</v>
      </c>
      <c r="C54" t="s">
        <v>5857</v>
      </c>
      <c r="D54" t="s">
        <v>8629</v>
      </c>
      <c r="E54" s="14" t="s">
        <v>8626</v>
      </c>
      <c r="G54">
        <v>2024</v>
      </c>
      <c r="H54" t="s">
        <v>8624</v>
      </c>
      <c r="I54" t="s">
        <v>8625</v>
      </c>
      <c r="J54" s="14" t="s">
        <v>8623</v>
      </c>
      <c r="L54" t="s">
        <v>12961</v>
      </c>
    </row>
    <row r="55" spans="1:12" ht="299.25" x14ac:dyDescent="0.45">
      <c r="A55" t="s">
        <v>13279</v>
      </c>
      <c r="B55" t="s">
        <v>11760</v>
      </c>
      <c r="C55" t="s">
        <v>5857</v>
      </c>
      <c r="D55" t="s">
        <v>7993</v>
      </c>
      <c r="E55" s="14" t="s">
        <v>7990</v>
      </c>
      <c r="G55">
        <v>2023</v>
      </c>
      <c r="H55" t="s">
        <v>7987</v>
      </c>
      <c r="I55" t="s">
        <v>7988</v>
      </c>
      <c r="J55" s="14" t="s">
        <v>7986</v>
      </c>
      <c r="L55" t="s">
        <v>13013</v>
      </c>
    </row>
    <row r="56" spans="1:12" ht="409.5" x14ac:dyDescent="0.45">
      <c r="A56" t="s">
        <v>13279</v>
      </c>
      <c r="B56" t="s">
        <v>11760</v>
      </c>
      <c r="C56" t="s">
        <v>5857</v>
      </c>
      <c r="D56" t="s">
        <v>7867</v>
      </c>
      <c r="E56" s="14" t="s">
        <v>3248</v>
      </c>
      <c r="G56">
        <v>2022</v>
      </c>
      <c r="H56" t="s">
        <v>7863</v>
      </c>
      <c r="I56" t="s">
        <v>7864</v>
      </c>
      <c r="J56" s="14" t="s">
        <v>7862</v>
      </c>
      <c r="L56" t="s">
        <v>12542</v>
      </c>
    </row>
    <row r="57" spans="1:12" ht="409.5" x14ac:dyDescent="0.45">
      <c r="A57" t="s">
        <v>13279</v>
      </c>
      <c r="B57" t="s">
        <v>11760</v>
      </c>
      <c r="C57" t="s">
        <v>5857</v>
      </c>
      <c r="D57" t="s">
        <v>6605</v>
      </c>
      <c r="E57" s="14" t="s">
        <v>6602</v>
      </c>
      <c r="G57">
        <v>2020</v>
      </c>
      <c r="H57" t="s">
        <v>6599</v>
      </c>
      <c r="I57" t="s">
        <v>6600</v>
      </c>
      <c r="J57" s="14" t="s">
        <v>6598</v>
      </c>
      <c r="L57" t="s">
        <v>13149</v>
      </c>
    </row>
    <row r="58" spans="1:12" ht="256.5" x14ac:dyDescent="0.45">
      <c r="A58" t="s">
        <v>13280</v>
      </c>
      <c r="B58" t="s">
        <v>11760</v>
      </c>
      <c r="C58" t="s">
        <v>5901</v>
      </c>
      <c r="D58" t="s">
        <v>7063</v>
      </c>
      <c r="E58" s="14" t="s">
        <v>3992</v>
      </c>
      <c r="G58">
        <v>2021</v>
      </c>
      <c r="H58" t="s">
        <v>7059</v>
      </c>
      <c r="I58" t="s">
        <v>7060</v>
      </c>
      <c r="J58" s="14" t="s">
        <v>7058</v>
      </c>
      <c r="L58" t="s">
        <v>12433</v>
      </c>
    </row>
    <row r="59" spans="1:12" ht="327.75" x14ac:dyDescent="0.45">
      <c r="A59" t="s">
        <v>13280</v>
      </c>
      <c r="B59" t="s">
        <v>11760</v>
      </c>
      <c r="C59" t="s">
        <v>5857</v>
      </c>
      <c r="D59" t="s">
        <v>6715</v>
      </c>
      <c r="E59" s="14" t="s">
        <v>6712</v>
      </c>
      <c r="G59">
        <v>2021</v>
      </c>
      <c r="H59" t="s">
        <v>6709</v>
      </c>
      <c r="I59" t="s">
        <v>6710</v>
      </c>
      <c r="J59" s="14" t="s">
        <v>6708</v>
      </c>
      <c r="L59" t="s">
        <v>13138</v>
      </c>
    </row>
    <row r="60" spans="1:12" ht="409.5" x14ac:dyDescent="0.45">
      <c r="A60" t="s">
        <v>13279</v>
      </c>
      <c r="B60" t="s">
        <v>11760</v>
      </c>
      <c r="C60" t="s">
        <v>5901</v>
      </c>
      <c r="D60" t="s">
        <v>6973</v>
      </c>
      <c r="E60" s="14" t="s">
        <v>6970</v>
      </c>
      <c r="G60">
        <v>2020</v>
      </c>
      <c r="H60" t="s">
        <v>6967</v>
      </c>
      <c r="I60" t="s">
        <v>6968</v>
      </c>
      <c r="J60" s="14" t="s">
        <v>6966</v>
      </c>
      <c r="L60" t="s">
        <v>13114</v>
      </c>
    </row>
    <row r="61" spans="1:12" ht="409.5" x14ac:dyDescent="0.45">
      <c r="A61" t="s">
        <v>13280</v>
      </c>
      <c r="B61" t="s">
        <v>11760</v>
      </c>
      <c r="C61" t="s">
        <v>5857</v>
      </c>
      <c r="D61" t="s">
        <v>8984</v>
      </c>
      <c r="E61" s="14" t="s">
        <v>8981</v>
      </c>
      <c r="G61">
        <v>2024</v>
      </c>
      <c r="H61" t="s">
        <v>8979</v>
      </c>
      <c r="I61" t="s">
        <v>8980</v>
      </c>
      <c r="J61" s="14" t="s">
        <v>8978</v>
      </c>
      <c r="L61" t="s">
        <v>12925</v>
      </c>
    </row>
    <row r="62" spans="1:12" ht="356.25" x14ac:dyDescent="0.45">
      <c r="A62" t="s">
        <v>13279</v>
      </c>
      <c r="B62" t="s">
        <v>11760</v>
      </c>
      <c r="C62" t="s">
        <v>5857</v>
      </c>
      <c r="D62" t="s">
        <v>7492</v>
      </c>
      <c r="E62" s="14" t="s">
        <v>3665</v>
      </c>
      <c r="G62">
        <v>2022</v>
      </c>
      <c r="H62" t="s">
        <v>7488</v>
      </c>
      <c r="I62" t="s">
        <v>7489</v>
      </c>
      <c r="J62" s="14" t="s">
        <v>7487</v>
      </c>
      <c r="L62" t="s">
        <v>12481</v>
      </c>
    </row>
    <row r="63" spans="1:12" ht="327.75" x14ac:dyDescent="0.45">
      <c r="A63" t="s">
        <v>13279</v>
      </c>
      <c r="B63" t="s">
        <v>11760</v>
      </c>
      <c r="C63" t="s">
        <v>5857</v>
      </c>
      <c r="D63" t="s">
        <v>8352</v>
      </c>
      <c r="E63" s="14" t="s">
        <v>8349</v>
      </c>
      <c r="G63">
        <v>2024</v>
      </c>
      <c r="H63" t="s">
        <v>8347</v>
      </c>
      <c r="I63" t="s">
        <v>8348</v>
      </c>
      <c r="J63" s="14" t="s">
        <v>8346</v>
      </c>
      <c r="L63" t="s">
        <v>12985</v>
      </c>
    </row>
    <row r="64" spans="1:12" ht="256.5" x14ac:dyDescent="0.45">
      <c r="A64" t="s">
        <v>13279</v>
      </c>
      <c r="B64" t="s">
        <v>11760</v>
      </c>
      <c r="C64" t="s">
        <v>5857</v>
      </c>
      <c r="D64" t="s">
        <v>8833</v>
      </c>
      <c r="E64" s="14" t="s">
        <v>8830</v>
      </c>
      <c r="G64">
        <v>2024</v>
      </c>
      <c r="H64" t="s">
        <v>8827</v>
      </c>
      <c r="I64" t="s">
        <v>8828</v>
      </c>
      <c r="J64" s="14" t="s">
        <v>8826</v>
      </c>
      <c r="L64" t="s">
        <v>12942</v>
      </c>
    </row>
    <row r="65" spans="1:12" ht="409.5" x14ac:dyDescent="0.45">
      <c r="A65" t="s">
        <v>13280</v>
      </c>
      <c r="B65" t="s">
        <v>11760</v>
      </c>
      <c r="C65" t="s">
        <v>5857</v>
      </c>
      <c r="D65" t="s">
        <v>7441</v>
      </c>
      <c r="E65" s="14" t="s">
        <v>7438</v>
      </c>
      <c r="G65">
        <v>2023</v>
      </c>
      <c r="H65" t="s">
        <v>7436</v>
      </c>
      <c r="I65" t="s">
        <v>7437</v>
      </c>
      <c r="J65" s="14" t="s">
        <v>7435</v>
      </c>
      <c r="L65" t="s">
        <v>13065</v>
      </c>
    </row>
    <row r="66" spans="1:12" ht="313.5" x14ac:dyDescent="0.45">
      <c r="A66" t="s">
        <v>13280</v>
      </c>
      <c r="B66" t="s">
        <v>11760</v>
      </c>
      <c r="C66" t="s">
        <v>5857</v>
      </c>
      <c r="D66" t="s">
        <v>6769</v>
      </c>
      <c r="E66" s="14" t="s">
        <v>6766</v>
      </c>
      <c r="G66">
        <v>2022</v>
      </c>
      <c r="H66" t="s">
        <v>6763</v>
      </c>
      <c r="I66" t="s">
        <v>6764</v>
      </c>
      <c r="J66" s="14" t="s">
        <v>6762</v>
      </c>
      <c r="L66" t="s">
        <v>13132</v>
      </c>
    </row>
    <row r="67" spans="1:12" ht="342" x14ac:dyDescent="0.45">
      <c r="A67" t="s">
        <v>13280</v>
      </c>
      <c r="B67" t="s">
        <v>386</v>
      </c>
      <c r="C67" t="s">
        <v>17</v>
      </c>
      <c r="D67" t="s">
        <v>266</v>
      </c>
      <c r="E67" s="14" t="s">
        <v>267</v>
      </c>
      <c r="F67" t="s">
        <v>74</v>
      </c>
      <c r="G67">
        <v>2023</v>
      </c>
      <c r="H67" t="s">
        <v>268</v>
      </c>
      <c r="I67" t="s">
        <v>269</v>
      </c>
      <c r="J67" s="14" t="s">
        <v>270</v>
      </c>
      <c r="K67" t="s">
        <v>271</v>
      </c>
      <c r="L67" t="s">
        <v>12120</v>
      </c>
    </row>
    <row r="68" spans="1:12" ht="409.5" x14ac:dyDescent="0.45">
      <c r="A68" t="s">
        <v>13279</v>
      </c>
      <c r="B68" t="s">
        <v>11760</v>
      </c>
      <c r="C68" t="s">
        <v>5857</v>
      </c>
      <c r="D68" t="s">
        <v>6519</v>
      </c>
      <c r="E68" s="14" t="s">
        <v>6516</v>
      </c>
      <c r="G68">
        <v>2019</v>
      </c>
      <c r="H68" t="s">
        <v>6513</v>
      </c>
      <c r="I68" t="s">
        <v>6514</v>
      </c>
      <c r="J68" s="14" t="s">
        <v>6512</v>
      </c>
      <c r="L68" t="s">
        <v>13158</v>
      </c>
    </row>
    <row r="69" spans="1:12" ht="327.75" x14ac:dyDescent="0.45">
      <c r="A69" t="s">
        <v>13279</v>
      </c>
      <c r="B69" t="s">
        <v>386</v>
      </c>
      <c r="C69" t="s">
        <v>17</v>
      </c>
      <c r="D69" t="s">
        <v>127</v>
      </c>
      <c r="E69" s="14" t="s">
        <v>128</v>
      </c>
      <c r="F69" t="s">
        <v>65</v>
      </c>
      <c r="G69">
        <v>2023</v>
      </c>
      <c r="H69" t="s">
        <v>130</v>
      </c>
      <c r="I69" t="s">
        <v>131</v>
      </c>
      <c r="J69" s="14" t="s">
        <v>132</v>
      </c>
      <c r="K69" t="s">
        <v>133</v>
      </c>
      <c r="L69" t="s">
        <v>12099</v>
      </c>
    </row>
    <row r="70" spans="1:12" ht="409.5" x14ac:dyDescent="0.45">
      <c r="A70" t="s">
        <v>13279</v>
      </c>
      <c r="B70" t="s">
        <v>11760</v>
      </c>
      <c r="C70" t="s">
        <v>5857</v>
      </c>
      <c r="D70" t="s">
        <v>7641</v>
      </c>
      <c r="E70" s="14" t="s">
        <v>7638</v>
      </c>
      <c r="G70">
        <v>2022</v>
      </c>
      <c r="H70" t="s">
        <v>7635</v>
      </c>
      <c r="I70" t="s">
        <v>7636</v>
      </c>
      <c r="J70" s="14" t="s">
        <v>7634</v>
      </c>
      <c r="L70" t="s">
        <v>13046</v>
      </c>
    </row>
    <row r="71" spans="1:12" ht="409.5" x14ac:dyDescent="0.45">
      <c r="A71" t="s">
        <v>13280</v>
      </c>
      <c r="B71" t="s">
        <v>386</v>
      </c>
      <c r="C71" t="s">
        <v>17</v>
      </c>
      <c r="D71" t="s">
        <v>166</v>
      </c>
      <c r="E71" s="14" t="s">
        <v>167</v>
      </c>
      <c r="F71" t="s">
        <v>31</v>
      </c>
      <c r="G71">
        <v>2021</v>
      </c>
      <c r="H71" t="s">
        <v>168</v>
      </c>
      <c r="I71" t="s">
        <v>169</v>
      </c>
      <c r="J71" s="14" t="s">
        <v>170</v>
      </c>
      <c r="K71" t="s">
        <v>171</v>
      </c>
      <c r="L71" t="s">
        <v>12105</v>
      </c>
    </row>
    <row r="72" spans="1:12" ht="409.5" x14ac:dyDescent="0.45">
      <c r="A72" t="s">
        <v>13279</v>
      </c>
      <c r="B72" t="s">
        <v>11760</v>
      </c>
      <c r="C72" t="s">
        <v>5857</v>
      </c>
      <c r="D72" t="s">
        <v>8581</v>
      </c>
      <c r="E72" s="14" t="s">
        <v>8578</v>
      </c>
      <c r="G72">
        <v>2024</v>
      </c>
      <c r="H72" t="s">
        <v>8575</v>
      </c>
      <c r="I72" t="s">
        <v>8576</v>
      </c>
      <c r="J72" s="14" t="s">
        <v>8574</v>
      </c>
      <c r="L72" t="s">
        <v>12965</v>
      </c>
    </row>
    <row r="73" spans="1:12" ht="399" x14ac:dyDescent="0.45">
      <c r="A73" t="s">
        <v>13280</v>
      </c>
      <c r="B73" t="s">
        <v>11760</v>
      </c>
      <c r="C73" t="s">
        <v>5857</v>
      </c>
      <c r="D73" t="s">
        <v>8000</v>
      </c>
      <c r="E73" s="14" t="s">
        <v>3313</v>
      </c>
      <c r="G73">
        <v>2023</v>
      </c>
      <c r="H73" t="s">
        <v>7996</v>
      </c>
      <c r="I73" t="s">
        <v>7997</v>
      </c>
      <c r="J73" s="14" t="s">
        <v>7995</v>
      </c>
      <c r="L73" t="s">
        <v>12532</v>
      </c>
    </row>
    <row r="74" spans="1:12" ht="409.5" x14ac:dyDescent="0.45">
      <c r="A74" t="s">
        <v>13279</v>
      </c>
      <c r="B74" t="s">
        <v>11760</v>
      </c>
      <c r="C74" t="s">
        <v>5857</v>
      </c>
      <c r="D74" t="s">
        <v>7181</v>
      </c>
      <c r="E74" s="14" t="s">
        <v>7178</v>
      </c>
      <c r="G74">
        <v>2021</v>
      </c>
      <c r="H74" t="s">
        <v>7175</v>
      </c>
      <c r="I74" t="s">
        <v>7176</v>
      </c>
      <c r="J74" s="14" t="s">
        <v>7174</v>
      </c>
      <c r="L74" t="s">
        <v>13094</v>
      </c>
    </row>
    <row r="75" spans="1:12" ht="409.5" x14ac:dyDescent="0.45">
      <c r="A75" t="s">
        <v>13280</v>
      </c>
      <c r="B75" t="s">
        <v>11761</v>
      </c>
      <c r="C75" t="s">
        <v>9095</v>
      </c>
      <c r="D75" t="s">
        <v>9323</v>
      </c>
      <c r="E75" s="14" t="s">
        <v>7178</v>
      </c>
      <c r="G75">
        <v>2021</v>
      </c>
      <c r="H75" t="s">
        <v>12059</v>
      </c>
      <c r="I75" t="s">
        <v>9313</v>
      </c>
      <c r="J75" s="14" t="s">
        <v>9320</v>
      </c>
      <c r="K75" t="s">
        <v>9084</v>
      </c>
      <c r="L75" t="s">
        <v>13094</v>
      </c>
    </row>
    <row r="76" spans="1:12" ht="409.5" x14ac:dyDescent="0.45">
      <c r="A76" t="s">
        <v>13279</v>
      </c>
      <c r="B76" t="s">
        <v>386</v>
      </c>
      <c r="C76" t="s">
        <v>17</v>
      </c>
      <c r="D76" t="s">
        <v>211</v>
      </c>
      <c r="E76" s="14" t="s">
        <v>212</v>
      </c>
      <c r="F76" t="s">
        <v>213</v>
      </c>
      <c r="G76">
        <v>2021</v>
      </c>
      <c r="H76" t="s">
        <v>215</v>
      </c>
      <c r="I76" t="s">
        <v>216</v>
      </c>
      <c r="J76" s="14" t="s">
        <v>217</v>
      </c>
      <c r="K76" t="s">
        <v>218</v>
      </c>
      <c r="L76" t="s">
        <v>12112</v>
      </c>
    </row>
    <row r="77" spans="1:12" ht="409.5" x14ac:dyDescent="0.45">
      <c r="A77" t="s">
        <v>13280</v>
      </c>
      <c r="B77" t="s">
        <v>11760</v>
      </c>
      <c r="C77" t="s">
        <v>5857</v>
      </c>
      <c r="D77" t="s">
        <v>6867</v>
      </c>
      <c r="E77" s="14" t="s">
        <v>3986</v>
      </c>
      <c r="G77">
        <v>2022</v>
      </c>
      <c r="H77" t="s">
        <v>6863</v>
      </c>
      <c r="I77" t="s">
        <v>6864</v>
      </c>
      <c r="J77" s="14" t="s">
        <v>6862</v>
      </c>
      <c r="L77" t="s">
        <v>12434</v>
      </c>
    </row>
    <row r="78" spans="1:12" ht="228" x14ac:dyDescent="0.45">
      <c r="A78" t="s">
        <v>13279</v>
      </c>
      <c r="B78" t="s">
        <v>11760</v>
      </c>
      <c r="C78" t="s">
        <v>5857</v>
      </c>
      <c r="D78" t="s">
        <v>7105</v>
      </c>
      <c r="E78" s="14" t="s">
        <v>7102</v>
      </c>
      <c r="G78">
        <v>2021</v>
      </c>
      <c r="H78" t="s">
        <v>7099</v>
      </c>
      <c r="I78" t="s">
        <v>7100</v>
      </c>
      <c r="J78" s="14" t="s">
        <v>7098</v>
      </c>
      <c r="L78" t="s">
        <v>13102</v>
      </c>
    </row>
    <row r="79" spans="1:12" ht="342" x14ac:dyDescent="0.45">
      <c r="A79" t="s">
        <v>13279</v>
      </c>
      <c r="B79" t="s">
        <v>11760</v>
      </c>
      <c r="C79" t="s">
        <v>5857</v>
      </c>
      <c r="D79" t="s">
        <v>5943</v>
      </c>
      <c r="E79" s="14" t="s">
        <v>5940</v>
      </c>
      <c r="G79">
        <v>2019</v>
      </c>
      <c r="H79" t="s">
        <v>5937</v>
      </c>
      <c r="I79" t="s">
        <v>5938</v>
      </c>
      <c r="J79" s="14" t="s">
        <v>5936</v>
      </c>
      <c r="L79" t="s">
        <v>13214</v>
      </c>
    </row>
    <row r="80" spans="1:12" ht="409.5" x14ac:dyDescent="0.45">
      <c r="A80" t="s">
        <v>13279</v>
      </c>
      <c r="B80" t="s">
        <v>11760</v>
      </c>
      <c r="C80" t="s">
        <v>5857</v>
      </c>
      <c r="D80" t="s">
        <v>7282</v>
      </c>
      <c r="E80" s="14" t="s">
        <v>663</v>
      </c>
      <c r="G80">
        <v>2021</v>
      </c>
      <c r="H80" t="s">
        <v>7278</v>
      </c>
      <c r="I80" t="s">
        <v>7279</v>
      </c>
      <c r="J80" s="14" t="s">
        <v>7277</v>
      </c>
      <c r="L80" t="s">
        <v>12907</v>
      </c>
    </row>
    <row r="81" spans="1:12" ht="299.25" x14ac:dyDescent="0.45">
      <c r="A81" t="s">
        <v>13280</v>
      </c>
      <c r="B81" t="s">
        <v>11760</v>
      </c>
      <c r="C81" t="s">
        <v>5857</v>
      </c>
      <c r="D81" t="s">
        <v>6561</v>
      </c>
      <c r="E81" s="14" t="s">
        <v>6559</v>
      </c>
      <c r="G81">
        <v>2017</v>
      </c>
      <c r="H81" t="s">
        <v>6556</v>
      </c>
      <c r="I81" t="s">
        <v>6557</v>
      </c>
      <c r="J81" s="14" t="s">
        <v>6555</v>
      </c>
      <c r="L81" t="s">
        <v>13154</v>
      </c>
    </row>
    <row r="82" spans="1:12" ht="285" x14ac:dyDescent="0.45">
      <c r="A82" t="s">
        <v>13280</v>
      </c>
      <c r="B82" t="s">
        <v>11760</v>
      </c>
      <c r="C82" t="s">
        <v>5857</v>
      </c>
      <c r="D82" t="s">
        <v>6544</v>
      </c>
      <c r="E82" s="14" t="s">
        <v>6541</v>
      </c>
      <c r="G82">
        <v>2019</v>
      </c>
      <c r="H82" t="s">
        <v>6538</v>
      </c>
      <c r="I82" t="s">
        <v>6539</v>
      </c>
      <c r="J82" s="14" t="s">
        <v>6537</v>
      </c>
      <c r="L82" t="s">
        <v>13156</v>
      </c>
    </row>
    <row r="83" spans="1:12" ht="409.5" x14ac:dyDescent="0.45">
      <c r="A83" t="s">
        <v>13280</v>
      </c>
      <c r="B83" t="s">
        <v>11760</v>
      </c>
      <c r="C83" t="s">
        <v>5901</v>
      </c>
      <c r="D83" t="s">
        <v>6380</v>
      </c>
      <c r="E83" s="14" t="s">
        <v>6377</v>
      </c>
      <c r="G83">
        <v>2018</v>
      </c>
      <c r="H83" t="s">
        <v>6374</v>
      </c>
      <c r="I83" t="s">
        <v>6375</v>
      </c>
      <c r="J83" s="14" t="s">
        <v>6373</v>
      </c>
      <c r="L83" t="s">
        <v>13173</v>
      </c>
    </row>
    <row r="84" spans="1:12" ht="384.75" x14ac:dyDescent="0.45">
      <c r="A84" t="s">
        <v>13280</v>
      </c>
      <c r="B84" t="s">
        <v>11760</v>
      </c>
      <c r="C84" t="s">
        <v>5857</v>
      </c>
      <c r="D84" t="s">
        <v>6338</v>
      </c>
      <c r="E84" s="14" t="s">
        <v>6335</v>
      </c>
      <c r="G84">
        <v>2018</v>
      </c>
      <c r="H84" t="s">
        <v>6332</v>
      </c>
      <c r="I84" t="s">
        <v>6333</v>
      </c>
      <c r="J84" s="14" t="s">
        <v>6331</v>
      </c>
      <c r="L84" t="s">
        <v>13177</v>
      </c>
    </row>
    <row r="85" spans="1:12" ht="270.75" x14ac:dyDescent="0.45">
      <c r="A85" t="s">
        <v>13279</v>
      </c>
      <c r="B85" t="s">
        <v>388</v>
      </c>
      <c r="D85" t="s">
        <v>430</v>
      </c>
      <c r="E85" s="14" t="s">
        <v>431</v>
      </c>
      <c r="G85">
        <v>2019</v>
      </c>
      <c r="H85" t="s">
        <v>424</v>
      </c>
      <c r="I85" t="s">
        <v>425</v>
      </c>
      <c r="J85" s="14" t="s">
        <v>427</v>
      </c>
      <c r="K85" t="s">
        <v>423</v>
      </c>
      <c r="L85" t="s">
        <v>12150</v>
      </c>
    </row>
    <row r="86" spans="1:12" ht="409.5" x14ac:dyDescent="0.45">
      <c r="A86" t="s">
        <v>13280</v>
      </c>
      <c r="B86" t="s">
        <v>11760</v>
      </c>
      <c r="C86" t="s">
        <v>5857</v>
      </c>
      <c r="D86" t="s">
        <v>7257</v>
      </c>
      <c r="E86" s="14" t="s">
        <v>7254</v>
      </c>
      <c r="G86">
        <v>2022</v>
      </c>
      <c r="H86" t="s">
        <v>7251</v>
      </c>
      <c r="I86" t="s">
        <v>7252</v>
      </c>
      <c r="J86" s="14" t="s">
        <v>7250</v>
      </c>
      <c r="L86" t="s">
        <v>13085</v>
      </c>
    </row>
    <row r="87" spans="1:12" ht="409.5" x14ac:dyDescent="0.45">
      <c r="A87" t="s">
        <v>13280</v>
      </c>
      <c r="B87" t="s">
        <v>386</v>
      </c>
      <c r="C87" t="s">
        <v>17</v>
      </c>
      <c r="D87" t="s">
        <v>141</v>
      </c>
      <c r="E87" s="14" t="s">
        <v>142</v>
      </c>
      <c r="F87" t="s">
        <v>74</v>
      </c>
      <c r="G87">
        <v>2023</v>
      </c>
      <c r="H87" t="s">
        <v>144</v>
      </c>
      <c r="I87" t="s">
        <v>145</v>
      </c>
      <c r="J87" s="14" t="s">
        <v>146</v>
      </c>
      <c r="K87" t="s">
        <v>147</v>
      </c>
      <c r="L87" t="s">
        <v>12101</v>
      </c>
    </row>
    <row r="88" spans="1:12" ht="384.75" x14ac:dyDescent="0.45">
      <c r="A88" t="s">
        <v>13279</v>
      </c>
      <c r="B88" t="s">
        <v>11760</v>
      </c>
      <c r="C88" t="s">
        <v>5857</v>
      </c>
      <c r="D88" t="s">
        <v>6070</v>
      </c>
      <c r="E88" s="14" t="s">
        <v>6067</v>
      </c>
      <c r="G88">
        <v>2018</v>
      </c>
      <c r="H88" t="s">
        <v>6064</v>
      </c>
      <c r="I88" t="s">
        <v>6065</v>
      </c>
      <c r="J88" s="14" t="s">
        <v>6063</v>
      </c>
      <c r="L88" t="s">
        <v>13202</v>
      </c>
    </row>
    <row r="89" spans="1:12" ht="327.75" x14ac:dyDescent="0.45">
      <c r="A89" t="s">
        <v>13279</v>
      </c>
      <c r="B89" t="s">
        <v>11760</v>
      </c>
      <c r="C89" t="s">
        <v>5857</v>
      </c>
      <c r="D89" t="s">
        <v>8520</v>
      </c>
      <c r="E89" s="14" t="s">
        <v>8517</v>
      </c>
      <c r="G89">
        <v>2024</v>
      </c>
      <c r="H89" t="s">
        <v>8515</v>
      </c>
      <c r="I89" t="s">
        <v>8516</v>
      </c>
      <c r="J89" s="14" t="s">
        <v>8514</v>
      </c>
      <c r="L89" t="s">
        <v>12970</v>
      </c>
    </row>
    <row r="90" spans="1:12" ht="299.25" x14ac:dyDescent="0.45">
      <c r="A90" t="s">
        <v>13279</v>
      </c>
      <c r="B90" t="s">
        <v>11760</v>
      </c>
      <c r="C90" t="s">
        <v>5857</v>
      </c>
      <c r="D90" t="s">
        <v>7543</v>
      </c>
      <c r="E90" s="14" t="s">
        <v>7574</v>
      </c>
      <c r="G90">
        <v>2022</v>
      </c>
      <c r="H90" t="s">
        <v>7571</v>
      </c>
      <c r="I90" t="s">
        <v>7572</v>
      </c>
      <c r="J90" s="14" t="s">
        <v>7570</v>
      </c>
      <c r="L90" t="s">
        <v>13052</v>
      </c>
    </row>
    <row r="91" spans="1:12" ht="409.5" x14ac:dyDescent="0.45">
      <c r="A91" t="s">
        <v>13279</v>
      </c>
      <c r="B91" t="s">
        <v>11760</v>
      </c>
      <c r="C91" t="s">
        <v>5857</v>
      </c>
      <c r="D91" t="s">
        <v>8384</v>
      </c>
      <c r="E91" s="14" t="s">
        <v>8381</v>
      </c>
      <c r="G91">
        <v>2024</v>
      </c>
      <c r="H91" t="s">
        <v>8378</v>
      </c>
      <c r="I91" t="s">
        <v>8379</v>
      </c>
      <c r="J91" s="14" t="s">
        <v>8377</v>
      </c>
      <c r="L91" t="s">
        <v>12983</v>
      </c>
    </row>
    <row r="92" spans="1:12" ht="242.25" x14ac:dyDescent="0.45">
      <c r="A92" t="s">
        <v>13279</v>
      </c>
      <c r="B92" t="s">
        <v>11760</v>
      </c>
      <c r="C92" t="s">
        <v>5901</v>
      </c>
      <c r="D92" t="s">
        <v>7876</v>
      </c>
      <c r="E92" s="14" t="s">
        <v>7873</v>
      </c>
      <c r="G92">
        <v>2023</v>
      </c>
      <c r="H92" t="s">
        <v>7870</v>
      </c>
      <c r="I92" t="s">
        <v>7871</v>
      </c>
      <c r="J92" s="14" t="s">
        <v>7869</v>
      </c>
      <c r="L92" t="s">
        <v>13026</v>
      </c>
    </row>
    <row r="93" spans="1:12" ht="384.75" x14ac:dyDescent="0.45">
      <c r="A93" t="s">
        <v>13279</v>
      </c>
      <c r="B93" t="s">
        <v>11760</v>
      </c>
      <c r="C93" t="s">
        <v>5857</v>
      </c>
      <c r="D93" t="s">
        <v>6997</v>
      </c>
      <c r="E93" s="14" t="s">
        <v>7834</v>
      </c>
      <c r="G93">
        <v>2023</v>
      </c>
      <c r="H93" t="s">
        <v>7831</v>
      </c>
      <c r="I93" t="s">
        <v>7832</v>
      </c>
      <c r="J93" s="14" t="s">
        <v>7830</v>
      </c>
      <c r="L93" t="s">
        <v>13030</v>
      </c>
    </row>
    <row r="94" spans="1:12" ht="409.5" x14ac:dyDescent="0.45">
      <c r="A94" t="s">
        <v>13280</v>
      </c>
      <c r="B94" t="s">
        <v>388</v>
      </c>
      <c r="D94" t="s">
        <v>459</v>
      </c>
      <c r="E94" s="14" t="s">
        <v>460</v>
      </c>
      <c r="G94">
        <v>2018</v>
      </c>
      <c r="H94" t="s">
        <v>455</v>
      </c>
      <c r="I94" t="s">
        <v>456</v>
      </c>
      <c r="J94" s="14" t="s">
        <v>457</v>
      </c>
      <c r="K94" t="s">
        <v>454</v>
      </c>
      <c r="L94" t="s">
        <v>12147</v>
      </c>
    </row>
    <row r="95" spans="1:12" ht="342" x14ac:dyDescent="0.45">
      <c r="A95" t="s">
        <v>13280</v>
      </c>
      <c r="B95" t="s">
        <v>386</v>
      </c>
      <c r="C95" t="s">
        <v>17</v>
      </c>
      <c r="D95" t="s">
        <v>336</v>
      </c>
      <c r="E95" s="14" t="s">
        <v>337</v>
      </c>
      <c r="F95" t="s">
        <v>338</v>
      </c>
      <c r="G95">
        <v>2019</v>
      </c>
      <c r="H95" t="s">
        <v>341</v>
      </c>
      <c r="I95" t="s">
        <v>342</v>
      </c>
      <c r="J95" s="14" t="s">
        <v>343</v>
      </c>
      <c r="K95" t="s">
        <v>344</v>
      </c>
      <c r="L95" t="s">
        <v>12129</v>
      </c>
    </row>
    <row r="96" spans="1:12" ht="28.5" x14ac:dyDescent="0.45">
      <c r="A96" t="s">
        <v>13279</v>
      </c>
      <c r="B96" t="s">
        <v>386</v>
      </c>
      <c r="C96" t="s">
        <v>17</v>
      </c>
      <c r="D96" t="s">
        <v>154</v>
      </c>
      <c r="E96" s="14" t="s">
        <v>155</v>
      </c>
      <c r="F96" t="s">
        <v>31</v>
      </c>
      <c r="G96">
        <v>2018</v>
      </c>
      <c r="H96" t="s">
        <v>157</v>
      </c>
      <c r="I96" t="s">
        <v>158</v>
      </c>
      <c r="K96" t="s">
        <v>159</v>
      </c>
      <c r="L96" t="s">
        <v>12103</v>
      </c>
    </row>
    <row r="97" spans="1:12" ht="313.5" x14ac:dyDescent="0.45">
      <c r="A97" t="s">
        <v>13279</v>
      </c>
      <c r="B97" t="s">
        <v>11761</v>
      </c>
      <c r="C97" t="s">
        <v>9095</v>
      </c>
      <c r="D97" t="s">
        <v>10240</v>
      </c>
      <c r="E97" s="14" t="s">
        <v>10238</v>
      </c>
      <c r="G97">
        <v>2022</v>
      </c>
      <c r="H97" t="s">
        <v>11950</v>
      </c>
      <c r="I97" t="s">
        <v>10233</v>
      </c>
      <c r="J97" s="14" t="s">
        <v>10237</v>
      </c>
      <c r="K97" t="s">
        <v>9084</v>
      </c>
      <c r="L97" t="s">
        <v>13245</v>
      </c>
    </row>
    <row r="98" spans="1:12" ht="409.5" x14ac:dyDescent="0.45">
      <c r="A98" t="s">
        <v>13279</v>
      </c>
      <c r="B98" t="s">
        <v>11760</v>
      </c>
      <c r="C98" t="s">
        <v>5901</v>
      </c>
      <c r="D98" t="s">
        <v>7309</v>
      </c>
      <c r="E98" s="14" t="s">
        <v>7306</v>
      </c>
      <c r="G98">
        <v>2021</v>
      </c>
      <c r="H98" t="s">
        <v>7302</v>
      </c>
      <c r="I98" t="s">
        <v>7303</v>
      </c>
      <c r="J98" s="14" t="s">
        <v>7301</v>
      </c>
      <c r="L98" t="s">
        <v>13080</v>
      </c>
    </row>
    <row r="99" spans="1:12" ht="399" x14ac:dyDescent="0.45">
      <c r="A99" t="s">
        <v>13279</v>
      </c>
      <c r="B99" t="s">
        <v>11760</v>
      </c>
      <c r="C99" t="s">
        <v>5857</v>
      </c>
      <c r="D99" t="s">
        <v>8295</v>
      </c>
      <c r="E99" s="14" t="s">
        <v>3103</v>
      </c>
      <c r="G99">
        <v>2023</v>
      </c>
      <c r="H99" t="s">
        <v>8291</v>
      </c>
      <c r="I99" t="s">
        <v>8292</v>
      </c>
      <c r="J99" s="14" t="s">
        <v>8290</v>
      </c>
      <c r="L99" t="s">
        <v>12563</v>
      </c>
    </row>
    <row r="100" spans="1:12" ht="409.5" x14ac:dyDescent="0.45">
      <c r="A100" t="s">
        <v>13279</v>
      </c>
      <c r="B100" t="s">
        <v>11760</v>
      </c>
      <c r="C100" t="s">
        <v>5857</v>
      </c>
      <c r="D100" t="s">
        <v>5864</v>
      </c>
      <c r="E100" s="14" t="s">
        <v>5862</v>
      </c>
      <c r="G100">
        <v>2019</v>
      </c>
      <c r="H100" t="s">
        <v>5859</v>
      </c>
      <c r="I100" t="s">
        <v>5860</v>
      </c>
      <c r="J100" s="14" t="s">
        <v>5858</v>
      </c>
      <c r="L100" t="s">
        <v>13220</v>
      </c>
    </row>
    <row r="101" spans="1:12" ht="409.5" x14ac:dyDescent="0.45">
      <c r="A101" t="s">
        <v>13279</v>
      </c>
      <c r="B101" t="s">
        <v>11760</v>
      </c>
      <c r="C101" t="s">
        <v>5857</v>
      </c>
      <c r="D101" t="s">
        <v>6298</v>
      </c>
      <c r="E101" s="14" t="s">
        <v>6295</v>
      </c>
      <c r="G101">
        <v>2018</v>
      </c>
      <c r="H101" t="s">
        <v>6292</v>
      </c>
      <c r="I101" t="s">
        <v>6293</v>
      </c>
      <c r="J101" s="14" t="s">
        <v>6291</v>
      </c>
      <c r="L101" t="s">
        <v>13180</v>
      </c>
    </row>
    <row r="102" spans="1:12" ht="409.5" x14ac:dyDescent="0.45">
      <c r="A102" t="s">
        <v>13279</v>
      </c>
      <c r="B102" t="s">
        <v>11760</v>
      </c>
      <c r="C102" t="s">
        <v>5857</v>
      </c>
      <c r="D102" t="s">
        <v>7749</v>
      </c>
      <c r="E102" s="14" t="s">
        <v>7746</v>
      </c>
      <c r="G102">
        <v>2023</v>
      </c>
      <c r="H102" t="s">
        <v>7743</v>
      </c>
      <c r="I102" t="s">
        <v>7744</v>
      </c>
      <c r="J102" s="14" t="s">
        <v>7742</v>
      </c>
      <c r="L102" t="s">
        <v>13037</v>
      </c>
    </row>
    <row r="103" spans="1:12" ht="228" x14ac:dyDescent="0.45">
      <c r="A103" t="s">
        <v>13279</v>
      </c>
      <c r="B103" t="s">
        <v>11760</v>
      </c>
      <c r="C103" t="s">
        <v>5857</v>
      </c>
      <c r="D103" t="s">
        <v>8572</v>
      </c>
      <c r="E103" s="14" t="s">
        <v>8569</v>
      </c>
      <c r="G103">
        <v>2024</v>
      </c>
      <c r="H103" t="s">
        <v>8565</v>
      </c>
      <c r="I103" t="s">
        <v>8566</v>
      </c>
      <c r="J103" s="14" t="s">
        <v>8564</v>
      </c>
      <c r="L103" t="s">
        <v>12966</v>
      </c>
    </row>
    <row r="104" spans="1:12" ht="313.5" x14ac:dyDescent="0.45">
      <c r="A104" t="s">
        <v>13279</v>
      </c>
      <c r="B104" t="s">
        <v>11760</v>
      </c>
      <c r="C104" t="s">
        <v>5857</v>
      </c>
      <c r="D104" t="s">
        <v>6312</v>
      </c>
      <c r="E104" s="14" t="s">
        <v>2301</v>
      </c>
      <c r="G104">
        <v>2017</v>
      </c>
      <c r="H104" t="s">
        <v>6308</v>
      </c>
      <c r="I104" t="s">
        <v>6309</v>
      </c>
      <c r="J104" s="14" t="s">
        <v>6307</v>
      </c>
      <c r="L104" t="s">
        <v>12681</v>
      </c>
    </row>
    <row r="105" spans="1:12" ht="342" x14ac:dyDescent="0.45">
      <c r="A105" t="s">
        <v>13279</v>
      </c>
      <c r="B105" t="s">
        <v>11760</v>
      </c>
      <c r="C105" t="s">
        <v>5857</v>
      </c>
      <c r="D105" t="s">
        <v>7552</v>
      </c>
      <c r="E105" s="14" t="s">
        <v>7549</v>
      </c>
      <c r="G105">
        <v>2023</v>
      </c>
      <c r="H105" t="s">
        <v>7546</v>
      </c>
      <c r="I105" t="s">
        <v>7547</v>
      </c>
      <c r="J105" s="14" t="s">
        <v>7545</v>
      </c>
      <c r="L105" t="s">
        <v>13055</v>
      </c>
    </row>
    <row r="106" spans="1:12" ht="409.5" x14ac:dyDescent="0.45">
      <c r="A106" t="s">
        <v>13279</v>
      </c>
      <c r="B106" t="s">
        <v>11760</v>
      </c>
      <c r="C106" t="s">
        <v>5857</v>
      </c>
      <c r="D106" t="s">
        <v>8009</v>
      </c>
      <c r="E106" s="14" t="s">
        <v>8006</v>
      </c>
      <c r="G106">
        <v>2023</v>
      </c>
      <c r="H106" t="s">
        <v>8003</v>
      </c>
      <c r="I106" t="s">
        <v>8004</v>
      </c>
      <c r="J106" s="14" t="s">
        <v>8002</v>
      </c>
      <c r="L106" t="s">
        <v>13012</v>
      </c>
    </row>
    <row r="107" spans="1:12" ht="409.5" x14ac:dyDescent="0.45">
      <c r="A107" t="s">
        <v>13280</v>
      </c>
      <c r="B107" t="s">
        <v>11760</v>
      </c>
      <c r="C107" t="s">
        <v>5857</v>
      </c>
      <c r="D107" t="s">
        <v>7968</v>
      </c>
      <c r="E107" s="14" t="s">
        <v>7965</v>
      </c>
      <c r="G107">
        <v>2023</v>
      </c>
      <c r="H107" t="s">
        <v>7962</v>
      </c>
      <c r="I107" t="s">
        <v>7963</v>
      </c>
      <c r="J107" s="14" t="s">
        <v>7961</v>
      </c>
      <c r="L107" t="s">
        <v>13016</v>
      </c>
    </row>
    <row r="108" spans="1:12" ht="409.5" x14ac:dyDescent="0.45">
      <c r="A108" t="s">
        <v>13279</v>
      </c>
      <c r="B108" t="s">
        <v>11760</v>
      </c>
      <c r="C108" t="s">
        <v>5857</v>
      </c>
      <c r="D108" t="s">
        <v>8621</v>
      </c>
      <c r="E108" s="14" t="s">
        <v>5318</v>
      </c>
      <c r="G108">
        <v>2024</v>
      </c>
      <c r="H108" t="s">
        <v>8617</v>
      </c>
      <c r="I108" t="s">
        <v>8618</v>
      </c>
      <c r="J108" s="14" t="s">
        <v>8616</v>
      </c>
      <c r="L108" t="s">
        <v>12232</v>
      </c>
    </row>
    <row r="109" spans="1:12" ht="409.5" x14ac:dyDescent="0.45">
      <c r="A109" t="s">
        <v>13280</v>
      </c>
      <c r="B109" t="s">
        <v>11760</v>
      </c>
      <c r="C109" t="s">
        <v>5857</v>
      </c>
      <c r="D109" t="s">
        <v>8344</v>
      </c>
      <c r="E109" s="14" t="s">
        <v>5123</v>
      </c>
      <c r="G109">
        <v>2024</v>
      </c>
      <c r="H109" t="s">
        <v>8339</v>
      </c>
      <c r="I109" t="s">
        <v>8340</v>
      </c>
      <c r="J109" s="14" t="s">
        <v>8338</v>
      </c>
      <c r="L109" t="s">
        <v>12262</v>
      </c>
    </row>
    <row r="110" spans="1:12" ht="256.5" x14ac:dyDescent="0.45">
      <c r="A110" t="s">
        <v>13279</v>
      </c>
      <c r="B110" t="s">
        <v>386</v>
      </c>
      <c r="C110" t="s">
        <v>17</v>
      </c>
      <c r="D110" t="s">
        <v>327</v>
      </c>
      <c r="E110" s="14" t="s">
        <v>328</v>
      </c>
      <c r="F110" t="s">
        <v>329</v>
      </c>
      <c r="G110">
        <v>2017</v>
      </c>
      <c r="H110" t="s">
        <v>332</v>
      </c>
      <c r="I110" t="s">
        <v>333</v>
      </c>
      <c r="J110" s="14" t="s">
        <v>334</v>
      </c>
      <c r="K110" t="s">
        <v>335</v>
      </c>
      <c r="L110" t="s">
        <v>12128</v>
      </c>
    </row>
    <row r="111" spans="1:12" ht="270.75" x14ac:dyDescent="0.45">
      <c r="A111" t="s">
        <v>13279</v>
      </c>
      <c r="B111" t="s">
        <v>11760</v>
      </c>
      <c r="C111" t="s">
        <v>5857</v>
      </c>
      <c r="D111" t="s">
        <v>8857</v>
      </c>
      <c r="E111" s="14" t="s">
        <v>8854</v>
      </c>
      <c r="G111">
        <v>2024</v>
      </c>
      <c r="H111" t="s">
        <v>8852</v>
      </c>
      <c r="I111" t="s">
        <v>8853</v>
      </c>
      <c r="J111" s="14" t="s">
        <v>8851</v>
      </c>
      <c r="L111" t="s">
        <v>12939</v>
      </c>
    </row>
    <row r="112" spans="1:12" ht="327.75" x14ac:dyDescent="0.45">
      <c r="A112" t="s">
        <v>13280</v>
      </c>
      <c r="B112" t="s">
        <v>11760</v>
      </c>
      <c r="C112" t="s">
        <v>5857</v>
      </c>
      <c r="D112" t="s">
        <v>7333</v>
      </c>
      <c r="E112" s="14" t="s">
        <v>7330</v>
      </c>
      <c r="G112">
        <v>2022</v>
      </c>
      <c r="H112" t="s">
        <v>7327</v>
      </c>
      <c r="I112" t="s">
        <v>7328</v>
      </c>
      <c r="J112" s="14" t="s">
        <v>7326</v>
      </c>
      <c r="L112" t="s">
        <v>13078</v>
      </c>
    </row>
    <row r="113" spans="1:12" ht="313.5" x14ac:dyDescent="0.45">
      <c r="A113" t="s">
        <v>13280</v>
      </c>
      <c r="B113" t="s">
        <v>11760</v>
      </c>
      <c r="C113" t="s">
        <v>5857</v>
      </c>
      <c r="D113" t="s">
        <v>6321</v>
      </c>
      <c r="E113" s="14" t="s">
        <v>6318</v>
      </c>
      <c r="G113">
        <v>2018</v>
      </c>
      <c r="H113" t="s">
        <v>6315</v>
      </c>
      <c r="I113" t="s">
        <v>6316</v>
      </c>
      <c r="J113" s="14" t="s">
        <v>6314</v>
      </c>
      <c r="L113" t="s">
        <v>13179</v>
      </c>
    </row>
    <row r="114" spans="1:12" ht="327.75" x14ac:dyDescent="0.45">
      <c r="A114" t="s">
        <v>13280</v>
      </c>
      <c r="B114" t="s">
        <v>11760</v>
      </c>
      <c r="C114" t="s">
        <v>5857</v>
      </c>
      <c r="D114" t="s">
        <v>7476</v>
      </c>
      <c r="E114" s="14" t="s">
        <v>7473</v>
      </c>
      <c r="G114">
        <v>2023</v>
      </c>
      <c r="H114" t="s">
        <v>7470</v>
      </c>
      <c r="I114" t="s">
        <v>7471</v>
      </c>
      <c r="J114" s="14" t="s">
        <v>7469</v>
      </c>
      <c r="L114" t="s">
        <v>13061</v>
      </c>
    </row>
    <row r="115" spans="1:12" ht="342" x14ac:dyDescent="0.45">
      <c r="A115" t="s">
        <v>13280</v>
      </c>
      <c r="B115" t="s">
        <v>386</v>
      </c>
      <c r="C115" t="s">
        <v>17</v>
      </c>
      <c r="D115" t="s">
        <v>378</v>
      </c>
      <c r="E115" s="14" t="s">
        <v>379</v>
      </c>
      <c r="F115" t="s">
        <v>74</v>
      </c>
      <c r="G115">
        <v>2018</v>
      </c>
      <c r="H115" t="s">
        <v>381</v>
      </c>
      <c r="I115" t="s">
        <v>382</v>
      </c>
      <c r="J115" s="14" t="s">
        <v>383</v>
      </c>
      <c r="K115" t="s">
        <v>384</v>
      </c>
      <c r="L115" t="s">
        <v>12134</v>
      </c>
    </row>
    <row r="116" spans="1:12" ht="128.25" x14ac:dyDescent="0.45">
      <c r="A116" t="s">
        <v>13280</v>
      </c>
      <c r="B116" t="s">
        <v>11760</v>
      </c>
      <c r="C116" t="s">
        <v>5857</v>
      </c>
      <c r="D116" t="s">
        <v>8026</v>
      </c>
      <c r="E116" s="14" t="s">
        <v>8023</v>
      </c>
      <c r="G116">
        <v>2023</v>
      </c>
      <c r="H116" t="s">
        <v>8020</v>
      </c>
      <c r="I116" t="s">
        <v>8021</v>
      </c>
      <c r="J116" s="14" t="s">
        <v>8019</v>
      </c>
      <c r="L116" t="s">
        <v>13010</v>
      </c>
    </row>
    <row r="117" spans="1:12" ht="409.5" x14ac:dyDescent="0.45">
      <c r="A117" t="s">
        <v>13280</v>
      </c>
      <c r="B117" t="s">
        <v>11760</v>
      </c>
      <c r="C117" t="s">
        <v>5857</v>
      </c>
      <c r="D117" t="s">
        <v>6830</v>
      </c>
      <c r="E117" s="14" t="s">
        <v>6827</v>
      </c>
      <c r="G117">
        <v>2021</v>
      </c>
      <c r="H117" t="s">
        <v>6823</v>
      </c>
      <c r="I117" t="s">
        <v>6824</v>
      </c>
      <c r="J117" s="14" t="s">
        <v>6822</v>
      </c>
      <c r="L117" t="s">
        <v>13126</v>
      </c>
    </row>
    <row r="118" spans="1:12" ht="409.5" x14ac:dyDescent="0.45">
      <c r="A118" t="s">
        <v>13280</v>
      </c>
      <c r="B118" t="s">
        <v>11760</v>
      </c>
      <c r="C118" t="s">
        <v>5857</v>
      </c>
      <c r="D118" t="s">
        <v>8695</v>
      </c>
      <c r="E118" s="14" t="s">
        <v>8692</v>
      </c>
      <c r="G118">
        <v>2024</v>
      </c>
      <c r="H118" t="s">
        <v>8689</v>
      </c>
      <c r="I118" t="s">
        <v>8690</v>
      </c>
      <c r="J118" s="14" t="s">
        <v>8688</v>
      </c>
      <c r="L118" t="s">
        <v>12955</v>
      </c>
    </row>
    <row r="119" spans="1:12" ht="409.5" x14ac:dyDescent="0.45">
      <c r="A119" t="s">
        <v>13280</v>
      </c>
      <c r="B119" t="s">
        <v>386</v>
      </c>
      <c r="C119" t="s">
        <v>17</v>
      </c>
      <c r="D119" t="s">
        <v>232</v>
      </c>
      <c r="E119" s="14" t="s">
        <v>233</v>
      </c>
      <c r="F119" t="s">
        <v>31</v>
      </c>
      <c r="G119">
        <v>2023</v>
      </c>
      <c r="H119" t="s">
        <v>235</v>
      </c>
      <c r="I119" t="s">
        <v>236</v>
      </c>
      <c r="J119" s="14" t="s">
        <v>237</v>
      </c>
      <c r="K119" t="s">
        <v>238</v>
      </c>
      <c r="L119" t="s">
        <v>12115</v>
      </c>
    </row>
    <row r="120" spans="1:12" ht="256.5" x14ac:dyDescent="0.45">
      <c r="A120" t="s">
        <v>13279</v>
      </c>
      <c r="B120" t="s">
        <v>11760</v>
      </c>
      <c r="C120" t="s">
        <v>5857</v>
      </c>
      <c r="D120" t="s">
        <v>6529</v>
      </c>
      <c r="E120" s="14" t="s">
        <v>6526</v>
      </c>
      <c r="G120">
        <v>2018</v>
      </c>
      <c r="H120" t="s">
        <v>6523</v>
      </c>
      <c r="I120" t="s">
        <v>6524</v>
      </c>
      <c r="J120" s="14" t="s">
        <v>6522</v>
      </c>
      <c r="L120" t="s">
        <v>13157</v>
      </c>
    </row>
    <row r="121" spans="1:12" ht="409.5" x14ac:dyDescent="0.45">
      <c r="A121" t="s">
        <v>13280</v>
      </c>
      <c r="B121" t="s">
        <v>11760</v>
      </c>
      <c r="C121" t="s">
        <v>5857</v>
      </c>
      <c r="D121" t="s">
        <v>6587</v>
      </c>
      <c r="E121" s="14" t="s">
        <v>6584</v>
      </c>
      <c r="G121">
        <v>2018</v>
      </c>
      <c r="H121" t="s">
        <v>6581</v>
      </c>
      <c r="I121" t="s">
        <v>6582</v>
      </c>
      <c r="J121" s="14" t="s">
        <v>6580</v>
      </c>
      <c r="L121" t="s">
        <v>13151</v>
      </c>
    </row>
    <row r="122" spans="1:12" ht="399" x14ac:dyDescent="0.45">
      <c r="A122" t="s">
        <v>13280</v>
      </c>
      <c r="B122" t="s">
        <v>388</v>
      </c>
      <c r="D122" t="s">
        <v>441</v>
      </c>
      <c r="E122" s="14" t="s">
        <v>442</v>
      </c>
      <c r="G122">
        <v>2020</v>
      </c>
      <c r="H122" t="s">
        <v>434</v>
      </c>
      <c r="I122" t="s">
        <v>436</v>
      </c>
      <c r="J122" s="14" t="s">
        <v>438</v>
      </c>
      <c r="K122" t="s">
        <v>433</v>
      </c>
      <c r="L122" t="s">
        <v>12149</v>
      </c>
    </row>
    <row r="123" spans="1:12" ht="409.5" x14ac:dyDescent="0.45">
      <c r="A123" t="s">
        <v>13280</v>
      </c>
      <c r="B123" t="s">
        <v>386</v>
      </c>
      <c r="C123" t="s">
        <v>17</v>
      </c>
      <c r="D123" t="s">
        <v>72</v>
      </c>
      <c r="E123" s="14" t="s">
        <v>73</v>
      </c>
      <c r="F123" t="s">
        <v>74</v>
      </c>
      <c r="G123">
        <v>2024</v>
      </c>
      <c r="H123" t="s">
        <v>77</v>
      </c>
      <c r="I123" t="s">
        <v>78</v>
      </c>
      <c r="J123" s="14" t="s">
        <v>79</v>
      </c>
      <c r="K123" t="s">
        <v>80</v>
      </c>
      <c r="L123" t="s">
        <v>12091</v>
      </c>
    </row>
    <row r="124" spans="1:12" ht="285" x14ac:dyDescent="0.45">
      <c r="A124" t="s">
        <v>13279</v>
      </c>
      <c r="B124" t="s">
        <v>11760</v>
      </c>
      <c r="C124" t="s">
        <v>5857</v>
      </c>
      <c r="D124" t="s">
        <v>7467</v>
      </c>
      <c r="E124" s="14" t="s">
        <v>7464</v>
      </c>
      <c r="G124">
        <v>2023</v>
      </c>
      <c r="H124" t="s">
        <v>7461</v>
      </c>
      <c r="I124" t="s">
        <v>7462</v>
      </c>
      <c r="J124" s="14" t="s">
        <v>7460</v>
      </c>
      <c r="L124" t="s">
        <v>13062</v>
      </c>
    </row>
    <row r="125" spans="1:12" ht="409.5" x14ac:dyDescent="0.45">
      <c r="A125" t="s">
        <v>13280</v>
      </c>
      <c r="B125" t="s">
        <v>11760</v>
      </c>
      <c r="C125" t="s">
        <v>5857</v>
      </c>
      <c r="D125" t="s">
        <v>7607</v>
      </c>
      <c r="E125" s="14" t="s">
        <v>4303</v>
      </c>
      <c r="G125">
        <v>2022</v>
      </c>
      <c r="H125" t="s">
        <v>7603</v>
      </c>
      <c r="I125" t="s">
        <v>7604</v>
      </c>
      <c r="J125" s="14" t="s">
        <v>7602</v>
      </c>
      <c r="L125" t="s">
        <v>12386</v>
      </c>
    </row>
    <row r="126" spans="1:12" ht="285" x14ac:dyDescent="0.45">
      <c r="A126" t="s">
        <v>13279</v>
      </c>
      <c r="B126" t="s">
        <v>386</v>
      </c>
      <c r="C126" t="s">
        <v>17</v>
      </c>
      <c r="D126" t="s">
        <v>294</v>
      </c>
      <c r="E126" s="14" t="s">
        <v>295</v>
      </c>
      <c r="F126" t="s">
        <v>40</v>
      </c>
      <c r="G126">
        <v>2021</v>
      </c>
      <c r="H126" t="s">
        <v>298</v>
      </c>
      <c r="I126" t="s">
        <v>299</v>
      </c>
      <c r="J126" s="14" t="s">
        <v>300</v>
      </c>
      <c r="L126" t="s">
        <v>12124</v>
      </c>
    </row>
    <row r="127" spans="1:12" ht="356.25" x14ac:dyDescent="0.45">
      <c r="A127" t="s">
        <v>13279</v>
      </c>
      <c r="B127" t="s">
        <v>11760</v>
      </c>
      <c r="C127" t="s">
        <v>5857</v>
      </c>
      <c r="D127" t="s">
        <v>8142</v>
      </c>
      <c r="E127" s="14" t="s">
        <v>8139</v>
      </c>
      <c r="G127">
        <v>2022</v>
      </c>
      <c r="H127" t="s">
        <v>8136</v>
      </c>
      <c r="I127" t="s">
        <v>8137</v>
      </c>
      <c r="J127" s="14" t="s">
        <v>8135</v>
      </c>
      <c r="L127" t="s">
        <v>12999</v>
      </c>
    </row>
    <row r="128" spans="1:12" ht="313.5" x14ac:dyDescent="0.45">
      <c r="A128" t="s">
        <v>13280</v>
      </c>
      <c r="B128" t="s">
        <v>11760</v>
      </c>
      <c r="C128" t="s">
        <v>5857</v>
      </c>
      <c r="D128" t="s">
        <v>6811</v>
      </c>
      <c r="E128" s="14" t="s">
        <v>6898</v>
      </c>
      <c r="G128">
        <v>2021</v>
      </c>
      <c r="H128" t="s">
        <v>6896</v>
      </c>
      <c r="I128" t="s">
        <v>6897</v>
      </c>
      <c r="J128" s="14" t="s">
        <v>6895</v>
      </c>
      <c r="L128" t="s">
        <v>13122</v>
      </c>
    </row>
    <row r="129" spans="1:12" ht="199.5" x14ac:dyDescent="0.45">
      <c r="A129" t="s">
        <v>13280</v>
      </c>
      <c r="B129" t="s">
        <v>11760</v>
      </c>
      <c r="C129" t="s">
        <v>5857</v>
      </c>
      <c r="D129" t="s">
        <v>6177</v>
      </c>
      <c r="E129" s="14" t="s">
        <v>6175</v>
      </c>
      <c r="G129">
        <v>2017</v>
      </c>
      <c r="H129" t="s">
        <v>6172</v>
      </c>
      <c r="I129" t="s">
        <v>6173</v>
      </c>
      <c r="J129" s="14" t="s">
        <v>6171</v>
      </c>
      <c r="L129" t="s">
        <v>13191</v>
      </c>
    </row>
    <row r="130" spans="1:12" ht="228" x14ac:dyDescent="0.45">
      <c r="A130" t="s">
        <v>13280</v>
      </c>
      <c r="B130" t="s">
        <v>386</v>
      </c>
      <c r="C130" t="s">
        <v>17</v>
      </c>
      <c r="D130" t="s">
        <v>319</v>
      </c>
      <c r="E130" s="14" t="s">
        <v>320</v>
      </c>
      <c r="F130" t="s">
        <v>20</v>
      </c>
      <c r="G130">
        <v>2018</v>
      </c>
      <c r="H130" t="s">
        <v>323</v>
      </c>
      <c r="I130" t="s">
        <v>324</v>
      </c>
      <c r="J130" s="14" t="s">
        <v>325</v>
      </c>
      <c r="K130" t="s">
        <v>326</v>
      </c>
      <c r="L130" t="s">
        <v>12127</v>
      </c>
    </row>
    <row r="131" spans="1:12" ht="409.5" x14ac:dyDescent="0.45">
      <c r="A131" t="s">
        <v>13279</v>
      </c>
      <c r="B131" t="s">
        <v>11760</v>
      </c>
      <c r="C131" t="s">
        <v>5857</v>
      </c>
      <c r="D131" t="s">
        <v>6201</v>
      </c>
      <c r="E131" s="14" t="s">
        <v>6198</v>
      </c>
      <c r="G131">
        <v>2018</v>
      </c>
      <c r="H131" t="s">
        <v>6195</v>
      </c>
      <c r="I131" t="s">
        <v>6196</v>
      </c>
      <c r="J131" s="14" t="s">
        <v>6194</v>
      </c>
      <c r="L131" t="s">
        <v>13189</v>
      </c>
    </row>
    <row r="132" spans="1:12" ht="285" x14ac:dyDescent="0.45">
      <c r="A132" t="s">
        <v>13279</v>
      </c>
      <c r="B132" t="s">
        <v>11760</v>
      </c>
      <c r="C132" t="s">
        <v>5857</v>
      </c>
      <c r="D132" t="s">
        <v>8400</v>
      </c>
      <c r="E132" s="14" t="s">
        <v>8398</v>
      </c>
      <c r="G132">
        <v>2024</v>
      </c>
      <c r="H132" t="s">
        <v>8396</v>
      </c>
      <c r="I132" t="s">
        <v>8397</v>
      </c>
      <c r="J132" s="14" t="s">
        <v>8395</v>
      </c>
      <c r="L132" t="s">
        <v>12981</v>
      </c>
    </row>
    <row r="133" spans="1:12" ht="399" x14ac:dyDescent="0.45">
      <c r="A133" t="s">
        <v>13279</v>
      </c>
      <c r="B133" t="s">
        <v>11760</v>
      </c>
      <c r="C133" t="s">
        <v>5857</v>
      </c>
      <c r="D133" t="s">
        <v>6623</v>
      </c>
      <c r="E133" s="14" t="s">
        <v>6620</v>
      </c>
      <c r="G133">
        <v>2022</v>
      </c>
      <c r="H133" t="s">
        <v>6618</v>
      </c>
      <c r="I133" t="s">
        <v>6619</v>
      </c>
      <c r="J133" s="14" t="s">
        <v>6617</v>
      </c>
      <c r="L133" t="s">
        <v>13147</v>
      </c>
    </row>
    <row r="134" spans="1:12" ht="409.5" x14ac:dyDescent="0.45">
      <c r="A134" t="s">
        <v>13279</v>
      </c>
      <c r="B134" t="s">
        <v>11760</v>
      </c>
      <c r="C134" t="s">
        <v>5857</v>
      </c>
      <c r="D134" t="s">
        <v>6914</v>
      </c>
      <c r="E134" s="14" t="s">
        <v>4405</v>
      </c>
      <c r="G134">
        <v>2022</v>
      </c>
      <c r="H134" t="s">
        <v>6910</v>
      </c>
      <c r="I134" t="s">
        <v>6911</v>
      </c>
      <c r="J134" s="14" t="s">
        <v>6909</v>
      </c>
      <c r="L134" t="s">
        <v>12371</v>
      </c>
    </row>
    <row r="135" spans="1:12" ht="299.25" x14ac:dyDescent="0.45">
      <c r="A135" t="s">
        <v>13279</v>
      </c>
      <c r="B135" t="s">
        <v>11760</v>
      </c>
      <c r="C135" t="s">
        <v>5857</v>
      </c>
      <c r="D135" t="s">
        <v>6272</v>
      </c>
      <c r="E135" s="14" t="s">
        <v>6269</v>
      </c>
      <c r="G135">
        <v>2019</v>
      </c>
      <c r="H135" t="s">
        <v>6266</v>
      </c>
      <c r="I135" t="s">
        <v>6267</v>
      </c>
      <c r="J135" s="14" t="s">
        <v>6265</v>
      </c>
      <c r="L135" t="s">
        <v>13183</v>
      </c>
    </row>
    <row r="136" spans="1:12" ht="384.75" x14ac:dyDescent="0.45">
      <c r="A136" t="s">
        <v>13279</v>
      </c>
      <c r="B136" t="s">
        <v>11760</v>
      </c>
      <c r="C136" t="s">
        <v>5901</v>
      </c>
      <c r="D136" t="s">
        <v>8165</v>
      </c>
      <c r="E136" s="14" t="s">
        <v>2627</v>
      </c>
      <c r="G136">
        <v>2023</v>
      </c>
      <c r="H136" t="s">
        <v>8161</v>
      </c>
      <c r="I136" t="s">
        <v>8162</v>
      </c>
      <c r="J136" s="14" t="s">
        <v>8160</v>
      </c>
      <c r="L136" t="s">
        <v>12634</v>
      </c>
    </row>
    <row r="137" spans="1:12" ht="384.75" x14ac:dyDescent="0.45">
      <c r="A137" t="s">
        <v>13279</v>
      </c>
      <c r="B137" t="s">
        <v>11760</v>
      </c>
      <c r="C137" t="s">
        <v>5857</v>
      </c>
      <c r="D137" t="s">
        <v>8817</v>
      </c>
      <c r="E137" s="14" t="s">
        <v>5455</v>
      </c>
      <c r="G137">
        <v>2024</v>
      </c>
      <c r="H137" t="s">
        <v>8813</v>
      </c>
      <c r="I137" t="s">
        <v>8814</v>
      </c>
      <c r="J137" s="14" t="s">
        <v>8812</v>
      </c>
      <c r="L137" t="s">
        <v>12211</v>
      </c>
    </row>
    <row r="138" spans="1:12" ht="185.25" x14ac:dyDescent="0.45">
      <c r="A138" t="s">
        <v>13279</v>
      </c>
      <c r="B138" t="s">
        <v>11760</v>
      </c>
      <c r="C138" t="s">
        <v>5857</v>
      </c>
      <c r="D138" t="s">
        <v>6242</v>
      </c>
      <c r="E138" s="14" t="s">
        <v>6239</v>
      </c>
      <c r="G138">
        <v>2017</v>
      </c>
      <c r="H138" t="s">
        <v>6236</v>
      </c>
      <c r="I138" t="s">
        <v>6237</v>
      </c>
      <c r="J138" s="14" t="s">
        <v>6235</v>
      </c>
      <c r="L138" t="s">
        <v>13186</v>
      </c>
    </row>
    <row r="139" spans="1:12" ht="409.5" x14ac:dyDescent="0.45">
      <c r="A139" t="s">
        <v>13279</v>
      </c>
      <c r="B139" t="s">
        <v>11760</v>
      </c>
      <c r="C139" t="s">
        <v>5857</v>
      </c>
      <c r="D139" t="s">
        <v>6052</v>
      </c>
      <c r="E139" s="14" t="s">
        <v>6049</v>
      </c>
      <c r="G139">
        <v>2020</v>
      </c>
      <c r="H139" t="s">
        <v>6046</v>
      </c>
      <c r="I139" t="s">
        <v>6047</v>
      </c>
      <c r="J139" s="14" t="s">
        <v>6045</v>
      </c>
      <c r="L139" t="s">
        <v>13204</v>
      </c>
    </row>
    <row r="140" spans="1:12" ht="409.5" x14ac:dyDescent="0.45">
      <c r="A140" t="s">
        <v>13279</v>
      </c>
      <c r="B140" t="s">
        <v>11760</v>
      </c>
      <c r="C140" t="s">
        <v>5857</v>
      </c>
      <c r="D140" t="s">
        <v>6947</v>
      </c>
      <c r="E140" s="14" t="s">
        <v>6944</v>
      </c>
      <c r="G140">
        <v>2021</v>
      </c>
      <c r="H140" t="s">
        <v>6941</v>
      </c>
      <c r="I140" t="s">
        <v>6942</v>
      </c>
      <c r="J140" s="14" t="s">
        <v>6940</v>
      </c>
      <c r="L140" t="s">
        <v>13117</v>
      </c>
    </row>
    <row r="141" spans="1:12" ht="409.5" x14ac:dyDescent="0.45">
      <c r="A141" t="s">
        <v>13279</v>
      </c>
      <c r="B141" t="s">
        <v>11761</v>
      </c>
      <c r="C141" t="s">
        <v>9095</v>
      </c>
      <c r="D141" t="s">
        <v>9482</v>
      </c>
      <c r="E141" s="14" t="s">
        <v>9480</v>
      </c>
      <c r="G141">
        <v>2021</v>
      </c>
      <c r="H141" t="s">
        <v>12041</v>
      </c>
      <c r="I141" t="s">
        <v>9474</v>
      </c>
      <c r="J141" s="14" t="s">
        <v>9478</v>
      </c>
      <c r="K141" t="s">
        <v>9084</v>
      </c>
      <c r="L141" t="s">
        <v>13259</v>
      </c>
    </row>
    <row r="142" spans="1:12" ht="299.25" x14ac:dyDescent="0.45">
      <c r="A142" t="s">
        <v>13280</v>
      </c>
      <c r="B142" t="s">
        <v>11760</v>
      </c>
      <c r="C142" t="s">
        <v>5901</v>
      </c>
      <c r="D142" t="s">
        <v>8375</v>
      </c>
      <c r="E142" s="14" t="s">
        <v>8372</v>
      </c>
      <c r="G142">
        <v>2024</v>
      </c>
      <c r="H142" t="s">
        <v>8368</v>
      </c>
      <c r="I142" t="s">
        <v>8369</v>
      </c>
      <c r="J142" s="14" t="s">
        <v>8367</v>
      </c>
      <c r="L142" t="s">
        <v>12984</v>
      </c>
    </row>
    <row r="143" spans="1:12" ht="270.75" x14ac:dyDescent="0.45">
      <c r="A143" t="s">
        <v>13279</v>
      </c>
      <c r="B143" t="s">
        <v>11761</v>
      </c>
      <c r="C143" t="s">
        <v>9095</v>
      </c>
      <c r="D143" t="s">
        <v>10312</v>
      </c>
      <c r="E143" s="14" t="s">
        <v>10310</v>
      </c>
      <c r="G143">
        <v>2024</v>
      </c>
      <c r="H143" t="s">
        <v>11941</v>
      </c>
      <c r="I143" t="s">
        <v>10306</v>
      </c>
      <c r="J143" s="14" t="s">
        <v>10308</v>
      </c>
      <c r="K143" t="s">
        <v>9084</v>
      </c>
      <c r="L143" t="s">
        <v>13244</v>
      </c>
    </row>
    <row r="144" spans="1:12" ht="242.25" x14ac:dyDescent="0.45">
      <c r="A144" t="s">
        <v>13280</v>
      </c>
      <c r="B144" t="s">
        <v>11760</v>
      </c>
      <c r="C144" t="s">
        <v>5901</v>
      </c>
      <c r="D144" t="s">
        <v>6000</v>
      </c>
      <c r="E144" s="14" t="s">
        <v>1403</v>
      </c>
      <c r="G144">
        <v>2019</v>
      </c>
      <c r="H144" t="s">
        <v>5997</v>
      </c>
      <c r="I144" t="s">
        <v>5998</v>
      </c>
      <c r="J144" s="14" t="s">
        <v>5996</v>
      </c>
      <c r="L144" t="s">
        <v>12803</v>
      </c>
    </row>
    <row r="145" spans="1:12" ht="409.5" x14ac:dyDescent="0.45">
      <c r="A145" t="s">
        <v>13279</v>
      </c>
      <c r="B145" t="s">
        <v>11760</v>
      </c>
      <c r="C145" t="s">
        <v>5857</v>
      </c>
      <c r="D145" t="s">
        <v>7275</v>
      </c>
      <c r="E145" s="14" t="s">
        <v>7272</v>
      </c>
      <c r="G145">
        <v>2021</v>
      </c>
      <c r="H145" t="s">
        <v>7269</v>
      </c>
      <c r="I145" t="s">
        <v>7270</v>
      </c>
      <c r="J145" s="14" t="s">
        <v>7268</v>
      </c>
      <c r="L145" t="s">
        <v>13083</v>
      </c>
    </row>
    <row r="146" spans="1:12" ht="384.75" x14ac:dyDescent="0.45">
      <c r="A146" t="s">
        <v>13279</v>
      </c>
      <c r="B146" t="s">
        <v>388</v>
      </c>
      <c r="D146" t="s">
        <v>479</v>
      </c>
      <c r="E146" s="14" t="s">
        <v>480</v>
      </c>
      <c r="G146">
        <v>2022</v>
      </c>
      <c r="H146" t="s">
        <v>473</v>
      </c>
      <c r="I146" t="s">
        <v>474</v>
      </c>
      <c r="J146" s="14" t="s">
        <v>476</v>
      </c>
      <c r="K146" t="s">
        <v>472</v>
      </c>
      <c r="L146" t="s">
        <v>12145</v>
      </c>
    </row>
    <row r="147" spans="1:12" ht="356.25" x14ac:dyDescent="0.45">
      <c r="A147" t="s">
        <v>13280</v>
      </c>
      <c r="B147" t="s">
        <v>11760</v>
      </c>
      <c r="C147" t="s">
        <v>5857</v>
      </c>
      <c r="D147" t="s">
        <v>8358</v>
      </c>
      <c r="E147" s="14" t="s">
        <v>4787</v>
      </c>
      <c r="G147">
        <v>2024</v>
      </c>
      <c r="H147" t="s">
        <v>8355</v>
      </c>
      <c r="I147" t="s">
        <v>8356</v>
      </c>
      <c r="J147" s="14" t="s">
        <v>8354</v>
      </c>
      <c r="L147" t="s">
        <v>12313</v>
      </c>
    </row>
    <row r="148" spans="1:12" ht="270.75" x14ac:dyDescent="0.45">
      <c r="A148" t="s">
        <v>13279</v>
      </c>
      <c r="B148" t="s">
        <v>386</v>
      </c>
      <c r="C148" t="s">
        <v>17</v>
      </c>
      <c r="D148" t="s">
        <v>239</v>
      </c>
      <c r="E148" s="14" t="s">
        <v>240</v>
      </c>
      <c r="F148" t="s">
        <v>74</v>
      </c>
      <c r="G148">
        <v>2021</v>
      </c>
      <c r="H148" t="s">
        <v>242</v>
      </c>
      <c r="I148" t="s">
        <v>243</v>
      </c>
      <c r="J148" s="14" t="s">
        <v>244</v>
      </c>
      <c r="K148" t="s">
        <v>245</v>
      </c>
      <c r="L148" t="s">
        <v>12116</v>
      </c>
    </row>
    <row r="149" spans="1:12" ht="409.5" x14ac:dyDescent="0.45">
      <c r="A149" t="s">
        <v>13279</v>
      </c>
      <c r="B149" t="s">
        <v>11760</v>
      </c>
      <c r="C149" t="s">
        <v>5857</v>
      </c>
      <c r="D149" t="s">
        <v>7907</v>
      </c>
      <c r="E149" s="14" t="s">
        <v>7904</v>
      </c>
      <c r="G149">
        <v>2023</v>
      </c>
      <c r="H149" t="s">
        <v>7901</v>
      </c>
      <c r="I149" t="s">
        <v>7902</v>
      </c>
      <c r="J149" s="14" t="s">
        <v>7900</v>
      </c>
      <c r="L149" t="s">
        <v>13023</v>
      </c>
    </row>
    <row r="150" spans="1:12" ht="370.5" x14ac:dyDescent="0.45">
      <c r="A150" t="s">
        <v>13280</v>
      </c>
      <c r="B150" t="s">
        <v>11760</v>
      </c>
      <c r="C150" t="s">
        <v>5901</v>
      </c>
      <c r="D150" t="s">
        <v>8050</v>
      </c>
      <c r="E150" s="14" t="s">
        <v>3097</v>
      </c>
      <c r="G150">
        <v>2023</v>
      </c>
      <c r="H150" t="s">
        <v>8046</v>
      </c>
      <c r="I150" t="s">
        <v>8047</v>
      </c>
      <c r="J150" s="14" t="s">
        <v>8045</v>
      </c>
      <c r="L150" t="s">
        <v>12564</v>
      </c>
    </row>
    <row r="151" spans="1:12" ht="228" x14ac:dyDescent="0.45">
      <c r="A151" t="s">
        <v>13280</v>
      </c>
      <c r="B151" t="s">
        <v>11760</v>
      </c>
      <c r="C151" t="s">
        <v>5857</v>
      </c>
      <c r="D151" t="s">
        <v>8310</v>
      </c>
      <c r="E151" s="14" t="s">
        <v>4671</v>
      </c>
      <c r="G151">
        <v>2024</v>
      </c>
      <c r="H151" t="s">
        <v>8306</v>
      </c>
      <c r="I151" t="s">
        <v>8307</v>
      </c>
      <c r="J151" s="14" t="s">
        <v>8305</v>
      </c>
      <c r="L151" t="s">
        <v>12331</v>
      </c>
    </row>
    <row r="152" spans="1:12" ht="409.5" x14ac:dyDescent="0.45">
      <c r="A152" t="s">
        <v>13280</v>
      </c>
      <c r="B152" t="s">
        <v>11760</v>
      </c>
      <c r="C152" t="s">
        <v>5857</v>
      </c>
      <c r="D152" t="s">
        <v>6631</v>
      </c>
      <c r="E152" s="14" t="s">
        <v>6629</v>
      </c>
      <c r="G152">
        <v>2022</v>
      </c>
      <c r="H152" t="s">
        <v>6626</v>
      </c>
      <c r="I152" t="s">
        <v>6627</v>
      </c>
      <c r="J152" s="14" t="s">
        <v>6625</v>
      </c>
      <c r="L152" t="s">
        <v>13146</v>
      </c>
    </row>
    <row r="153" spans="1:12" ht="370.5" x14ac:dyDescent="0.45">
      <c r="A153" t="s">
        <v>13279</v>
      </c>
      <c r="B153" t="s">
        <v>11760</v>
      </c>
      <c r="C153" t="s">
        <v>5857</v>
      </c>
      <c r="D153" t="s">
        <v>6395</v>
      </c>
      <c r="E153" s="14" t="s">
        <v>6392</v>
      </c>
      <c r="G153">
        <v>2019</v>
      </c>
      <c r="H153" t="s">
        <v>6389</v>
      </c>
      <c r="I153" t="s">
        <v>6390</v>
      </c>
      <c r="J153" s="14" t="s">
        <v>6388</v>
      </c>
      <c r="L153" t="s">
        <v>13172</v>
      </c>
    </row>
    <row r="154" spans="1:12" ht="409.5" x14ac:dyDescent="0.45">
      <c r="A154" t="s">
        <v>13280</v>
      </c>
      <c r="B154" t="s">
        <v>11760</v>
      </c>
      <c r="C154" t="s">
        <v>5857</v>
      </c>
      <c r="D154" t="s">
        <v>8669</v>
      </c>
      <c r="E154" s="14" t="s">
        <v>8667</v>
      </c>
      <c r="G154">
        <v>2024</v>
      </c>
      <c r="H154" t="s">
        <v>8664</v>
      </c>
      <c r="I154" t="s">
        <v>8665</v>
      </c>
      <c r="J154" s="14" t="s">
        <v>8663</v>
      </c>
      <c r="L154" t="s">
        <v>12957</v>
      </c>
    </row>
    <row r="155" spans="1:12" ht="409.5" x14ac:dyDescent="0.45">
      <c r="A155" t="s">
        <v>13279</v>
      </c>
      <c r="B155" t="s">
        <v>11760</v>
      </c>
      <c r="C155" t="s">
        <v>5857</v>
      </c>
      <c r="D155" t="s">
        <v>8068</v>
      </c>
      <c r="E155" s="14" t="s">
        <v>8065</v>
      </c>
      <c r="G155">
        <v>2023</v>
      </c>
      <c r="H155" t="s">
        <v>8062</v>
      </c>
      <c r="I155" t="s">
        <v>8063</v>
      </c>
      <c r="J155" s="14" t="s">
        <v>8061</v>
      </c>
      <c r="L155" t="s">
        <v>13006</v>
      </c>
    </row>
    <row r="156" spans="1:12" ht="409.5" x14ac:dyDescent="0.45">
      <c r="A156" t="s">
        <v>13279</v>
      </c>
      <c r="B156" t="s">
        <v>11760</v>
      </c>
      <c r="C156" t="s">
        <v>5857</v>
      </c>
      <c r="D156" t="s">
        <v>7130</v>
      </c>
      <c r="E156" s="14" t="s">
        <v>7127</v>
      </c>
      <c r="G156">
        <v>2021</v>
      </c>
      <c r="H156" t="s">
        <v>7125</v>
      </c>
      <c r="I156" t="s">
        <v>7126</v>
      </c>
      <c r="J156" s="14" t="s">
        <v>7124</v>
      </c>
      <c r="L156" t="s">
        <v>13099</v>
      </c>
    </row>
    <row r="157" spans="1:12" ht="409.5" x14ac:dyDescent="0.45">
      <c r="A157" t="s">
        <v>13279</v>
      </c>
      <c r="B157" t="s">
        <v>11760</v>
      </c>
      <c r="C157" t="s">
        <v>5857</v>
      </c>
      <c r="D157" t="s">
        <v>7291</v>
      </c>
      <c r="E157" s="14" t="s">
        <v>7288</v>
      </c>
      <c r="G157">
        <v>2020</v>
      </c>
      <c r="H157" t="s">
        <v>7285</v>
      </c>
      <c r="I157" t="s">
        <v>7286</v>
      </c>
      <c r="J157" s="14" t="s">
        <v>7284</v>
      </c>
      <c r="L157" t="s">
        <v>13082</v>
      </c>
    </row>
    <row r="158" spans="1:12" ht="342" x14ac:dyDescent="0.45">
      <c r="A158" t="s">
        <v>13279</v>
      </c>
      <c r="B158" t="s">
        <v>11760</v>
      </c>
      <c r="C158" t="s">
        <v>5857</v>
      </c>
      <c r="D158" t="s">
        <v>8824</v>
      </c>
      <c r="E158" s="14" t="s">
        <v>8822</v>
      </c>
      <c r="G158">
        <v>2023</v>
      </c>
      <c r="H158" t="s">
        <v>8820</v>
      </c>
      <c r="I158" t="s">
        <v>8821</v>
      </c>
      <c r="J158" s="14" t="s">
        <v>8819</v>
      </c>
      <c r="L158" t="s">
        <v>12943</v>
      </c>
    </row>
    <row r="159" spans="1:12" ht="313.5" x14ac:dyDescent="0.45">
      <c r="A159" t="s">
        <v>13280</v>
      </c>
      <c r="B159" t="s">
        <v>386</v>
      </c>
      <c r="C159" t="s">
        <v>17</v>
      </c>
      <c r="D159" t="s">
        <v>18</v>
      </c>
      <c r="E159" s="14" t="s">
        <v>19</v>
      </c>
      <c r="F159" t="s">
        <v>20</v>
      </c>
      <c r="G159">
        <v>2024</v>
      </c>
      <c r="H159" t="s">
        <v>25</v>
      </c>
      <c r="I159" t="s">
        <v>26</v>
      </c>
      <c r="J159" s="14" t="s">
        <v>27</v>
      </c>
      <c r="K159" t="s">
        <v>28</v>
      </c>
      <c r="L159" t="s">
        <v>12085</v>
      </c>
    </row>
    <row r="160" spans="1:12" ht="213.75" x14ac:dyDescent="0.45">
      <c r="A160" t="s">
        <v>13280</v>
      </c>
      <c r="B160" t="s">
        <v>11761</v>
      </c>
      <c r="C160" t="s">
        <v>9095</v>
      </c>
      <c r="D160" t="s">
        <v>10634</v>
      </c>
      <c r="E160" s="14" t="s">
        <v>10632</v>
      </c>
      <c r="G160">
        <v>2020</v>
      </c>
      <c r="H160" t="s">
        <v>11904</v>
      </c>
      <c r="I160" t="s">
        <v>10626</v>
      </c>
      <c r="J160" s="14" t="s">
        <v>10630</v>
      </c>
      <c r="K160" t="s">
        <v>9084</v>
      </c>
      <c r="L160" t="s">
        <v>13238</v>
      </c>
    </row>
    <row r="161" spans="1:12" ht="356.25" x14ac:dyDescent="0.45">
      <c r="A161" t="s">
        <v>13280</v>
      </c>
      <c r="B161" t="s">
        <v>11761</v>
      </c>
      <c r="C161" t="s">
        <v>9095</v>
      </c>
      <c r="D161" t="s">
        <v>10829</v>
      </c>
      <c r="E161" s="14" t="s">
        <v>10827</v>
      </c>
      <c r="G161">
        <v>2023</v>
      </c>
      <c r="H161" t="s">
        <v>11880</v>
      </c>
      <c r="I161" t="s">
        <v>10820</v>
      </c>
      <c r="J161" s="14" t="s">
        <v>10825</v>
      </c>
      <c r="K161" t="s">
        <v>9084</v>
      </c>
      <c r="L161" t="s">
        <v>13234</v>
      </c>
    </row>
    <row r="162" spans="1:12" ht="409.5" x14ac:dyDescent="0.45">
      <c r="A162" t="s">
        <v>13279</v>
      </c>
      <c r="B162" t="s">
        <v>11760</v>
      </c>
      <c r="C162" t="s">
        <v>5857</v>
      </c>
      <c r="D162" t="s">
        <v>6596</v>
      </c>
      <c r="E162" s="14" t="s">
        <v>6593</v>
      </c>
      <c r="G162">
        <v>2021</v>
      </c>
      <c r="H162" t="s">
        <v>6590</v>
      </c>
      <c r="I162" t="s">
        <v>6591</v>
      </c>
      <c r="J162" s="14" t="s">
        <v>6589</v>
      </c>
      <c r="L162" t="s">
        <v>13150</v>
      </c>
    </row>
    <row r="163" spans="1:12" ht="342" x14ac:dyDescent="0.45">
      <c r="A163" t="s">
        <v>13280</v>
      </c>
      <c r="B163" t="s">
        <v>11760</v>
      </c>
      <c r="C163" t="s">
        <v>5857</v>
      </c>
      <c r="D163" t="s">
        <v>6675</v>
      </c>
      <c r="E163" s="14" t="s">
        <v>6672</v>
      </c>
      <c r="G163">
        <v>2021</v>
      </c>
      <c r="H163" t="s">
        <v>6670</v>
      </c>
      <c r="I163" t="s">
        <v>6671</v>
      </c>
      <c r="J163" s="14" t="s">
        <v>6669</v>
      </c>
      <c r="L163" t="s">
        <v>13141</v>
      </c>
    </row>
    <row r="164" spans="1:12" ht="409.5" x14ac:dyDescent="0.45">
      <c r="A164" t="s">
        <v>13280</v>
      </c>
      <c r="B164" t="s">
        <v>11761</v>
      </c>
      <c r="C164" t="s">
        <v>9095</v>
      </c>
      <c r="D164" t="s">
        <v>9646</v>
      </c>
      <c r="E164" s="14" t="s">
        <v>9644</v>
      </c>
      <c r="G164">
        <v>2024</v>
      </c>
      <c r="H164" t="s">
        <v>12022</v>
      </c>
      <c r="I164" t="s">
        <v>9637</v>
      </c>
      <c r="J164" s="14" t="s">
        <v>9642</v>
      </c>
      <c r="K164" t="s">
        <v>9084</v>
      </c>
      <c r="L164" t="s">
        <v>13256</v>
      </c>
    </row>
    <row r="165" spans="1:12" ht="409.5" x14ac:dyDescent="0.45">
      <c r="A165" t="s">
        <v>13280</v>
      </c>
      <c r="B165" t="s">
        <v>11760</v>
      </c>
      <c r="C165" t="s">
        <v>5857</v>
      </c>
      <c r="D165" t="s">
        <v>8414</v>
      </c>
      <c r="E165" s="14" t="s">
        <v>5682</v>
      </c>
      <c r="G165">
        <v>2024</v>
      </c>
      <c r="H165" t="s">
        <v>8410</v>
      </c>
      <c r="I165" t="s">
        <v>8411</v>
      </c>
      <c r="J165" s="14" t="s">
        <v>8409</v>
      </c>
      <c r="L165" t="s">
        <v>12177</v>
      </c>
    </row>
    <row r="166" spans="1:12" ht="213.75" x14ac:dyDescent="0.45">
      <c r="A166" t="s">
        <v>13280</v>
      </c>
      <c r="B166" t="s">
        <v>11760</v>
      </c>
      <c r="C166" t="s">
        <v>5857</v>
      </c>
      <c r="D166" t="s">
        <v>8101</v>
      </c>
      <c r="E166" s="14" t="s">
        <v>8098</v>
      </c>
      <c r="G166">
        <v>2023</v>
      </c>
      <c r="H166" t="s">
        <v>8095</v>
      </c>
      <c r="I166" t="s">
        <v>8096</v>
      </c>
      <c r="J166" s="14" t="s">
        <v>8094</v>
      </c>
      <c r="L166" t="s">
        <v>13002</v>
      </c>
    </row>
    <row r="167" spans="1:12" ht="313.5" x14ac:dyDescent="0.45">
      <c r="A167" t="s">
        <v>13280</v>
      </c>
      <c r="B167" t="s">
        <v>386</v>
      </c>
      <c r="C167" t="s">
        <v>17</v>
      </c>
      <c r="D167" t="s">
        <v>102</v>
      </c>
      <c r="E167" s="14" t="s">
        <v>103</v>
      </c>
      <c r="F167" t="s">
        <v>20</v>
      </c>
      <c r="G167">
        <v>2022</v>
      </c>
      <c r="H167" t="s">
        <v>105</v>
      </c>
      <c r="I167" t="s">
        <v>106</v>
      </c>
      <c r="J167" s="14" t="s">
        <v>107</v>
      </c>
      <c r="K167" t="s">
        <v>108</v>
      </c>
      <c r="L167" t="s">
        <v>12095</v>
      </c>
    </row>
    <row r="168" spans="1:12" ht="409.5" x14ac:dyDescent="0.45">
      <c r="A168" t="s">
        <v>13280</v>
      </c>
      <c r="B168" t="s">
        <v>11760</v>
      </c>
      <c r="C168" t="s">
        <v>5857</v>
      </c>
      <c r="D168" t="s">
        <v>7764</v>
      </c>
      <c r="E168" s="14" t="s">
        <v>7761</v>
      </c>
      <c r="G168">
        <v>2022</v>
      </c>
      <c r="H168" t="s">
        <v>7759</v>
      </c>
      <c r="I168" t="s">
        <v>7760</v>
      </c>
      <c r="J168" s="14" t="s">
        <v>7758</v>
      </c>
      <c r="L168" t="s">
        <v>13036</v>
      </c>
    </row>
    <row r="169" spans="1:12" ht="409.5" x14ac:dyDescent="0.45">
      <c r="A169" t="s">
        <v>13280</v>
      </c>
      <c r="B169" t="s">
        <v>11760</v>
      </c>
      <c r="C169" t="s">
        <v>5857</v>
      </c>
      <c r="D169" t="s">
        <v>8769</v>
      </c>
      <c r="E169" s="14" t="s">
        <v>8766</v>
      </c>
      <c r="G169">
        <v>2024</v>
      </c>
      <c r="H169" t="s">
        <v>8762</v>
      </c>
      <c r="I169" t="s">
        <v>8763</v>
      </c>
      <c r="J169" s="14" t="s">
        <v>8761</v>
      </c>
      <c r="L169" t="s">
        <v>12948</v>
      </c>
    </row>
    <row r="170" spans="1:12" ht="409.5" x14ac:dyDescent="0.45">
      <c r="A170" t="s">
        <v>13280</v>
      </c>
      <c r="B170" t="s">
        <v>388</v>
      </c>
      <c r="D170" t="s">
        <v>451</v>
      </c>
      <c r="E170" s="14" t="s">
        <v>452</v>
      </c>
      <c r="G170">
        <v>2023</v>
      </c>
      <c r="H170" t="s">
        <v>445</v>
      </c>
      <c r="I170" t="s">
        <v>446</v>
      </c>
      <c r="J170" s="14" t="s">
        <v>448</v>
      </c>
      <c r="K170" t="s">
        <v>444</v>
      </c>
      <c r="L170" t="s">
        <v>12148</v>
      </c>
    </row>
    <row r="171" spans="1:12" ht="28.5" x14ac:dyDescent="0.45">
      <c r="A171" t="s">
        <v>13280</v>
      </c>
      <c r="B171" t="s">
        <v>386</v>
      </c>
      <c r="C171" t="s">
        <v>17</v>
      </c>
      <c r="D171" t="s">
        <v>89</v>
      </c>
      <c r="E171" s="14" t="s">
        <v>90</v>
      </c>
      <c r="F171" t="s">
        <v>31</v>
      </c>
      <c r="G171">
        <v>2022</v>
      </c>
      <c r="H171" t="s">
        <v>92</v>
      </c>
      <c r="I171" t="s">
        <v>93</v>
      </c>
      <c r="K171" t="s">
        <v>94</v>
      </c>
      <c r="L171" t="s">
        <v>12093</v>
      </c>
    </row>
    <row r="172" spans="1:12" ht="28.5" x14ac:dyDescent="0.45">
      <c r="A172" t="s">
        <v>13279</v>
      </c>
      <c r="B172" t="s">
        <v>386</v>
      </c>
      <c r="C172" t="s">
        <v>17</v>
      </c>
      <c r="D172" t="s">
        <v>122</v>
      </c>
      <c r="E172" s="14" t="s">
        <v>123</v>
      </c>
      <c r="F172" t="s">
        <v>31</v>
      </c>
      <c r="G172">
        <v>2021</v>
      </c>
      <c r="H172" t="s">
        <v>124</v>
      </c>
      <c r="I172" t="s">
        <v>125</v>
      </c>
      <c r="K172" t="s">
        <v>126</v>
      </c>
      <c r="L172" t="s">
        <v>12098</v>
      </c>
    </row>
    <row r="173" spans="1:12" ht="384.75" x14ac:dyDescent="0.45">
      <c r="A173" t="s">
        <v>13279</v>
      </c>
      <c r="B173" t="s">
        <v>11760</v>
      </c>
      <c r="C173" t="s">
        <v>5857</v>
      </c>
      <c r="D173" t="s">
        <v>6445</v>
      </c>
      <c r="E173" s="14" t="s">
        <v>6442</v>
      </c>
      <c r="G173">
        <v>2019</v>
      </c>
      <c r="H173" t="s">
        <v>6439</v>
      </c>
      <c r="I173" t="s">
        <v>6440</v>
      </c>
      <c r="J173" s="14" t="s">
        <v>6438</v>
      </c>
      <c r="L173" t="s">
        <v>13167</v>
      </c>
    </row>
    <row r="174" spans="1:12" ht="409.5" x14ac:dyDescent="0.45">
      <c r="A174" t="s">
        <v>13280</v>
      </c>
      <c r="B174" t="s">
        <v>11760</v>
      </c>
      <c r="C174" t="s">
        <v>5857</v>
      </c>
      <c r="D174" t="s">
        <v>7583</v>
      </c>
      <c r="E174" s="14" t="s">
        <v>7580</v>
      </c>
      <c r="G174">
        <v>2023</v>
      </c>
      <c r="H174" t="s">
        <v>7577</v>
      </c>
      <c r="I174" t="s">
        <v>7578</v>
      </c>
      <c r="J174" s="14" t="s">
        <v>7576</v>
      </c>
      <c r="L174" t="s">
        <v>13051</v>
      </c>
    </row>
    <row r="175" spans="1:12" ht="313.5" x14ac:dyDescent="0.45">
      <c r="A175" t="s">
        <v>13280</v>
      </c>
      <c r="B175" t="s">
        <v>386</v>
      </c>
      <c r="C175" t="s">
        <v>17</v>
      </c>
      <c r="D175" t="s">
        <v>185</v>
      </c>
      <c r="E175" s="14" t="s">
        <v>186</v>
      </c>
      <c r="F175" t="s">
        <v>20</v>
      </c>
      <c r="G175">
        <v>2023</v>
      </c>
      <c r="H175" t="s">
        <v>187</v>
      </c>
      <c r="I175" t="s">
        <v>188</v>
      </c>
      <c r="J175" s="14" t="s">
        <v>189</v>
      </c>
      <c r="K175" t="s">
        <v>190</v>
      </c>
      <c r="L175" t="s">
        <v>12108</v>
      </c>
    </row>
    <row r="176" spans="1:12" ht="270.75" x14ac:dyDescent="0.45">
      <c r="A176" t="s">
        <v>13279</v>
      </c>
      <c r="B176" t="s">
        <v>388</v>
      </c>
      <c r="D176" t="s">
        <v>397</v>
      </c>
      <c r="E176" s="14" t="s">
        <v>398</v>
      </c>
      <c r="G176">
        <v>2020</v>
      </c>
      <c r="H176" t="s">
        <v>391</v>
      </c>
      <c r="I176" t="s">
        <v>392</v>
      </c>
      <c r="J176" s="14" t="s">
        <v>394</v>
      </c>
      <c r="K176" t="s">
        <v>390</v>
      </c>
      <c r="L176" t="s">
        <v>12153</v>
      </c>
    </row>
    <row r="177" spans="1:12" ht="370.5" x14ac:dyDescent="0.45">
      <c r="A177" t="s">
        <v>13279</v>
      </c>
      <c r="B177" t="s">
        <v>11760</v>
      </c>
      <c r="C177" t="s">
        <v>5857</v>
      </c>
      <c r="D177" t="s">
        <v>6263</v>
      </c>
      <c r="E177" s="14" t="s">
        <v>6260</v>
      </c>
      <c r="G177">
        <v>2020</v>
      </c>
      <c r="H177" t="s">
        <v>6257</v>
      </c>
      <c r="I177" t="s">
        <v>6258</v>
      </c>
      <c r="J177" s="14" t="s">
        <v>6256</v>
      </c>
      <c r="L177" t="s">
        <v>13184</v>
      </c>
    </row>
    <row r="178" spans="1:12" ht="356.25" x14ac:dyDescent="0.45">
      <c r="A178" t="s">
        <v>13279</v>
      </c>
      <c r="B178" t="s">
        <v>386</v>
      </c>
      <c r="C178" t="s">
        <v>17</v>
      </c>
      <c r="D178" t="s">
        <v>252</v>
      </c>
      <c r="E178" s="14" t="s">
        <v>253</v>
      </c>
      <c r="F178" t="s">
        <v>20</v>
      </c>
      <c r="G178">
        <v>2023</v>
      </c>
      <c r="H178" t="s">
        <v>254</v>
      </c>
      <c r="I178" t="s">
        <v>255</v>
      </c>
      <c r="J178" s="14" t="s">
        <v>256</v>
      </c>
      <c r="K178" t="s">
        <v>257</v>
      </c>
      <c r="L178" t="s">
        <v>12118</v>
      </c>
    </row>
    <row r="179" spans="1:12" ht="185.25" x14ac:dyDescent="0.45">
      <c r="A179" t="s">
        <v>13279</v>
      </c>
      <c r="B179" t="s">
        <v>11761</v>
      </c>
      <c r="C179" t="s">
        <v>9095</v>
      </c>
      <c r="D179" t="s">
        <v>11466</v>
      </c>
      <c r="E179" s="14" t="s">
        <v>11464</v>
      </c>
      <c r="G179">
        <v>2024</v>
      </c>
      <c r="H179" t="s">
        <v>11796</v>
      </c>
      <c r="I179" t="s">
        <v>8879</v>
      </c>
      <c r="J179" s="14" t="s">
        <v>11462</v>
      </c>
      <c r="K179" t="s">
        <v>9084</v>
      </c>
      <c r="L179" t="s">
        <v>13222</v>
      </c>
    </row>
    <row r="180" spans="1:12" ht="356.25" x14ac:dyDescent="0.45">
      <c r="A180" t="s">
        <v>13279</v>
      </c>
      <c r="B180" t="s">
        <v>11760</v>
      </c>
      <c r="C180" t="s">
        <v>5857</v>
      </c>
      <c r="D180" t="s">
        <v>7888</v>
      </c>
      <c r="E180" s="14" t="s">
        <v>7885</v>
      </c>
      <c r="G180">
        <v>2022</v>
      </c>
      <c r="H180" t="s">
        <v>7879</v>
      </c>
      <c r="I180" t="s">
        <v>7880</v>
      </c>
      <c r="J180" s="14" t="s">
        <v>7878</v>
      </c>
      <c r="L180" t="s">
        <v>13025</v>
      </c>
    </row>
    <row r="181" spans="1:12" ht="409.5" x14ac:dyDescent="0.45">
      <c r="A181" t="s">
        <v>13279</v>
      </c>
      <c r="B181" t="s">
        <v>11760</v>
      </c>
      <c r="C181" t="s">
        <v>5857</v>
      </c>
      <c r="D181" t="s">
        <v>8084</v>
      </c>
      <c r="E181" s="14" t="s">
        <v>8081</v>
      </c>
      <c r="G181">
        <v>2022</v>
      </c>
      <c r="H181" t="s">
        <v>8079</v>
      </c>
      <c r="I181" t="s">
        <v>8080</v>
      </c>
      <c r="J181" s="14" t="s">
        <v>8078</v>
      </c>
      <c r="L181" t="s">
        <v>13004</v>
      </c>
    </row>
    <row r="182" spans="1:12" ht="399" x14ac:dyDescent="0.45">
      <c r="A182" t="s">
        <v>13279</v>
      </c>
      <c r="B182" t="s">
        <v>11760</v>
      </c>
      <c r="C182" t="s">
        <v>5857</v>
      </c>
      <c r="D182" t="s">
        <v>7560</v>
      </c>
      <c r="E182" s="14" t="s">
        <v>7558</v>
      </c>
      <c r="G182">
        <v>2023</v>
      </c>
      <c r="H182" t="s">
        <v>7555</v>
      </c>
      <c r="I182" t="s">
        <v>7556</v>
      </c>
      <c r="J182" s="14" t="s">
        <v>7554</v>
      </c>
      <c r="L182" t="s">
        <v>13054</v>
      </c>
    </row>
    <row r="183" spans="1:12" ht="356.25" x14ac:dyDescent="0.45">
      <c r="A183" t="s">
        <v>13280</v>
      </c>
      <c r="B183" t="s">
        <v>11761</v>
      </c>
      <c r="C183" t="s">
        <v>9095</v>
      </c>
      <c r="D183" t="s">
        <v>11457</v>
      </c>
      <c r="E183" s="14" t="s">
        <v>11455</v>
      </c>
      <c r="G183">
        <v>2022</v>
      </c>
      <c r="H183" t="s">
        <v>11797</v>
      </c>
      <c r="I183" t="s">
        <v>7150</v>
      </c>
      <c r="J183" s="14" t="s">
        <v>11454</v>
      </c>
      <c r="K183" t="s">
        <v>9084</v>
      </c>
      <c r="L183" t="s">
        <v>13223</v>
      </c>
    </row>
    <row r="184" spans="1:12" ht="409.5" x14ac:dyDescent="0.45">
      <c r="A184" t="s">
        <v>13279</v>
      </c>
      <c r="B184" t="s">
        <v>11760</v>
      </c>
      <c r="C184" t="s">
        <v>5857</v>
      </c>
      <c r="D184" t="s">
        <v>6363</v>
      </c>
      <c r="E184" s="14" t="s">
        <v>6360</v>
      </c>
      <c r="G184">
        <v>2018</v>
      </c>
      <c r="H184" t="s">
        <v>6357</v>
      </c>
      <c r="I184" t="s">
        <v>6358</v>
      </c>
      <c r="J184" s="14" t="s">
        <v>6356</v>
      </c>
      <c r="L184" t="s">
        <v>13175</v>
      </c>
    </row>
    <row r="185" spans="1:12" ht="370.5" x14ac:dyDescent="0.45">
      <c r="A185" t="s">
        <v>13279</v>
      </c>
      <c r="B185" t="s">
        <v>386</v>
      </c>
      <c r="C185" t="s">
        <v>17</v>
      </c>
      <c r="D185" t="s">
        <v>115</v>
      </c>
      <c r="E185" s="14" t="s">
        <v>116</v>
      </c>
      <c r="F185" t="s">
        <v>31</v>
      </c>
      <c r="G185">
        <v>2023</v>
      </c>
      <c r="H185" t="s">
        <v>118</v>
      </c>
      <c r="I185" t="s">
        <v>119</v>
      </c>
      <c r="J185" s="14" t="s">
        <v>120</v>
      </c>
      <c r="K185" t="s">
        <v>121</v>
      </c>
      <c r="L185" t="s">
        <v>12097</v>
      </c>
    </row>
    <row r="186" spans="1:12" ht="199.5" x14ac:dyDescent="0.45">
      <c r="A186" t="s">
        <v>13279</v>
      </c>
      <c r="B186" t="s">
        <v>11760</v>
      </c>
      <c r="C186" t="s">
        <v>5857</v>
      </c>
      <c r="D186" t="s">
        <v>8529</v>
      </c>
      <c r="E186" s="14" t="s">
        <v>8526</v>
      </c>
      <c r="G186">
        <v>2024</v>
      </c>
      <c r="H186" t="s">
        <v>8523</v>
      </c>
      <c r="I186" t="s">
        <v>8524</v>
      </c>
      <c r="J186" s="14" t="s">
        <v>8522</v>
      </c>
      <c r="L186" t="s">
        <v>12969</v>
      </c>
    </row>
    <row r="187" spans="1:12" ht="299.25" x14ac:dyDescent="0.45">
      <c r="A187" t="s">
        <v>13280</v>
      </c>
      <c r="B187" t="s">
        <v>11760</v>
      </c>
      <c r="C187" t="s">
        <v>5857</v>
      </c>
      <c r="D187" t="s">
        <v>8976</v>
      </c>
      <c r="E187" s="14" t="s">
        <v>8973</v>
      </c>
      <c r="G187">
        <v>2023</v>
      </c>
      <c r="H187" t="s">
        <v>8971</v>
      </c>
      <c r="I187" t="s">
        <v>8972</v>
      </c>
      <c r="J187" s="14" t="s">
        <v>8970</v>
      </c>
      <c r="L187" t="s">
        <v>12926</v>
      </c>
    </row>
    <row r="188" spans="1:12" ht="327.75" x14ac:dyDescent="0.45">
      <c r="A188" t="s">
        <v>13279</v>
      </c>
      <c r="B188" t="s">
        <v>11760</v>
      </c>
      <c r="C188" t="s">
        <v>5857</v>
      </c>
      <c r="D188" t="s">
        <v>6117</v>
      </c>
      <c r="E188" s="14" t="s">
        <v>6114</v>
      </c>
      <c r="G188">
        <v>2019</v>
      </c>
      <c r="H188" t="s">
        <v>6111</v>
      </c>
      <c r="I188" t="s">
        <v>6112</v>
      </c>
      <c r="J188" s="14" t="s">
        <v>6110</v>
      </c>
      <c r="L188" t="s">
        <v>13198</v>
      </c>
    </row>
    <row r="189" spans="1:12" ht="384.75" x14ac:dyDescent="0.45">
      <c r="A189" t="s">
        <v>13279</v>
      </c>
      <c r="B189" t="s">
        <v>11760</v>
      </c>
      <c r="C189" t="s">
        <v>5857</v>
      </c>
      <c r="D189" t="s">
        <v>8407</v>
      </c>
      <c r="E189" s="14" t="s">
        <v>4607</v>
      </c>
      <c r="G189">
        <v>2024</v>
      </c>
      <c r="H189" t="s">
        <v>8403</v>
      </c>
      <c r="I189" t="s">
        <v>8404</v>
      </c>
      <c r="J189" s="14" t="s">
        <v>8402</v>
      </c>
      <c r="L189" t="s">
        <v>12340</v>
      </c>
    </row>
    <row r="190" spans="1:12" ht="409.5" x14ac:dyDescent="0.45">
      <c r="A190" t="s">
        <v>13280</v>
      </c>
      <c r="B190" t="s">
        <v>11760</v>
      </c>
      <c r="C190" t="s">
        <v>5857</v>
      </c>
      <c r="D190" t="s">
        <v>8547</v>
      </c>
      <c r="E190" s="14" t="s">
        <v>8544</v>
      </c>
      <c r="G190">
        <v>2024</v>
      </c>
      <c r="H190" t="s">
        <v>8541</v>
      </c>
      <c r="I190" t="s">
        <v>8542</v>
      </c>
      <c r="J190" s="14" t="s">
        <v>8540</v>
      </c>
      <c r="L190" t="s">
        <v>12967</v>
      </c>
    </row>
    <row r="191" spans="1:12" ht="370.5" x14ac:dyDescent="0.45">
      <c r="A191" t="s">
        <v>13279</v>
      </c>
      <c r="B191" t="s">
        <v>11760</v>
      </c>
      <c r="C191" t="s">
        <v>5857</v>
      </c>
      <c r="D191" t="s">
        <v>7239</v>
      </c>
      <c r="E191" s="14" t="s">
        <v>7237</v>
      </c>
      <c r="G191">
        <v>2022</v>
      </c>
      <c r="H191" t="s">
        <v>7234</v>
      </c>
      <c r="I191" t="s">
        <v>7235</v>
      </c>
      <c r="J191" s="14" t="s">
        <v>7233</v>
      </c>
      <c r="L191" t="s">
        <v>13087</v>
      </c>
    </row>
    <row r="192" spans="1:12" ht="409.5" x14ac:dyDescent="0.45">
      <c r="A192" t="s">
        <v>13280</v>
      </c>
      <c r="B192" t="s">
        <v>11760</v>
      </c>
      <c r="C192" t="s">
        <v>5857</v>
      </c>
      <c r="D192" t="s">
        <v>6280</v>
      </c>
      <c r="E192" s="14" t="s">
        <v>7381</v>
      </c>
      <c r="G192">
        <v>2021</v>
      </c>
      <c r="H192" t="s">
        <v>7379</v>
      </c>
      <c r="I192" t="s">
        <v>7380</v>
      </c>
      <c r="J192" s="14" t="s">
        <v>7378</v>
      </c>
      <c r="L192" t="s">
        <v>13072</v>
      </c>
    </row>
    <row r="193" spans="1:12" ht="285" x14ac:dyDescent="0.45">
      <c r="A193" t="s">
        <v>13279</v>
      </c>
      <c r="B193" t="s">
        <v>11760</v>
      </c>
      <c r="C193" t="s">
        <v>5857</v>
      </c>
      <c r="D193" t="s">
        <v>7199</v>
      </c>
      <c r="E193" s="14" t="s">
        <v>7196</v>
      </c>
      <c r="G193">
        <v>2022</v>
      </c>
      <c r="H193" t="s">
        <v>7194</v>
      </c>
      <c r="I193" t="s">
        <v>7195</v>
      </c>
      <c r="J193" s="14" t="s">
        <v>7193</v>
      </c>
      <c r="L193" t="s">
        <v>13092</v>
      </c>
    </row>
    <row r="194" spans="1:12" ht="399" x14ac:dyDescent="0.45">
      <c r="A194" t="s">
        <v>13279</v>
      </c>
      <c r="B194" t="s">
        <v>11760</v>
      </c>
      <c r="C194" t="s">
        <v>5857</v>
      </c>
      <c r="D194" t="s">
        <v>8750</v>
      </c>
      <c r="E194" s="14" t="s">
        <v>8747</v>
      </c>
      <c r="G194">
        <v>2024</v>
      </c>
      <c r="H194" t="s">
        <v>8743</v>
      </c>
      <c r="I194" t="s">
        <v>8744</v>
      </c>
      <c r="J194" s="14" t="s">
        <v>8742</v>
      </c>
      <c r="L194" t="s">
        <v>12950</v>
      </c>
    </row>
    <row r="195" spans="1:12" ht="256.5" x14ac:dyDescent="0.45">
      <c r="A195" t="s">
        <v>13279</v>
      </c>
      <c r="B195" t="s">
        <v>11760</v>
      </c>
      <c r="C195" t="s">
        <v>5857</v>
      </c>
      <c r="D195" t="s">
        <v>8934</v>
      </c>
      <c r="E195" s="14" t="s">
        <v>8931</v>
      </c>
      <c r="G195">
        <v>2024</v>
      </c>
      <c r="H195" t="s">
        <v>8928</v>
      </c>
      <c r="I195" t="s">
        <v>8929</v>
      </c>
      <c r="J195" s="14" t="s">
        <v>8927</v>
      </c>
      <c r="L195" t="s">
        <v>12931</v>
      </c>
    </row>
    <row r="196" spans="1:12" ht="327.75" x14ac:dyDescent="0.45">
      <c r="A196" t="s">
        <v>13280</v>
      </c>
      <c r="B196" t="s">
        <v>11760</v>
      </c>
      <c r="C196" t="s">
        <v>5857</v>
      </c>
      <c r="D196" t="s">
        <v>8960</v>
      </c>
      <c r="E196" s="14" t="s">
        <v>8957</v>
      </c>
      <c r="G196">
        <v>2023</v>
      </c>
      <c r="H196" t="s">
        <v>8954</v>
      </c>
      <c r="I196" t="s">
        <v>8955</v>
      </c>
      <c r="J196" s="14" t="s">
        <v>8953</v>
      </c>
      <c r="L196" t="s">
        <v>12928</v>
      </c>
    </row>
    <row r="197" spans="1:12" ht="114" x14ac:dyDescent="0.45">
      <c r="A197" t="s">
        <v>13279</v>
      </c>
      <c r="B197" t="s">
        <v>386</v>
      </c>
      <c r="C197" t="s">
        <v>17</v>
      </c>
      <c r="D197" t="s">
        <v>191</v>
      </c>
      <c r="E197" s="14" t="s">
        <v>192</v>
      </c>
      <c r="F197" t="s">
        <v>40</v>
      </c>
      <c r="G197">
        <v>2020</v>
      </c>
      <c r="H197" t="s">
        <v>195</v>
      </c>
      <c r="I197" t="s">
        <v>196</v>
      </c>
      <c r="J197" s="14" t="s">
        <v>197</v>
      </c>
      <c r="L197" t="s">
        <v>12109</v>
      </c>
    </row>
    <row r="198" spans="1:12" ht="299.25" x14ac:dyDescent="0.45">
      <c r="A198" t="s">
        <v>13279</v>
      </c>
      <c r="B198" t="s">
        <v>11760</v>
      </c>
      <c r="C198" t="s">
        <v>5857</v>
      </c>
      <c r="D198" t="s">
        <v>8614</v>
      </c>
      <c r="E198" s="14" t="s">
        <v>8611</v>
      </c>
      <c r="G198">
        <v>2024</v>
      </c>
      <c r="H198" t="s">
        <v>8609</v>
      </c>
      <c r="I198" t="s">
        <v>8610</v>
      </c>
      <c r="J198" s="14" t="s">
        <v>8608</v>
      </c>
      <c r="L198" t="s">
        <v>12158</v>
      </c>
    </row>
    <row r="199" spans="1:12" ht="85.5" x14ac:dyDescent="0.45">
      <c r="A199" t="s">
        <v>13280</v>
      </c>
      <c r="B199" t="s">
        <v>11760</v>
      </c>
      <c r="C199" t="s">
        <v>5857</v>
      </c>
      <c r="D199" t="s">
        <v>7146</v>
      </c>
      <c r="E199" s="14" t="s">
        <v>7143</v>
      </c>
      <c r="G199">
        <v>2022</v>
      </c>
      <c r="H199" t="s">
        <v>7140</v>
      </c>
      <c r="I199" t="s">
        <v>7141</v>
      </c>
      <c r="J199" s="14" t="s">
        <v>7139</v>
      </c>
      <c r="L199" t="s">
        <v>13098</v>
      </c>
    </row>
    <row r="200" spans="1:12" ht="409.5" x14ac:dyDescent="0.45">
      <c r="A200" t="s">
        <v>13279</v>
      </c>
      <c r="B200" t="s">
        <v>388</v>
      </c>
      <c r="D200" t="s">
        <v>513</v>
      </c>
      <c r="E200" s="14" t="s">
        <v>514</v>
      </c>
      <c r="G200">
        <v>2022</v>
      </c>
      <c r="H200" t="s">
        <v>506</v>
      </c>
      <c r="I200" t="s">
        <v>508</v>
      </c>
      <c r="J200" s="14" t="s">
        <v>510</v>
      </c>
      <c r="K200" t="s">
        <v>505</v>
      </c>
      <c r="L200" t="s">
        <v>12142</v>
      </c>
    </row>
    <row r="201" spans="1:12" ht="327.75" x14ac:dyDescent="0.45">
      <c r="A201" t="s">
        <v>13279</v>
      </c>
      <c r="B201" t="s">
        <v>11761</v>
      </c>
      <c r="C201" t="s">
        <v>9095</v>
      </c>
      <c r="D201" t="s">
        <v>9858</v>
      </c>
      <c r="E201" s="14" t="s">
        <v>9856</v>
      </c>
      <c r="G201">
        <v>2023</v>
      </c>
      <c r="H201" t="s">
        <v>11996</v>
      </c>
      <c r="I201" t="s">
        <v>8492</v>
      </c>
      <c r="J201" s="14" t="s">
        <v>9854</v>
      </c>
      <c r="K201" t="s">
        <v>9084</v>
      </c>
      <c r="L201" t="s">
        <v>13253</v>
      </c>
    </row>
    <row r="202" spans="1:12" ht="399" x14ac:dyDescent="0.45">
      <c r="A202" t="s">
        <v>13279</v>
      </c>
      <c r="B202" t="s">
        <v>11760</v>
      </c>
      <c r="C202" t="s">
        <v>5901</v>
      </c>
      <c r="D202" t="s">
        <v>6699</v>
      </c>
      <c r="E202" s="14" t="s">
        <v>1200</v>
      </c>
      <c r="G202">
        <v>2021</v>
      </c>
      <c r="H202" t="s">
        <v>6696</v>
      </c>
      <c r="I202" t="s">
        <v>6697</v>
      </c>
      <c r="J202" s="14" t="s">
        <v>6695</v>
      </c>
      <c r="L202" t="s">
        <v>12831</v>
      </c>
    </row>
    <row r="203" spans="1:12" ht="199.5" x14ac:dyDescent="0.45">
      <c r="A203" t="s">
        <v>13279</v>
      </c>
      <c r="B203" t="s">
        <v>11760</v>
      </c>
      <c r="C203" t="s">
        <v>5857</v>
      </c>
      <c r="D203" t="s">
        <v>6804</v>
      </c>
      <c r="E203" s="14" t="s">
        <v>6801</v>
      </c>
      <c r="G203">
        <v>2021</v>
      </c>
      <c r="H203" t="s">
        <v>6798</v>
      </c>
      <c r="I203" t="s">
        <v>6799</v>
      </c>
      <c r="J203" s="14" t="s">
        <v>6797</v>
      </c>
      <c r="L203" t="s">
        <v>13128</v>
      </c>
    </row>
    <row r="204" spans="1:12" ht="42.75" x14ac:dyDescent="0.45">
      <c r="A204" t="s">
        <v>13280</v>
      </c>
      <c r="B204" t="s">
        <v>11760</v>
      </c>
      <c r="C204" t="s">
        <v>5857</v>
      </c>
      <c r="D204" t="s">
        <v>6035</v>
      </c>
      <c r="E204" s="14" t="s">
        <v>6032</v>
      </c>
      <c r="G204">
        <v>2019</v>
      </c>
      <c r="H204" t="s">
        <v>6029</v>
      </c>
      <c r="I204" t="s">
        <v>6030</v>
      </c>
      <c r="J204" s="14" t="s">
        <v>6028</v>
      </c>
      <c r="L204" t="s">
        <v>13206</v>
      </c>
    </row>
    <row r="205" spans="1:12" ht="327.75" x14ac:dyDescent="0.45">
      <c r="A205" t="s">
        <v>13280</v>
      </c>
      <c r="B205" t="s">
        <v>11761</v>
      </c>
      <c r="C205" t="s">
        <v>9095</v>
      </c>
      <c r="D205" t="s">
        <v>10133</v>
      </c>
      <c r="E205" s="14" t="s">
        <v>10131</v>
      </c>
      <c r="G205">
        <v>2021</v>
      </c>
      <c r="H205" t="s">
        <v>11963</v>
      </c>
      <c r="I205" t="s">
        <v>10125</v>
      </c>
      <c r="J205" s="14" t="s">
        <v>10129</v>
      </c>
      <c r="K205" t="s">
        <v>9084</v>
      </c>
      <c r="L205" t="s">
        <v>13249</v>
      </c>
    </row>
    <row r="206" spans="1:12" ht="270.75" x14ac:dyDescent="0.45">
      <c r="A206" t="s">
        <v>13279</v>
      </c>
      <c r="B206" t="s">
        <v>11760</v>
      </c>
      <c r="C206" t="s">
        <v>5857</v>
      </c>
      <c r="D206" t="s">
        <v>6724</v>
      </c>
      <c r="E206" s="14" t="s">
        <v>6721</v>
      </c>
      <c r="G206">
        <v>2021</v>
      </c>
      <c r="H206" t="s">
        <v>6718</v>
      </c>
      <c r="I206" t="s">
        <v>6719</v>
      </c>
      <c r="J206" s="14" t="s">
        <v>6717</v>
      </c>
      <c r="L206" t="s">
        <v>13137</v>
      </c>
    </row>
    <row r="207" spans="1:12" ht="285" x14ac:dyDescent="0.45">
      <c r="A207" t="s">
        <v>13279</v>
      </c>
      <c r="B207" t="s">
        <v>386</v>
      </c>
      <c r="C207" t="s">
        <v>17</v>
      </c>
      <c r="D207" t="s">
        <v>81</v>
      </c>
      <c r="E207" s="14" t="s">
        <v>82</v>
      </c>
      <c r="F207" t="s">
        <v>83</v>
      </c>
      <c r="G207">
        <v>2024</v>
      </c>
      <c r="H207" t="s">
        <v>85</v>
      </c>
      <c r="I207" t="s">
        <v>86</v>
      </c>
      <c r="J207" s="14" t="s">
        <v>87</v>
      </c>
      <c r="K207" t="s">
        <v>88</v>
      </c>
      <c r="L207" t="s">
        <v>12092</v>
      </c>
    </row>
    <row r="208" spans="1:12" ht="299.25" x14ac:dyDescent="0.45">
      <c r="A208" t="s">
        <v>13280</v>
      </c>
      <c r="B208" t="s">
        <v>11760</v>
      </c>
      <c r="C208" t="s">
        <v>5857</v>
      </c>
      <c r="D208" t="s">
        <v>7933</v>
      </c>
      <c r="E208" s="14" t="s">
        <v>7931</v>
      </c>
      <c r="G208">
        <v>2023</v>
      </c>
      <c r="H208" t="s">
        <v>7928</v>
      </c>
      <c r="I208" t="s">
        <v>7929</v>
      </c>
      <c r="J208" s="14" t="s">
        <v>7927</v>
      </c>
      <c r="L208" t="s">
        <v>13020</v>
      </c>
    </row>
    <row r="209" spans="1:12" ht="399" x14ac:dyDescent="0.45">
      <c r="A209" t="s">
        <v>13280</v>
      </c>
      <c r="B209" t="s">
        <v>11760</v>
      </c>
      <c r="C209" t="s">
        <v>5857</v>
      </c>
      <c r="D209" t="s">
        <v>7502</v>
      </c>
      <c r="E209" s="14" t="s">
        <v>7499</v>
      </c>
      <c r="G209">
        <v>2023</v>
      </c>
      <c r="H209" t="s">
        <v>7496</v>
      </c>
      <c r="I209" t="s">
        <v>7497</v>
      </c>
      <c r="J209" s="14" t="s">
        <v>7495</v>
      </c>
      <c r="L209" t="s">
        <v>13059</v>
      </c>
    </row>
    <row r="210" spans="1:12" ht="409.5" x14ac:dyDescent="0.45">
      <c r="A210" t="s">
        <v>13280</v>
      </c>
      <c r="B210" t="s">
        <v>11761</v>
      </c>
      <c r="C210" t="s">
        <v>9095</v>
      </c>
      <c r="D210" t="s">
        <v>9196</v>
      </c>
      <c r="E210" s="14" t="s">
        <v>9194</v>
      </c>
      <c r="G210">
        <v>2021</v>
      </c>
      <c r="H210" t="s">
        <v>12073</v>
      </c>
      <c r="I210" t="s">
        <v>9187</v>
      </c>
      <c r="J210" s="14" t="s">
        <v>9192</v>
      </c>
      <c r="K210" t="s">
        <v>9084</v>
      </c>
      <c r="L210" t="s">
        <v>13262</v>
      </c>
    </row>
    <row r="211" spans="1:12" ht="409.5" x14ac:dyDescent="0.45">
      <c r="A211" t="s">
        <v>13280</v>
      </c>
      <c r="B211" t="s">
        <v>11760</v>
      </c>
      <c r="C211" t="s">
        <v>5857</v>
      </c>
      <c r="D211" t="s">
        <v>7316</v>
      </c>
      <c r="E211" s="14" t="s">
        <v>931</v>
      </c>
      <c r="G211">
        <v>2020</v>
      </c>
      <c r="H211" t="s">
        <v>7312</v>
      </c>
      <c r="I211" t="s">
        <v>7313</v>
      </c>
      <c r="J211" s="14" t="s">
        <v>7311</v>
      </c>
      <c r="L211" t="s">
        <v>12870</v>
      </c>
    </row>
    <row r="212" spans="1:12" ht="270.75" x14ac:dyDescent="0.45">
      <c r="A212" t="s">
        <v>13280</v>
      </c>
      <c r="B212" t="s">
        <v>386</v>
      </c>
      <c r="C212" t="s">
        <v>17</v>
      </c>
      <c r="D212" t="s">
        <v>225</v>
      </c>
      <c r="E212" s="14" t="s">
        <v>226</v>
      </c>
      <c r="F212" t="s">
        <v>227</v>
      </c>
      <c r="G212">
        <v>2023</v>
      </c>
      <c r="H212" t="s">
        <v>228</v>
      </c>
      <c r="I212" t="s">
        <v>229</v>
      </c>
      <c r="J212" s="14" t="s">
        <v>230</v>
      </c>
      <c r="K212" t="s">
        <v>231</v>
      </c>
      <c r="L212" t="s">
        <v>12114</v>
      </c>
    </row>
    <row r="213" spans="1:12" ht="299.25" x14ac:dyDescent="0.45">
      <c r="A213" t="s">
        <v>13279</v>
      </c>
      <c r="B213" t="s">
        <v>11760</v>
      </c>
      <c r="C213" t="s">
        <v>5857</v>
      </c>
      <c r="D213" t="s">
        <v>8849</v>
      </c>
      <c r="E213" s="14" t="s">
        <v>8846</v>
      </c>
      <c r="G213">
        <v>2024</v>
      </c>
      <c r="H213" t="s">
        <v>8844</v>
      </c>
      <c r="I213" t="s">
        <v>8845</v>
      </c>
      <c r="J213" s="14" t="s">
        <v>8843</v>
      </c>
      <c r="L213" t="s">
        <v>12940</v>
      </c>
    </row>
    <row r="214" spans="1:12" ht="185.25" x14ac:dyDescent="0.45">
      <c r="A214" t="s">
        <v>13279</v>
      </c>
      <c r="B214" t="s">
        <v>11760</v>
      </c>
      <c r="C214" t="s">
        <v>5857</v>
      </c>
      <c r="D214" t="s">
        <v>8893</v>
      </c>
      <c r="E214" s="14" t="s">
        <v>8890</v>
      </c>
      <c r="G214">
        <v>2024</v>
      </c>
      <c r="H214" t="s">
        <v>8887</v>
      </c>
      <c r="I214" t="s">
        <v>8888</v>
      </c>
      <c r="J214" s="14" t="s">
        <v>8886</v>
      </c>
      <c r="L214" t="s">
        <v>12935</v>
      </c>
    </row>
    <row r="215" spans="1:12" ht="370.5" x14ac:dyDescent="0.45">
      <c r="A215" t="s">
        <v>13279</v>
      </c>
      <c r="B215" t="s">
        <v>386</v>
      </c>
      <c r="C215" t="s">
        <v>17</v>
      </c>
      <c r="D215" t="s">
        <v>29</v>
      </c>
      <c r="E215" s="14" t="s">
        <v>30</v>
      </c>
      <c r="F215" t="s">
        <v>31</v>
      </c>
      <c r="G215">
        <v>2021</v>
      </c>
      <c r="H215" t="s">
        <v>34</v>
      </c>
      <c r="I215" t="s">
        <v>35</v>
      </c>
      <c r="J215" s="14" t="s">
        <v>36</v>
      </c>
      <c r="K215" t="s">
        <v>37</v>
      </c>
      <c r="L215" t="s">
        <v>12086</v>
      </c>
    </row>
    <row r="216" spans="1:12" ht="299.25" x14ac:dyDescent="0.45">
      <c r="A216" t="s">
        <v>13279</v>
      </c>
      <c r="B216" t="s">
        <v>11760</v>
      </c>
      <c r="C216" t="s">
        <v>5857</v>
      </c>
      <c r="D216" t="s">
        <v>7543</v>
      </c>
      <c r="E216" s="14" t="s">
        <v>3339</v>
      </c>
      <c r="G216">
        <v>2022</v>
      </c>
      <c r="H216" t="s">
        <v>7539</v>
      </c>
      <c r="I216" t="s">
        <v>7540</v>
      </c>
      <c r="J216" s="14" t="s">
        <v>7538</v>
      </c>
      <c r="L216" t="s">
        <v>12528</v>
      </c>
    </row>
    <row r="217" spans="1:12" ht="409.5" x14ac:dyDescent="0.45">
      <c r="A217" t="s">
        <v>13279</v>
      </c>
      <c r="B217" t="s">
        <v>11760</v>
      </c>
      <c r="C217" t="s">
        <v>5857</v>
      </c>
      <c r="D217" t="s">
        <v>6787</v>
      </c>
      <c r="E217" s="14" t="s">
        <v>6785</v>
      </c>
      <c r="G217">
        <v>2021</v>
      </c>
      <c r="H217" t="s">
        <v>6781</v>
      </c>
      <c r="I217" t="s">
        <v>6782</v>
      </c>
      <c r="J217" s="14" t="s">
        <v>6780</v>
      </c>
      <c r="L217" t="s">
        <v>13130</v>
      </c>
    </row>
    <row r="218" spans="1:12" ht="409.5" x14ac:dyDescent="0.45">
      <c r="A218" t="s">
        <v>13279</v>
      </c>
      <c r="B218" t="s">
        <v>11760</v>
      </c>
      <c r="C218" t="s">
        <v>5857</v>
      </c>
      <c r="D218" t="s">
        <v>7898</v>
      </c>
      <c r="E218" s="14" t="s">
        <v>7895</v>
      </c>
      <c r="G218">
        <v>2023</v>
      </c>
      <c r="H218" t="s">
        <v>7891</v>
      </c>
      <c r="I218" t="s">
        <v>7892</v>
      </c>
      <c r="J218" s="14" t="s">
        <v>7890</v>
      </c>
      <c r="L218" t="s">
        <v>13024</v>
      </c>
    </row>
    <row r="219" spans="1:12" ht="409.5" x14ac:dyDescent="0.45">
      <c r="A219" t="s">
        <v>13280</v>
      </c>
      <c r="B219" t="s">
        <v>11760</v>
      </c>
      <c r="C219" t="s">
        <v>5857</v>
      </c>
      <c r="D219" t="s">
        <v>9010</v>
      </c>
      <c r="E219" s="14" t="s">
        <v>9007</v>
      </c>
      <c r="G219">
        <v>2024</v>
      </c>
      <c r="H219" t="s">
        <v>9005</v>
      </c>
      <c r="I219" t="s">
        <v>9006</v>
      </c>
      <c r="J219" s="14" t="s">
        <v>9004</v>
      </c>
      <c r="L219" t="s">
        <v>12922</v>
      </c>
    </row>
    <row r="220" spans="1:12" ht="409.5" x14ac:dyDescent="0.45">
      <c r="A220" t="s">
        <v>13279</v>
      </c>
      <c r="B220" t="s">
        <v>11760</v>
      </c>
      <c r="C220" t="s">
        <v>5857</v>
      </c>
      <c r="D220" t="s">
        <v>9027</v>
      </c>
      <c r="E220" s="14" t="s">
        <v>9024</v>
      </c>
      <c r="G220">
        <v>2023</v>
      </c>
      <c r="H220" t="s">
        <v>9021</v>
      </c>
      <c r="I220" t="s">
        <v>9022</v>
      </c>
      <c r="J220" s="14" t="s">
        <v>9020</v>
      </c>
      <c r="L220" t="s">
        <v>12920</v>
      </c>
    </row>
    <row r="221" spans="1:12" ht="384.75" x14ac:dyDescent="0.45">
      <c r="A221" t="s">
        <v>13279</v>
      </c>
      <c r="B221" t="s">
        <v>11760</v>
      </c>
      <c r="C221" t="s">
        <v>5857</v>
      </c>
      <c r="D221" t="s">
        <v>6043</v>
      </c>
      <c r="E221" s="14" t="s">
        <v>6041</v>
      </c>
      <c r="G221">
        <v>2020</v>
      </c>
      <c r="H221" t="s">
        <v>6038</v>
      </c>
      <c r="I221" t="s">
        <v>6039</v>
      </c>
      <c r="J221" s="14" t="s">
        <v>6037</v>
      </c>
      <c r="L221" t="s">
        <v>13205</v>
      </c>
    </row>
    <row r="222" spans="1:12" ht="342" x14ac:dyDescent="0.45">
      <c r="A222" t="s">
        <v>13280</v>
      </c>
      <c r="B222" t="s">
        <v>11760</v>
      </c>
      <c r="C222" t="s">
        <v>5857</v>
      </c>
      <c r="D222" t="s">
        <v>6476</v>
      </c>
      <c r="E222" s="14" t="s">
        <v>6473</v>
      </c>
      <c r="G222">
        <v>2017</v>
      </c>
      <c r="H222" t="s">
        <v>6470</v>
      </c>
      <c r="I222" t="s">
        <v>6471</v>
      </c>
      <c r="J222" s="14" t="s">
        <v>6469</v>
      </c>
      <c r="L222" t="s">
        <v>13163</v>
      </c>
    </row>
    <row r="223" spans="1:12" ht="409.5" x14ac:dyDescent="0.45">
      <c r="A223" t="s">
        <v>13279</v>
      </c>
      <c r="B223" t="s">
        <v>11760</v>
      </c>
      <c r="C223" t="s">
        <v>5857</v>
      </c>
      <c r="D223" t="s">
        <v>7049</v>
      </c>
      <c r="E223" s="14" t="s">
        <v>7047</v>
      </c>
      <c r="G223">
        <v>2022</v>
      </c>
      <c r="H223" t="s">
        <v>7045</v>
      </c>
      <c r="I223" t="s">
        <v>7046</v>
      </c>
      <c r="J223" s="14" t="s">
        <v>7044</v>
      </c>
      <c r="L223" t="s">
        <v>13106</v>
      </c>
    </row>
    <row r="224" spans="1:12" ht="285" x14ac:dyDescent="0.45">
      <c r="A224" t="s">
        <v>13279</v>
      </c>
      <c r="B224" t="s">
        <v>11760</v>
      </c>
      <c r="C224" t="s">
        <v>5857</v>
      </c>
      <c r="D224" t="s">
        <v>7299</v>
      </c>
      <c r="E224" s="14" t="s">
        <v>7296</v>
      </c>
      <c r="G224">
        <v>2021</v>
      </c>
      <c r="H224" t="s">
        <v>7294</v>
      </c>
      <c r="I224" t="s">
        <v>7295</v>
      </c>
      <c r="J224" s="14" t="s">
        <v>7293</v>
      </c>
      <c r="L224" t="s">
        <v>13081</v>
      </c>
    </row>
    <row r="225" spans="1:12" ht="384.75" x14ac:dyDescent="0.45">
      <c r="A225" t="s">
        <v>13280</v>
      </c>
      <c r="B225" t="s">
        <v>11760</v>
      </c>
      <c r="C225" t="s">
        <v>5857</v>
      </c>
      <c r="D225" t="s">
        <v>8421</v>
      </c>
      <c r="E225" s="14" t="s">
        <v>4820</v>
      </c>
      <c r="G225">
        <v>2024</v>
      </c>
      <c r="H225" t="s">
        <v>8417</v>
      </c>
      <c r="I225" t="s">
        <v>8418</v>
      </c>
      <c r="J225" s="14" t="s">
        <v>8416</v>
      </c>
      <c r="L225" t="s">
        <v>12308</v>
      </c>
    </row>
    <row r="226" spans="1:12" ht="409.5" x14ac:dyDescent="0.45">
      <c r="A226" t="s">
        <v>13279</v>
      </c>
      <c r="B226" t="s">
        <v>11760</v>
      </c>
      <c r="C226" t="s">
        <v>5857</v>
      </c>
      <c r="D226" t="s">
        <v>6404</v>
      </c>
      <c r="E226" s="14" t="s">
        <v>6401</v>
      </c>
      <c r="G226">
        <v>2020</v>
      </c>
      <c r="H226" t="s">
        <v>6398</v>
      </c>
      <c r="I226" t="s">
        <v>6399</v>
      </c>
      <c r="J226" s="14" t="s">
        <v>6397</v>
      </c>
      <c r="L226" t="s">
        <v>13171</v>
      </c>
    </row>
    <row r="227" spans="1:12" ht="185.25" x14ac:dyDescent="0.45">
      <c r="A227" t="s">
        <v>13279</v>
      </c>
      <c r="B227" t="s">
        <v>11760</v>
      </c>
      <c r="C227" t="s">
        <v>5857</v>
      </c>
      <c r="D227" t="s">
        <v>7959</v>
      </c>
      <c r="E227" s="14" t="s">
        <v>7956</v>
      </c>
      <c r="G227">
        <v>2023</v>
      </c>
      <c r="H227" t="s">
        <v>7953</v>
      </c>
      <c r="I227" t="s">
        <v>7954</v>
      </c>
      <c r="J227" s="14" t="s">
        <v>7952</v>
      </c>
      <c r="L227" t="s">
        <v>13017</v>
      </c>
    </row>
    <row r="228" spans="1:12" ht="171" x14ac:dyDescent="0.45">
      <c r="A228" t="s">
        <v>13280</v>
      </c>
      <c r="B228" t="s">
        <v>11761</v>
      </c>
      <c r="C228" t="s">
        <v>9095</v>
      </c>
      <c r="D228" t="s">
        <v>10644</v>
      </c>
      <c r="E228" s="14" t="s">
        <v>10642</v>
      </c>
      <c r="G228">
        <v>2023</v>
      </c>
      <c r="H228" t="s">
        <v>11903</v>
      </c>
      <c r="I228" t="s">
        <v>10636</v>
      </c>
      <c r="J228" s="14" t="s">
        <v>10640</v>
      </c>
      <c r="K228" t="s">
        <v>9084</v>
      </c>
      <c r="L228" t="s">
        <v>13017</v>
      </c>
    </row>
    <row r="229" spans="1:12" ht="299.25" x14ac:dyDescent="0.45">
      <c r="A229" t="s">
        <v>13279</v>
      </c>
      <c r="B229" t="s">
        <v>11760</v>
      </c>
      <c r="C229" t="s">
        <v>5857</v>
      </c>
      <c r="D229" t="s">
        <v>8661</v>
      </c>
      <c r="E229" s="14" t="s">
        <v>8658</v>
      </c>
      <c r="G229">
        <v>2024</v>
      </c>
      <c r="H229" t="s">
        <v>8656</v>
      </c>
      <c r="I229" t="s">
        <v>8657</v>
      </c>
      <c r="J229" s="14" t="s">
        <v>8655</v>
      </c>
      <c r="L229" t="s">
        <v>12958</v>
      </c>
    </row>
    <row r="230" spans="1:12" ht="285" x14ac:dyDescent="0.45">
      <c r="A230" t="s">
        <v>13279</v>
      </c>
      <c r="B230" t="s">
        <v>11760</v>
      </c>
      <c r="C230" t="s">
        <v>5901</v>
      </c>
      <c r="D230" t="s">
        <v>6454</v>
      </c>
      <c r="E230" s="14" t="s">
        <v>6451</v>
      </c>
      <c r="G230">
        <v>2017</v>
      </c>
      <c r="H230" t="s">
        <v>6448</v>
      </c>
      <c r="I230" t="s">
        <v>6449</v>
      </c>
      <c r="J230" s="14" t="s">
        <v>6447</v>
      </c>
      <c r="L230" t="s">
        <v>13166</v>
      </c>
    </row>
    <row r="231" spans="1:12" ht="285" x14ac:dyDescent="0.45">
      <c r="A231" t="s">
        <v>13280</v>
      </c>
      <c r="B231" t="s">
        <v>11760</v>
      </c>
      <c r="C231" t="s">
        <v>5857</v>
      </c>
      <c r="D231" t="s">
        <v>6907</v>
      </c>
      <c r="E231" s="14" t="s">
        <v>6904</v>
      </c>
      <c r="G231">
        <v>2022</v>
      </c>
      <c r="H231" t="s">
        <v>6901</v>
      </c>
      <c r="I231" t="s">
        <v>6902</v>
      </c>
      <c r="J231" s="14" t="s">
        <v>6900</v>
      </c>
      <c r="L231" t="s">
        <v>13121</v>
      </c>
    </row>
    <row r="232" spans="1:12" ht="256.5" x14ac:dyDescent="0.45">
      <c r="A232" t="s">
        <v>13279</v>
      </c>
      <c r="B232" t="s">
        <v>11760</v>
      </c>
      <c r="C232" t="s">
        <v>5857</v>
      </c>
      <c r="D232" t="s">
        <v>6640</v>
      </c>
      <c r="E232" s="14" t="s">
        <v>6637</v>
      </c>
      <c r="G232">
        <v>2021</v>
      </c>
      <c r="H232" t="s">
        <v>6634</v>
      </c>
      <c r="I232" t="s">
        <v>6635</v>
      </c>
      <c r="J232" s="14" t="s">
        <v>6633</v>
      </c>
      <c r="L232" t="s">
        <v>13145</v>
      </c>
    </row>
    <row r="233" spans="1:12" ht="399" x14ac:dyDescent="0.45">
      <c r="A233" t="s">
        <v>13279</v>
      </c>
      <c r="B233" t="s">
        <v>11760</v>
      </c>
      <c r="C233" t="s">
        <v>5857</v>
      </c>
      <c r="D233" t="s">
        <v>6795</v>
      </c>
      <c r="E233" s="14" t="s">
        <v>6792</v>
      </c>
      <c r="G233">
        <v>2022</v>
      </c>
      <c r="H233" t="s">
        <v>6790</v>
      </c>
      <c r="I233" t="s">
        <v>6791</v>
      </c>
      <c r="J233" s="14" t="s">
        <v>6789</v>
      </c>
      <c r="L233" t="s">
        <v>13129</v>
      </c>
    </row>
    <row r="234" spans="1:12" ht="342" x14ac:dyDescent="0.45">
      <c r="A234" t="s">
        <v>13279</v>
      </c>
      <c r="B234" t="s">
        <v>11760</v>
      </c>
      <c r="C234" t="s">
        <v>5857</v>
      </c>
      <c r="D234" t="s">
        <v>6751</v>
      </c>
      <c r="E234" s="14" t="s">
        <v>6748</v>
      </c>
      <c r="G234">
        <v>2022</v>
      </c>
      <c r="H234" t="s">
        <v>6746</v>
      </c>
      <c r="I234" t="s">
        <v>6747</v>
      </c>
      <c r="J234" s="14" t="s">
        <v>6745</v>
      </c>
      <c r="L234" t="s">
        <v>13134</v>
      </c>
    </row>
    <row r="235" spans="1:12" ht="370.5" x14ac:dyDescent="0.45">
      <c r="A235" t="s">
        <v>13279</v>
      </c>
      <c r="B235" t="s">
        <v>11760</v>
      </c>
      <c r="C235" t="s">
        <v>5857</v>
      </c>
      <c r="D235" t="s">
        <v>6152</v>
      </c>
      <c r="E235" s="14" t="s">
        <v>6150</v>
      </c>
      <c r="G235">
        <v>2018</v>
      </c>
      <c r="H235" t="s">
        <v>6147</v>
      </c>
      <c r="I235" t="s">
        <v>6148</v>
      </c>
      <c r="J235" s="14" t="s">
        <v>6146</v>
      </c>
      <c r="L235" t="s">
        <v>13194</v>
      </c>
    </row>
    <row r="236" spans="1:12" ht="327.75" x14ac:dyDescent="0.45">
      <c r="A236" t="s">
        <v>13279</v>
      </c>
      <c r="B236" t="s">
        <v>11760</v>
      </c>
      <c r="C236" t="s">
        <v>5857</v>
      </c>
      <c r="D236" t="s">
        <v>7027</v>
      </c>
      <c r="E236" s="14" t="s">
        <v>7024</v>
      </c>
      <c r="G236">
        <v>2020</v>
      </c>
      <c r="H236" t="s">
        <v>7022</v>
      </c>
      <c r="I236" t="s">
        <v>7023</v>
      </c>
      <c r="J236" s="14" t="s">
        <v>7021</v>
      </c>
      <c r="L236" t="s">
        <v>13108</v>
      </c>
    </row>
    <row r="237" spans="1:12" ht="57" x14ac:dyDescent="0.45">
      <c r="A237" t="s">
        <v>13279</v>
      </c>
      <c r="B237" t="s">
        <v>11761</v>
      </c>
      <c r="C237" t="s">
        <v>9095</v>
      </c>
      <c r="D237" t="s">
        <v>10982</v>
      </c>
      <c r="E237" s="14" t="s">
        <v>10980</v>
      </c>
      <c r="G237">
        <v>2024</v>
      </c>
      <c r="H237" t="s">
        <v>11860</v>
      </c>
      <c r="I237" t="s">
        <v>10974</v>
      </c>
      <c r="J237" s="14" t="s">
        <v>10978</v>
      </c>
      <c r="K237" t="s">
        <v>9084</v>
      </c>
      <c r="L237" t="s">
        <v>13230</v>
      </c>
    </row>
    <row r="238" spans="1:12" ht="213.75" x14ac:dyDescent="0.45">
      <c r="A238" t="s">
        <v>13280</v>
      </c>
      <c r="B238" t="s">
        <v>11760</v>
      </c>
      <c r="C238" t="s">
        <v>5857</v>
      </c>
      <c r="D238" t="s">
        <v>8785</v>
      </c>
      <c r="E238" s="14" t="s">
        <v>8782</v>
      </c>
      <c r="G238">
        <v>2023</v>
      </c>
      <c r="H238" t="s">
        <v>8779</v>
      </c>
      <c r="I238" t="s">
        <v>8780</v>
      </c>
      <c r="J238" s="14" t="s">
        <v>8778</v>
      </c>
      <c r="L238" t="s">
        <v>12947</v>
      </c>
    </row>
    <row r="239" spans="1:12" ht="285" x14ac:dyDescent="0.45">
      <c r="A239" t="s">
        <v>13280</v>
      </c>
      <c r="B239" t="s">
        <v>11760</v>
      </c>
      <c r="C239" t="s">
        <v>5901</v>
      </c>
      <c r="D239" t="s">
        <v>6706</v>
      </c>
      <c r="E239" s="14" t="s">
        <v>3851</v>
      </c>
      <c r="G239">
        <v>2022</v>
      </c>
      <c r="H239" t="s">
        <v>6702</v>
      </c>
      <c r="I239" t="s">
        <v>6703</v>
      </c>
      <c r="J239" s="14" t="s">
        <v>6701</v>
      </c>
      <c r="L239" t="s">
        <v>12453</v>
      </c>
    </row>
    <row r="240" spans="1:12" ht="409.5" x14ac:dyDescent="0.45">
      <c r="A240" t="s">
        <v>13279</v>
      </c>
      <c r="B240" t="s">
        <v>11760</v>
      </c>
      <c r="C240" t="s">
        <v>5857</v>
      </c>
      <c r="D240" t="s">
        <v>8273</v>
      </c>
      <c r="E240" s="14" t="s">
        <v>8270</v>
      </c>
      <c r="G240">
        <v>2023</v>
      </c>
      <c r="H240" t="s">
        <v>8267</v>
      </c>
      <c r="I240" t="s">
        <v>8268</v>
      </c>
      <c r="J240" s="14" t="s">
        <v>8266</v>
      </c>
      <c r="L240" t="s">
        <v>12990</v>
      </c>
    </row>
    <row r="241" spans="1:12" ht="409.5" x14ac:dyDescent="0.45">
      <c r="A241" t="s">
        <v>13279</v>
      </c>
      <c r="B241" t="s">
        <v>11760</v>
      </c>
      <c r="C241" t="s">
        <v>5857</v>
      </c>
      <c r="D241" t="s">
        <v>7623</v>
      </c>
      <c r="E241" s="14" t="s">
        <v>4463</v>
      </c>
      <c r="G241">
        <v>2022</v>
      </c>
      <c r="H241" t="s">
        <v>7618</v>
      </c>
      <c r="I241" t="s">
        <v>7619</v>
      </c>
      <c r="J241" s="14" t="s">
        <v>7617</v>
      </c>
      <c r="L241" t="s">
        <v>12362</v>
      </c>
    </row>
    <row r="242" spans="1:12" ht="327.75" x14ac:dyDescent="0.45">
      <c r="A242" t="s">
        <v>13280</v>
      </c>
      <c r="B242" t="s">
        <v>11760</v>
      </c>
      <c r="C242" t="s">
        <v>5857</v>
      </c>
      <c r="D242" t="s">
        <v>5960</v>
      </c>
      <c r="E242" s="14" t="s">
        <v>5957</v>
      </c>
      <c r="G242">
        <v>2019</v>
      </c>
      <c r="H242" t="s">
        <v>5954</v>
      </c>
      <c r="I242" t="s">
        <v>5955</v>
      </c>
      <c r="J242" s="14" t="s">
        <v>5953</v>
      </c>
      <c r="L242" t="s">
        <v>13212</v>
      </c>
    </row>
    <row r="243" spans="1:12" ht="356.25" x14ac:dyDescent="0.45">
      <c r="A243" t="s">
        <v>13280</v>
      </c>
      <c r="B243" t="s">
        <v>11760</v>
      </c>
      <c r="C243" t="s">
        <v>5857</v>
      </c>
      <c r="D243" t="s">
        <v>6428</v>
      </c>
      <c r="E243" s="14" t="s">
        <v>1800</v>
      </c>
      <c r="G243">
        <v>2020</v>
      </c>
      <c r="H243" t="s">
        <v>6424</v>
      </c>
      <c r="I243" t="s">
        <v>6425</v>
      </c>
      <c r="J243" s="14" t="s">
        <v>6423</v>
      </c>
      <c r="L243" t="s">
        <v>12749</v>
      </c>
    </row>
    <row r="244" spans="1:12" ht="409.5" x14ac:dyDescent="0.45">
      <c r="A244" t="s">
        <v>13280</v>
      </c>
      <c r="B244" t="s">
        <v>11760</v>
      </c>
      <c r="C244" t="s">
        <v>5857</v>
      </c>
      <c r="D244" t="s">
        <v>6922</v>
      </c>
      <c r="E244" s="14" t="s">
        <v>6919</v>
      </c>
      <c r="G244">
        <v>2021</v>
      </c>
      <c r="H244" t="s">
        <v>6917</v>
      </c>
      <c r="I244" t="s">
        <v>6918</v>
      </c>
      <c r="J244" s="14" t="s">
        <v>6916</v>
      </c>
      <c r="L244" t="s">
        <v>13120</v>
      </c>
    </row>
    <row r="245" spans="1:12" ht="409.5" x14ac:dyDescent="0.45">
      <c r="A245" t="s">
        <v>13280</v>
      </c>
      <c r="B245" t="s">
        <v>11760</v>
      </c>
      <c r="C245" t="s">
        <v>5857</v>
      </c>
      <c r="D245" t="s">
        <v>5969</v>
      </c>
      <c r="E245" s="14" t="s">
        <v>5966</v>
      </c>
      <c r="G245">
        <v>2017</v>
      </c>
      <c r="H245" t="s">
        <v>5963</v>
      </c>
      <c r="I245" t="s">
        <v>5964</v>
      </c>
      <c r="J245" s="14" t="s">
        <v>5962</v>
      </c>
      <c r="L245" t="s">
        <v>13211</v>
      </c>
    </row>
    <row r="246" spans="1:12" ht="185.25" x14ac:dyDescent="0.45">
      <c r="A246" t="s">
        <v>13280</v>
      </c>
      <c r="B246" t="s">
        <v>11761</v>
      </c>
      <c r="C246" t="s">
        <v>9095</v>
      </c>
      <c r="D246" t="s">
        <v>10690</v>
      </c>
      <c r="E246" s="14" t="s">
        <v>10688</v>
      </c>
      <c r="G246">
        <v>2024</v>
      </c>
      <c r="H246" t="s">
        <v>11899</v>
      </c>
      <c r="I246" t="s">
        <v>10681</v>
      </c>
      <c r="J246" s="14" t="s">
        <v>10686</v>
      </c>
      <c r="K246" t="s">
        <v>9084</v>
      </c>
      <c r="L246" t="s">
        <v>13236</v>
      </c>
    </row>
    <row r="247" spans="1:12" ht="270.75" x14ac:dyDescent="0.45">
      <c r="A247" t="s">
        <v>13280</v>
      </c>
      <c r="B247" t="s">
        <v>11760</v>
      </c>
      <c r="C247" t="s">
        <v>5857</v>
      </c>
      <c r="D247" t="s">
        <v>7740</v>
      </c>
      <c r="E247" s="14" t="s">
        <v>7737</v>
      </c>
      <c r="G247">
        <v>2023</v>
      </c>
      <c r="H247" t="s">
        <v>7734</v>
      </c>
      <c r="I247" t="s">
        <v>7735</v>
      </c>
      <c r="J247" s="14" t="s">
        <v>7733</v>
      </c>
      <c r="L247" t="s">
        <v>13038</v>
      </c>
    </row>
    <row r="248" spans="1:12" ht="384.75" x14ac:dyDescent="0.45">
      <c r="A248" t="s">
        <v>13279</v>
      </c>
      <c r="B248" t="s">
        <v>386</v>
      </c>
      <c r="C248" t="s">
        <v>17</v>
      </c>
      <c r="D248" t="s">
        <v>371</v>
      </c>
      <c r="E248" s="14" t="s">
        <v>372</v>
      </c>
      <c r="F248" t="s">
        <v>363</v>
      </c>
      <c r="G248">
        <v>2017</v>
      </c>
      <c r="H248" t="s">
        <v>375</v>
      </c>
      <c r="I248" t="s">
        <v>376</v>
      </c>
      <c r="J248" s="14" t="s">
        <v>377</v>
      </c>
      <c r="L248" t="s">
        <v>12133</v>
      </c>
    </row>
    <row r="249" spans="1:12" ht="399" x14ac:dyDescent="0.45">
      <c r="A249" t="s">
        <v>13279</v>
      </c>
      <c r="B249" t="s">
        <v>388</v>
      </c>
      <c r="D249" t="s">
        <v>524</v>
      </c>
      <c r="E249" s="14" t="s">
        <v>525</v>
      </c>
      <c r="G249">
        <v>2020</v>
      </c>
      <c r="H249" t="s">
        <v>517</v>
      </c>
      <c r="I249" t="s">
        <v>519</v>
      </c>
      <c r="J249" s="14" t="s">
        <v>521</v>
      </c>
      <c r="K249" t="s">
        <v>516</v>
      </c>
      <c r="L249" t="s">
        <v>12141</v>
      </c>
    </row>
    <row r="250" spans="1:12" ht="242.25" x14ac:dyDescent="0.45">
      <c r="A250" t="s">
        <v>13279</v>
      </c>
      <c r="B250" t="s">
        <v>386</v>
      </c>
      <c r="C250" t="s">
        <v>17</v>
      </c>
      <c r="D250" t="s">
        <v>56</v>
      </c>
      <c r="E250" s="14" t="s">
        <v>57</v>
      </c>
      <c r="F250" t="s">
        <v>31</v>
      </c>
      <c r="G250">
        <v>2021</v>
      </c>
      <c r="H250" t="s">
        <v>59</v>
      </c>
      <c r="I250" t="s">
        <v>60</v>
      </c>
      <c r="J250" s="14" t="s">
        <v>61</v>
      </c>
      <c r="K250" t="s">
        <v>62</v>
      </c>
      <c r="L250" t="s">
        <v>12089</v>
      </c>
    </row>
    <row r="251" spans="1:12" ht="399" x14ac:dyDescent="0.45">
      <c r="A251" t="s">
        <v>13280</v>
      </c>
      <c r="B251" t="s">
        <v>11761</v>
      </c>
      <c r="C251" t="s">
        <v>9095</v>
      </c>
      <c r="D251" t="s">
        <v>11503</v>
      </c>
      <c r="E251" s="14" t="s">
        <v>11501</v>
      </c>
      <c r="G251">
        <v>2023</v>
      </c>
      <c r="H251" t="s">
        <v>11790</v>
      </c>
      <c r="I251" t="s">
        <v>11498</v>
      </c>
      <c r="J251" s="14" t="s">
        <v>11500</v>
      </c>
      <c r="K251" t="s">
        <v>9084</v>
      </c>
      <c r="L251" t="s">
        <v>13221</v>
      </c>
    </row>
    <row r="252" spans="1:12" ht="409.5" x14ac:dyDescent="0.45">
      <c r="A252" t="s">
        <v>13280</v>
      </c>
      <c r="B252" t="s">
        <v>11760</v>
      </c>
      <c r="C252" t="s">
        <v>5857</v>
      </c>
      <c r="D252" t="s">
        <v>7368</v>
      </c>
      <c r="E252" s="14" t="s">
        <v>7365</v>
      </c>
      <c r="G252">
        <v>2022</v>
      </c>
      <c r="H252" t="s">
        <v>7362</v>
      </c>
      <c r="I252" t="s">
        <v>7363</v>
      </c>
      <c r="J252" s="14" t="s">
        <v>7361</v>
      </c>
      <c r="L252" t="s">
        <v>13074</v>
      </c>
    </row>
    <row r="253" spans="1:12" ht="409.5" x14ac:dyDescent="0.45">
      <c r="A253" t="s">
        <v>13280</v>
      </c>
      <c r="B253" t="s">
        <v>11760</v>
      </c>
      <c r="C253" t="s">
        <v>5857</v>
      </c>
      <c r="D253" t="s">
        <v>8303</v>
      </c>
      <c r="E253" s="14" t="s">
        <v>8300</v>
      </c>
      <c r="G253">
        <v>2024</v>
      </c>
      <c r="H253" t="s">
        <v>8298</v>
      </c>
      <c r="I253" t="s">
        <v>8299</v>
      </c>
      <c r="J253" s="14" t="s">
        <v>8297</v>
      </c>
      <c r="L253" t="s">
        <v>12988</v>
      </c>
    </row>
    <row r="254" spans="1:12" ht="342" x14ac:dyDescent="0.45">
      <c r="A254" t="s">
        <v>13280</v>
      </c>
      <c r="B254" t="s">
        <v>386</v>
      </c>
      <c r="C254" t="s">
        <v>17</v>
      </c>
      <c r="D254" t="s">
        <v>178</v>
      </c>
      <c r="E254" s="14" t="s">
        <v>179</v>
      </c>
      <c r="F254" t="s">
        <v>74</v>
      </c>
      <c r="G254">
        <v>2019</v>
      </c>
      <c r="H254" t="s">
        <v>181</v>
      </c>
      <c r="I254" t="s">
        <v>182</v>
      </c>
      <c r="J254" s="14" t="s">
        <v>183</v>
      </c>
      <c r="K254" t="s">
        <v>184</v>
      </c>
      <c r="L254" t="s">
        <v>12107</v>
      </c>
    </row>
    <row r="255" spans="1:12" ht="409.5" x14ac:dyDescent="0.45">
      <c r="A255" t="s">
        <v>13280</v>
      </c>
      <c r="B255" t="s">
        <v>11760</v>
      </c>
      <c r="C255" t="s">
        <v>5857</v>
      </c>
      <c r="D255" t="s">
        <v>8993</v>
      </c>
      <c r="E255" s="14" t="s">
        <v>8990</v>
      </c>
      <c r="G255">
        <v>2024</v>
      </c>
      <c r="H255" t="s">
        <v>8987</v>
      </c>
      <c r="I255" t="s">
        <v>8988</v>
      </c>
      <c r="J255" s="14" t="s">
        <v>8986</v>
      </c>
      <c r="L255" t="s">
        <v>12924</v>
      </c>
    </row>
    <row r="256" spans="1:12" ht="228" x14ac:dyDescent="0.45">
      <c r="A256" t="s">
        <v>13280</v>
      </c>
      <c r="B256" t="s">
        <v>11761</v>
      </c>
      <c r="C256" t="s">
        <v>9095</v>
      </c>
      <c r="D256" t="s">
        <v>10557</v>
      </c>
      <c r="E256" s="14" t="s">
        <v>3055</v>
      </c>
      <c r="G256">
        <v>2023</v>
      </c>
      <c r="H256" t="s">
        <v>11913</v>
      </c>
      <c r="I256" t="s">
        <v>10550</v>
      </c>
      <c r="J256" s="14" t="s">
        <v>10554</v>
      </c>
      <c r="K256" t="s">
        <v>9084</v>
      </c>
      <c r="L256" t="s">
        <v>12570</v>
      </c>
    </row>
    <row r="257" spans="1:12" ht="409.5" x14ac:dyDescent="0.45">
      <c r="A257" t="s">
        <v>13279</v>
      </c>
      <c r="B257" t="s">
        <v>11761</v>
      </c>
      <c r="C257" t="s">
        <v>9095</v>
      </c>
      <c r="D257" t="s">
        <v>9683</v>
      </c>
      <c r="E257" s="14" t="s">
        <v>4714</v>
      </c>
      <c r="G257">
        <v>2024</v>
      </c>
      <c r="H257" t="s">
        <v>12017</v>
      </c>
      <c r="I257" t="s">
        <v>8699</v>
      </c>
      <c r="J257" s="14" t="s">
        <v>9681</v>
      </c>
      <c r="K257" t="s">
        <v>9084</v>
      </c>
      <c r="L257" t="s">
        <v>12324</v>
      </c>
    </row>
    <row r="258" spans="1:12" ht="399" x14ac:dyDescent="0.45">
      <c r="A258" t="s">
        <v>13280</v>
      </c>
      <c r="B258" t="s">
        <v>11760</v>
      </c>
      <c r="C258" t="s">
        <v>5857</v>
      </c>
      <c r="D258" t="s">
        <v>8471</v>
      </c>
      <c r="E258" s="14" t="s">
        <v>8468</v>
      </c>
      <c r="G258">
        <v>2024</v>
      </c>
      <c r="H258" t="s">
        <v>8465</v>
      </c>
      <c r="I258" t="s">
        <v>8466</v>
      </c>
      <c r="J258" s="14" t="s">
        <v>8464</v>
      </c>
      <c r="L258" t="s">
        <v>12975</v>
      </c>
    </row>
    <row r="259" spans="1:12" ht="327.75" x14ac:dyDescent="0.45">
      <c r="A259" t="s">
        <v>13280</v>
      </c>
      <c r="B259" t="s">
        <v>11760</v>
      </c>
      <c r="C259" t="s">
        <v>5857</v>
      </c>
      <c r="D259" t="s">
        <v>5993</v>
      </c>
      <c r="E259" s="14" t="s">
        <v>5990</v>
      </c>
      <c r="G259">
        <v>2017</v>
      </c>
      <c r="H259" t="s">
        <v>5987</v>
      </c>
      <c r="I259" t="s">
        <v>5988</v>
      </c>
      <c r="J259" s="14" t="s">
        <v>5986</v>
      </c>
      <c r="L259" t="s">
        <v>13210</v>
      </c>
    </row>
    <row r="260" spans="1:12" ht="342" x14ac:dyDescent="0.45">
      <c r="A260" t="s">
        <v>13280</v>
      </c>
      <c r="B260" t="s">
        <v>11760</v>
      </c>
      <c r="C260" t="s">
        <v>5857</v>
      </c>
      <c r="D260" t="s">
        <v>7324</v>
      </c>
      <c r="E260" s="14" t="s">
        <v>7321</v>
      </c>
      <c r="G260">
        <v>2022</v>
      </c>
      <c r="H260" t="s">
        <v>7319</v>
      </c>
      <c r="I260" t="s">
        <v>7320</v>
      </c>
      <c r="J260" s="14" t="s">
        <v>7318</v>
      </c>
      <c r="L260" t="s">
        <v>13079</v>
      </c>
    </row>
    <row r="261" spans="1:12" ht="213.75" x14ac:dyDescent="0.45">
      <c r="A261" t="s">
        <v>13280</v>
      </c>
      <c r="B261" t="s">
        <v>11760</v>
      </c>
      <c r="C261" t="s">
        <v>5857</v>
      </c>
      <c r="D261" t="s">
        <v>7984</v>
      </c>
      <c r="E261" s="14" t="s">
        <v>7982</v>
      </c>
      <c r="G261">
        <v>2023</v>
      </c>
      <c r="H261" t="s">
        <v>7980</v>
      </c>
      <c r="I261" t="s">
        <v>7981</v>
      </c>
      <c r="J261" s="14" t="s">
        <v>7979</v>
      </c>
      <c r="L261" t="s">
        <v>13014</v>
      </c>
    </row>
    <row r="262" spans="1:12" ht="370.5" x14ac:dyDescent="0.45">
      <c r="A262" t="s">
        <v>13279</v>
      </c>
      <c r="B262" t="s">
        <v>11760</v>
      </c>
      <c r="C262" t="s">
        <v>5857</v>
      </c>
      <c r="D262" t="s">
        <v>6852</v>
      </c>
      <c r="E262" s="14" t="s">
        <v>3922</v>
      </c>
      <c r="G262">
        <v>2022</v>
      </c>
      <c r="H262" t="s">
        <v>6847</v>
      </c>
      <c r="I262" t="s">
        <v>6848</v>
      </c>
      <c r="J262" s="14" t="s">
        <v>6846</v>
      </c>
      <c r="L262" t="s">
        <v>12443</v>
      </c>
    </row>
    <row r="263" spans="1:12" ht="213.75" x14ac:dyDescent="0.45">
      <c r="A263" t="s">
        <v>13279</v>
      </c>
      <c r="B263" t="s">
        <v>386</v>
      </c>
      <c r="C263" t="s">
        <v>17</v>
      </c>
      <c r="D263" t="s">
        <v>38</v>
      </c>
      <c r="E263" s="14" t="s">
        <v>39</v>
      </c>
      <c r="F263" t="s">
        <v>40</v>
      </c>
      <c r="G263">
        <v>2022</v>
      </c>
      <c r="H263" t="s">
        <v>45</v>
      </c>
      <c r="I263" t="s">
        <v>46</v>
      </c>
      <c r="J263" s="14" t="s">
        <v>47</v>
      </c>
      <c r="L263" t="s">
        <v>12087</v>
      </c>
    </row>
    <row r="264" spans="1:12" ht="242.25" x14ac:dyDescent="0.45">
      <c r="A264" t="s">
        <v>13280</v>
      </c>
      <c r="B264" t="s">
        <v>11760</v>
      </c>
      <c r="C264" t="s">
        <v>5857</v>
      </c>
      <c r="D264" t="s">
        <v>7416</v>
      </c>
      <c r="E264" s="14" t="s">
        <v>7413</v>
      </c>
      <c r="G264">
        <v>2022</v>
      </c>
      <c r="H264" t="s">
        <v>7409</v>
      </c>
      <c r="I264" t="s">
        <v>7410</v>
      </c>
      <c r="J264" s="14" t="s">
        <v>7408</v>
      </c>
      <c r="L264" t="s">
        <v>13068</v>
      </c>
    </row>
    <row r="265" spans="1:12" ht="171" x14ac:dyDescent="0.45">
      <c r="A265" t="s">
        <v>13279</v>
      </c>
      <c r="B265" t="s">
        <v>11760</v>
      </c>
      <c r="C265" t="s">
        <v>5857</v>
      </c>
      <c r="D265" t="s">
        <v>8645</v>
      </c>
      <c r="E265" s="14" t="s">
        <v>8643</v>
      </c>
      <c r="G265">
        <v>2024</v>
      </c>
      <c r="H265" t="s">
        <v>8640</v>
      </c>
      <c r="I265" t="s">
        <v>8641</v>
      </c>
      <c r="J265" s="14" t="s">
        <v>8639</v>
      </c>
      <c r="L265" t="s">
        <v>12960</v>
      </c>
    </row>
    <row r="266" spans="1:12" ht="409.5" x14ac:dyDescent="0.45">
      <c r="A266" t="s">
        <v>13280</v>
      </c>
      <c r="B266" t="s">
        <v>11760</v>
      </c>
      <c r="C266" t="s">
        <v>5857</v>
      </c>
      <c r="D266" t="s">
        <v>6844</v>
      </c>
      <c r="E266" s="14" t="s">
        <v>670</v>
      </c>
      <c r="G266">
        <v>2021</v>
      </c>
      <c r="H266" t="s">
        <v>6840</v>
      </c>
      <c r="I266" t="s">
        <v>6841</v>
      </c>
      <c r="J266" s="14" t="s">
        <v>6839</v>
      </c>
      <c r="L266" t="s">
        <v>12906</v>
      </c>
    </row>
    <row r="267" spans="1:12" ht="356.25" x14ac:dyDescent="0.45">
      <c r="A267" t="s">
        <v>13280</v>
      </c>
      <c r="B267" t="s">
        <v>11760</v>
      </c>
      <c r="C267" t="s">
        <v>5901</v>
      </c>
      <c r="D267" t="s">
        <v>6217</v>
      </c>
      <c r="E267" s="14" t="s">
        <v>1553</v>
      </c>
      <c r="G267">
        <v>2020</v>
      </c>
      <c r="H267" t="s">
        <v>6213</v>
      </c>
      <c r="I267" t="s">
        <v>6214</v>
      </c>
      <c r="J267" s="14" t="s">
        <v>6212</v>
      </c>
      <c r="L267" t="s">
        <v>12783</v>
      </c>
    </row>
    <row r="268" spans="1:12" ht="370.5" x14ac:dyDescent="0.45">
      <c r="A268" t="s">
        <v>13279</v>
      </c>
      <c r="B268" t="s">
        <v>388</v>
      </c>
      <c r="D268" t="s">
        <v>562</v>
      </c>
      <c r="E268" s="14" t="s">
        <v>563</v>
      </c>
      <c r="G268">
        <v>2022</v>
      </c>
      <c r="H268" t="s">
        <v>555</v>
      </c>
      <c r="I268" t="s">
        <v>557</v>
      </c>
      <c r="J268" s="14" t="s">
        <v>559</v>
      </c>
      <c r="K268" t="s">
        <v>554</v>
      </c>
      <c r="L268" t="s">
        <v>12137</v>
      </c>
    </row>
    <row r="269" spans="1:12" ht="409.5" x14ac:dyDescent="0.45">
      <c r="A269" t="s">
        <v>13280</v>
      </c>
      <c r="B269" t="s">
        <v>11760</v>
      </c>
      <c r="C269" t="s">
        <v>5857</v>
      </c>
      <c r="D269" t="s">
        <v>7266</v>
      </c>
      <c r="E269" s="14" t="s">
        <v>7263</v>
      </c>
      <c r="G269">
        <v>2020</v>
      </c>
      <c r="H269" t="s">
        <v>7260</v>
      </c>
      <c r="I269" t="s">
        <v>7261</v>
      </c>
      <c r="J269" s="14" t="s">
        <v>7259</v>
      </c>
      <c r="L269" t="s">
        <v>13084</v>
      </c>
    </row>
    <row r="270" spans="1:12" ht="299.25" x14ac:dyDescent="0.45">
      <c r="A270" t="s">
        <v>13280</v>
      </c>
      <c r="B270" t="s">
        <v>11760</v>
      </c>
      <c r="C270" t="s">
        <v>5857</v>
      </c>
      <c r="D270" t="s">
        <v>7114</v>
      </c>
      <c r="E270" s="14" t="s">
        <v>7111</v>
      </c>
      <c r="G270">
        <v>2021</v>
      </c>
      <c r="H270" t="s">
        <v>7108</v>
      </c>
      <c r="I270" t="s">
        <v>7109</v>
      </c>
      <c r="J270" s="14" t="s">
        <v>7107</v>
      </c>
      <c r="L270" t="s">
        <v>13101</v>
      </c>
    </row>
    <row r="271" spans="1:12" ht="327.75" x14ac:dyDescent="0.45">
      <c r="A271" t="s">
        <v>13279</v>
      </c>
      <c r="B271" t="s">
        <v>11760</v>
      </c>
      <c r="C271" t="s">
        <v>5857</v>
      </c>
      <c r="D271" t="s">
        <v>6224</v>
      </c>
      <c r="E271" s="14" t="s">
        <v>2431</v>
      </c>
      <c r="G271">
        <v>2018</v>
      </c>
      <c r="H271" t="s">
        <v>6220</v>
      </c>
      <c r="I271" t="s">
        <v>6221</v>
      </c>
      <c r="J271" s="14" t="s">
        <v>6219</v>
      </c>
      <c r="L271" t="s">
        <v>12663</v>
      </c>
    </row>
    <row r="272" spans="1:12" ht="270.75" x14ac:dyDescent="0.45">
      <c r="A272" t="s">
        <v>13280</v>
      </c>
      <c r="B272" t="s">
        <v>11760</v>
      </c>
      <c r="C272" t="s">
        <v>5857</v>
      </c>
      <c r="D272" t="s">
        <v>7632</v>
      </c>
      <c r="E272" s="14" t="s">
        <v>7629</v>
      </c>
      <c r="G272">
        <v>2023</v>
      </c>
      <c r="H272" t="s">
        <v>7626</v>
      </c>
      <c r="I272" t="s">
        <v>7627</v>
      </c>
      <c r="J272" s="14" t="s">
        <v>7625</v>
      </c>
      <c r="L272" t="s">
        <v>13047</v>
      </c>
    </row>
    <row r="273" spans="1:12" ht="409.5" x14ac:dyDescent="0.45">
      <c r="A273" t="s">
        <v>13280</v>
      </c>
      <c r="B273" t="s">
        <v>11760</v>
      </c>
      <c r="C273" t="s">
        <v>5857</v>
      </c>
      <c r="D273" t="s">
        <v>7527</v>
      </c>
      <c r="E273" s="14" t="s">
        <v>7524</v>
      </c>
      <c r="G273">
        <v>2023</v>
      </c>
      <c r="H273" t="s">
        <v>7521</v>
      </c>
      <c r="I273" t="s">
        <v>7522</v>
      </c>
      <c r="J273" s="14" t="s">
        <v>7520</v>
      </c>
      <c r="L273" t="s">
        <v>13057</v>
      </c>
    </row>
    <row r="274" spans="1:12" ht="409.5" x14ac:dyDescent="0.45">
      <c r="A274" t="s">
        <v>13280</v>
      </c>
      <c r="B274" t="s">
        <v>11760</v>
      </c>
      <c r="C274" t="s">
        <v>5901</v>
      </c>
      <c r="D274" t="s">
        <v>8034</v>
      </c>
      <c r="E274" s="14" t="s">
        <v>8031</v>
      </c>
      <c r="G274">
        <v>2023</v>
      </c>
      <c r="H274" t="s">
        <v>8029</v>
      </c>
      <c r="I274" t="s">
        <v>8030</v>
      </c>
      <c r="J274" s="14" t="s">
        <v>8028</v>
      </c>
      <c r="L274" t="s">
        <v>13009</v>
      </c>
    </row>
    <row r="275" spans="1:12" ht="409.5" x14ac:dyDescent="0.45">
      <c r="A275" t="s">
        <v>13280</v>
      </c>
      <c r="B275" t="s">
        <v>11760</v>
      </c>
      <c r="C275" t="s">
        <v>5857</v>
      </c>
      <c r="D275" t="s">
        <v>7217</v>
      </c>
      <c r="E275" s="14" t="s">
        <v>7214</v>
      </c>
      <c r="G275">
        <v>2021</v>
      </c>
      <c r="H275" t="s">
        <v>7211</v>
      </c>
      <c r="I275" t="s">
        <v>7212</v>
      </c>
      <c r="J275" s="14" t="s">
        <v>7210</v>
      </c>
      <c r="L275" t="s">
        <v>13090</v>
      </c>
    </row>
    <row r="276" spans="1:12" ht="313.5" x14ac:dyDescent="0.45">
      <c r="A276" t="s">
        <v>13280</v>
      </c>
      <c r="B276" t="s">
        <v>11760</v>
      </c>
      <c r="C276" t="s">
        <v>5857</v>
      </c>
      <c r="D276" t="s">
        <v>7536</v>
      </c>
      <c r="E276" s="14" t="s">
        <v>7533</v>
      </c>
      <c r="G276">
        <v>2023</v>
      </c>
      <c r="H276" t="s">
        <v>7530</v>
      </c>
      <c r="I276" t="s">
        <v>7531</v>
      </c>
      <c r="J276" s="14" t="s">
        <v>7529</v>
      </c>
      <c r="L276" t="s">
        <v>13056</v>
      </c>
    </row>
    <row r="277" spans="1:12" ht="409.5" x14ac:dyDescent="0.45">
      <c r="A277" t="s">
        <v>13280</v>
      </c>
      <c r="B277" t="s">
        <v>11761</v>
      </c>
      <c r="C277" t="s">
        <v>9095</v>
      </c>
      <c r="D277" t="s">
        <v>9693</v>
      </c>
      <c r="E277" s="14" t="s">
        <v>9691</v>
      </c>
      <c r="G277">
        <v>2022</v>
      </c>
      <c r="H277" t="s">
        <v>12016</v>
      </c>
      <c r="I277" t="s">
        <v>9685</v>
      </c>
      <c r="J277" s="14" t="s">
        <v>9689</v>
      </c>
      <c r="K277" t="s">
        <v>9084</v>
      </c>
      <c r="L277" t="s">
        <v>13254</v>
      </c>
    </row>
    <row r="278" spans="1:12" ht="409.5" x14ac:dyDescent="0.45">
      <c r="A278" t="s">
        <v>13280</v>
      </c>
      <c r="B278" t="s">
        <v>11760</v>
      </c>
      <c r="C278" t="s">
        <v>5857</v>
      </c>
      <c r="D278" t="s">
        <v>6553</v>
      </c>
      <c r="E278" s="14" t="s">
        <v>6550</v>
      </c>
      <c r="G278">
        <v>2018</v>
      </c>
      <c r="H278" t="s">
        <v>6547</v>
      </c>
      <c r="I278" t="s">
        <v>6548</v>
      </c>
      <c r="J278" s="14" t="s">
        <v>6546</v>
      </c>
      <c r="L278" t="s">
        <v>13155</v>
      </c>
    </row>
    <row r="279" spans="1:12" ht="213.75" x14ac:dyDescent="0.45">
      <c r="A279" t="s">
        <v>13280</v>
      </c>
      <c r="B279" t="s">
        <v>11761</v>
      </c>
      <c r="C279" t="s">
        <v>9095</v>
      </c>
      <c r="D279" t="s">
        <v>10615</v>
      </c>
      <c r="E279" s="14" t="s">
        <v>10613</v>
      </c>
      <c r="G279">
        <v>2017</v>
      </c>
      <c r="H279" t="s">
        <v>11906</v>
      </c>
      <c r="I279" t="s">
        <v>10606</v>
      </c>
      <c r="J279" s="14" t="s">
        <v>10611</v>
      </c>
      <c r="K279" t="s">
        <v>9084</v>
      </c>
      <c r="L279" t="s">
        <v>13240</v>
      </c>
    </row>
    <row r="280" spans="1:12" ht="409.5" x14ac:dyDescent="0.45">
      <c r="A280" t="s">
        <v>13279</v>
      </c>
      <c r="B280" t="s">
        <v>11760</v>
      </c>
      <c r="C280" t="s">
        <v>5857</v>
      </c>
      <c r="D280" t="s">
        <v>8875</v>
      </c>
      <c r="E280" s="14" t="s">
        <v>8872</v>
      </c>
      <c r="G280">
        <v>2024</v>
      </c>
      <c r="H280" t="s">
        <v>8869</v>
      </c>
      <c r="I280" t="s">
        <v>8870</v>
      </c>
      <c r="J280" s="14" t="s">
        <v>8868</v>
      </c>
      <c r="L280" t="s">
        <v>12937</v>
      </c>
    </row>
    <row r="281" spans="1:12" ht="409.5" x14ac:dyDescent="0.45">
      <c r="A281" t="s">
        <v>13280</v>
      </c>
      <c r="B281" t="s">
        <v>388</v>
      </c>
      <c r="D281" t="s">
        <v>468</v>
      </c>
      <c r="E281" s="14" t="s">
        <v>469</v>
      </c>
      <c r="G281">
        <v>2017</v>
      </c>
      <c r="H281" t="s">
        <v>463</v>
      </c>
      <c r="I281" t="s">
        <v>465</v>
      </c>
      <c r="J281" s="14" t="s">
        <v>466</v>
      </c>
      <c r="K281" t="s">
        <v>462</v>
      </c>
      <c r="L281" t="s">
        <v>12146</v>
      </c>
    </row>
    <row r="282" spans="1:12" ht="256.5" x14ac:dyDescent="0.45">
      <c r="A282" t="s">
        <v>13280</v>
      </c>
      <c r="B282" t="s">
        <v>11760</v>
      </c>
      <c r="C282" t="s">
        <v>5901</v>
      </c>
      <c r="D282" t="s">
        <v>7916</v>
      </c>
      <c r="E282" s="14" t="s">
        <v>7913</v>
      </c>
      <c r="G282">
        <v>2022</v>
      </c>
      <c r="H282" t="s">
        <v>7910</v>
      </c>
      <c r="I282" t="s">
        <v>7911</v>
      </c>
      <c r="J282" s="14" t="s">
        <v>7909</v>
      </c>
      <c r="L282" t="s">
        <v>13022</v>
      </c>
    </row>
    <row r="283" spans="1:12" ht="409.5" x14ac:dyDescent="0.45">
      <c r="A283" t="s">
        <v>13279</v>
      </c>
      <c r="B283" t="s">
        <v>11760</v>
      </c>
      <c r="C283" t="s">
        <v>5857</v>
      </c>
      <c r="D283" t="s">
        <v>5883</v>
      </c>
      <c r="E283" s="14" t="s">
        <v>5880</v>
      </c>
      <c r="G283">
        <v>2017</v>
      </c>
      <c r="H283" t="s">
        <v>5877</v>
      </c>
      <c r="I283" t="s">
        <v>5878</v>
      </c>
      <c r="J283" s="14" t="s">
        <v>5876</v>
      </c>
      <c r="L283" t="s">
        <v>13218</v>
      </c>
    </row>
    <row r="284" spans="1:12" ht="242.25" x14ac:dyDescent="0.45">
      <c r="A284" t="s">
        <v>13280</v>
      </c>
      <c r="B284" t="s">
        <v>11760</v>
      </c>
      <c r="C284" t="s">
        <v>5857</v>
      </c>
      <c r="D284" t="s">
        <v>7122</v>
      </c>
      <c r="E284" s="14" t="s">
        <v>7120</v>
      </c>
      <c r="G284">
        <v>2021</v>
      </c>
      <c r="H284" t="s">
        <v>7117</v>
      </c>
      <c r="I284" t="s">
        <v>7118</v>
      </c>
      <c r="J284" s="14" t="s">
        <v>7116</v>
      </c>
      <c r="L284" t="s">
        <v>13100</v>
      </c>
    </row>
    <row r="285" spans="1:12" ht="409.5" x14ac:dyDescent="0.45">
      <c r="A285" t="s">
        <v>13280</v>
      </c>
      <c r="B285" t="s">
        <v>11760</v>
      </c>
      <c r="C285" t="s">
        <v>5857</v>
      </c>
      <c r="D285" t="s">
        <v>8202</v>
      </c>
      <c r="E285" s="14" t="s">
        <v>8199</v>
      </c>
      <c r="G285">
        <v>2022</v>
      </c>
      <c r="H285" t="s">
        <v>8196</v>
      </c>
      <c r="I285" t="s">
        <v>8197</v>
      </c>
      <c r="J285" s="14" t="s">
        <v>8195</v>
      </c>
      <c r="L285" t="s">
        <v>12994</v>
      </c>
    </row>
    <row r="286" spans="1:12" ht="342" x14ac:dyDescent="0.45">
      <c r="A286" t="s">
        <v>13280</v>
      </c>
      <c r="B286" t="s">
        <v>11760</v>
      </c>
      <c r="C286" t="s">
        <v>5857</v>
      </c>
      <c r="D286" t="s">
        <v>7425</v>
      </c>
      <c r="E286" s="14" t="s">
        <v>7422</v>
      </c>
      <c r="G286">
        <v>2022</v>
      </c>
      <c r="H286" t="s">
        <v>7419</v>
      </c>
      <c r="I286" t="s">
        <v>7420</v>
      </c>
      <c r="J286" s="14" t="s">
        <v>7418</v>
      </c>
      <c r="L286" t="s">
        <v>13067</v>
      </c>
    </row>
    <row r="287" spans="1:12" ht="299.25" x14ac:dyDescent="0.45">
      <c r="A287" t="s">
        <v>13279</v>
      </c>
      <c r="B287" t="s">
        <v>11760</v>
      </c>
      <c r="C287" t="s">
        <v>5901</v>
      </c>
      <c r="D287" t="s">
        <v>8116</v>
      </c>
      <c r="E287" s="14" t="s">
        <v>3254</v>
      </c>
      <c r="G287">
        <v>2022</v>
      </c>
      <c r="H287" t="s">
        <v>8112</v>
      </c>
      <c r="I287" t="s">
        <v>8113</v>
      </c>
      <c r="J287" s="14" t="s">
        <v>8111</v>
      </c>
      <c r="L287" t="s">
        <v>12541</v>
      </c>
    </row>
    <row r="288" spans="1:12" ht="409.5" x14ac:dyDescent="0.45">
      <c r="A288" t="s">
        <v>13280</v>
      </c>
      <c r="B288" t="s">
        <v>11760</v>
      </c>
      <c r="C288" t="s">
        <v>5901</v>
      </c>
      <c r="D288" t="s">
        <v>8908</v>
      </c>
      <c r="E288" s="14" t="s">
        <v>8905</v>
      </c>
      <c r="G288">
        <v>2024</v>
      </c>
      <c r="H288" t="s">
        <v>8903</v>
      </c>
      <c r="I288" t="s">
        <v>8904</v>
      </c>
      <c r="J288" s="14" t="s">
        <v>8902</v>
      </c>
      <c r="L288" t="s">
        <v>12934</v>
      </c>
    </row>
    <row r="289" spans="1:12" ht="71.25" x14ac:dyDescent="0.45">
      <c r="A289" t="s">
        <v>13279</v>
      </c>
      <c r="B289" t="s">
        <v>11760</v>
      </c>
      <c r="C289" t="s">
        <v>5857</v>
      </c>
      <c r="D289" t="s">
        <v>6493</v>
      </c>
      <c r="E289" s="14" t="s">
        <v>6490</v>
      </c>
      <c r="G289">
        <v>2018</v>
      </c>
      <c r="H289" t="s">
        <v>6487</v>
      </c>
      <c r="I289" t="s">
        <v>6488</v>
      </c>
      <c r="J289" s="14" t="s">
        <v>6486</v>
      </c>
      <c r="L289" t="s">
        <v>13161</v>
      </c>
    </row>
    <row r="290" spans="1:12" ht="399" x14ac:dyDescent="0.45">
      <c r="A290" t="s">
        <v>13280</v>
      </c>
      <c r="B290" t="s">
        <v>11760</v>
      </c>
      <c r="C290" t="s">
        <v>5857</v>
      </c>
      <c r="D290" t="s">
        <v>6649</v>
      </c>
      <c r="E290" s="14" t="s">
        <v>6646</v>
      </c>
      <c r="G290">
        <v>2021</v>
      </c>
      <c r="H290" t="s">
        <v>6643</v>
      </c>
      <c r="I290" t="s">
        <v>6644</v>
      </c>
      <c r="J290" s="14" t="s">
        <v>6642</v>
      </c>
      <c r="L290" t="s">
        <v>13144</v>
      </c>
    </row>
    <row r="291" spans="1:12" ht="156.75" x14ac:dyDescent="0.45">
      <c r="A291" t="s">
        <v>13280</v>
      </c>
      <c r="B291" t="s">
        <v>11760</v>
      </c>
      <c r="C291" t="s">
        <v>5901</v>
      </c>
      <c r="D291" t="s">
        <v>7659</v>
      </c>
      <c r="E291" s="14" t="s">
        <v>7656</v>
      </c>
      <c r="G291">
        <v>2022</v>
      </c>
      <c r="H291" t="s">
        <v>7653</v>
      </c>
      <c r="I291" t="s">
        <v>7654</v>
      </c>
      <c r="J291" s="14" t="s">
        <v>7652</v>
      </c>
      <c r="L291" t="s">
        <v>13044</v>
      </c>
    </row>
    <row r="292" spans="1:12" ht="299.25" x14ac:dyDescent="0.45">
      <c r="A292" t="s">
        <v>13279</v>
      </c>
      <c r="B292" t="s">
        <v>386</v>
      </c>
      <c r="C292" t="s">
        <v>17</v>
      </c>
      <c r="D292" t="s">
        <v>312</v>
      </c>
      <c r="E292" s="14" t="s">
        <v>313</v>
      </c>
      <c r="F292" t="s">
        <v>20</v>
      </c>
      <c r="G292">
        <v>2020</v>
      </c>
      <c r="H292" t="s">
        <v>315</v>
      </c>
      <c r="I292" t="s">
        <v>316</v>
      </c>
      <c r="J292" s="14" t="s">
        <v>317</v>
      </c>
      <c r="K292" t="s">
        <v>318</v>
      </c>
      <c r="L292" t="s">
        <v>12126</v>
      </c>
    </row>
    <row r="293" spans="1:12" ht="370.5" x14ac:dyDescent="0.45">
      <c r="A293" t="s">
        <v>13279</v>
      </c>
      <c r="B293" t="s">
        <v>11760</v>
      </c>
      <c r="C293" t="s">
        <v>5901</v>
      </c>
      <c r="D293" t="s">
        <v>5907</v>
      </c>
      <c r="E293" s="14" t="s">
        <v>2016</v>
      </c>
      <c r="G293">
        <v>2019</v>
      </c>
      <c r="H293" t="s">
        <v>5903</v>
      </c>
      <c r="I293" t="s">
        <v>5904</v>
      </c>
      <c r="J293" s="14" t="s">
        <v>5902</v>
      </c>
      <c r="L293" t="s">
        <v>12719</v>
      </c>
    </row>
    <row r="294" spans="1:12" ht="409.5" x14ac:dyDescent="0.45">
      <c r="A294" t="s">
        <v>13279</v>
      </c>
      <c r="B294" t="s">
        <v>11760</v>
      </c>
      <c r="C294" t="s">
        <v>5857</v>
      </c>
      <c r="D294" t="s">
        <v>7851</v>
      </c>
      <c r="E294" s="14" t="s">
        <v>7848</v>
      </c>
      <c r="G294">
        <v>2022</v>
      </c>
      <c r="H294" t="s">
        <v>7846</v>
      </c>
      <c r="I294" t="s">
        <v>7847</v>
      </c>
      <c r="J294" s="14" t="s">
        <v>7845</v>
      </c>
      <c r="L294" t="s">
        <v>13028</v>
      </c>
    </row>
    <row r="295" spans="1:12" ht="342" x14ac:dyDescent="0.45">
      <c r="A295" t="s">
        <v>13279</v>
      </c>
      <c r="B295" t="s">
        <v>11760</v>
      </c>
      <c r="C295" t="s">
        <v>5857</v>
      </c>
      <c r="D295" t="s">
        <v>6860</v>
      </c>
      <c r="E295" s="14" t="s">
        <v>6857</v>
      </c>
      <c r="G295">
        <v>2021</v>
      </c>
      <c r="H295" t="s">
        <v>6855</v>
      </c>
      <c r="I295" t="s">
        <v>6856</v>
      </c>
      <c r="J295" s="14" t="s">
        <v>6854</v>
      </c>
      <c r="L295" t="s">
        <v>12424</v>
      </c>
    </row>
    <row r="296" spans="1:12" ht="409.5" x14ac:dyDescent="0.45">
      <c r="A296" t="s">
        <v>13279</v>
      </c>
      <c r="B296" t="s">
        <v>11760</v>
      </c>
      <c r="C296" t="s">
        <v>5857</v>
      </c>
      <c r="D296" t="s">
        <v>6412</v>
      </c>
      <c r="E296" s="14" t="s">
        <v>6409</v>
      </c>
      <c r="G296">
        <v>2017</v>
      </c>
      <c r="H296" t="s">
        <v>6407</v>
      </c>
      <c r="I296" t="s">
        <v>6408</v>
      </c>
      <c r="J296" s="14" t="s">
        <v>6406</v>
      </c>
      <c r="L296" t="s">
        <v>13170</v>
      </c>
    </row>
    <row r="297" spans="1:12" ht="313.5" x14ac:dyDescent="0.45">
      <c r="A297" t="s">
        <v>13280</v>
      </c>
      <c r="B297" t="s">
        <v>386</v>
      </c>
      <c r="C297" t="s">
        <v>17</v>
      </c>
      <c r="D297" t="s">
        <v>134</v>
      </c>
      <c r="E297" s="14" t="s">
        <v>135</v>
      </c>
      <c r="F297" t="s">
        <v>20</v>
      </c>
      <c r="G297">
        <v>2023</v>
      </c>
      <c r="H297" t="s">
        <v>137</v>
      </c>
      <c r="I297" t="s">
        <v>138</v>
      </c>
      <c r="J297" s="14" t="s">
        <v>139</v>
      </c>
      <c r="K297" t="s">
        <v>140</v>
      </c>
      <c r="L297" t="s">
        <v>12100</v>
      </c>
    </row>
    <row r="298" spans="1:12" ht="370.5" x14ac:dyDescent="0.45">
      <c r="A298" t="s">
        <v>13279</v>
      </c>
      <c r="B298" t="s">
        <v>11760</v>
      </c>
      <c r="C298" t="s">
        <v>5857</v>
      </c>
      <c r="D298" t="s">
        <v>8900</v>
      </c>
      <c r="E298" s="14" t="s">
        <v>2646</v>
      </c>
      <c r="G298">
        <v>2023</v>
      </c>
      <c r="H298" t="s">
        <v>8896</v>
      </c>
      <c r="I298" t="s">
        <v>8897</v>
      </c>
      <c r="J298" s="14" t="s">
        <v>8895</v>
      </c>
      <c r="L298" t="s">
        <v>12631</v>
      </c>
    </row>
    <row r="299" spans="1:12" ht="327.75" x14ac:dyDescent="0.45">
      <c r="A299" t="s">
        <v>13279</v>
      </c>
      <c r="B299" t="s">
        <v>11760</v>
      </c>
      <c r="C299" t="s">
        <v>5857</v>
      </c>
      <c r="D299" t="s">
        <v>7376</v>
      </c>
      <c r="E299" s="14" t="s">
        <v>7374</v>
      </c>
      <c r="G299">
        <v>2021</v>
      </c>
      <c r="H299" t="s">
        <v>7371</v>
      </c>
      <c r="I299" t="s">
        <v>7372</v>
      </c>
      <c r="J299" s="14" t="s">
        <v>7370</v>
      </c>
      <c r="L299" t="s">
        <v>13073</v>
      </c>
    </row>
    <row r="300" spans="1:12" ht="356.25" x14ac:dyDescent="0.45">
      <c r="A300" t="s">
        <v>13279</v>
      </c>
      <c r="B300" t="s">
        <v>11760</v>
      </c>
      <c r="C300" t="s">
        <v>5857</v>
      </c>
      <c r="D300" t="s">
        <v>8653</v>
      </c>
      <c r="E300" s="14" t="s">
        <v>8650</v>
      </c>
      <c r="G300">
        <v>2024</v>
      </c>
      <c r="H300" t="s">
        <v>8648</v>
      </c>
      <c r="I300" t="s">
        <v>8649</v>
      </c>
      <c r="J300" s="14" t="s">
        <v>8647</v>
      </c>
      <c r="L300" t="s">
        <v>12959</v>
      </c>
    </row>
    <row r="301" spans="1:12" ht="409.5" x14ac:dyDescent="0.45">
      <c r="A301" t="s">
        <v>13279</v>
      </c>
      <c r="B301" t="s">
        <v>11760</v>
      </c>
      <c r="C301" t="s">
        <v>5857</v>
      </c>
      <c r="D301" t="s">
        <v>6778</v>
      </c>
      <c r="E301" s="14" t="s">
        <v>6775</v>
      </c>
      <c r="G301">
        <v>2021</v>
      </c>
      <c r="H301" t="s">
        <v>6772</v>
      </c>
      <c r="I301" t="s">
        <v>6773</v>
      </c>
      <c r="J301" s="14" t="s">
        <v>6771</v>
      </c>
      <c r="L301" t="s">
        <v>13131</v>
      </c>
    </row>
    <row r="302" spans="1:12" ht="242.25" x14ac:dyDescent="0.45">
      <c r="A302" t="s">
        <v>13280</v>
      </c>
      <c r="B302" t="s">
        <v>11761</v>
      </c>
      <c r="C302" t="s">
        <v>9095</v>
      </c>
      <c r="D302" t="s">
        <v>11061</v>
      </c>
      <c r="E302" s="14" t="s">
        <v>11059</v>
      </c>
      <c r="G302">
        <v>2022</v>
      </c>
      <c r="H302" t="s">
        <v>11850</v>
      </c>
      <c r="I302" t="s">
        <v>11052</v>
      </c>
      <c r="J302" s="14" t="s">
        <v>11057</v>
      </c>
      <c r="K302" t="s">
        <v>9084</v>
      </c>
      <c r="L302" t="s">
        <v>13228</v>
      </c>
    </row>
    <row r="303" spans="1:12" ht="356.25" x14ac:dyDescent="0.45">
      <c r="A303" t="s">
        <v>13280</v>
      </c>
      <c r="B303" t="s">
        <v>11760</v>
      </c>
      <c r="C303" t="s">
        <v>5857</v>
      </c>
      <c r="D303" t="s">
        <v>8124</v>
      </c>
      <c r="E303" s="14" t="s">
        <v>8121</v>
      </c>
      <c r="G303">
        <v>2022</v>
      </c>
      <c r="H303" t="s">
        <v>8119</v>
      </c>
      <c r="I303" t="s">
        <v>8120</v>
      </c>
      <c r="J303" s="14" t="s">
        <v>8118</v>
      </c>
      <c r="L303" t="s">
        <v>13001</v>
      </c>
    </row>
    <row r="304" spans="1:12" ht="356.25" x14ac:dyDescent="0.45">
      <c r="A304" t="s">
        <v>13280</v>
      </c>
      <c r="B304" t="s">
        <v>11760</v>
      </c>
      <c r="C304" t="s">
        <v>5857</v>
      </c>
      <c r="D304" t="s">
        <v>8446</v>
      </c>
      <c r="E304" s="14" t="s">
        <v>8444</v>
      </c>
      <c r="G304">
        <v>2024</v>
      </c>
      <c r="H304" t="s">
        <v>8441</v>
      </c>
      <c r="I304" t="s">
        <v>8442</v>
      </c>
      <c r="J304" s="14" t="s">
        <v>8440</v>
      </c>
      <c r="L304" t="s">
        <v>12978</v>
      </c>
    </row>
    <row r="305" spans="1:12" ht="409.5" x14ac:dyDescent="0.45">
      <c r="A305" t="s">
        <v>13279</v>
      </c>
      <c r="B305" t="s">
        <v>11760</v>
      </c>
      <c r="C305" t="s">
        <v>5857</v>
      </c>
      <c r="D305" t="s">
        <v>6955</v>
      </c>
      <c r="E305" s="14" t="s">
        <v>8229</v>
      </c>
      <c r="G305">
        <v>2022</v>
      </c>
      <c r="H305" t="s">
        <v>8226</v>
      </c>
      <c r="I305" t="s">
        <v>8227</v>
      </c>
      <c r="J305" s="14" t="s">
        <v>8225</v>
      </c>
      <c r="L305" t="s">
        <v>12992</v>
      </c>
    </row>
    <row r="306" spans="1:12" ht="409.5" x14ac:dyDescent="0.45">
      <c r="A306" t="s">
        <v>13279</v>
      </c>
      <c r="B306" t="s">
        <v>11760</v>
      </c>
      <c r="C306" t="s">
        <v>5857</v>
      </c>
      <c r="D306" t="s">
        <v>8393</v>
      </c>
      <c r="E306" s="14" t="s">
        <v>8390</v>
      </c>
      <c r="G306">
        <v>2023</v>
      </c>
      <c r="H306" t="s">
        <v>8387</v>
      </c>
      <c r="I306" t="s">
        <v>8388</v>
      </c>
      <c r="J306" s="14" t="s">
        <v>8386</v>
      </c>
      <c r="L306" t="s">
        <v>12982</v>
      </c>
    </row>
    <row r="307" spans="1:12" ht="409.5" x14ac:dyDescent="0.45">
      <c r="A307" t="s">
        <v>13279</v>
      </c>
      <c r="B307" t="s">
        <v>11760</v>
      </c>
      <c r="C307" t="s">
        <v>5857</v>
      </c>
      <c r="D307" t="s">
        <v>6461</v>
      </c>
      <c r="E307" s="14" t="s">
        <v>6459</v>
      </c>
      <c r="G307">
        <v>2019</v>
      </c>
      <c r="H307" t="s">
        <v>6457</v>
      </c>
      <c r="I307" t="s">
        <v>6458</v>
      </c>
      <c r="J307" s="14" t="s">
        <v>6456</v>
      </c>
      <c r="L307" t="s">
        <v>13165</v>
      </c>
    </row>
    <row r="308" spans="1:12" ht="384.75" x14ac:dyDescent="0.45">
      <c r="A308" t="s">
        <v>13280</v>
      </c>
      <c r="B308" t="s">
        <v>11760</v>
      </c>
      <c r="C308" t="s">
        <v>5857</v>
      </c>
      <c r="D308" t="s">
        <v>5916</v>
      </c>
      <c r="E308" s="14" t="s">
        <v>5913</v>
      </c>
      <c r="G308">
        <v>2018</v>
      </c>
      <c r="H308" t="s">
        <v>5910</v>
      </c>
      <c r="I308" t="s">
        <v>5911</v>
      </c>
      <c r="J308" s="14" t="s">
        <v>5909</v>
      </c>
      <c r="L308" t="s">
        <v>13216</v>
      </c>
    </row>
    <row r="309" spans="1:12" ht="409.5" x14ac:dyDescent="0.45">
      <c r="A309" t="s">
        <v>13280</v>
      </c>
      <c r="B309" t="s">
        <v>11760</v>
      </c>
      <c r="C309" t="s">
        <v>5901</v>
      </c>
      <c r="D309" t="s">
        <v>6684</v>
      </c>
      <c r="E309" s="14" t="s">
        <v>6681</v>
      </c>
      <c r="G309">
        <v>2021</v>
      </c>
      <c r="H309" t="s">
        <v>6678</v>
      </c>
      <c r="I309" t="s">
        <v>6679</v>
      </c>
      <c r="J309" s="14" t="s">
        <v>6677</v>
      </c>
      <c r="L309" t="s">
        <v>13140</v>
      </c>
    </row>
    <row r="310" spans="1:12" ht="409.5" x14ac:dyDescent="0.45">
      <c r="A310" t="s">
        <v>13280</v>
      </c>
      <c r="B310" t="s">
        <v>11761</v>
      </c>
      <c r="C310" t="s">
        <v>9095</v>
      </c>
      <c r="D310" t="s">
        <v>9175</v>
      </c>
      <c r="E310" s="14" t="s">
        <v>9173</v>
      </c>
      <c r="G310">
        <v>2023</v>
      </c>
      <c r="H310" t="s">
        <v>12075</v>
      </c>
      <c r="I310" t="s">
        <v>8433</v>
      </c>
      <c r="J310" s="14" t="s">
        <v>9172</v>
      </c>
      <c r="K310" t="s">
        <v>9084</v>
      </c>
      <c r="L310" t="s">
        <v>13263</v>
      </c>
    </row>
    <row r="311" spans="1:12" ht="409.5" x14ac:dyDescent="0.45">
      <c r="A311" t="s">
        <v>13279</v>
      </c>
      <c r="B311" t="s">
        <v>11760</v>
      </c>
      <c r="C311" t="s">
        <v>5857</v>
      </c>
      <c r="D311" t="s">
        <v>7813</v>
      </c>
      <c r="E311" s="14" t="s">
        <v>7810</v>
      </c>
      <c r="G311">
        <v>2022</v>
      </c>
      <c r="H311" t="s">
        <v>7807</v>
      </c>
      <c r="I311" t="s">
        <v>7808</v>
      </c>
      <c r="J311" s="14" t="s">
        <v>7806</v>
      </c>
      <c r="L311" t="s">
        <v>13032</v>
      </c>
    </row>
    <row r="312" spans="1:12" ht="409.5" x14ac:dyDescent="0.45">
      <c r="A312" t="s">
        <v>13279</v>
      </c>
      <c r="B312" t="s">
        <v>11760</v>
      </c>
      <c r="C312" t="s">
        <v>5857</v>
      </c>
      <c r="D312" t="s">
        <v>7600</v>
      </c>
      <c r="E312" s="14" t="s">
        <v>7597</v>
      </c>
      <c r="G312">
        <v>2022</v>
      </c>
      <c r="H312" t="s">
        <v>7595</v>
      </c>
      <c r="I312" t="s">
        <v>7596</v>
      </c>
      <c r="J312" s="14" t="s">
        <v>7594</v>
      </c>
      <c r="L312" t="s">
        <v>13049</v>
      </c>
    </row>
    <row r="313" spans="1:12" ht="409.5" x14ac:dyDescent="0.45">
      <c r="A313" t="s">
        <v>13279</v>
      </c>
      <c r="B313" t="s">
        <v>11760</v>
      </c>
      <c r="C313" t="s">
        <v>5857</v>
      </c>
      <c r="D313" t="s">
        <v>7592</v>
      </c>
      <c r="E313" s="14" t="s">
        <v>7589</v>
      </c>
      <c r="G313">
        <v>2023</v>
      </c>
      <c r="H313" t="s">
        <v>7586</v>
      </c>
      <c r="I313" t="s">
        <v>7587</v>
      </c>
      <c r="J313" s="14" t="s">
        <v>7585</v>
      </c>
      <c r="L313" t="s">
        <v>13050</v>
      </c>
    </row>
    <row r="314" spans="1:12" ht="313.5" x14ac:dyDescent="0.45">
      <c r="A314" t="s">
        <v>13280</v>
      </c>
      <c r="B314" t="s">
        <v>11760</v>
      </c>
      <c r="C314" t="s">
        <v>5857</v>
      </c>
      <c r="D314" t="s">
        <v>6135</v>
      </c>
      <c r="E314" s="14" t="s">
        <v>6132</v>
      </c>
      <c r="G314">
        <v>2020</v>
      </c>
      <c r="H314" t="s">
        <v>6129</v>
      </c>
      <c r="I314" t="s">
        <v>6130</v>
      </c>
      <c r="J314" s="14" t="s">
        <v>6128</v>
      </c>
      <c r="L314" t="s">
        <v>13196</v>
      </c>
    </row>
    <row r="315" spans="1:12" ht="213.75" x14ac:dyDescent="0.45">
      <c r="A315" t="s">
        <v>13280</v>
      </c>
      <c r="B315" t="s">
        <v>11761</v>
      </c>
      <c r="C315" t="s">
        <v>9095</v>
      </c>
      <c r="D315" t="s">
        <v>10956</v>
      </c>
      <c r="E315" s="14" t="s">
        <v>10954</v>
      </c>
      <c r="G315">
        <v>2023</v>
      </c>
      <c r="H315" t="s">
        <v>11864</v>
      </c>
      <c r="I315" t="s">
        <v>7946</v>
      </c>
      <c r="J315" s="14" t="s">
        <v>10952</v>
      </c>
      <c r="K315" t="s">
        <v>9084</v>
      </c>
      <c r="L315" t="s">
        <v>13231</v>
      </c>
    </row>
    <row r="316" spans="1:12" ht="409.5" x14ac:dyDescent="0.45">
      <c r="A316" t="s">
        <v>13279</v>
      </c>
      <c r="B316" t="s">
        <v>11761</v>
      </c>
      <c r="C316" t="s">
        <v>9095</v>
      </c>
      <c r="D316" t="s">
        <v>9584</v>
      </c>
      <c r="E316" s="14" t="s">
        <v>9582</v>
      </c>
      <c r="G316">
        <v>2023</v>
      </c>
      <c r="H316" t="s">
        <v>12029</v>
      </c>
      <c r="I316" t="s">
        <v>9575</v>
      </c>
      <c r="J316" s="14" t="s">
        <v>9580</v>
      </c>
      <c r="K316" t="s">
        <v>9084</v>
      </c>
      <c r="L316" t="s">
        <v>13257</v>
      </c>
    </row>
    <row r="317" spans="1:12" ht="409.5" x14ac:dyDescent="0.45">
      <c r="A317" t="s">
        <v>13280</v>
      </c>
      <c r="B317" t="s">
        <v>386</v>
      </c>
      <c r="C317" t="s">
        <v>17</v>
      </c>
      <c r="D317" t="s">
        <v>219</v>
      </c>
      <c r="E317" s="14" t="s">
        <v>220</v>
      </c>
      <c r="F317" t="s">
        <v>31</v>
      </c>
      <c r="G317">
        <v>2023</v>
      </c>
      <c r="H317" t="s">
        <v>221</v>
      </c>
      <c r="I317" t="s">
        <v>222</v>
      </c>
      <c r="J317" s="14" t="s">
        <v>223</v>
      </c>
      <c r="K317" t="s">
        <v>224</v>
      </c>
      <c r="L317" t="s">
        <v>12113</v>
      </c>
    </row>
    <row r="318" spans="1:12" ht="342" x14ac:dyDescent="0.45">
      <c r="A318" t="s">
        <v>13280</v>
      </c>
      <c r="B318" t="s">
        <v>11760</v>
      </c>
      <c r="C318" t="s">
        <v>5901</v>
      </c>
      <c r="D318" t="s">
        <v>8679</v>
      </c>
      <c r="E318" s="14" t="s">
        <v>8676</v>
      </c>
      <c r="G318">
        <v>2024</v>
      </c>
      <c r="H318" t="s">
        <v>8672</v>
      </c>
      <c r="I318" t="s">
        <v>8673</v>
      </c>
      <c r="J318" s="14" t="s">
        <v>8671</v>
      </c>
      <c r="L318" t="s">
        <v>12956</v>
      </c>
    </row>
    <row r="319" spans="1:12" ht="85.5" x14ac:dyDescent="0.45">
      <c r="A319" t="s">
        <v>13280</v>
      </c>
      <c r="B319" t="s">
        <v>386</v>
      </c>
      <c r="C319" t="s">
        <v>17</v>
      </c>
      <c r="D319" t="s">
        <v>287</v>
      </c>
      <c r="E319" s="14" t="s">
        <v>288</v>
      </c>
      <c r="F319" t="s">
        <v>40</v>
      </c>
      <c r="G319">
        <v>2019</v>
      </c>
      <c r="H319" t="s">
        <v>291</v>
      </c>
      <c r="I319" t="s">
        <v>292</v>
      </c>
      <c r="J319" s="14" t="s">
        <v>293</v>
      </c>
      <c r="L319" t="s">
        <v>12123</v>
      </c>
    </row>
    <row r="320" spans="1:12" ht="409.5" x14ac:dyDescent="0.45">
      <c r="A320" t="s">
        <v>13279</v>
      </c>
      <c r="B320" t="s">
        <v>11760</v>
      </c>
      <c r="C320" t="s">
        <v>5901</v>
      </c>
      <c r="D320" t="s">
        <v>7172</v>
      </c>
      <c r="E320" s="14" t="s">
        <v>7169</v>
      </c>
      <c r="G320">
        <v>2020</v>
      </c>
      <c r="H320" t="s">
        <v>7166</v>
      </c>
      <c r="I320" t="s">
        <v>7167</v>
      </c>
      <c r="J320" s="14" t="s">
        <v>7165</v>
      </c>
      <c r="L320" t="s">
        <v>13095</v>
      </c>
    </row>
    <row r="321" spans="1:12" ht="370.5" x14ac:dyDescent="0.45">
      <c r="A321" t="s">
        <v>13280</v>
      </c>
      <c r="B321" t="s">
        <v>11760</v>
      </c>
      <c r="C321" t="s">
        <v>5857</v>
      </c>
      <c r="D321" t="s">
        <v>8917</v>
      </c>
      <c r="E321" s="14" t="s">
        <v>8914</v>
      </c>
      <c r="G321">
        <v>2023</v>
      </c>
      <c r="H321" t="s">
        <v>8911</v>
      </c>
      <c r="I321" t="s">
        <v>8912</v>
      </c>
      <c r="J321" s="14" t="s">
        <v>8910</v>
      </c>
      <c r="L321" t="s">
        <v>12933</v>
      </c>
    </row>
    <row r="322" spans="1:12" ht="384.75" x14ac:dyDescent="0.45">
      <c r="A322" t="s">
        <v>13280</v>
      </c>
      <c r="B322" t="s">
        <v>11760</v>
      </c>
      <c r="C322" t="s">
        <v>5857</v>
      </c>
      <c r="D322" t="s">
        <v>8076</v>
      </c>
      <c r="E322" s="14" t="s">
        <v>8073</v>
      </c>
      <c r="G322">
        <v>2022</v>
      </c>
      <c r="H322" t="s">
        <v>8071</v>
      </c>
      <c r="I322" t="s">
        <v>8072</v>
      </c>
      <c r="J322" s="14" t="s">
        <v>8070</v>
      </c>
      <c r="L322" t="s">
        <v>13005</v>
      </c>
    </row>
    <row r="323" spans="1:12" ht="409.5" x14ac:dyDescent="0.45">
      <c r="A323" t="s">
        <v>13280</v>
      </c>
      <c r="B323" t="s">
        <v>11760</v>
      </c>
      <c r="C323" t="s">
        <v>5857</v>
      </c>
      <c r="D323" t="s">
        <v>6875</v>
      </c>
      <c r="E323" s="14" t="s">
        <v>6872</v>
      </c>
      <c r="G323">
        <v>2021</v>
      </c>
      <c r="H323" t="s">
        <v>6870</v>
      </c>
      <c r="I323" t="s">
        <v>6871</v>
      </c>
      <c r="J323" s="14" t="s">
        <v>6869</v>
      </c>
      <c r="L323" t="s">
        <v>13125</v>
      </c>
    </row>
    <row r="324" spans="1:12" ht="356.25" x14ac:dyDescent="0.45">
      <c r="A324" t="s">
        <v>13279</v>
      </c>
      <c r="B324" t="s">
        <v>11760</v>
      </c>
      <c r="C324" t="s">
        <v>5857</v>
      </c>
      <c r="D324" t="s">
        <v>6875</v>
      </c>
      <c r="E324" s="14" t="s">
        <v>7231</v>
      </c>
      <c r="G324">
        <v>2022</v>
      </c>
      <c r="H324" t="s">
        <v>7228</v>
      </c>
      <c r="I324" t="s">
        <v>7229</v>
      </c>
      <c r="J324" s="14" t="s">
        <v>7227</v>
      </c>
      <c r="L324" t="s">
        <v>13088</v>
      </c>
    </row>
    <row r="325" spans="1:12" ht="242.25" x14ac:dyDescent="0.45">
      <c r="A325" t="s">
        <v>13280</v>
      </c>
      <c r="B325" t="s">
        <v>11760</v>
      </c>
      <c r="C325" t="s">
        <v>5857</v>
      </c>
      <c r="D325" t="s">
        <v>6578</v>
      </c>
      <c r="E325" s="14" t="s">
        <v>6575</v>
      </c>
      <c r="G325">
        <v>2020</v>
      </c>
      <c r="H325" t="s">
        <v>6573</v>
      </c>
      <c r="I325" t="s">
        <v>6574</v>
      </c>
      <c r="J325" s="14" t="s">
        <v>6572</v>
      </c>
      <c r="L325" t="s">
        <v>13152</v>
      </c>
    </row>
    <row r="326" spans="1:12" ht="399" x14ac:dyDescent="0.45">
      <c r="A326" t="s">
        <v>13279</v>
      </c>
      <c r="B326" t="s">
        <v>11760</v>
      </c>
      <c r="C326" t="s">
        <v>5857</v>
      </c>
      <c r="D326" t="s">
        <v>7731</v>
      </c>
      <c r="E326" s="14" t="s">
        <v>7728</v>
      </c>
      <c r="G326">
        <v>2022</v>
      </c>
      <c r="H326" t="s">
        <v>7725</v>
      </c>
      <c r="I326" t="s">
        <v>7726</v>
      </c>
      <c r="J326" s="14" t="s">
        <v>7724</v>
      </c>
      <c r="L326" t="s">
        <v>13039</v>
      </c>
    </row>
    <row r="327" spans="1:12" ht="409.5" x14ac:dyDescent="0.45">
      <c r="A327" t="s">
        <v>13280</v>
      </c>
      <c r="B327" t="s">
        <v>11760</v>
      </c>
      <c r="C327" t="s">
        <v>5857</v>
      </c>
      <c r="D327" t="s">
        <v>5978</v>
      </c>
      <c r="E327" s="14" t="s">
        <v>5975</v>
      </c>
      <c r="G327">
        <v>2019</v>
      </c>
      <c r="H327" t="s">
        <v>5972</v>
      </c>
      <c r="I327" t="s">
        <v>5973</v>
      </c>
      <c r="J327" s="14" t="s">
        <v>5971</v>
      </c>
      <c r="L327" t="s">
        <v>12787</v>
      </c>
    </row>
    <row r="328" spans="1:12" ht="409.5" x14ac:dyDescent="0.45">
      <c r="A328" t="s">
        <v>13280</v>
      </c>
      <c r="B328" t="s">
        <v>11760</v>
      </c>
      <c r="C328" t="s">
        <v>5901</v>
      </c>
      <c r="D328" t="s">
        <v>6421</v>
      </c>
      <c r="E328" s="14" t="s">
        <v>6418</v>
      </c>
      <c r="G328">
        <v>2019</v>
      </c>
      <c r="H328" t="s">
        <v>6415</v>
      </c>
      <c r="I328" t="s">
        <v>6416</v>
      </c>
      <c r="J328" s="14" t="s">
        <v>6414</v>
      </c>
      <c r="L328" t="s">
        <v>13169</v>
      </c>
    </row>
    <row r="329" spans="1:12" ht="342" x14ac:dyDescent="0.45">
      <c r="A329" t="s">
        <v>13279</v>
      </c>
      <c r="B329" t="s">
        <v>388</v>
      </c>
      <c r="D329" t="s">
        <v>420</v>
      </c>
      <c r="E329" s="14" t="s">
        <v>421</v>
      </c>
      <c r="G329">
        <v>2024</v>
      </c>
      <c r="H329" t="s">
        <v>413</v>
      </c>
      <c r="I329" t="s">
        <v>415</v>
      </c>
      <c r="J329" s="14" t="s">
        <v>417</v>
      </c>
      <c r="K329" t="s">
        <v>412</v>
      </c>
      <c r="L329" t="s">
        <v>12151</v>
      </c>
    </row>
    <row r="330" spans="1:12" ht="409.5" x14ac:dyDescent="0.45">
      <c r="A330" t="s">
        <v>13280</v>
      </c>
      <c r="B330" t="s">
        <v>11760</v>
      </c>
      <c r="C330" t="s">
        <v>5857</v>
      </c>
      <c r="D330" t="s">
        <v>8735</v>
      </c>
      <c r="E330" s="14" t="s">
        <v>8732</v>
      </c>
      <c r="G330">
        <v>2024</v>
      </c>
      <c r="H330" t="s">
        <v>8729</v>
      </c>
      <c r="I330" t="s">
        <v>8730</v>
      </c>
      <c r="J330" s="14" t="s">
        <v>8728</v>
      </c>
      <c r="L330" t="s">
        <v>12951</v>
      </c>
    </row>
    <row r="331" spans="1:12" ht="213.75" x14ac:dyDescent="0.45">
      <c r="A331" t="s">
        <v>13279</v>
      </c>
      <c r="B331" t="s">
        <v>11760</v>
      </c>
      <c r="C331" t="s">
        <v>5901</v>
      </c>
      <c r="D331" t="s">
        <v>6000</v>
      </c>
      <c r="E331" s="14" t="s">
        <v>6467</v>
      </c>
      <c r="G331">
        <v>2018</v>
      </c>
      <c r="H331" t="s">
        <v>6464</v>
      </c>
      <c r="I331" t="s">
        <v>6465</v>
      </c>
      <c r="J331" s="14" t="s">
        <v>6463</v>
      </c>
      <c r="L331" t="s">
        <v>13164</v>
      </c>
    </row>
    <row r="332" spans="1:12" ht="409.5" x14ac:dyDescent="0.45">
      <c r="A332" t="s">
        <v>13280</v>
      </c>
      <c r="B332" t="s">
        <v>11760</v>
      </c>
      <c r="C332" t="s">
        <v>5857</v>
      </c>
      <c r="D332" t="s">
        <v>8209</v>
      </c>
      <c r="E332" s="14" t="s">
        <v>2815</v>
      </c>
      <c r="G332">
        <v>2023</v>
      </c>
      <c r="H332" t="s">
        <v>8205</v>
      </c>
      <c r="I332" t="s">
        <v>8206</v>
      </c>
      <c r="J332" s="14" t="s">
        <v>8204</v>
      </c>
      <c r="L332" t="s">
        <v>12606</v>
      </c>
    </row>
    <row r="333" spans="1:12" ht="409.5" x14ac:dyDescent="0.45">
      <c r="A333" t="s">
        <v>13279</v>
      </c>
      <c r="B333" t="s">
        <v>11760</v>
      </c>
      <c r="C333" t="s">
        <v>5857</v>
      </c>
      <c r="D333" t="s">
        <v>7096</v>
      </c>
      <c r="E333" s="14" t="s">
        <v>7094</v>
      </c>
      <c r="G333">
        <v>2021</v>
      </c>
      <c r="H333" t="s">
        <v>7091</v>
      </c>
      <c r="I333" t="s">
        <v>7092</v>
      </c>
      <c r="J333" s="14" t="s">
        <v>7090</v>
      </c>
      <c r="L333" t="s">
        <v>13103</v>
      </c>
    </row>
    <row r="334" spans="1:12" ht="313.5" x14ac:dyDescent="0.45">
      <c r="A334" t="s">
        <v>13280</v>
      </c>
      <c r="B334" t="s">
        <v>11761</v>
      </c>
      <c r="C334" t="s">
        <v>9095</v>
      </c>
      <c r="D334" t="s">
        <v>10162</v>
      </c>
      <c r="E334" s="14" t="s">
        <v>10160</v>
      </c>
      <c r="G334">
        <v>2020</v>
      </c>
      <c r="H334" t="s">
        <v>11960</v>
      </c>
      <c r="I334" t="s">
        <v>10154</v>
      </c>
      <c r="J334" s="14" t="s">
        <v>10158</v>
      </c>
      <c r="K334" t="s">
        <v>9084</v>
      </c>
      <c r="L334" t="s">
        <v>13247</v>
      </c>
    </row>
    <row r="335" spans="1:12" ht="327.75" x14ac:dyDescent="0.45">
      <c r="A335" t="s">
        <v>13279</v>
      </c>
      <c r="B335" t="s">
        <v>11760</v>
      </c>
      <c r="C335" t="s">
        <v>5857</v>
      </c>
      <c r="D335" t="s">
        <v>7615</v>
      </c>
      <c r="E335" s="14" t="s">
        <v>7613</v>
      </c>
      <c r="G335">
        <v>2022</v>
      </c>
      <c r="H335" t="s">
        <v>7610</v>
      </c>
      <c r="I335" t="s">
        <v>7611</v>
      </c>
      <c r="J335" s="14" t="s">
        <v>7609</v>
      </c>
      <c r="L335" t="s">
        <v>13048</v>
      </c>
    </row>
    <row r="336" spans="1:12" ht="409.5" x14ac:dyDescent="0.45">
      <c r="A336" t="s">
        <v>13279</v>
      </c>
      <c r="B336" t="s">
        <v>11760</v>
      </c>
      <c r="C336" t="s">
        <v>5857</v>
      </c>
      <c r="D336" t="s">
        <v>8538</v>
      </c>
      <c r="E336" s="14" t="s">
        <v>8535</v>
      </c>
      <c r="G336">
        <v>2023</v>
      </c>
      <c r="H336" t="s">
        <v>8532</v>
      </c>
      <c r="I336" t="s">
        <v>8533</v>
      </c>
      <c r="J336" s="14" t="s">
        <v>8531</v>
      </c>
      <c r="L336" t="s">
        <v>12968</v>
      </c>
    </row>
    <row r="337" spans="1:12" ht="228" x14ac:dyDescent="0.45">
      <c r="A337" t="s">
        <v>13280</v>
      </c>
      <c r="B337" t="s">
        <v>11760</v>
      </c>
      <c r="C337" t="s">
        <v>5857</v>
      </c>
      <c r="D337" t="s">
        <v>6386</v>
      </c>
      <c r="E337" s="14" t="s">
        <v>2236</v>
      </c>
      <c r="G337">
        <v>2018</v>
      </c>
      <c r="H337" t="s">
        <v>6383</v>
      </c>
      <c r="I337" t="s">
        <v>6384</v>
      </c>
      <c r="J337" s="14" t="s">
        <v>6382</v>
      </c>
      <c r="L337" t="s">
        <v>12690</v>
      </c>
    </row>
    <row r="338" spans="1:12" ht="409.5" x14ac:dyDescent="0.45">
      <c r="A338" t="s">
        <v>13280</v>
      </c>
      <c r="B338" t="s">
        <v>11760</v>
      </c>
      <c r="C338" t="s">
        <v>5857</v>
      </c>
      <c r="D338" t="s">
        <v>8326</v>
      </c>
      <c r="E338" s="14" t="s">
        <v>5000</v>
      </c>
      <c r="G338">
        <v>2024</v>
      </c>
      <c r="H338" t="s">
        <v>8321</v>
      </c>
      <c r="I338" t="s">
        <v>8322</v>
      </c>
      <c r="J338" s="14" t="s">
        <v>8320</v>
      </c>
      <c r="L338" t="s">
        <v>12281</v>
      </c>
    </row>
    <row r="339" spans="1:12" ht="256.5" x14ac:dyDescent="0.45">
      <c r="A339" t="s">
        <v>13279</v>
      </c>
      <c r="B339" t="s">
        <v>11760</v>
      </c>
      <c r="C339" t="s">
        <v>5857</v>
      </c>
      <c r="D339" t="s">
        <v>6169</v>
      </c>
      <c r="E339" s="14" t="s">
        <v>6166</v>
      </c>
      <c r="G339">
        <v>2020</v>
      </c>
      <c r="H339" t="s">
        <v>6163</v>
      </c>
      <c r="I339" t="s">
        <v>6164</v>
      </c>
      <c r="J339" s="14" t="s">
        <v>6162</v>
      </c>
      <c r="L339" t="s">
        <v>13192</v>
      </c>
    </row>
    <row r="340" spans="1:12" ht="384.75" x14ac:dyDescent="0.45">
      <c r="A340" t="s">
        <v>13279</v>
      </c>
      <c r="B340" t="s">
        <v>11760</v>
      </c>
      <c r="C340" t="s">
        <v>5857</v>
      </c>
      <c r="D340" t="s">
        <v>6126</v>
      </c>
      <c r="E340" s="14" t="s">
        <v>6123</v>
      </c>
      <c r="G340">
        <v>2019</v>
      </c>
      <c r="H340" t="s">
        <v>6120</v>
      </c>
      <c r="I340" t="s">
        <v>6121</v>
      </c>
      <c r="J340" s="14" t="s">
        <v>6119</v>
      </c>
      <c r="L340" t="s">
        <v>13197</v>
      </c>
    </row>
    <row r="341" spans="1:12" ht="409.5" x14ac:dyDescent="0.45">
      <c r="A341" t="s">
        <v>13279</v>
      </c>
      <c r="B341" t="s">
        <v>11760</v>
      </c>
      <c r="C341" t="s">
        <v>5901</v>
      </c>
      <c r="D341" t="s">
        <v>6837</v>
      </c>
      <c r="E341" s="14" t="s">
        <v>634</v>
      </c>
      <c r="G341">
        <v>2020</v>
      </c>
      <c r="H341" t="s">
        <v>6833</v>
      </c>
      <c r="I341" t="s">
        <v>6834</v>
      </c>
      <c r="J341" s="14" t="s">
        <v>6832</v>
      </c>
      <c r="L341" t="s">
        <v>12911</v>
      </c>
    </row>
    <row r="342" spans="1:12" ht="370.5" x14ac:dyDescent="0.45">
      <c r="A342" t="s">
        <v>13279</v>
      </c>
      <c r="B342" t="s">
        <v>11760</v>
      </c>
      <c r="C342" t="s">
        <v>5901</v>
      </c>
      <c r="D342" t="s">
        <v>7225</v>
      </c>
      <c r="E342" s="14" t="s">
        <v>7223</v>
      </c>
      <c r="G342">
        <v>2020</v>
      </c>
      <c r="H342" t="s">
        <v>7220</v>
      </c>
      <c r="I342" t="s">
        <v>7221</v>
      </c>
      <c r="J342" s="14" t="s">
        <v>7219</v>
      </c>
      <c r="L342" t="s">
        <v>13089</v>
      </c>
    </row>
    <row r="343" spans="1:12" ht="409.5" x14ac:dyDescent="0.45">
      <c r="A343" t="s">
        <v>13280</v>
      </c>
      <c r="B343" t="s">
        <v>11760</v>
      </c>
      <c r="C343" t="s">
        <v>5857</v>
      </c>
      <c r="D343" t="s">
        <v>8043</v>
      </c>
      <c r="E343" s="14" t="s">
        <v>8040</v>
      </c>
      <c r="G343">
        <v>2022</v>
      </c>
      <c r="H343" t="s">
        <v>8037</v>
      </c>
      <c r="I343" t="s">
        <v>8038</v>
      </c>
      <c r="J343" s="14" t="s">
        <v>8036</v>
      </c>
      <c r="L343" t="s">
        <v>13008</v>
      </c>
    </row>
    <row r="344" spans="1:12" ht="409.5" x14ac:dyDescent="0.45">
      <c r="A344" t="s">
        <v>13280</v>
      </c>
      <c r="B344" t="s">
        <v>11760</v>
      </c>
      <c r="C344" t="s">
        <v>5857</v>
      </c>
      <c r="D344" t="s">
        <v>8759</v>
      </c>
      <c r="E344" s="14" t="s">
        <v>8756</v>
      </c>
      <c r="G344">
        <v>2024</v>
      </c>
      <c r="H344" t="s">
        <v>8753</v>
      </c>
      <c r="I344" t="s">
        <v>8754</v>
      </c>
      <c r="J344" s="14" t="s">
        <v>8752</v>
      </c>
      <c r="L344" t="s">
        <v>12949</v>
      </c>
    </row>
    <row r="345" spans="1:12" ht="409.5" x14ac:dyDescent="0.45">
      <c r="A345" t="s">
        <v>13279</v>
      </c>
      <c r="B345" t="s">
        <v>11760</v>
      </c>
      <c r="C345" t="s">
        <v>5857</v>
      </c>
      <c r="D345" t="s">
        <v>9069</v>
      </c>
      <c r="E345" s="14" t="s">
        <v>9066</v>
      </c>
      <c r="G345">
        <v>2024</v>
      </c>
      <c r="H345" t="s">
        <v>9062</v>
      </c>
      <c r="I345" t="s">
        <v>9063</v>
      </c>
      <c r="J345" s="14" t="s">
        <v>9061</v>
      </c>
      <c r="L345" t="s">
        <v>12916</v>
      </c>
    </row>
    <row r="346" spans="1:12" ht="409.5" x14ac:dyDescent="0.45">
      <c r="A346" t="s">
        <v>13279</v>
      </c>
      <c r="B346" t="s">
        <v>11760</v>
      </c>
      <c r="C346" t="s">
        <v>5857</v>
      </c>
      <c r="D346" t="s">
        <v>6210</v>
      </c>
      <c r="E346" s="14" t="s">
        <v>6207</v>
      </c>
      <c r="G346">
        <v>2018</v>
      </c>
      <c r="H346" t="s">
        <v>6204</v>
      </c>
      <c r="I346" t="s">
        <v>6205</v>
      </c>
      <c r="J346" s="14" t="s">
        <v>6203</v>
      </c>
      <c r="L346" t="s">
        <v>13188</v>
      </c>
    </row>
    <row r="347" spans="1:12" ht="370.5" x14ac:dyDescent="0.45">
      <c r="A347" t="s">
        <v>13279</v>
      </c>
      <c r="B347" t="s">
        <v>11760</v>
      </c>
      <c r="C347" t="s">
        <v>5857</v>
      </c>
      <c r="D347" t="s">
        <v>9059</v>
      </c>
      <c r="E347" s="14" t="s">
        <v>9056</v>
      </c>
      <c r="G347">
        <v>2024</v>
      </c>
      <c r="H347" t="s">
        <v>9053</v>
      </c>
      <c r="I347" t="s">
        <v>9054</v>
      </c>
      <c r="J347" s="14" t="s">
        <v>9052</v>
      </c>
      <c r="L347" t="s">
        <v>12917</v>
      </c>
    </row>
    <row r="348" spans="1:12" ht="409.5" x14ac:dyDescent="0.45">
      <c r="A348" t="s">
        <v>13280</v>
      </c>
      <c r="B348" t="s">
        <v>388</v>
      </c>
      <c r="D348" t="s">
        <v>579</v>
      </c>
      <c r="E348" s="14" t="s">
        <v>580</v>
      </c>
      <c r="G348">
        <v>2019</v>
      </c>
      <c r="H348" t="s">
        <v>574</v>
      </c>
      <c r="I348" t="s">
        <v>576</v>
      </c>
      <c r="J348" s="14" t="s">
        <v>577</v>
      </c>
      <c r="K348" t="s">
        <v>573</v>
      </c>
      <c r="L348" t="s">
        <v>12135</v>
      </c>
    </row>
    <row r="349" spans="1:12" ht="199.5" x14ac:dyDescent="0.45">
      <c r="A349" t="s">
        <v>13280</v>
      </c>
      <c r="B349" t="s">
        <v>11760</v>
      </c>
      <c r="C349" t="s">
        <v>5857</v>
      </c>
      <c r="D349" t="s">
        <v>8223</v>
      </c>
      <c r="E349" s="14" t="s">
        <v>3770</v>
      </c>
      <c r="G349">
        <v>2022</v>
      </c>
      <c r="H349" t="s">
        <v>8220</v>
      </c>
      <c r="I349" t="s">
        <v>8221</v>
      </c>
      <c r="J349" s="14" t="s">
        <v>8219</v>
      </c>
      <c r="L349" t="s">
        <v>12465</v>
      </c>
    </row>
    <row r="350" spans="1:12" ht="285" x14ac:dyDescent="0.45">
      <c r="A350" t="s">
        <v>13279</v>
      </c>
      <c r="B350" t="s">
        <v>388</v>
      </c>
      <c r="D350" t="s">
        <v>502</v>
      </c>
      <c r="E350" s="14" t="s">
        <v>503</v>
      </c>
      <c r="G350">
        <v>2024</v>
      </c>
      <c r="H350" t="s">
        <v>495</v>
      </c>
      <c r="I350" t="s">
        <v>497</v>
      </c>
      <c r="J350" s="14" t="s">
        <v>499</v>
      </c>
      <c r="K350" t="s">
        <v>494</v>
      </c>
      <c r="L350" t="s">
        <v>12143</v>
      </c>
    </row>
    <row r="351" spans="1:12" ht="171" x14ac:dyDescent="0.45">
      <c r="A351" t="s">
        <v>13279</v>
      </c>
      <c r="B351" t="s">
        <v>11760</v>
      </c>
      <c r="C351" t="s">
        <v>5857</v>
      </c>
      <c r="D351" t="s">
        <v>7804</v>
      </c>
      <c r="E351" s="14" t="s">
        <v>7802</v>
      </c>
      <c r="G351">
        <v>2023</v>
      </c>
      <c r="H351" t="s">
        <v>7799</v>
      </c>
      <c r="I351" t="s">
        <v>7800</v>
      </c>
      <c r="J351" s="14" t="s">
        <v>7798</v>
      </c>
      <c r="L351" t="s">
        <v>13033</v>
      </c>
    </row>
    <row r="352" spans="1:12" ht="409.5" x14ac:dyDescent="0.45">
      <c r="A352" t="s">
        <v>13280</v>
      </c>
      <c r="B352" t="s">
        <v>11760</v>
      </c>
      <c r="C352" t="s">
        <v>5857</v>
      </c>
      <c r="D352" t="s">
        <v>7860</v>
      </c>
      <c r="E352" s="14" t="s">
        <v>7857</v>
      </c>
      <c r="G352">
        <v>2023</v>
      </c>
      <c r="H352" t="s">
        <v>7854</v>
      </c>
      <c r="I352" t="s">
        <v>7855</v>
      </c>
      <c r="J352" s="14" t="s">
        <v>7853</v>
      </c>
      <c r="L352" t="s">
        <v>13027</v>
      </c>
    </row>
    <row r="353" spans="1:12" ht="285" x14ac:dyDescent="0.45">
      <c r="A353" t="s">
        <v>13280</v>
      </c>
      <c r="B353" t="s">
        <v>11760</v>
      </c>
      <c r="C353" t="s">
        <v>5857</v>
      </c>
      <c r="D353" t="s">
        <v>7689</v>
      </c>
      <c r="E353" s="14" t="s">
        <v>7686</v>
      </c>
      <c r="G353">
        <v>2022</v>
      </c>
      <c r="H353" t="s">
        <v>7684</v>
      </c>
      <c r="I353" t="s">
        <v>7685</v>
      </c>
      <c r="J353" s="14" t="s">
        <v>7683</v>
      </c>
      <c r="L353" t="s">
        <v>13041</v>
      </c>
    </row>
    <row r="354" spans="1:12" ht="409.5" x14ac:dyDescent="0.45">
      <c r="A354" t="s">
        <v>13280</v>
      </c>
      <c r="B354" t="s">
        <v>11761</v>
      </c>
      <c r="C354" t="s">
        <v>9095</v>
      </c>
      <c r="D354" t="s">
        <v>11325</v>
      </c>
      <c r="E354" s="14" t="s">
        <v>11323</v>
      </c>
      <c r="G354">
        <v>2022</v>
      </c>
      <c r="H354" t="s">
        <v>11815</v>
      </c>
      <c r="I354" t="s">
        <v>11320</v>
      </c>
      <c r="J354" s="14" t="s">
        <v>11322</v>
      </c>
      <c r="K354" t="s">
        <v>9084</v>
      </c>
      <c r="L354" t="s">
        <v>13224</v>
      </c>
    </row>
    <row r="355" spans="1:12" ht="370.5" x14ac:dyDescent="0.45">
      <c r="A355" t="s">
        <v>13280</v>
      </c>
      <c r="B355" t="s">
        <v>11761</v>
      </c>
      <c r="C355" t="s">
        <v>9095</v>
      </c>
      <c r="D355" t="s">
        <v>11150</v>
      </c>
      <c r="E355" s="14" t="s">
        <v>11148</v>
      </c>
      <c r="G355">
        <v>2022</v>
      </c>
      <c r="H355" t="s">
        <v>11840</v>
      </c>
      <c r="I355" t="s">
        <v>11142</v>
      </c>
      <c r="J355" s="14" t="s">
        <v>11146</v>
      </c>
      <c r="K355" t="s">
        <v>9084</v>
      </c>
      <c r="L355" t="s">
        <v>13226</v>
      </c>
    </row>
    <row r="356" spans="1:12" ht="384.75" x14ac:dyDescent="0.45">
      <c r="A356" t="s">
        <v>13280</v>
      </c>
      <c r="B356" t="s">
        <v>11761</v>
      </c>
      <c r="C356" t="s">
        <v>9095</v>
      </c>
      <c r="D356" t="s">
        <v>10748</v>
      </c>
      <c r="E356" s="14" t="s">
        <v>10746</v>
      </c>
      <c r="G356">
        <v>2021</v>
      </c>
      <c r="H356" t="s">
        <v>11892</v>
      </c>
      <c r="I356" t="s">
        <v>10739</v>
      </c>
      <c r="J356" s="14" t="s">
        <v>10744</v>
      </c>
      <c r="K356" t="s">
        <v>9084</v>
      </c>
      <c r="L356" t="s">
        <v>13235</v>
      </c>
    </row>
    <row r="357" spans="1:12" ht="299.25" x14ac:dyDescent="0.45">
      <c r="A357" t="s">
        <v>13280</v>
      </c>
      <c r="B357" t="s">
        <v>11761</v>
      </c>
      <c r="C357" t="s">
        <v>9095</v>
      </c>
      <c r="D357" t="s">
        <v>10025</v>
      </c>
      <c r="E357" s="14" t="s">
        <v>10023</v>
      </c>
      <c r="G357">
        <v>2019</v>
      </c>
      <c r="H357" t="s">
        <v>11976</v>
      </c>
      <c r="I357" t="s">
        <v>10016</v>
      </c>
      <c r="J357" s="14" t="s">
        <v>10021</v>
      </c>
      <c r="K357" t="s">
        <v>9084</v>
      </c>
      <c r="L357" t="s">
        <v>13250</v>
      </c>
    </row>
    <row r="358" spans="1:12" ht="256.5" x14ac:dyDescent="0.45">
      <c r="A358" t="s">
        <v>13280</v>
      </c>
      <c r="B358" t="s">
        <v>386</v>
      </c>
      <c r="C358" t="s">
        <v>17</v>
      </c>
      <c r="D358" t="s">
        <v>301</v>
      </c>
      <c r="E358" s="14" t="s">
        <v>302</v>
      </c>
      <c r="F358" t="s">
        <v>303</v>
      </c>
      <c r="G358">
        <v>2021</v>
      </c>
      <c r="H358" t="s">
        <v>309</v>
      </c>
      <c r="I358" t="s">
        <v>310</v>
      </c>
      <c r="J358" s="14" t="s">
        <v>311</v>
      </c>
      <c r="L358" t="s">
        <v>12125</v>
      </c>
    </row>
    <row r="359" spans="1:12" ht="270.75" x14ac:dyDescent="0.45">
      <c r="A359" t="s">
        <v>13280</v>
      </c>
      <c r="B359" t="s">
        <v>11760</v>
      </c>
      <c r="C359" t="s">
        <v>5857</v>
      </c>
      <c r="D359" t="s">
        <v>5874</v>
      </c>
      <c r="E359" s="14" t="s">
        <v>5871</v>
      </c>
      <c r="G359">
        <v>2020</v>
      </c>
      <c r="H359" t="s">
        <v>5868</v>
      </c>
      <c r="I359" t="s">
        <v>5869</v>
      </c>
      <c r="J359" s="14" t="s">
        <v>5867</v>
      </c>
      <c r="L359" t="s">
        <v>13219</v>
      </c>
    </row>
    <row r="360" spans="1:12" ht="299.25" x14ac:dyDescent="0.45">
      <c r="A360" t="s">
        <v>13279</v>
      </c>
      <c r="B360" t="s">
        <v>11760</v>
      </c>
      <c r="C360" t="s">
        <v>5857</v>
      </c>
      <c r="D360" t="s">
        <v>7511</v>
      </c>
      <c r="E360" s="14" t="s">
        <v>7508</v>
      </c>
      <c r="G360">
        <v>2022</v>
      </c>
      <c r="H360" t="s">
        <v>7505</v>
      </c>
      <c r="I360" t="s">
        <v>7506</v>
      </c>
      <c r="J360" s="14" t="s">
        <v>7504</v>
      </c>
      <c r="L360" t="s">
        <v>13058</v>
      </c>
    </row>
    <row r="361" spans="1:12" ht="409.5" x14ac:dyDescent="0.45">
      <c r="A361" t="s">
        <v>13280</v>
      </c>
      <c r="B361" t="s">
        <v>11761</v>
      </c>
      <c r="C361" t="s">
        <v>9095</v>
      </c>
      <c r="D361" t="s">
        <v>9375</v>
      </c>
      <c r="E361" s="14" t="s">
        <v>9373</v>
      </c>
      <c r="G361">
        <v>2020</v>
      </c>
      <c r="H361" t="s">
        <v>12053</v>
      </c>
      <c r="I361" t="s">
        <v>9367</v>
      </c>
      <c r="J361" s="14" t="s">
        <v>9371</v>
      </c>
      <c r="K361" t="s">
        <v>9084</v>
      </c>
      <c r="L361" t="s">
        <v>13260</v>
      </c>
    </row>
    <row r="362" spans="1:12" ht="270.75" x14ac:dyDescent="0.45">
      <c r="A362" t="s">
        <v>13279</v>
      </c>
      <c r="B362" t="s">
        <v>11760</v>
      </c>
      <c r="C362" t="s">
        <v>5901</v>
      </c>
      <c r="D362" t="s">
        <v>7698</v>
      </c>
      <c r="E362" s="14" t="s">
        <v>3074</v>
      </c>
      <c r="G362">
        <v>2023</v>
      </c>
      <c r="H362" t="s">
        <v>7692</v>
      </c>
      <c r="I362" t="s">
        <v>7693</v>
      </c>
      <c r="J362" s="14" t="s">
        <v>7691</v>
      </c>
      <c r="L362" t="s">
        <v>12567</v>
      </c>
    </row>
    <row r="363" spans="1:12" ht="384.75" x14ac:dyDescent="0.45">
      <c r="A363" t="s">
        <v>13279</v>
      </c>
      <c r="B363" t="s">
        <v>11760</v>
      </c>
      <c r="C363" t="s">
        <v>5901</v>
      </c>
      <c r="D363" t="s">
        <v>6989</v>
      </c>
      <c r="E363" s="14" t="s">
        <v>6986</v>
      </c>
      <c r="G363">
        <v>2021</v>
      </c>
      <c r="H363" t="s">
        <v>6983</v>
      </c>
      <c r="I363" t="s">
        <v>6984</v>
      </c>
      <c r="J363" s="14" t="s">
        <v>6982</v>
      </c>
      <c r="L363" t="s">
        <v>13112</v>
      </c>
    </row>
    <row r="364" spans="1:12" ht="356.25" x14ac:dyDescent="0.45">
      <c r="A364" t="s">
        <v>13279</v>
      </c>
      <c r="B364" t="s">
        <v>11760</v>
      </c>
      <c r="C364" t="s">
        <v>5857</v>
      </c>
      <c r="D364" t="s">
        <v>7822</v>
      </c>
      <c r="E364" s="14" t="s">
        <v>7819</v>
      </c>
      <c r="G364">
        <v>2023</v>
      </c>
      <c r="H364" t="s">
        <v>7816</v>
      </c>
      <c r="I364" t="s">
        <v>7817</v>
      </c>
      <c r="J364" s="14" t="s">
        <v>7815</v>
      </c>
      <c r="L364" t="s">
        <v>13031</v>
      </c>
    </row>
    <row r="365" spans="1:12" ht="370.5" x14ac:dyDescent="0.45">
      <c r="A365" t="s">
        <v>13280</v>
      </c>
      <c r="B365" t="s">
        <v>388</v>
      </c>
      <c r="D365" t="s">
        <v>542</v>
      </c>
      <c r="E365" s="14" t="s">
        <v>543</v>
      </c>
      <c r="G365">
        <v>2019</v>
      </c>
      <c r="H365" t="s">
        <v>537</v>
      </c>
      <c r="I365" t="s">
        <v>539</v>
      </c>
      <c r="J365" s="14" t="s">
        <v>540</v>
      </c>
      <c r="K365" t="s">
        <v>536</v>
      </c>
      <c r="L365" t="s">
        <v>12139</v>
      </c>
    </row>
    <row r="366" spans="1:12" ht="256.5" x14ac:dyDescent="0.45">
      <c r="A366" t="s">
        <v>13279</v>
      </c>
      <c r="B366" t="s">
        <v>11760</v>
      </c>
      <c r="C366" t="s">
        <v>5857</v>
      </c>
      <c r="D366" t="s">
        <v>8109</v>
      </c>
      <c r="E366" s="14" t="s">
        <v>3790</v>
      </c>
      <c r="G366">
        <v>2022</v>
      </c>
      <c r="H366" t="s">
        <v>8104</v>
      </c>
      <c r="I366" t="s">
        <v>8105</v>
      </c>
      <c r="J366" s="14" t="s">
        <v>8103</v>
      </c>
      <c r="L366" t="s">
        <v>12462</v>
      </c>
    </row>
    <row r="367" spans="1:12" ht="342" x14ac:dyDescent="0.45">
      <c r="A367" t="s">
        <v>13279</v>
      </c>
      <c r="B367" t="s">
        <v>386</v>
      </c>
      <c r="C367" t="s">
        <v>17</v>
      </c>
      <c r="D367" t="s">
        <v>272</v>
      </c>
      <c r="E367" s="14" t="s">
        <v>273</v>
      </c>
      <c r="F367" t="s">
        <v>227</v>
      </c>
      <c r="G367">
        <v>2023</v>
      </c>
      <c r="H367" t="s">
        <v>274</v>
      </c>
      <c r="I367" t="s">
        <v>275</v>
      </c>
      <c r="J367" s="14" t="s">
        <v>276</v>
      </c>
      <c r="K367" t="s">
        <v>277</v>
      </c>
      <c r="L367" t="s">
        <v>12121</v>
      </c>
    </row>
    <row r="368" spans="1:12" ht="409.5" x14ac:dyDescent="0.45">
      <c r="A368" t="s">
        <v>13279</v>
      </c>
      <c r="B368" t="s">
        <v>11760</v>
      </c>
      <c r="C368" t="s">
        <v>5901</v>
      </c>
      <c r="D368" t="s">
        <v>8637</v>
      </c>
      <c r="E368" s="14" t="s">
        <v>5147</v>
      </c>
      <c r="G368">
        <v>2024</v>
      </c>
      <c r="H368" t="s">
        <v>8632</v>
      </c>
      <c r="I368" t="s">
        <v>8633</v>
      </c>
      <c r="J368" s="14" t="s">
        <v>8631</v>
      </c>
      <c r="L368" t="s">
        <v>12258</v>
      </c>
    </row>
    <row r="369" spans="1:12" ht="270.75" x14ac:dyDescent="0.45">
      <c r="A369" t="s">
        <v>13280</v>
      </c>
      <c r="B369" t="s">
        <v>11760</v>
      </c>
      <c r="C369" t="s">
        <v>5857</v>
      </c>
      <c r="D369" t="s">
        <v>6025</v>
      </c>
      <c r="E369" s="14" t="s">
        <v>6023</v>
      </c>
      <c r="G369">
        <v>2017</v>
      </c>
      <c r="H369" t="s">
        <v>6020</v>
      </c>
      <c r="I369" t="s">
        <v>6021</v>
      </c>
      <c r="J369" s="14" t="s">
        <v>6019</v>
      </c>
      <c r="L369" t="s">
        <v>13207</v>
      </c>
    </row>
    <row r="370" spans="1:12" ht="285" x14ac:dyDescent="0.45">
      <c r="A370" t="s">
        <v>13280</v>
      </c>
      <c r="B370" t="s">
        <v>388</v>
      </c>
      <c r="D370" t="s">
        <v>551</v>
      </c>
      <c r="E370" s="14" t="s">
        <v>552</v>
      </c>
      <c r="G370">
        <v>2024</v>
      </c>
      <c r="H370" t="s">
        <v>546</v>
      </c>
      <c r="I370" t="s">
        <v>548</v>
      </c>
      <c r="J370" s="14" t="s">
        <v>549</v>
      </c>
      <c r="K370" t="s">
        <v>545</v>
      </c>
      <c r="L370" t="s">
        <v>12138</v>
      </c>
    </row>
    <row r="371" spans="1:12" ht="370.5" x14ac:dyDescent="0.45">
      <c r="A371" t="s">
        <v>13280</v>
      </c>
      <c r="B371" t="s">
        <v>386</v>
      </c>
      <c r="C371" t="s">
        <v>17</v>
      </c>
      <c r="D371" t="s">
        <v>246</v>
      </c>
      <c r="E371" s="14" t="s">
        <v>247</v>
      </c>
      <c r="F371" t="s">
        <v>20</v>
      </c>
      <c r="G371">
        <v>2023</v>
      </c>
      <c r="H371" t="s">
        <v>248</v>
      </c>
      <c r="I371" t="s">
        <v>249</v>
      </c>
      <c r="J371" s="14" t="s">
        <v>250</v>
      </c>
      <c r="K371" t="s">
        <v>251</v>
      </c>
      <c r="L371" t="s">
        <v>12117</v>
      </c>
    </row>
    <row r="372" spans="1:12" ht="313.5" x14ac:dyDescent="0.45">
      <c r="A372" t="s">
        <v>13280</v>
      </c>
      <c r="B372" t="s">
        <v>11760</v>
      </c>
      <c r="C372" t="s">
        <v>5857</v>
      </c>
      <c r="D372" t="s">
        <v>7568</v>
      </c>
      <c r="E372" s="14" t="s">
        <v>7565</v>
      </c>
      <c r="G372">
        <v>2023</v>
      </c>
      <c r="H372" t="s">
        <v>7563</v>
      </c>
      <c r="I372" t="s">
        <v>7564</v>
      </c>
      <c r="J372" s="14" t="s">
        <v>7562</v>
      </c>
      <c r="L372" t="s">
        <v>13053</v>
      </c>
    </row>
    <row r="373" spans="1:12" ht="285" x14ac:dyDescent="0.45">
      <c r="A373" t="s">
        <v>13279</v>
      </c>
      <c r="B373" t="s">
        <v>11760</v>
      </c>
      <c r="C373" t="s">
        <v>5857</v>
      </c>
      <c r="D373" t="s">
        <v>5926</v>
      </c>
      <c r="E373" s="14" t="s">
        <v>5923</v>
      </c>
      <c r="G373">
        <v>2018</v>
      </c>
      <c r="H373" t="s">
        <v>5919</v>
      </c>
      <c r="I373" t="s">
        <v>5920</v>
      </c>
      <c r="J373" s="14" t="s">
        <v>5918</v>
      </c>
      <c r="L373" t="s">
        <v>13215</v>
      </c>
    </row>
    <row r="374" spans="1:12" ht="409.5" x14ac:dyDescent="0.45">
      <c r="A374" t="s">
        <v>13280</v>
      </c>
      <c r="B374" t="s">
        <v>11760</v>
      </c>
      <c r="C374" t="s">
        <v>5857</v>
      </c>
      <c r="D374" t="s">
        <v>7667</v>
      </c>
      <c r="E374" s="14" t="s">
        <v>7665</v>
      </c>
      <c r="G374">
        <v>2023</v>
      </c>
      <c r="H374" t="s">
        <v>7662</v>
      </c>
      <c r="I374" t="s">
        <v>7663</v>
      </c>
      <c r="J374" s="14" t="s">
        <v>7661</v>
      </c>
      <c r="L374" t="s">
        <v>13043</v>
      </c>
    </row>
    <row r="375" spans="1:12" ht="356.25" x14ac:dyDescent="0.45">
      <c r="A375" t="s">
        <v>13280</v>
      </c>
      <c r="B375" t="s">
        <v>11760</v>
      </c>
      <c r="C375" t="s">
        <v>5857</v>
      </c>
      <c r="D375" t="s">
        <v>7449</v>
      </c>
      <c r="E375" s="14" t="s">
        <v>7446</v>
      </c>
      <c r="G375">
        <v>2023</v>
      </c>
      <c r="H375" t="s">
        <v>7444</v>
      </c>
      <c r="I375" t="s">
        <v>7445</v>
      </c>
      <c r="J375" s="14" t="s">
        <v>7443</v>
      </c>
      <c r="L375" t="s">
        <v>13064</v>
      </c>
    </row>
    <row r="376" spans="1:12" ht="409.5" x14ac:dyDescent="0.45">
      <c r="A376" t="s">
        <v>13280</v>
      </c>
      <c r="B376" t="s">
        <v>11760</v>
      </c>
      <c r="C376" t="s">
        <v>5857</v>
      </c>
      <c r="D376" t="s">
        <v>7137</v>
      </c>
      <c r="E376" s="14" t="s">
        <v>1207</v>
      </c>
      <c r="G376">
        <v>2021</v>
      </c>
      <c r="H376" t="s">
        <v>7133</v>
      </c>
      <c r="I376" t="s">
        <v>7134</v>
      </c>
      <c r="J376" s="14" t="s">
        <v>7132</v>
      </c>
      <c r="L376" t="s">
        <v>12830</v>
      </c>
    </row>
    <row r="377" spans="1:12" ht="409.5" x14ac:dyDescent="0.45">
      <c r="A377" t="s">
        <v>13279</v>
      </c>
      <c r="B377" t="s">
        <v>11760</v>
      </c>
      <c r="C377" t="s">
        <v>5857</v>
      </c>
      <c r="D377" t="s">
        <v>6693</v>
      </c>
      <c r="E377" s="14" t="s">
        <v>6690</v>
      </c>
      <c r="G377">
        <v>2021</v>
      </c>
      <c r="H377" t="s">
        <v>6687</v>
      </c>
      <c r="I377" t="s">
        <v>6688</v>
      </c>
      <c r="J377" s="14" t="s">
        <v>6686</v>
      </c>
      <c r="L377" t="s">
        <v>13139</v>
      </c>
    </row>
    <row r="378" spans="1:12" ht="409.5" x14ac:dyDescent="0.45">
      <c r="A378" t="s">
        <v>13279</v>
      </c>
      <c r="B378" t="s">
        <v>386</v>
      </c>
      <c r="C378" t="s">
        <v>17</v>
      </c>
      <c r="D378" t="s">
        <v>361</v>
      </c>
      <c r="E378" s="14" t="s">
        <v>362</v>
      </c>
      <c r="F378" t="s">
        <v>363</v>
      </c>
      <c r="G378">
        <v>2018</v>
      </c>
      <c r="H378" t="s">
        <v>368</v>
      </c>
      <c r="I378" t="s">
        <v>369</v>
      </c>
      <c r="J378" s="14" t="s">
        <v>370</v>
      </c>
      <c r="L378" t="s">
        <v>12132</v>
      </c>
    </row>
    <row r="379" spans="1:12" ht="285" x14ac:dyDescent="0.45">
      <c r="A379" t="s">
        <v>13280</v>
      </c>
      <c r="B379" t="s">
        <v>11761</v>
      </c>
      <c r="C379" t="s">
        <v>9095</v>
      </c>
      <c r="D379" t="s">
        <v>10333</v>
      </c>
      <c r="E379" s="14" t="s">
        <v>10331</v>
      </c>
      <c r="G379">
        <v>2024</v>
      </c>
      <c r="H379" t="s">
        <v>11939</v>
      </c>
      <c r="I379" t="s">
        <v>10324</v>
      </c>
      <c r="J379" s="14" t="s">
        <v>10329</v>
      </c>
      <c r="K379" t="s">
        <v>9084</v>
      </c>
      <c r="L379" t="s">
        <v>13243</v>
      </c>
    </row>
    <row r="380" spans="1:12" ht="270.75" x14ac:dyDescent="0.45">
      <c r="A380" t="s">
        <v>13279</v>
      </c>
      <c r="B380" t="s">
        <v>11760</v>
      </c>
      <c r="C380" t="s">
        <v>5857</v>
      </c>
      <c r="D380" t="s">
        <v>6760</v>
      </c>
      <c r="E380" s="14" t="s">
        <v>6757</v>
      </c>
      <c r="G380">
        <v>2022</v>
      </c>
      <c r="H380" t="s">
        <v>6754</v>
      </c>
      <c r="I380" t="s">
        <v>6755</v>
      </c>
      <c r="J380" s="14" t="s">
        <v>6753</v>
      </c>
      <c r="L380" t="s">
        <v>13133</v>
      </c>
    </row>
    <row r="381" spans="1:12" ht="299.25" x14ac:dyDescent="0.45">
      <c r="A381" t="s">
        <v>13279</v>
      </c>
      <c r="B381" t="s">
        <v>386</v>
      </c>
      <c r="C381" t="s">
        <v>17</v>
      </c>
      <c r="D381" t="s">
        <v>172</v>
      </c>
      <c r="E381" s="14" t="s">
        <v>173</v>
      </c>
      <c r="F381" t="s">
        <v>40</v>
      </c>
      <c r="G381">
        <v>2024</v>
      </c>
      <c r="H381" t="s">
        <v>175</v>
      </c>
      <c r="I381" t="s">
        <v>176</v>
      </c>
      <c r="J381" s="14" t="s">
        <v>177</v>
      </c>
      <c r="L381" t="s">
        <v>12106</v>
      </c>
    </row>
    <row r="382" spans="1:12" ht="242.25" x14ac:dyDescent="0.45">
      <c r="A382" t="s">
        <v>13279</v>
      </c>
      <c r="B382" t="s">
        <v>11761</v>
      </c>
      <c r="C382" t="s">
        <v>9095</v>
      </c>
      <c r="D382" t="s">
        <v>10852</v>
      </c>
      <c r="E382" s="14" t="s">
        <v>10850</v>
      </c>
      <c r="G382">
        <v>2024</v>
      </c>
      <c r="H382" t="s">
        <v>11878</v>
      </c>
      <c r="I382" t="s">
        <v>10840</v>
      </c>
      <c r="J382" s="14" t="s">
        <v>10848</v>
      </c>
      <c r="K382" t="s">
        <v>9084</v>
      </c>
      <c r="L382" t="s">
        <v>13233</v>
      </c>
    </row>
    <row r="383" spans="1:12" ht="384.75" x14ac:dyDescent="0.45">
      <c r="A383" t="s">
        <v>13279</v>
      </c>
      <c r="B383" t="s">
        <v>11760</v>
      </c>
      <c r="C383" t="s">
        <v>5857</v>
      </c>
      <c r="D383" t="s">
        <v>8943</v>
      </c>
      <c r="E383" s="14" t="s">
        <v>8940</v>
      </c>
      <c r="G383">
        <v>2024</v>
      </c>
      <c r="H383" t="s">
        <v>8937</v>
      </c>
      <c r="I383" t="s">
        <v>8938</v>
      </c>
      <c r="J383" s="14" t="s">
        <v>8936</v>
      </c>
      <c r="L383" t="s">
        <v>12930</v>
      </c>
    </row>
    <row r="384" spans="1:12" ht="285" x14ac:dyDescent="0.45">
      <c r="A384" t="s">
        <v>13279</v>
      </c>
      <c r="B384" t="s">
        <v>11760</v>
      </c>
      <c r="C384" t="s">
        <v>5857</v>
      </c>
      <c r="D384" t="s">
        <v>6289</v>
      </c>
      <c r="E384" s="14" t="s">
        <v>6286</v>
      </c>
      <c r="G384">
        <v>2018</v>
      </c>
      <c r="H384" t="s">
        <v>6283</v>
      </c>
      <c r="I384" t="s">
        <v>6284</v>
      </c>
      <c r="J384" s="14" t="s">
        <v>6282</v>
      </c>
      <c r="L384" t="s">
        <v>13181</v>
      </c>
    </row>
    <row r="385" spans="1:12" ht="409.5" x14ac:dyDescent="0.45">
      <c r="A385" t="s">
        <v>13279</v>
      </c>
      <c r="B385" t="s">
        <v>388</v>
      </c>
      <c r="D385" t="s">
        <v>490</v>
      </c>
      <c r="E385" s="14" t="s">
        <v>491</v>
      </c>
      <c r="G385">
        <v>2021</v>
      </c>
      <c r="H385" t="s">
        <v>483</v>
      </c>
      <c r="I385" t="s">
        <v>485</v>
      </c>
      <c r="J385" s="14" t="s">
        <v>487</v>
      </c>
      <c r="K385" t="s">
        <v>482</v>
      </c>
      <c r="L385" t="s">
        <v>12144</v>
      </c>
    </row>
    <row r="386" spans="1:12" ht="409.5" x14ac:dyDescent="0.45">
      <c r="A386" t="s">
        <v>13280</v>
      </c>
      <c r="B386" t="s">
        <v>11760</v>
      </c>
      <c r="C386" t="s">
        <v>5857</v>
      </c>
      <c r="D386" t="s">
        <v>8711</v>
      </c>
      <c r="E386" s="14" t="s">
        <v>8708</v>
      </c>
      <c r="G386">
        <v>2024</v>
      </c>
      <c r="H386" t="s">
        <v>8706</v>
      </c>
      <c r="I386" t="s">
        <v>8707</v>
      </c>
      <c r="J386" s="14" t="s">
        <v>8705</v>
      </c>
      <c r="L386" t="s">
        <v>12953</v>
      </c>
    </row>
    <row r="387" spans="1:12" ht="199.5" x14ac:dyDescent="0.45">
      <c r="A387" t="s">
        <v>13279</v>
      </c>
      <c r="B387" t="s">
        <v>11760</v>
      </c>
      <c r="C387" t="s">
        <v>5857</v>
      </c>
      <c r="D387" t="s">
        <v>7977</v>
      </c>
      <c r="E387" s="14" t="s">
        <v>7974</v>
      </c>
      <c r="G387">
        <v>2023</v>
      </c>
      <c r="H387" t="s">
        <v>7971</v>
      </c>
      <c r="I387" t="s">
        <v>7972</v>
      </c>
      <c r="J387" s="14" t="s">
        <v>7970</v>
      </c>
      <c r="L387" t="s">
        <v>13015</v>
      </c>
    </row>
    <row r="388" spans="1:12" ht="409.5" x14ac:dyDescent="0.45">
      <c r="A388" t="s">
        <v>13279</v>
      </c>
      <c r="B388" t="s">
        <v>11760</v>
      </c>
      <c r="C388" t="s">
        <v>5857</v>
      </c>
      <c r="D388" t="s">
        <v>6008</v>
      </c>
      <c r="E388" s="14" t="s">
        <v>6006</v>
      </c>
      <c r="G388">
        <v>2019</v>
      </c>
      <c r="H388" t="s">
        <v>6003</v>
      </c>
      <c r="I388" t="s">
        <v>6004</v>
      </c>
      <c r="J388" s="14" t="s">
        <v>6002</v>
      </c>
      <c r="L388" t="s">
        <v>13209</v>
      </c>
    </row>
    <row r="389" spans="1:12" ht="409.5" x14ac:dyDescent="0.45">
      <c r="A389" t="s">
        <v>13279</v>
      </c>
      <c r="B389" t="s">
        <v>11760</v>
      </c>
      <c r="C389" t="s">
        <v>5857</v>
      </c>
      <c r="D389" t="s">
        <v>8092</v>
      </c>
      <c r="E389" s="14" t="s">
        <v>8089</v>
      </c>
      <c r="G389">
        <v>2022</v>
      </c>
      <c r="H389" t="s">
        <v>8087</v>
      </c>
      <c r="I389" t="s">
        <v>8088</v>
      </c>
      <c r="J389" s="14" t="s">
        <v>8086</v>
      </c>
      <c r="L389" t="s">
        <v>13003</v>
      </c>
    </row>
    <row r="390" spans="1:12" ht="370.5" x14ac:dyDescent="0.45">
      <c r="A390" t="s">
        <v>13280</v>
      </c>
      <c r="B390" t="s">
        <v>11760</v>
      </c>
      <c r="C390" t="s">
        <v>5857</v>
      </c>
      <c r="D390" t="s">
        <v>8503</v>
      </c>
      <c r="E390" s="14" t="s">
        <v>5135</v>
      </c>
      <c r="G390">
        <v>2024</v>
      </c>
      <c r="H390" t="s">
        <v>8499</v>
      </c>
      <c r="I390" t="s">
        <v>8500</v>
      </c>
      <c r="J390" s="14" t="s">
        <v>8498</v>
      </c>
      <c r="L390" t="s">
        <v>12260</v>
      </c>
    </row>
    <row r="391" spans="1:12" ht="270.75" x14ac:dyDescent="0.45">
      <c r="A391" t="s">
        <v>13279</v>
      </c>
      <c r="B391" t="s">
        <v>11760</v>
      </c>
      <c r="C391" t="s">
        <v>5857</v>
      </c>
      <c r="D391" t="s">
        <v>8776</v>
      </c>
      <c r="E391" s="14" t="s">
        <v>4780</v>
      </c>
      <c r="G391">
        <v>2024</v>
      </c>
      <c r="H391" t="s">
        <v>8772</v>
      </c>
      <c r="I391" t="s">
        <v>8773</v>
      </c>
      <c r="J391" s="14" t="s">
        <v>8771</v>
      </c>
      <c r="L391" t="s">
        <v>12314</v>
      </c>
    </row>
    <row r="392" spans="1:12" ht="409.5" x14ac:dyDescent="0.45">
      <c r="A392" t="s">
        <v>13279</v>
      </c>
      <c r="B392" t="s">
        <v>11760</v>
      </c>
      <c r="C392" t="s">
        <v>5857</v>
      </c>
      <c r="D392" t="s">
        <v>6061</v>
      </c>
      <c r="E392" s="14" t="s">
        <v>6058</v>
      </c>
      <c r="G392">
        <v>2017</v>
      </c>
      <c r="H392" t="s">
        <v>6055</v>
      </c>
      <c r="I392" t="s">
        <v>6056</v>
      </c>
      <c r="J392" s="14" t="s">
        <v>6054</v>
      </c>
      <c r="L392" t="s">
        <v>13203</v>
      </c>
    </row>
    <row r="393" spans="1:12" ht="313.5" x14ac:dyDescent="0.45">
      <c r="A393" t="s">
        <v>13280</v>
      </c>
      <c r="B393" t="s">
        <v>11760</v>
      </c>
      <c r="C393" t="s">
        <v>5857</v>
      </c>
      <c r="D393" t="s">
        <v>6017</v>
      </c>
      <c r="E393" s="14" t="s">
        <v>6014</v>
      </c>
      <c r="G393">
        <v>2020</v>
      </c>
      <c r="H393" t="s">
        <v>6011</v>
      </c>
      <c r="I393" t="s">
        <v>6012</v>
      </c>
      <c r="J393" s="14" t="s">
        <v>6010</v>
      </c>
      <c r="L393" t="s">
        <v>13208</v>
      </c>
    </row>
    <row r="394" spans="1:12" ht="342" x14ac:dyDescent="0.45">
      <c r="A394" t="s">
        <v>13279</v>
      </c>
      <c r="B394" t="s">
        <v>11760</v>
      </c>
      <c r="C394" t="s">
        <v>5857</v>
      </c>
      <c r="D394" t="s">
        <v>7079</v>
      </c>
      <c r="E394" s="14" t="s">
        <v>3966</v>
      </c>
      <c r="G394">
        <v>2022</v>
      </c>
      <c r="H394" t="s">
        <v>7075</v>
      </c>
      <c r="I394" t="s">
        <v>7076</v>
      </c>
      <c r="J394" s="14" t="s">
        <v>7074</v>
      </c>
      <c r="L394" t="s">
        <v>12437</v>
      </c>
    </row>
    <row r="395" spans="1:12" ht="409.5" x14ac:dyDescent="0.45">
      <c r="A395" t="s">
        <v>13279</v>
      </c>
      <c r="B395" t="s">
        <v>11760</v>
      </c>
      <c r="C395" t="s">
        <v>5901</v>
      </c>
      <c r="D395" t="s">
        <v>6144</v>
      </c>
      <c r="E395" s="14" t="s">
        <v>6141</v>
      </c>
      <c r="G395">
        <v>2019</v>
      </c>
      <c r="H395" t="s">
        <v>6138</v>
      </c>
      <c r="I395" t="s">
        <v>6139</v>
      </c>
      <c r="J395" s="14" t="s">
        <v>6137</v>
      </c>
      <c r="L395" t="s">
        <v>13195</v>
      </c>
    </row>
    <row r="396" spans="1:12" ht="270.75" x14ac:dyDescent="0.45">
      <c r="A396" t="s">
        <v>13279</v>
      </c>
      <c r="B396" t="s">
        <v>11760</v>
      </c>
      <c r="C396" t="s">
        <v>5901</v>
      </c>
      <c r="D396" t="s">
        <v>7485</v>
      </c>
      <c r="E396" s="14" t="s">
        <v>7482</v>
      </c>
      <c r="G396">
        <v>2023</v>
      </c>
      <c r="H396" t="s">
        <v>7479</v>
      </c>
      <c r="I396" t="s">
        <v>7480</v>
      </c>
      <c r="J396" s="14" t="s">
        <v>7478</v>
      </c>
      <c r="L396" t="s">
        <v>13060</v>
      </c>
    </row>
    <row r="397" spans="1:12" ht="356.25" x14ac:dyDescent="0.45">
      <c r="A397" t="s">
        <v>13280</v>
      </c>
      <c r="B397" t="s">
        <v>11760</v>
      </c>
      <c r="C397" t="s">
        <v>5857</v>
      </c>
      <c r="D397" t="s">
        <v>7843</v>
      </c>
      <c r="E397" s="14" t="s">
        <v>7840</v>
      </c>
      <c r="G397">
        <v>2023</v>
      </c>
      <c r="H397" t="s">
        <v>7837</v>
      </c>
      <c r="I397" t="s">
        <v>7838</v>
      </c>
      <c r="J397" s="14" t="s">
        <v>7836</v>
      </c>
      <c r="L397" t="s">
        <v>13029</v>
      </c>
    </row>
    <row r="398" spans="1:12" ht="156.75" x14ac:dyDescent="0.45">
      <c r="A398" t="s">
        <v>13280</v>
      </c>
      <c r="B398" t="s">
        <v>11760</v>
      </c>
      <c r="C398" t="s">
        <v>5857</v>
      </c>
      <c r="D398" t="s">
        <v>7780</v>
      </c>
      <c r="E398" s="14" t="s">
        <v>3365</v>
      </c>
      <c r="G398">
        <v>2022</v>
      </c>
      <c r="H398" t="s">
        <v>7776</v>
      </c>
      <c r="I398" t="s">
        <v>7777</v>
      </c>
      <c r="J398" s="14" t="s">
        <v>7775</v>
      </c>
      <c r="L398" t="s">
        <v>12524</v>
      </c>
    </row>
    <row r="399" spans="1:12" ht="409.5" x14ac:dyDescent="0.45">
      <c r="A399" t="s">
        <v>13280</v>
      </c>
      <c r="B399" t="s">
        <v>11760</v>
      </c>
      <c r="C399" t="s">
        <v>5857</v>
      </c>
      <c r="D399" t="s">
        <v>7773</v>
      </c>
      <c r="E399" s="14" t="s">
        <v>7770</v>
      </c>
      <c r="G399">
        <v>2023</v>
      </c>
      <c r="H399" t="s">
        <v>7767</v>
      </c>
      <c r="I399" t="s">
        <v>7768</v>
      </c>
      <c r="J399" s="14" t="s">
        <v>7766</v>
      </c>
      <c r="L399" t="s">
        <v>13035</v>
      </c>
    </row>
    <row r="400" spans="1:12" ht="409.5" x14ac:dyDescent="0.45">
      <c r="A400" t="s">
        <v>13279</v>
      </c>
      <c r="B400" t="s">
        <v>11760</v>
      </c>
      <c r="C400" t="s">
        <v>5857</v>
      </c>
      <c r="D400" t="s">
        <v>7350</v>
      </c>
      <c r="E400" s="14" t="s">
        <v>7347</v>
      </c>
      <c r="G400">
        <v>2021</v>
      </c>
      <c r="H400" t="s">
        <v>7344</v>
      </c>
      <c r="I400" t="s">
        <v>7345</v>
      </c>
      <c r="J400" s="14" t="s">
        <v>7343</v>
      </c>
      <c r="L400" t="s">
        <v>13076</v>
      </c>
    </row>
    <row r="401" spans="1:12" ht="409.5" x14ac:dyDescent="0.45">
      <c r="A401" t="s">
        <v>13279</v>
      </c>
      <c r="B401" t="s">
        <v>11760</v>
      </c>
      <c r="C401" t="s">
        <v>5901</v>
      </c>
      <c r="D401" t="s">
        <v>6893</v>
      </c>
      <c r="E401" s="14" t="s">
        <v>6890</v>
      </c>
      <c r="G401">
        <v>2021</v>
      </c>
      <c r="H401" t="s">
        <v>6887</v>
      </c>
      <c r="I401" t="s">
        <v>6888</v>
      </c>
      <c r="J401" s="14" t="s">
        <v>6886</v>
      </c>
      <c r="L401" t="s">
        <v>13123</v>
      </c>
    </row>
    <row r="402" spans="1:12" ht="327.75" x14ac:dyDescent="0.45">
      <c r="A402" t="s">
        <v>13280</v>
      </c>
      <c r="B402" t="s">
        <v>11760</v>
      </c>
      <c r="C402" t="s">
        <v>5857</v>
      </c>
      <c r="D402" t="s">
        <v>7406</v>
      </c>
      <c r="E402" s="14" t="s">
        <v>7403</v>
      </c>
      <c r="G402">
        <v>2022</v>
      </c>
      <c r="H402" t="s">
        <v>7400</v>
      </c>
      <c r="I402" t="s">
        <v>7401</v>
      </c>
      <c r="J402" s="14" t="s">
        <v>7399</v>
      </c>
      <c r="L402" t="s">
        <v>13069</v>
      </c>
    </row>
    <row r="403" spans="1:12" ht="199.5" x14ac:dyDescent="0.45">
      <c r="A403" t="s">
        <v>13279</v>
      </c>
      <c r="B403" t="s">
        <v>11761</v>
      </c>
      <c r="C403" t="s">
        <v>9095</v>
      </c>
      <c r="D403" t="s">
        <v>11000</v>
      </c>
      <c r="E403" s="14" t="s">
        <v>10998</v>
      </c>
      <c r="G403">
        <v>2024</v>
      </c>
      <c r="H403" t="s">
        <v>11857</v>
      </c>
      <c r="I403" t="s">
        <v>10993</v>
      </c>
      <c r="J403" s="14" t="s">
        <v>10996</v>
      </c>
      <c r="K403" t="s">
        <v>9084</v>
      </c>
      <c r="L403" t="s">
        <v>13229</v>
      </c>
    </row>
    <row r="404" spans="1:12" ht="299.25" x14ac:dyDescent="0.45">
      <c r="A404" t="s">
        <v>13280</v>
      </c>
      <c r="B404" t="s">
        <v>11760</v>
      </c>
      <c r="C404" t="s">
        <v>5857</v>
      </c>
      <c r="D404" t="s">
        <v>7722</v>
      </c>
      <c r="E404" s="14" t="s">
        <v>7719</v>
      </c>
      <c r="G404">
        <v>2023</v>
      </c>
      <c r="H404" t="s">
        <v>7716</v>
      </c>
      <c r="I404" t="s">
        <v>7717</v>
      </c>
      <c r="J404" s="14" t="s">
        <v>7715</v>
      </c>
      <c r="L404" t="s">
        <v>13040</v>
      </c>
    </row>
    <row r="405" spans="1:12" ht="409.5" x14ac:dyDescent="0.45">
      <c r="A405" t="s">
        <v>13280</v>
      </c>
      <c r="B405" t="s">
        <v>11760</v>
      </c>
      <c r="C405" t="s">
        <v>5857</v>
      </c>
      <c r="D405" t="s">
        <v>8726</v>
      </c>
      <c r="E405" s="14" t="s">
        <v>8723</v>
      </c>
      <c r="G405">
        <v>2024</v>
      </c>
      <c r="H405" t="s">
        <v>8720</v>
      </c>
      <c r="I405" t="s">
        <v>8721</v>
      </c>
      <c r="J405" s="14" t="s">
        <v>8719</v>
      </c>
      <c r="L405" t="s">
        <v>12952</v>
      </c>
    </row>
    <row r="406" spans="1:12" ht="356.25" x14ac:dyDescent="0.45">
      <c r="A406" t="s">
        <v>13280</v>
      </c>
      <c r="B406" t="s">
        <v>11760</v>
      </c>
      <c r="C406" t="s">
        <v>5857</v>
      </c>
      <c r="D406" t="s">
        <v>8606</v>
      </c>
      <c r="E406" s="14" t="s">
        <v>8603</v>
      </c>
      <c r="G406">
        <v>2024</v>
      </c>
      <c r="H406" t="s">
        <v>8600</v>
      </c>
      <c r="I406" t="s">
        <v>8601</v>
      </c>
      <c r="J406" s="14" t="s">
        <v>8599</v>
      </c>
      <c r="L406" t="s">
        <v>12962</v>
      </c>
    </row>
    <row r="407" spans="1:12" ht="409.5" x14ac:dyDescent="0.45">
      <c r="A407" t="s">
        <v>13279</v>
      </c>
      <c r="B407" t="s">
        <v>11760</v>
      </c>
      <c r="C407" t="s">
        <v>5857</v>
      </c>
      <c r="D407" t="s">
        <v>6254</v>
      </c>
      <c r="E407" s="14" t="s">
        <v>6251</v>
      </c>
      <c r="G407">
        <v>2018</v>
      </c>
      <c r="H407" t="s">
        <v>6245</v>
      </c>
      <c r="I407" t="s">
        <v>6246</v>
      </c>
      <c r="J407" s="14" t="s">
        <v>6244</v>
      </c>
      <c r="L407" t="s">
        <v>13185</v>
      </c>
    </row>
    <row r="408" spans="1:12" ht="409.5" x14ac:dyDescent="0.45">
      <c r="A408" t="s">
        <v>13279</v>
      </c>
      <c r="B408" t="s">
        <v>11760</v>
      </c>
      <c r="C408" t="s">
        <v>5857</v>
      </c>
      <c r="D408" t="s">
        <v>8318</v>
      </c>
      <c r="E408" s="14" t="s">
        <v>8315</v>
      </c>
      <c r="G408">
        <v>2024</v>
      </c>
      <c r="H408" t="s">
        <v>8313</v>
      </c>
      <c r="I408" t="s">
        <v>8314</v>
      </c>
      <c r="J408" s="14" t="s">
        <v>8312</v>
      </c>
      <c r="L408" t="s">
        <v>12987</v>
      </c>
    </row>
    <row r="409" spans="1:12" ht="409.5" x14ac:dyDescent="0.45">
      <c r="A409" t="s">
        <v>13280</v>
      </c>
      <c r="B409" t="s">
        <v>11760</v>
      </c>
      <c r="C409" t="s">
        <v>5857</v>
      </c>
      <c r="D409" t="s">
        <v>8810</v>
      </c>
      <c r="E409" s="14" t="s">
        <v>8807</v>
      </c>
      <c r="G409">
        <v>2024</v>
      </c>
      <c r="H409" t="s">
        <v>8805</v>
      </c>
      <c r="I409" t="s">
        <v>8806</v>
      </c>
      <c r="J409" s="14" t="s">
        <v>8804</v>
      </c>
      <c r="L409" t="s">
        <v>12944</v>
      </c>
    </row>
    <row r="410" spans="1:12" ht="199.5" x14ac:dyDescent="0.45">
      <c r="A410" t="s">
        <v>13279</v>
      </c>
      <c r="B410" t="s">
        <v>11760</v>
      </c>
      <c r="C410" t="s">
        <v>5857</v>
      </c>
      <c r="D410" t="s">
        <v>7397</v>
      </c>
      <c r="E410" s="14" t="s">
        <v>7395</v>
      </c>
      <c r="G410">
        <v>2022</v>
      </c>
      <c r="H410" t="s">
        <v>7392</v>
      </c>
      <c r="I410" t="s">
        <v>7393</v>
      </c>
      <c r="J410" s="14" t="s">
        <v>7391</v>
      </c>
      <c r="L410" t="s">
        <v>13070</v>
      </c>
    </row>
    <row r="411" spans="1:12" ht="384.75" x14ac:dyDescent="0.45">
      <c r="A411" t="s">
        <v>13280</v>
      </c>
      <c r="B411" t="s">
        <v>386</v>
      </c>
      <c r="C411" t="s">
        <v>17</v>
      </c>
      <c r="D411" t="s">
        <v>258</v>
      </c>
      <c r="E411" s="14" t="s">
        <v>259</v>
      </c>
      <c r="F411" t="s">
        <v>260</v>
      </c>
      <c r="G411">
        <v>2023</v>
      </c>
      <c r="H411" t="s">
        <v>262</v>
      </c>
      <c r="I411" t="s">
        <v>263</v>
      </c>
      <c r="J411" s="14" t="s">
        <v>264</v>
      </c>
      <c r="K411" t="s">
        <v>265</v>
      </c>
      <c r="L411" t="s">
        <v>12119</v>
      </c>
    </row>
    <row r="412" spans="1:12" ht="213.75" x14ac:dyDescent="0.45">
      <c r="A412" t="s">
        <v>13280</v>
      </c>
      <c r="B412" t="s">
        <v>11760</v>
      </c>
      <c r="C412" t="s">
        <v>5901</v>
      </c>
      <c r="D412" t="s">
        <v>6510</v>
      </c>
      <c r="E412" s="14" t="s">
        <v>6507</v>
      </c>
      <c r="G412">
        <v>2018</v>
      </c>
      <c r="H412" t="s">
        <v>6504</v>
      </c>
      <c r="I412" t="s">
        <v>6505</v>
      </c>
      <c r="J412" s="14" t="s">
        <v>6503</v>
      </c>
      <c r="L412" t="s">
        <v>13159</v>
      </c>
    </row>
    <row r="413" spans="1:12" ht="409.5" x14ac:dyDescent="0.45">
      <c r="A413" t="s">
        <v>13279</v>
      </c>
      <c r="B413" t="s">
        <v>11760</v>
      </c>
      <c r="C413" t="s">
        <v>5857</v>
      </c>
      <c r="D413" t="s">
        <v>6820</v>
      </c>
      <c r="E413" s="14" t="s">
        <v>6817</v>
      </c>
      <c r="G413">
        <v>2021</v>
      </c>
      <c r="H413" t="s">
        <v>6814</v>
      </c>
      <c r="I413" t="s">
        <v>6815</v>
      </c>
      <c r="J413" s="14" t="s">
        <v>6813</v>
      </c>
      <c r="L413" t="s">
        <v>13127</v>
      </c>
    </row>
    <row r="414" spans="1:12" ht="409.5" x14ac:dyDescent="0.45">
      <c r="A414" t="s">
        <v>13279</v>
      </c>
      <c r="B414" t="s">
        <v>11761</v>
      </c>
      <c r="C414" t="s">
        <v>9095</v>
      </c>
      <c r="D414" t="s">
        <v>9437</v>
      </c>
      <c r="E414" s="14" t="s">
        <v>6817</v>
      </c>
      <c r="G414">
        <v>2021</v>
      </c>
      <c r="H414" t="s">
        <v>12046</v>
      </c>
      <c r="I414" t="s">
        <v>9430</v>
      </c>
      <c r="J414" s="14" t="s">
        <v>9434</v>
      </c>
      <c r="K414" t="s">
        <v>9084</v>
      </c>
      <c r="L414" t="s">
        <v>13127</v>
      </c>
    </row>
    <row r="415" spans="1:12" ht="409.5" x14ac:dyDescent="0.45">
      <c r="A415" t="s">
        <v>13280</v>
      </c>
      <c r="B415" t="s">
        <v>11760</v>
      </c>
      <c r="C415" t="s">
        <v>5857</v>
      </c>
      <c r="D415" t="s">
        <v>6820</v>
      </c>
      <c r="E415" s="14" t="s">
        <v>7019</v>
      </c>
      <c r="G415">
        <v>2021</v>
      </c>
      <c r="H415" t="s">
        <v>7015</v>
      </c>
      <c r="I415" t="s">
        <v>7016</v>
      </c>
      <c r="J415" s="14" t="s">
        <v>7014</v>
      </c>
      <c r="L415" t="s">
        <v>13109</v>
      </c>
    </row>
    <row r="416" spans="1:12" ht="256.5" x14ac:dyDescent="0.45">
      <c r="A416" t="s">
        <v>13279</v>
      </c>
      <c r="B416" t="s">
        <v>11760</v>
      </c>
      <c r="C416" t="s">
        <v>5857</v>
      </c>
      <c r="D416" t="s">
        <v>8059</v>
      </c>
      <c r="E416" s="14" t="s">
        <v>8056</v>
      </c>
      <c r="G416">
        <v>2022</v>
      </c>
      <c r="H416" t="s">
        <v>8053</v>
      </c>
      <c r="I416" t="s">
        <v>8054</v>
      </c>
      <c r="J416" s="14" t="s">
        <v>8052</v>
      </c>
      <c r="L416" t="s">
        <v>13007</v>
      </c>
    </row>
    <row r="417" spans="1:12" ht="409.5" x14ac:dyDescent="0.45">
      <c r="A417" t="s">
        <v>13280</v>
      </c>
      <c r="B417" t="s">
        <v>11760</v>
      </c>
      <c r="C417" t="s">
        <v>5857</v>
      </c>
      <c r="D417" t="s">
        <v>8866</v>
      </c>
      <c r="E417" s="14" t="s">
        <v>8863</v>
      </c>
      <c r="G417">
        <v>2024</v>
      </c>
      <c r="H417" t="s">
        <v>8860</v>
      </c>
      <c r="I417" t="s">
        <v>8861</v>
      </c>
      <c r="J417" s="14" t="s">
        <v>8859</v>
      </c>
      <c r="L417" t="s">
        <v>12938</v>
      </c>
    </row>
    <row r="418" spans="1:12" ht="156.75" x14ac:dyDescent="0.45">
      <c r="A418" t="s">
        <v>13279</v>
      </c>
      <c r="B418" t="s">
        <v>11760</v>
      </c>
      <c r="C418" t="s">
        <v>5857</v>
      </c>
      <c r="D418" t="s">
        <v>6667</v>
      </c>
      <c r="E418" s="14" t="s">
        <v>6664</v>
      </c>
      <c r="G418">
        <v>2022</v>
      </c>
      <c r="H418" t="s">
        <v>6661</v>
      </c>
      <c r="I418" t="s">
        <v>6662</v>
      </c>
      <c r="J418" s="14" t="s">
        <v>6660</v>
      </c>
      <c r="L418" t="s">
        <v>13142</v>
      </c>
    </row>
    <row r="419" spans="1:12" ht="313.5" x14ac:dyDescent="0.45">
      <c r="A419" t="s">
        <v>13279</v>
      </c>
      <c r="B419" t="s">
        <v>11760</v>
      </c>
      <c r="C419" t="s">
        <v>5857</v>
      </c>
      <c r="D419" t="s">
        <v>8264</v>
      </c>
      <c r="E419" s="14" t="s">
        <v>8261</v>
      </c>
      <c r="G419">
        <v>2024</v>
      </c>
      <c r="H419" t="s">
        <v>8258</v>
      </c>
      <c r="I419" t="s">
        <v>8259</v>
      </c>
      <c r="J419" s="14" t="s">
        <v>8257</v>
      </c>
      <c r="L419" t="s">
        <v>12991</v>
      </c>
    </row>
    <row r="420" spans="1:12" ht="327.75" x14ac:dyDescent="0.45">
      <c r="A420" t="s">
        <v>13280</v>
      </c>
      <c r="B420" t="s">
        <v>11760</v>
      </c>
      <c r="C420" t="s">
        <v>5857</v>
      </c>
      <c r="D420" t="s">
        <v>8951</v>
      </c>
      <c r="E420" s="14" t="s">
        <v>8948</v>
      </c>
      <c r="G420">
        <v>2024</v>
      </c>
      <c r="H420" t="s">
        <v>8946</v>
      </c>
      <c r="I420" t="s">
        <v>8947</v>
      </c>
      <c r="J420" s="14" t="s">
        <v>8945</v>
      </c>
      <c r="L420" t="s">
        <v>12929</v>
      </c>
    </row>
    <row r="421" spans="1:12" ht="256.5" x14ac:dyDescent="0.45">
      <c r="A421" t="s">
        <v>13279</v>
      </c>
      <c r="B421" t="s">
        <v>11760</v>
      </c>
      <c r="C421" t="s">
        <v>5857</v>
      </c>
      <c r="D421" t="s">
        <v>8174</v>
      </c>
      <c r="E421" s="14" t="s">
        <v>8171</v>
      </c>
      <c r="G421">
        <v>2023</v>
      </c>
      <c r="H421" t="s">
        <v>8168</v>
      </c>
      <c r="I421" t="s">
        <v>8169</v>
      </c>
      <c r="J421" s="14" t="s">
        <v>8167</v>
      </c>
      <c r="L421" t="s">
        <v>12997</v>
      </c>
    </row>
    <row r="422" spans="1:12" ht="28.5" x14ac:dyDescent="0.45">
      <c r="A422" t="s">
        <v>13279</v>
      </c>
      <c r="B422" t="s">
        <v>11761</v>
      </c>
      <c r="C422" t="s">
        <v>9095</v>
      </c>
      <c r="D422" t="s">
        <v>10924</v>
      </c>
      <c r="E422" s="14" t="s">
        <v>10922</v>
      </c>
      <c r="G422">
        <v>2021</v>
      </c>
      <c r="H422" t="s">
        <v>11869</v>
      </c>
      <c r="I422" t="s">
        <v>10917</v>
      </c>
      <c r="J422" s="14" t="s">
        <v>10920</v>
      </c>
      <c r="K422" t="s">
        <v>9084</v>
      </c>
      <c r="L422" t="s">
        <v>13232</v>
      </c>
    </row>
    <row r="423" spans="1:12" ht="370.5" x14ac:dyDescent="0.45">
      <c r="A423" t="s">
        <v>13279</v>
      </c>
      <c r="B423" t="s">
        <v>11760</v>
      </c>
      <c r="C423" t="s">
        <v>5901</v>
      </c>
      <c r="D423" t="s">
        <v>7389</v>
      </c>
      <c r="E423" s="14" t="s">
        <v>7386</v>
      </c>
      <c r="G423">
        <v>2022</v>
      </c>
      <c r="H423" t="s">
        <v>7384</v>
      </c>
      <c r="I423" t="s">
        <v>7385</v>
      </c>
      <c r="J423" s="14" t="s">
        <v>7383</v>
      </c>
      <c r="L423" t="s">
        <v>13071</v>
      </c>
    </row>
    <row r="424" spans="1:12" ht="299.25" x14ac:dyDescent="0.45">
      <c r="A424" t="s">
        <v>13279</v>
      </c>
      <c r="B424" t="s">
        <v>11760</v>
      </c>
      <c r="C424" t="s">
        <v>5857</v>
      </c>
      <c r="D424" t="s">
        <v>8841</v>
      </c>
      <c r="E424" s="14" t="s">
        <v>8838</v>
      </c>
      <c r="G424">
        <v>2023</v>
      </c>
      <c r="H424" t="s">
        <v>8836</v>
      </c>
      <c r="I424" t="s">
        <v>8837</v>
      </c>
      <c r="J424" s="14" t="s">
        <v>8835</v>
      </c>
      <c r="L424" t="s">
        <v>12941</v>
      </c>
    </row>
    <row r="425" spans="1:12" ht="213.75" x14ac:dyDescent="0.45">
      <c r="A425" t="s">
        <v>13279</v>
      </c>
      <c r="B425" t="s">
        <v>11760</v>
      </c>
      <c r="C425" t="s">
        <v>5857</v>
      </c>
      <c r="D425" t="s">
        <v>6354</v>
      </c>
      <c r="E425" s="14" t="s">
        <v>6351</v>
      </c>
      <c r="G425">
        <v>2018</v>
      </c>
      <c r="H425" t="s">
        <v>6348</v>
      </c>
      <c r="I425" t="s">
        <v>6349</v>
      </c>
      <c r="J425" s="14" t="s">
        <v>6347</v>
      </c>
      <c r="L425" t="s">
        <v>13176</v>
      </c>
    </row>
    <row r="426" spans="1:12" ht="370.5" x14ac:dyDescent="0.45">
      <c r="A426" t="s">
        <v>13279</v>
      </c>
      <c r="B426" t="s">
        <v>11760</v>
      </c>
      <c r="C426" t="s">
        <v>5857</v>
      </c>
      <c r="D426" t="s">
        <v>7341</v>
      </c>
      <c r="E426" s="14" t="s">
        <v>7338</v>
      </c>
      <c r="G426">
        <v>2021</v>
      </c>
      <c r="H426" t="s">
        <v>7336</v>
      </c>
      <c r="I426" t="s">
        <v>7337</v>
      </c>
      <c r="J426" s="14" t="s">
        <v>7335</v>
      </c>
      <c r="L426" t="s">
        <v>13077</v>
      </c>
    </row>
    <row r="427" spans="1:12" ht="409.5" x14ac:dyDescent="0.45">
      <c r="A427" t="s">
        <v>13280</v>
      </c>
      <c r="B427" t="s">
        <v>11760</v>
      </c>
      <c r="C427" t="s">
        <v>5857</v>
      </c>
      <c r="D427" t="s">
        <v>8255</v>
      </c>
      <c r="E427" s="14" t="s">
        <v>5093</v>
      </c>
      <c r="G427">
        <v>2024</v>
      </c>
      <c r="H427" t="s">
        <v>8250</v>
      </c>
      <c r="I427" t="s">
        <v>8251</v>
      </c>
      <c r="J427" s="14" t="s">
        <v>8249</v>
      </c>
      <c r="L427" t="s">
        <v>12267</v>
      </c>
    </row>
    <row r="428" spans="1:12" ht="399" x14ac:dyDescent="0.45">
      <c r="A428" t="s">
        <v>13280</v>
      </c>
      <c r="B428" t="s">
        <v>11760</v>
      </c>
      <c r="C428" t="s">
        <v>5857</v>
      </c>
      <c r="D428" t="s">
        <v>8133</v>
      </c>
      <c r="E428" s="14" t="s">
        <v>8130</v>
      </c>
      <c r="G428">
        <v>2022</v>
      </c>
      <c r="H428" t="s">
        <v>8127</v>
      </c>
      <c r="I428" t="s">
        <v>8128</v>
      </c>
      <c r="J428" s="14" t="s">
        <v>8126</v>
      </c>
      <c r="L428" t="s">
        <v>13000</v>
      </c>
    </row>
    <row r="429" spans="1:12" ht="399" x14ac:dyDescent="0.45">
      <c r="A429" t="s">
        <v>13279</v>
      </c>
      <c r="B429" t="s">
        <v>11760</v>
      </c>
      <c r="C429" t="s">
        <v>5857</v>
      </c>
      <c r="D429" t="s">
        <v>6615</v>
      </c>
      <c r="E429" s="14" t="s">
        <v>6612</v>
      </c>
      <c r="G429">
        <v>2020</v>
      </c>
      <c r="H429" t="s">
        <v>6609</v>
      </c>
      <c r="I429" t="s">
        <v>6610</v>
      </c>
      <c r="J429" s="14" t="s">
        <v>6608</v>
      </c>
      <c r="L429" t="s">
        <v>13148</v>
      </c>
    </row>
    <row r="430" spans="1:12" ht="299.25" x14ac:dyDescent="0.45">
      <c r="A430" t="s">
        <v>13280</v>
      </c>
      <c r="B430" t="s">
        <v>386</v>
      </c>
      <c r="C430" t="s">
        <v>17</v>
      </c>
      <c r="D430" t="s">
        <v>278</v>
      </c>
      <c r="E430" s="14" t="s">
        <v>279</v>
      </c>
      <c r="F430" t="s">
        <v>280</v>
      </c>
      <c r="G430">
        <v>2021</v>
      </c>
      <c r="H430" t="s">
        <v>283</v>
      </c>
      <c r="I430" t="s">
        <v>284</v>
      </c>
      <c r="J430" s="14" t="s">
        <v>285</v>
      </c>
      <c r="K430" t="s">
        <v>286</v>
      </c>
      <c r="L430" t="s">
        <v>12122</v>
      </c>
    </row>
    <row r="431" spans="1:12" ht="342" x14ac:dyDescent="0.45">
      <c r="A431" t="s">
        <v>13280</v>
      </c>
      <c r="B431" t="s">
        <v>386</v>
      </c>
      <c r="C431" t="s">
        <v>17</v>
      </c>
      <c r="D431" t="s">
        <v>95</v>
      </c>
      <c r="E431" s="14" t="s">
        <v>96</v>
      </c>
      <c r="F431" t="s">
        <v>83</v>
      </c>
      <c r="G431">
        <v>2023</v>
      </c>
      <c r="H431" t="s">
        <v>98</v>
      </c>
      <c r="I431" t="s">
        <v>99</v>
      </c>
      <c r="J431" s="14" t="s">
        <v>100</v>
      </c>
      <c r="K431" t="s">
        <v>101</v>
      </c>
      <c r="L431" t="s">
        <v>12094</v>
      </c>
    </row>
    <row r="432" spans="1:12" ht="384.75" x14ac:dyDescent="0.45">
      <c r="A432" t="s">
        <v>13279</v>
      </c>
      <c r="B432" t="s">
        <v>11760</v>
      </c>
      <c r="C432" t="s">
        <v>5901</v>
      </c>
      <c r="D432" t="s">
        <v>7006</v>
      </c>
      <c r="E432" s="14" t="s">
        <v>7003</v>
      </c>
      <c r="G432">
        <v>2020</v>
      </c>
      <c r="H432" t="s">
        <v>7000</v>
      </c>
      <c r="I432" t="s">
        <v>7001</v>
      </c>
      <c r="J432" s="14" t="s">
        <v>6999</v>
      </c>
      <c r="L432" t="s">
        <v>13110</v>
      </c>
    </row>
    <row r="433" spans="1:12" ht="285" x14ac:dyDescent="0.45">
      <c r="A433" t="s">
        <v>13279</v>
      </c>
      <c r="B433" t="s">
        <v>11760</v>
      </c>
      <c r="C433" t="s">
        <v>5857</v>
      </c>
      <c r="D433" t="s">
        <v>6108</v>
      </c>
      <c r="E433" s="14" t="s">
        <v>6106</v>
      </c>
      <c r="G433">
        <v>2018</v>
      </c>
      <c r="H433" t="s">
        <v>6103</v>
      </c>
      <c r="I433" t="s">
        <v>6104</v>
      </c>
      <c r="J433" s="14" t="s">
        <v>6102</v>
      </c>
      <c r="L433" t="s">
        <v>13199</v>
      </c>
    </row>
    <row r="434" spans="1:12" ht="370.5" x14ac:dyDescent="0.45">
      <c r="A434" t="s">
        <v>13280</v>
      </c>
      <c r="B434" t="s">
        <v>11760</v>
      </c>
      <c r="C434" t="s">
        <v>5857</v>
      </c>
      <c r="D434" t="s">
        <v>6884</v>
      </c>
      <c r="E434" s="14" t="s">
        <v>6881</v>
      </c>
      <c r="G434">
        <v>2022</v>
      </c>
      <c r="H434" t="s">
        <v>6878</v>
      </c>
      <c r="I434" t="s">
        <v>6879</v>
      </c>
      <c r="J434" s="14" t="s">
        <v>6877</v>
      </c>
      <c r="L434" t="s">
        <v>13124</v>
      </c>
    </row>
    <row r="435" spans="1:12" ht="299.25" x14ac:dyDescent="0.45">
      <c r="A435" t="s">
        <v>13279</v>
      </c>
      <c r="B435" t="s">
        <v>11760</v>
      </c>
      <c r="C435" t="s">
        <v>5857</v>
      </c>
      <c r="D435" t="s">
        <v>6733</v>
      </c>
      <c r="E435" s="14" t="s">
        <v>6730</v>
      </c>
      <c r="G435">
        <v>2022</v>
      </c>
      <c r="H435" t="s">
        <v>6727</v>
      </c>
      <c r="I435" t="s">
        <v>6728</v>
      </c>
      <c r="J435" s="14" t="s">
        <v>6726</v>
      </c>
      <c r="L435" t="s">
        <v>13136</v>
      </c>
    </row>
    <row r="436" spans="1:12" ht="409.5" x14ac:dyDescent="0.45">
      <c r="A436" t="s">
        <v>13279</v>
      </c>
      <c r="B436" t="s">
        <v>11761</v>
      </c>
      <c r="C436" t="s">
        <v>9095</v>
      </c>
      <c r="D436" t="s">
        <v>11242</v>
      </c>
      <c r="E436" s="14" t="s">
        <v>11240</v>
      </c>
      <c r="G436">
        <v>2022</v>
      </c>
      <c r="H436" t="s">
        <v>11826</v>
      </c>
      <c r="I436" t="s">
        <v>11236</v>
      </c>
      <c r="J436" s="14" t="s">
        <v>11239</v>
      </c>
      <c r="K436" t="s">
        <v>9084</v>
      </c>
      <c r="L436" t="s">
        <v>13225</v>
      </c>
    </row>
    <row r="437" spans="1:12" ht="409.5" x14ac:dyDescent="0.45">
      <c r="A437" t="s">
        <v>13279</v>
      </c>
      <c r="B437" t="s">
        <v>388</v>
      </c>
      <c r="D437" t="s">
        <v>409</v>
      </c>
      <c r="E437" s="14" t="s">
        <v>410</v>
      </c>
      <c r="G437">
        <v>2018</v>
      </c>
      <c r="H437" t="s">
        <v>403</v>
      </c>
      <c r="I437" t="s">
        <v>404</v>
      </c>
      <c r="J437" s="14" t="s">
        <v>406</v>
      </c>
      <c r="K437" t="s">
        <v>402</v>
      </c>
      <c r="L437" t="s">
        <v>12152</v>
      </c>
    </row>
    <row r="438" spans="1:12" ht="356.25" x14ac:dyDescent="0.45">
      <c r="A438" t="s">
        <v>13279</v>
      </c>
      <c r="B438" t="s">
        <v>11760</v>
      </c>
      <c r="C438" t="s">
        <v>5857</v>
      </c>
      <c r="D438" t="s">
        <v>8217</v>
      </c>
      <c r="E438" s="14" t="s">
        <v>8214</v>
      </c>
      <c r="G438">
        <v>2023</v>
      </c>
      <c r="H438" t="s">
        <v>8212</v>
      </c>
      <c r="I438" t="s">
        <v>8213</v>
      </c>
      <c r="J438" s="14" t="s">
        <v>8211</v>
      </c>
      <c r="L438" t="s">
        <v>12993</v>
      </c>
    </row>
    <row r="439" spans="1:12" ht="299.25" x14ac:dyDescent="0.45">
      <c r="A439" t="s">
        <v>13279</v>
      </c>
      <c r="B439" t="s">
        <v>11760</v>
      </c>
      <c r="C439" t="s">
        <v>5857</v>
      </c>
      <c r="D439" t="s">
        <v>7208</v>
      </c>
      <c r="E439" s="14" t="s">
        <v>7205</v>
      </c>
      <c r="G439">
        <v>2021</v>
      </c>
      <c r="H439" t="s">
        <v>7202</v>
      </c>
      <c r="I439" t="s">
        <v>7203</v>
      </c>
      <c r="J439" s="14" t="s">
        <v>7201</v>
      </c>
      <c r="L439" t="s">
        <v>13091</v>
      </c>
    </row>
    <row r="440" spans="1:12" ht="384.75" x14ac:dyDescent="0.45">
      <c r="A440" t="s">
        <v>13279</v>
      </c>
      <c r="B440" t="s">
        <v>11760</v>
      </c>
      <c r="C440" t="s">
        <v>5901</v>
      </c>
      <c r="D440" t="s">
        <v>7191</v>
      </c>
      <c r="E440" s="14" t="s">
        <v>7188</v>
      </c>
      <c r="G440">
        <v>2020</v>
      </c>
      <c r="H440" t="s">
        <v>7184</v>
      </c>
      <c r="I440" t="s">
        <v>7185</v>
      </c>
      <c r="J440" s="14" t="s">
        <v>7183</v>
      </c>
      <c r="L440" t="s">
        <v>13093</v>
      </c>
    </row>
    <row r="441" spans="1:12" ht="342" x14ac:dyDescent="0.45">
      <c r="A441" t="s">
        <v>13280</v>
      </c>
      <c r="B441" t="s">
        <v>11760</v>
      </c>
      <c r="C441" t="s">
        <v>5857</v>
      </c>
      <c r="D441" t="s">
        <v>7756</v>
      </c>
      <c r="E441" s="14" t="s">
        <v>3763</v>
      </c>
      <c r="G441">
        <v>2022</v>
      </c>
      <c r="H441" t="s">
        <v>7752</v>
      </c>
      <c r="I441" t="s">
        <v>7753</v>
      </c>
      <c r="J441" s="14" t="s">
        <v>7751</v>
      </c>
      <c r="L441" t="s">
        <v>12466</v>
      </c>
    </row>
    <row r="442" spans="1:12" ht="228" x14ac:dyDescent="0.45">
      <c r="A442" t="s">
        <v>13279</v>
      </c>
      <c r="B442" t="s">
        <v>11760</v>
      </c>
      <c r="C442" t="s">
        <v>5901</v>
      </c>
      <c r="D442" t="s">
        <v>7248</v>
      </c>
      <c r="E442" s="14" t="s">
        <v>7245</v>
      </c>
      <c r="G442">
        <v>2020</v>
      </c>
      <c r="H442" t="s">
        <v>7242</v>
      </c>
      <c r="I442" t="s">
        <v>7243</v>
      </c>
      <c r="J442" s="14" t="s">
        <v>7241</v>
      </c>
      <c r="L442" t="s">
        <v>13086</v>
      </c>
    </row>
    <row r="443" spans="1:12" ht="409.5" x14ac:dyDescent="0.45">
      <c r="A443" t="s">
        <v>13280</v>
      </c>
      <c r="B443" t="s">
        <v>386</v>
      </c>
      <c r="C443" t="s">
        <v>17</v>
      </c>
      <c r="D443" t="s">
        <v>48</v>
      </c>
      <c r="E443" s="14" t="s">
        <v>49</v>
      </c>
      <c r="F443" t="s">
        <v>20</v>
      </c>
      <c r="G443">
        <v>2022</v>
      </c>
      <c r="H443" t="s">
        <v>52</v>
      </c>
      <c r="I443" t="s">
        <v>53</v>
      </c>
      <c r="J443" s="14" t="s">
        <v>54</v>
      </c>
      <c r="K443" t="s">
        <v>55</v>
      </c>
      <c r="L443" t="s">
        <v>12088</v>
      </c>
    </row>
    <row r="444" spans="1:12" ht="270.75" x14ac:dyDescent="0.45">
      <c r="A444" t="s">
        <v>13280</v>
      </c>
      <c r="B444" t="s">
        <v>11760</v>
      </c>
      <c r="C444" t="s">
        <v>5857</v>
      </c>
      <c r="D444" t="s">
        <v>6160</v>
      </c>
      <c r="E444" s="14" t="s">
        <v>6158</v>
      </c>
      <c r="G444">
        <v>2020</v>
      </c>
      <c r="H444" t="s">
        <v>6155</v>
      </c>
      <c r="I444" t="s">
        <v>6156</v>
      </c>
      <c r="J444" s="14" t="s">
        <v>6154</v>
      </c>
      <c r="L444" t="s">
        <v>13193</v>
      </c>
    </row>
    <row r="445" spans="1:12" ht="270.75" x14ac:dyDescent="0.45">
      <c r="A445" t="s">
        <v>13279</v>
      </c>
      <c r="B445" t="s">
        <v>11760</v>
      </c>
      <c r="C445" t="s">
        <v>5857</v>
      </c>
      <c r="D445" t="s">
        <v>7925</v>
      </c>
      <c r="E445" s="14" t="s">
        <v>7922</v>
      </c>
      <c r="G445">
        <v>2022</v>
      </c>
      <c r="H445" t="s">
        <v>7919</v>
      </c>
      <c r="I445" t="s">
        <v>7920</v>
      </c>
      <c r="J445" s="14" t="s">
        <v>7918</v>
      </c>
      <c r="L445" t="s">
        <v>13021</v>
      </c>
    </row>
    <row r="446" spans="1:12" ht="409.5" x14ac:dyDescent="0.45">
      <c r="A446" t="s">
        <v>13279</v>
      </c>
      <c r="B446" t="s">
        <v>11760</v>
      </c>
      <c r="C446" t="s">
        <v>5857</v>
      </c>
      <c r="D446" t="s">
        <v>8239</v>
      </c>
      <c r="E446" s="14" t="s">
        <v>8236</v>
      </c>
      <c r="G446">
        <v>2023</v>
      </c>
      <c r="H446" t="s">
        <v>8233</v>
      </c>
      <c r="I446" t="s">
        <v>8234</v>
      </c>
      <c r="J446" s="14" t="s">
        <v>8232</v>
      </c>
      <c r="L446" t="s">
        <v>12502</v>
      </c>
    </row>
    <row r="447" spans="1:12" ht="409.5" x14ac:dyDescent="0.45">
      <c r="A447" t="s">
        <v>13279</v>
      </c>
      <c r="B447" t="s">
        <v>11760</v>
      </c>
      <c r="C447" t="s">
        <v>5857</v>
      </c>
      <c r="D447" t="s">
        <v>6570</v>
      </c>
      <c r="E447" s="14" t="s">
        <v>6567</v>
      </c>
      <c r="G447">
        <v>2020</v>
      </c>
      <c r="H447" t="s">
        <v>6564</v>
      </c>
      <c r="I447" t="s">
        <v>6565</v>
      </c>
      <c r="J447" s="14" t="s">
        <v>6563</v>
      </c>
      <c r="L447" t="s">
        <v>13153</v>
      </c>
    </row>
    <row r="448" spans="1:12" ht="409.5" x14ac:dyDescent="0.45">
      <c r="A448" t="s">
        <v>13279</v>
      </c>
      <c r="B448" t="s">
        <v>11760</v>
      </c>
      <c r="C448" t="s">
        <v>5857</v>
      </c>
      <c r="D448" t="s">
        <v>7088</v>
      </c>
      <c r="E448" s="14" t="s">
        <v>7085</v>
      </c>
      <c r="G448">
        <v>2022</v>
      </c>
      <c r="H448" t="s">
        <v>7082</v>
      </c>
      <c r="I448" t="s">
        <v>7083</v>
      </c>
      <c r="J448" s="14" t="s">
        <v>7081</v>
      </c>
      <c r="L448" t="s">
        <v>13104</v>
      </c>
    </row>
    <row r="449" spans="1:12" ht="409.5" x14ac:dyDescent="0.45">
      <c r="A449" t="s">
        <v>13279</v>
      </c>
      <c r="B449" t="s">
        <v>11760</v>
      </c>
      <c r="C449" t="s">
        <v>5901</v>
      </c>
      <c r="D449" t="s">
        <v>8562</v>
      </c>
      <c r="E449" s="14" t="s">
        <v>5201</v>
      </c>
      <c r="G449">
        <v>2024</v>
      </c>
      <c r="H449" t="s">
        <v>8558</v>
      </c>
      <c r="I449" t="s">
        <v>8559</v>
      </c>
      <c r="J449" s="14" t="s">
        <v>8557</v>
      </c>
      <c r="L449" t="s">
        <v>12250</v>
      </c>
    </row>
    <row r="450" spans="1:12" ht="409.5" x14ac:dyDescent="0.45">
      <c r="A450" t="s">
        <v>13279</v>
      </c>
      <c r="B450" t="s">
        <v>11760</v>
      </c>
      <c r="C450" t="s">
        <v>5857</v>
      </c>
      <c r="D450" t="s">
        <v>7713</v>
      </c>
      <c r="E450" s="14" t="s">
        <v>7710</v>
      </c>
      <c r="G450">
        <v>2023</v>
      </c>
      <c r="H450" t="s">
        <v>7707</v>
      </c>
      <c r="I450" t="s">
        <v>7708</v>
      </c>
      <c r="J450" s="14" t="s">
        <v>7706</v>
      </c>
      <c r="L450" t="s">
        <v>12474</v>
      </c>
    </row>
    <row r="451" spans="1:12" ht="409.5" x14ac:dyDescent="0.45">
      <c r="A451" t="s">
        <v>13280</v>
      </c>
      <c r="B451" t="s">
        <v>11760</v>
      </c>
      <c r="C451" t="s">
        <v>5901</v>
      </c>
      <c r="D451" t="s">
        <v>8288</v>
      </c>
      <c r="E451" s="14" t="s">
        <v>8285</v>
      </c>
      <c r="G451">
        <v>2024</v>
      </c>
      <c r="H451" t="s">
        <v>8282</v>
      </c>
      <c r="I451" t="s">
        <v>8283</v>
      </c>
      <c r="J451" s="14" t="s">
        <v>8281</v>
      </c>
      <c r="L451" t="s">
        <v>12989</v>
      </c>
    </row>
    <row r="452" spans="1:12" ht="299.25" x14ac:dyDescent="0.45">
      <c r="A452" t="s">
        <v>13280</v>
      </c>
      <c r="B452" t="s">
        <v>11760</v>
      </c>
      <c r="C452" t="s">
        <v>5901</v>
      </c>
      <c r="D452" t="s">
        <v>7359</v>
      </c>
      <c r="E452" s="14" t="s">
        <v>7356</v>
      </c>
      <c r="G452">
        <v>2021</v>
      </c>
      <c r="H452" t="s">
        <v>7353</v>
      </c>
      <c r="I452" t="s">
        <v>7354</v>
      </c>
      <c r="J452" s="14" t="s">
        <v>7352</v>
      </c>
      <c r="L452" t="s">
        <v>13075</v>
      </c>
    </row>
    <row r="453" spans="1:12" ht="409.5" x14ac:dyDescent="0.45">
      <c r="A453" t="s">
        <v>13280</v>
      </c>
      <c r="B453" t="s">
        <v>11760</v>
      </c>
      <c r="C453" t="s">
        <v>5857</v>
      </c>
      <c r="D453" t="s">
        <v>8336</v>
      </c>
      <c r="E453" s="14" t="s">
        <v>8333</v>
      </c>
      <c r="G453">
        <v>2024</v>
      </c>
      <c r="H453" t="s">
        <v>8329</v>
      </c>
      <c r="I453" t="s">
        <v>8330</v>
      </c>
      <c r="J453" s="14" t="s">
        <v>8328</v>
      </c>
      <c r="L453" t="s">
        <v>12986</v>
      </c>
    </row>
    <row r="454" spans="1:12" ht="409.5" x14ac:dyDescent="0.45">
      <c r="A454" t="s">
        <v>13280</v>
      </c>
      <c r="B454" t="s">
        <v>11760</v>
      </c>
      <c r="C454" t="s">
        <v>5857</v>
      </c>
      <c r="D454" t="s">
        <v>6100</v>
      </c>
      <c r="E454" s="14" t="s">
        <v>6097</v>
      </c>
      <c r="G454">
        <v>2020</v>
      </c>
      <c r="H454" t="s">
        <v>6094</v>
      </c>
      <c r="I454" t="s">
        <v>6095</v>
      </c>
      <c r="J454" s="14" t="s">
        <v>6093</v>
      </c>
      <c r="L454" t="s">
        <v>13200</v>
      </c>
    </row>
    <row r="455" spans="1:12" ht="409.5" x14ac:dyDescent="0.45">
      <c r="A455" t="s">
        <v>13279</v>
      </c>
      <c r="B455" t="s">
        <v>11760</v>
      </c>
      <c r="C455" t="s">
        <v>5857</v>
      </c>
      <c r="D455" t="s">
        <v>8555</v>
      </c>
      <c r="E455" s="14" t="s">
        <v>2917</v>
      </c>
      <c r="G455">
        <v>2023</v>
      </c>
      <c r="H455" t="s">
        <v>8550</v>
      </c>
      <c r="I455" t="s">
        <v>8551</v>
      </c>
      <c r="J455" s="14" t="s">
        <v>8549</v>
      </c>
      <c r="L455" t="s">
        <v>12591</v>
      </c>
    </row>
    <row r="456" spans="1:12" ht="299.25" x14ac:dyDescent="0.45">
      <c r="A456" t="s">
        <v>13279</v>
      </c>
      <c r="B456" t="s">
        <v>11760</v>
      </c>
      <c r="C456" t="s">
        <v>5857</v>
      </c>
      <c r="D456" t="s">
        <v>8454</v>
      </c>
      <c r="E456" s="14" t="s">
        <v>8451</v>
      </c>
      <c r="G456">
        <v>2024</v>
      </c>
      <c r="H456" t="s">
        <v>8449</v>
      </c>
      <c r="I456" t="s">
        <v>8450</v>
      </c>
      <c r="J456" s="14" t="s">
        <v>8448</v>
      </c>
      <c r="L456" t="s">
        <v>12977</v>
      </c>
    </row>
    <row r="457" spans="1:12" ht="370.5" x14ac:dyDescent="0.45">
      <c r="A457" t="s">
        <v>13279</v>
      </c>
      <c r="B457" t="s">
        <v>386</v>
      </c>
      <c r="C457" t="s">
        <v>17</v>
      </c>
      <c r="D457" t="s">
        <v>160</v>
      </c>
      <c r="E457" s="14" t="s">
        <v>161</v>
      </c>
      <c r="F457" t="s">
        <v>40</v>
      </c>
      <c r="G457">
        <v>2022</v>
      </c>
      <c r="H457" t="s">
        <v>163</v>
      </c>
      <c r="I457" t="s">
        <v>164</v>
      </c>
      <c r="J457" s="14" t="s">
        <v>165</v>
      </c>
      <c r="L457" t="s">
        <v>12104</v>
      </c>
    </row>
    <row r="458" spans="1:12" ht="142.5" x14ac:dyDescent="0.45">
      <c r="A458" t="s">
        <v>13280</v>
      </c>
      <c r="B458" t="s">
        <v>11760</v>
      </c>
      <c r="C458" t="s">
        <v>5857</v>
      </c>
      <c r="D458" t="s">
        <v>6929</v>
      </c>
      <c r="E458" s="14" t="s">
        <v>6927</v>
      </c>
      <c r="G458">
        <v>2022</v>
      </c>
      <c r="H458" t="s">
        <v>6925</v>
      </c>
      <c r="I458" t="s">
        <v>6926</v>
      </c>
      <c r="J458" s="14" t="s">
        <v>6924</v>
      </c>
      <c r="L458" t="s">
        <v>13119</v>
      </c>
    </row>
    <row r="459" spans="1:12" ht="409.5" x14ac:dyDescent="0.45">
      <c r="A459" t="s">
        <v>13280</v>
      </c>
      <c r="B459" t="s">
        <v>11760</v>
      </c>
      <c r="C459" t="s">
        <v>5857</v>
      </c>
      <c r="D459" t="s">
        <v>8968</v>
      </c>
      <c r="E459" s="14" t="s">
        <v>8965</v>
      </c>
      <c r="G459">
        <v>2024</v>
      </c>
      <c r="H459" t="s">
        <v>8963</v>
      </c>
      <c r="I459" t="s">
        <v>8964</v>
      </c>
      <c r="J459" s="14" t="s">
        <v>8962</v>
      </c>
      <c r="L459" t="s">
        <v>12927</v>
      </c>
    </row>
    <row r="460" spans="1:12" ht="327.75" x14ac:dyDescent="0.45">
      <c r="A460" t="s">
        <v>13280</v>
      </c>
      <c r="B460" t="s">
        <v>11761</v>
      </c>
      <c r="C460" t="s">
        <v>9095</v>
      </c>
      <c r="D460" t="s">
        <v>10203</v>
      </c>
      <c r="E460" s="14" t="s">
        <v>10201</v>
      </c>
      <c r="G460">
        <v>2023</v>
      </c>
      <c r="H460" t="s">
        <v>11955</v>
      </c>
      <c r="I460" t="s">
        <v>10195</v>
      </c>
      <c r="J460" s="14" t="s">
        <v>10199</v>
      </c>
      <c r="K460" t="s">
        <v>9084</v>
      </c>
      <c r="L460" t="s">
        <v>13246</v>
      </c>
    </row>
    <row r="461" spans="1:12" ht="213.75" x14ac:dyDescent="0.45">
      <c r="A461" t="s">
        <v>13280</v>
      </c>
      <c r="B461" t="s">
        <v>11760</v>
      </c>
      <c r="C461" t="s">
        <v>5857</v>
      </c>
      <c r="D461" t="s">
        <v>8802</v>
      </c>
      <c r="E461" s="14" t="s">
        <v>8799</v>
      </c>
      <c r="G461">
        <v>2023</v>
      </c>
      <c r="H461" t="s">
        <v>8796</v>
      </c>
      <c r="I461" t="s">
        <v>8797</v>
      </c>
      <c r="J461" s="14" t="s">
        <v>8795</v>
      </c>
      <c r="L461" t="s">
        <v>12945</v>
      </c>
    </row>
    <row r="462" spans="1:12" ht="285" x14ac:dyDescent="0.45">
      <c r="A462" t="s">
        <v>13280</v>
      </c>
      <c r="B462" t="s">
        <v>386</v>
      </c>
      <c r="C462" t="s">
        <v>17</v>
      </c>
      <c r="D462" t="s">
        <v>354</v>
      </c>
      <c r="E462" s="14" t="s">
        <v>355</v>
      </c>
      <c r="F462" t="s">
        <v>338</v>
      </c>
      <c r="G462">
        <v>2018</v>
      </c>
      <c r="H462" t="s">
        <v>357</v>
      </c>
      <c r="I462" t="s">
        <v>358</v>
      </c>
      <c r="J462" s="14" t="s">
        <v>359</v>
      </c>
      <c r="K462" t="s">
        <v>360</v>
      </c>
      <c r="L462" t="s">
        <v>12131</v>
      </c>
    </row>
    <row r="463" spans="1:12" ht="409.5" x14ac:dyDescent="0.45">
      <c r="A463" t="s">
        <v>13280</v>
      </c>
      <c r="B463" t="s">
        <v>11760</v>
      </c>
      <c r="C463" t="s">
        <v>5901</v>
      </c>
      <c r="D463" t="s">
        <v>8793</v>
      </c>
      <c r="E463" s="14" t="s">
        <v>8790</v>
      </c>
      <c r="G463">
        <v>2024</v>
      </c>
      <c r="H463" t="s">
        <v>8788</v>
      </c>
      <c r="I463" t="s">
        <v>8789</v>
      </c>
      <c r="J463" s="14" t="s">
        <v>8787</v>
      </c>
      <c r="L463" t="s">
        <v>12946</v>
      </c>
    </row>
    <row r="464" spans="1:12" ht="409.5" x14ac:dyDescent="0.45">
      <c r="A464" t="s">
        <v>13280</v>
      </c>
      <c r="B464" t="s">
        <v>11760</v>
      </c>
      <c r="C464" t="s">
        <v>5857</v>
      </c>
      <c r="D464" t="s">
        <v>7942</v>
      </c>
      <c r="E464" s="14" t="s">
        <v>7939</v>
      </c>
      <c r="G464">
        <v>2022</v>
      </c>
      <c r="H464" t="s">
        <v>7936</v>
      </c>
      <c r="I464" t="s">
        <v>7937</v>
      </c>
      <c r="J464" s="14" t="s">
        <v>7935</v>
      </c>
      <c r="L464" t="s">
        <v>13019</v>
      </c>
    </row>
    <row r="465" spans="1:12" ht="327.75" x14ac:dyDescent="0.45">
      <c r="A465" t="s">
        <v>13279</v>
      </c>
      <c r="B465" t="s">
        <v>11759</v>
      </c>
      <c r="C465">
        <v>7</v>
      </c>
      <c r="D465" t="s">
        <v>2161</v>
      </c>
      <c r="E465" s="14" t="s">
        <v>2160</v>
      </c>
      <c r="F465" t="s">
        <v>902</v>
      </c>
      <c r="G465">
        <v>2017</v>
      </c>
      <c r="H465" t="s">
        <v>2157</v>
      </c>
      <c r="J465" s="14" t="s">
        <v>2156</v>
      </c>
      <c r="K465" t="s">
        <v>2155</v>
      </c>
      <c r="L465" t="s">
        <v>12700</v>
      </c>
    </row>
    <row r="466" spans="1:12" ht="313.5" x14ac:dyDescent="0.45">
      <c r="A466" t="s">
        <v>13280</v>
      </c>
      <c r="B466" t="s">
        <v>11759</v>
      </c>
      <c r="C466">
        <v>7</v>
      </c>
      <c r="D466" t="s">
        <v>3427</v>
      </c>
      <c r="E466" s="14" t="s">
        <v>3426</v>
      </c>
      <c r="F466" t="s">
        <v>3425</v>
      </c>
      <c r="G466">
        <v>2022</v>
      </c>
      <c r="H466" t="s">
        <v>3424</v>
      </c>
      <c r="J466" s="14" t="s">
        <v>3423</v>
      </c>
      <c r="K466" t="s">
        <v>3422</v>
      </c>
      <c r="L466" t="s">
        <v>12515</v>
      </c>
    </row>
    <row r="467" spans="1:12" ht="370.5" x14ac:dyDescent="0.45">
      <c r="A467" t="s">
        <v>13280</v>
      </c>
      <c r="B467" t="s">
        <v>11759</v>
      </c>
      <c r="C467">
        <v>7</v>
      </c>
      <c r="D467" t="s">
        <v>895</v>
      </c>
      <c r="E467" s="14" t="s">
        <v>894</v>
      </c>
      <c r="F467" t="s">
        <v>893</v>
      </c>
      <c r="G467">
        <v>2021</v>
      </c>
      <c r="H467" t="s">
        <v>891</v>
      </c>
      <c r="J467" s="14" t="s">
        <v>890</v>
      </c>
      <c r="K467" t="s">
        <v>889</v>
      </c>
      <c r="L467" t="s">
        <v>12875</v>
      </c>
    </row>
    <row r="468" spans="1:12" ht="409.5" x14ac:dyDescent="0.45">
      <c r="A468" t="s">
        <v>13279</v>
      </c>
      <c r="B468" t="s">
        <v>11759</v>
      </c>
      <c r="C468">
        <v>7</v>
      </c>
      <c r="D468" t="s">
        <v>2208</v>
      </c>
      <c r="E468" s="14" t="s">
        <v>2207</v>
      </c>
      <c r="F468" t="s">
        <v>2206</v>
      </c>
      <c r="G468">
        <v>2018</v>
      </c>
      <c r="H468" t="s">
        <v>2204</v>
      </c>
      <c r="J468" s="14" t="s">
        <v>2203</v>
      </c>
      <c r="K468" t="s">
        <v>2202</v>
      </c>
      <c r="L468" t="s">
        <v>12694</v>
      </c>
    </row>
    <row r="469" spans="1:12" ht="242.25" x14ac:dyDescent="0.45">
      <c r="A469" t="s">
        <v>13280</v>
      </c>
      <c r="B469" t="s">
        <v>11759</v>
      </c>
      <c r="C469">
        <v>7</v>
      </c>
      <c r="D469" t="s">
        <v>1936</v>
      </c>
      <c r="E469" s="14" t="s">
        <v>1935</v>
      </c>
      <c r="F469" t="s">
        <v>1171</v>
      </c>
      <c r="G469">
        <v>2019</v>
      </c>
      <c r="H469" t="s">
        <v>1933</v>
      </c>
      <c r="J469" s="14" t="s">
        <v>1932</v>
      </c>
      <c r="K469" t="s">
        <v>1931</v>
      </c>
      <c r="L469" t="s">
        <v>12730</v>
      </c>
    </row>
    <row r="470" spans="1:12" ht="270.75" x14ac:dyDescent="0.45">
      <c r="A470" t="s">
        <v>13280</v>
      </c>
      <c r="B470" t="s">
        <v>11759</v>
      </c>
      <c r="C470">
        <v>7</v>
      </c>
      <c r="D470" t="s">
        <v>3553</v>
      </c>
      <c r="E470" s="14" t="s">
        <v>3552</v>
      </c>
      <c r="F470" t="s">
        <v>3551</v>
      </c>
      <c r="G470">
        <v>2022</v>
      </c>
      <c r="H470" t="s">
        <v>3549</v>
      </c>
      <c r="J470" s="14" t="s">
        <v>3548</v>
      </c>
      <c r="K470" t="s">
        <v>3547</v>
      </c>
      <c r="L470" t="s">
        <v>12497</v>
      </c>
    </row>
    <row r="471" spans="1:12" ht="409.5" x14ac:dyDescent="0.45">
      <c r="A471" t="s">
        <v>13280</v>
      </c>
      <c r="B471" t="s">
        <v>11759</v>
      </c>
      <c r="C471">
        <v>7</v>
      </c>
      <c r="D471" t="s">
        <v>4968</v>
      </c>
      <c r="E471" s="14" t="s">
        <v>4967</v>
      </c>
      <c r="F471" t="s">
        <v>3169</v>
      </c>
      <c r="G471">
        <v>2024</v>
      </c>
      <c r="H471" t="s">
        <v>4966</v>
      </c>
      <c r="J471" s="14" t="s">
        <v>4965</v>
      </c>
      <c r="K471" t="s">
        <v>4964</v>
      </c>
      <c r="L471" t="s">
        <v>12286</v>
      </c>
    </row>
    <row r="472" spans="1:12" ht="327.75" x14ac:dyDescent="0.45">
      <c r="A472" t="s">
        <v>13280</v>
      </c>
      <c r="B472" t="s">
        <v>11759</v>
      </c>
      <c r="C472">
        <v>7</v>
      </c>
      <c r="D472" t="s">
        <v>2823</v>
      </c>
      <c r="E472" s="14" t="s">
        <v>2822</v>
      </c>
      <c r="F472" t="s">
        <v>2821</v>
      </c>
      <c r="G472">
        <v>2023</v>
      </c>
      <c r="H472" t="s">
        <v>2820</v>
      </c>
      <c r="J472" s="14" t="s">
        <v>2819</v>
      </c>
      <c r="K472" t="s">
        <v>2818</v>
      </c>
      <c r="L472" t="s">
        <v>12605</v>
      </c>
    </row>
    <row r="473" spans="1:12" ht="409.5" x14ac:dyDescent="0.45">
      <c r="A473" t="s">
        <v>13280</v>
      </c>
      <c r="B473" t="s">
        <v>11759</v>
      </c>
      <c r="C473">
        <v>7</v>
      </c>
      <c r="D473" t="s">
        <v>1419</v>
      </c>
      <c r="E473" s="14" t="s">
        <v>1418</v>
      </c>
      <c r="F473" t="s">
        <v>1417</v>
      </c>
      <c r="G473">
        <v>2019</v>
      </c>
      <c r="H473" t="s">
        <v>1415</v>
      </c>
      <c r="J473" s="14" t="s">
        <v>1414</v>
      </c>
      <c r="K473" t="s">
        <v>1413</v>
      </c>
      <c r="L473" t="s">
        <v>12801</v>
      </c>
    </row>
    <row r="474" spans="1:12" ht="409.5" x14ac:dyDescent="0.45">
      <c r="A474" t="s">
        <v>13280</v>
      </c>
      <c r="B474" t="s">
        <v>11759</v>
      </c>
      <c r="C474">
        <v>7</v>
      </c>
      <c r="D474" t="s">
        <v>5279</v>
      </c>
      <c r="E474" s="14" t="s">
        <v>5278</v>
      </c>
      <c r="F474" t="s">
        <v>2380</v>
      </c>
      <c r="G474">
        <v>2024</v>
      </c>
      <c r="H474" t="s">
        <v>5277</v>
      </c>
      <c r="J474" s="14" t="s">
        <v>5276</v>
      </c>
      <c r="K474" t="s">
        <v>5275</v>
      </c>
      <c r="L474" t="s">
        <v>12238</v>
      </c>
    </row>
    <row r="475" spans="1:12" ht="409.5" x14ac:dyDescent="0.45">
      <c r="A475" t="s">
        <v>13280</v>
      </c>
      <c r="B475" t="s">
        <v>11759</v>
      </c>
      <c r="C475">
        <v>7</v>
      </c>
      <c r="D475" t="s">
        <v>5645</v>
      </c>
      <c r="E475" s="14" t="s">
        <v>5644</v>
      </c>
      <c r="F475" t="s">
        <v>5643</v>
      </c>
      <c r="G475">
        <v>2024</v>
      </c>
      <c r="H475" t="s">
        <v>5642</v>
      </c>
      <c r="J475" s="14" t="s">
        <v>5641</v>
      </c>
      <c r="K475" t="s">
        <v>5640</v>
      </c>
      <c r="L475" t="s">
        <v>12183</v>
      </c>
    </row>
    <row r="476" spans="1:12" ht="409.5" x14ac:dyDescent="0.45">
      <c r="A476" t="s">
        <v>13280</v>
      </c>
      <c r="B476" t="s">
        <v>11759</v>
      </c>
      <c r="C476">
        <v>7</v>
      </c>
      <c r="D476" t="s">
        <v>3326</v>
      </c>
      <c r="E476" s="14" t="s">
        <v>3325</v>
      </c>
      <c r="F476" t="s">
        <v>766</v>
      </c>
      <c r="G476">
        <v>2022</v>
      </c>
      <c r="H476" t="s">
        <v>3324</v>
      </c>
      <c r="J476" s="14" t="s">
        <v>3323</v>
      </c>
      <c r="K476" t="s">
        <v>3322</v>
      </c>
      <c r="L476" t="s">
        <v>12530</v>
      </c>
    </row>
    <row r="477" spans="1:12" ht="409.5" x14ac:dyDescent="0.45">
      <c r="A477" t="s">
        <v>13279</v>
      </c>
      <c r="B477" t="s">
        <v>11759</v>
      </c>
      <c r="C477">
        <v>7</v>
      </c>
      <c r="D477" t="s">
        <v>3561</v>
      </c>
      <c r="E477" s="14" t="s">
        <v>3560</v>
      </c>
      <c r="F477" t="s">
        <v>3559</v>
      </c>
      <c r="G477">
        <v>2022</v>
      </c>
      <c r="H477" t="s">
        <v>3557</v>
      </c>
      <c r="J477" s="14" t="s">
        <v>3556</v>
      </c>
      <c r="K477" t="s">
        <v>3555</v>
      </c>
      <c r="L477" t="s">
        <v>12496</v>
      </c>
    </row>
    <row r="478" spans="1:12" ht="242.25" x14ac:dyDescent="0.45">
      <c r="A478" t="s">
        <v>13280</v>
      </c>
      <c r="B478" t="s">
        <v>11759</v>
      </c>
      <c r="C478">
        <v>7</v>
      </c>
      <c r="D478" t="s">
        <v>4736</v>
      </c>
      <c r="E478" s="14" t="s">
        <v>4735</v>
      </c>
      <c r="F478" t="s">
        <v>720</v>
      </c>
      <c r="G478">
        <v>2024</v>
      </c>
      <c r="H478" t="s">
        <v>4732</v>
      </c>
      <c r="J478" s="14" t="s">
        <v>4731</v>
      </c>
      <c r="K478" t="s">
        <v>4730</v>
      </c>
      <c r="L478" t="s">
        <v>12321</v>
      </c>
    </row>
    <row r="479" spans="1:12" ht="299.25" x14ac:dyDescent="0.45">
      <c r="A479" t="s">
        <v>13280</v>
      </c>
      <c r="B479" t="s">
        <v>11759</v>
      </c>
      <c r="C479">
        <v>7</v>
      </c>
      <c r="D479" t="s">
        <v>2509</v>
      </c>
      <c r="E479" s="14" t="s">
        <v>2508</v>
      </c>
      <c r="F479" t="s">
        <v>1157</v>
      </c>
      <c r="G479">
        <v>2023</v>
      </c>
      <c r="H479" t="s">
        <v>2507</v>
      </c>
      <c r="J479" s="14" t="s">
        <v>2506</v>
      </c>
      <c r="K479" t="s">
        <v>2505</v>
      </c>
      <c r="L479" t="s">
        <v>12652</v>
      </c>
    </row>
    <row r="480" spans="1:12" ht="285" x14ac:dyDescent="0.45">
      <c r="A480" t="s">
        <v>13280</v>
      </c>
      <c r="B480" t="s">
        <v>11759</v>
      </c>
      <c r="C480">
        <v>7</v>
      </c>
      <c r="D480" t="s">
        <v>5220</v>
      </c>
      <c r="E480" s="14" t="s">
        <v>5219</v>
      </c>
      <c r="F480" t="s">
        <v>2380</v>
      </c>
      <c r="G480">
        <v>2024</v>
      </c>
      <c r="H480" t="s">
        <v>5218</v>
      </c>
      <c r="J480" s="14" t="s">
        <v>5217</v>
      </c>
      <c r="K480" t="s">
        <v>5216</v>
      </c>
      <c r="L480" t="s">
        <v>12247</v>
      </c>
    </row>
    <row r="481" spans="1:12" ht="313.5" x14ac:dyDescent="0.45">
      <c r="A481" t="s">
        <v>13280</v>
      </c>
      <c r="B481" t="s">
        <v>11759</v>
      </c>
      <c r="C481">
        <v>7</v>
      </c>
      <c r="D481" t="s">
        <v>968</v>
      </c>
      <c r="E481" s="14" t="s">
        <v>967</v>
      </c>
      <c r="F481" t="s">
        <v>711</v>
      </c>
      <c r="G481">
        <v>2021</v>
      </c>
      <c r="H481" t="s">
        <v>966</v>
      </c>
      <c r="J481" s="14" t="s">
        <v>965</v>
      </c>
      <c r="K481" t="s">
        <v>964</v>
      </c>
      <c r="L481" t="s">
        <v>12865</v>
      </c>
    </row>
    <row r="482" spans="1:12" ht="299.25" x14ac:dyDescent="0.45">
      <c r="A482" t="s">
        <v>13280</v>
      </c>
      <c r="B482" t="s">
        <v>11759</v>
      </c>
      <c r="C482">
        <v>7</v>
      </c>
      <c r="D482" t="s">
        <v>3010</v>
      </c>
      <c r="E482" s="14" t="s">
        <v>3009</v>
      </c>
      <c r="F482" t="s">
        <v>3008</v>
      </c>
      <c r="G482">
        <v>2024</v>
      </c>
      <c r="H482" t="s">
        <v>3005</v>
      </c>
      <c r="J482" s="14" t="s">
        <v>3004</v>
      </c>
      <c r="K482" t="s">
        <v>3003</v>
      </c>
      <c r="L482" t="s">
        <v>12577</v>
      </c>
    </row>
    <row r="483" spans="1:12" ht="256.5" x14ac:dyDescent="0.45">
      <c r="A483" t="s">
        <v>13279</v>
      </c>
      <c r="B483" t="s">
        <v>11759</v>
      </c>
      <c r="C483">
        <v>7</v>
      </c>
      <c r="D483" t="s">
        <v>4118</v>
      </c>
      <c r="E483" s="14" t="s">
        <v>4117</v>
      </c>
      <c r="F483" t="s">
        <v>759</v>
      </c>
      <c r="G483">
        <v>2022</v>
      </c>
      <c r="H483" t="s">
        <v>4115</v>
      </c>
      <c r="J483" s="14" t="s">
        <v>4114</v>
      </c>
      <c r="K483" t="s">
        <v>4113</v>
      </c>
      <c r="L483" t="s">
        <v>12415</v>
      </c>
    </row>
    <row r="484" spans="1:12" ht="199.5" x14ac:dyDescent="0.45">
      <c r="A484" t="s">
        <v>13280</v>
      </c>
      <c r="B484" t="s">
        <v>11759</v>
      </c>
      <c r="C484">
        <v>7</v>
      </c>
      <c r="D484" t="s">
        <v>4357</v>
      </c>
      <c r="E484" s="14" t="s">
        <v>4356</v>
      </c>
      <c r="F484" t="s">
        <v>902</v>
      </c>
      <c r="G484">
        <v>2022</v>
      </c>
      <c r="H484" t="s">
        <v>4353</v>
      </c>
      <c r="J484" s="14" t="s">
        <v>4352</v>
      </c>
      <c r="K484" t="s">
        <v>4351</v>
      </c>
      <c r="L484" t="s">
        <v>12378</v>
      </c>
    </row>
    <row r="485" spans="1:12" ht="409.5" x14ac:dyDescent="0.45">
      <c r="A485" t="s">
        <v>13280</v>
      </c>
      <c r="B485" t="s">
        <v>11759</v>
      </c>
      <c r="C485">
        <v>7</v>
      </c>
      <c r="D485" t="s">
        <v>5739</v>
      </c>
      <c r="E485" s="14" t="s">
        <v>5738</v>
      </c>
      <c r="F485" t="s">
        <v>1581</v>
      </c>
      <c r="G485">
        <v>2024</v>
      </c>
      <c r="H485" t="s">
        <v>5737</v>
      </c>
      <c r="J485" s="14" t="s">
        <v>5736</v>
      </c>
      <c r="K485" t="s">
        <v>5735</v>
      </c>
      <c r="L485" t="s">
        <v>12168</v>
      </c>
    </row>
    <row r="486" spans="1:12" ht="409.5" x14ac:dyDescent="0.45">
      <c r="A486" t="s">
        <v>13280</v>
      </c>
      <c r="B486" t="s">
        <v>11759</v>
      </c>
      <c r="C486">
        <v>7</v>
      </c>
      <c r="D486" t="s">
        <v>1483</v>
      </c>
      <c r="E486" s="14" t="s">
        <v>1482</v>
      </c>
      <c r="F486" t="s">
        <v>1481</v>
      </c>
      <c r="G486">
        <v>2020</v>
      </c>
      <c r="H486" t="s">
        <v>1478</v>
      </c>
      <c r="J486" s="14" t="s">
        <v>1477</v>
      </c>
      <c r="K486" t="s">
        <v>1476</v>
      </c>
      <c r="L486" t="s">
        <v>12793</v>
      </c>
    </row>
    <row r="487" spans="1:12" ht="370.5" x14ac:dyDescent="0.45">
      <c r="A487" t="s">
        <v>13280</v>
      </c>
      <c r="B487" t="s">
        <v>11759</v>
      </c>
      <c r="C487">
        <v>7</v>
      </c>
      <c r="D487" t="s">
        <v>3320</v>
      </c>
      <c r="E487" s="14" t="s">
        <v>3319</v>
      </c>
      <c r="F487" t="s">
        <v>655</v>
      </c>
      <c r="G487">
        <v>2023</v>
      </c>
      <c r="H487" t="s">
        <v>3318</v>
      </c>
      <c r="J487" s="14" t="s">
        <v>3317</v>
      </c>
      <c r="K487" t="s">
        <v>3316</v>
      </c>
      <c r="L487" t="s">
        <v>12531</v>
      </c>
    </row>
    <row r="488" spans="1:12" ht="285" x14ac:dyDescent="0.45">
      <c r="A488" t="s">
        <v>13280</v>
      </c>
      <c r="B488" t="s">
        <v>11759</v>
      </c>
      <c r="C488">
        <v>7</v>
      </c>
      <c r="D488" t="s">
        <v>2295</v>
      </c>
      <c r="E488" s="14" t="s">
        <v>2294</v>
      </c>
      <c r="F488" t="s">
        <v>1823</v>
      </c>
      <c r="G488">
        <v>2018</v>
      </c>
      <c r="H488" t="s">
        <v>2292</v>
      </c>
      <c r="J488" s="14" t="s">
        <v>2291</v>
      </c>
      <c r="K488" t="s">
        <v>2290</v>
      </c>
      <c r="L488" t="s">
        <v>12682</v>
      </c>
    </row>
    <row r="489" spans="1:12" ht="370.5" x14ac:dyDescent="0.45">
      <c r="A489" t="s">
        <v>13279</v>
      </c>
      <c r="B489" t="s">
        <v>11759</v>
      </c>
      <c r="C489">
        <v>7</v>
      </c>
      <c r="D489" t="s">
        <v>4742</v>
      </c>
      <c r="E489" s="14" t="s">
        <v>4741</v>
      </c>
      <c r="F489" t="s">
        <v>1267</v>
      </c>
      <c r="G489">
        <v>2024</v>
      </c>
      <c r="H489" t="s">
        <v>4740</v>
      </c>
      <c r="J489" s="14" t="s">
        <v>4739</v>
      </c>
      <c r="K489" t="s">
        <v>4738</v>
      </c>
      <c r="L489" t="s">
        <v>12320</v>
      </c>
    </row>
    <row r="490" spans="1:12" ht="299.25" x14ac:dyDescent="0.45">
      <c r="A490" t="s">
        <v>13280</v>
      </c>
      <c r="B490" t="s">
        <v>11759</v>
      </c>
      <c r="C490">
        <v>7</v>
      </c>
      <c r="D490" t="s">
        <v>3063</v>
      </c>
      <c r="E490" s="14" t="s">
        <v>3062</v>
      </c>
      <c r="F490" t="s">
        <v>3061</v>
      </c>
      <c r="G490">
        <v>2023</v>
      </c>
      <c r="H490" t="s">
        <v>3060</v>
      </c>
      <c r="J490" s="14" t="s">
        <v>3059</v>
      </c>
      <c r="K490" t="s">
        <v>3058</v>
      </c>
      <c r="L490" t="s">
        <v>12569</v>
      </c>
    </row>
    <row r="491" spans="1:12" ht="270.75" x14ac:dyDescent="0.45">
      <c r="A491" t="s">
        <v>13280</v>
      </c>
      <c r="B491" t="s">
        <v>11759</v>
      </c>
      <c r="C491">
        <v>7</v>
      </c>
      <c r="D491" t="s">
        <v>1619</v>
      </c>
      <c r="E491" s="14" t="s">
        <v>1618</v>
      </c>
      <c r="F491" t="s">
        <v>795</v>
      </c>
      <c r="G491">
        <v>2019</v>
      </c>
      <c r="H491" t="s">
        <v>1616</v>
      </c>
      <c r="J491" s="14" t="s">
        <v>1615</v>
      </c>
      <c r="K491" t="s">
        <v>1614</v>
      </c>
      <c r="L491" t="s">
        <v>12774</v>
      </c>
    </row>
    <row r="492" spans="1:12" ht="409.5" x14ac:dyDescent="0.45">
      <c r="A492" t="s">
        <v>13280</v>
      </c>
      <c r="B492" t="s">
        <v>11759</v>
      </c>
      <c r="C492">
        <v>7</v>
      </c>
      <c r="D492" t="s">
        <v>4149</v>
      </c>
      <c r="E492" s="14" t="s">
        <v>4148</v>
      </c>
      <c r="F492" t="s">
        <v>4147</v>
      </c>
      <c r="G492">
        <v>2022</v>
      </c>
      <c r="H492" t="s">
        <v>4146</v>
      </c>
      <c r="J492" s="14" t="s">
        <v>4145</v>
      </c>
      <c r="L492" t="s">
        <v>12410</v>
      </c>
    </row>
    <row r="493" spans="1:12" ht="270.75" x14ac:dyDescent="0.45">
      <c r="A493" t="s">
        <v>13280</v>
      </c>
      <c r="B493" t="s">
        <v>11759</v>
      </c>
      <c r="C493">
        <v>7</v>
      </c>
      <c r="D493" t="s">
        <v>1041</v>
      </c>
      <c r="E493" s="14" t="s">
        <v>1040</v>
      </c>
      <c r="F493" t="s">
        <v>773</v>
      </c>
      <c r="G493">
        <v>2021</v>
      </c>
      <c r="H493" t="s">
        <v>1039</v>
      </c>
      <c r="J493" s="14" t="s">
        <v>1038</v>
      </c>
      <c r="K493" t="s">
        <v>1037</v>
      </c>
      <c r="L493" t="s">
        <v>12854</v>
      </c>
    </row>
    <row r="494" spans="1:12" ht="342" x14ac:dyDescent="0.45">
      <c r="A494" t="s">
        <v>13279</v>
      </c>
      <c r="B494" t="s">
        <v>11759</v>
      </c>
      <c r="C494">
        <v>7</v>
      </c>
      <c r="D494" t="s">
        <v>1466</v>
      </c>
      <c r="E494" s="14" t="s">
        <v>1465</v>
      </c>
      <c r="F494" t="s">
        <v>766</v>
      </c>
      <c r="G494">
        <v>2019</v>
      </c>
      <c r="H494" t="s">
        <v>1463</v>
      </c>
      <c r="J494" s="14" t="s">
        <v>1462</v>
      </c>
      <c r="K494" t="s">
        <v>1461</v>
      </c>
      <c r="L494" t="s">
        <v>12795</v>
      </c>
    </row>
    <row r="495" spans="1:12" ht="242.25" x14ac:dyDescent="0.45">
      <c r="A495" t="s">
        <v>13280</v>
      </c>
      <c r="B495" t="s">
        <v>11759</v>
      </c>
      <c r="C495">
        <v>7</v>
      </c>
      <c r="D495" t="s">
        <v>3951</v>
      </c>
      <c r="E495" s="14" t="s">
        <v>3950</v>
      </c>
      <c r="F495" t="s">
        <v>1318</v>
      </c>
      <c r="G495">
        <v>2022</v>
      </c>
      <c r="H495" t="s">
        <v>3949</v>
      </c>
      <c r="J495" s="14" t="s">
        <v>3948</v>
      </c>
      <c r="K495" t="s">
        <v>3947</v>
      </c>
      <c r="L495" t="s">
        <v>12439</v>
      </c>
    </row>
    <row r="496" spans="1:12" ht="356.25" x14ac:dyDescent="0.45">
      <c r="A496" t="s">
        <v>13280</v>
      </c>
      <c r="B496" t="s">
        <v>11759</v>
      </c>
      <c r="C496">
        <v>7</v>
      </c>
      <c r="D496" t="s">
        <v>4703</v>
      </c>
      <c r="E496" s="14" t="s">
        <v>4702</v>
      </c>
      <c r="F496" t="s">
        <v>704</v>
      </c>
      <c r="G496">
        <v>2024</v>
      </c>
      <c r="H496" t="s">
        <v>4701</v>
      </c>
      <c r="J496" s="14" t="s">
        <v>4700</v>
      </c>
      <c r="K496" t="s">
        <v>4699</v>
      </c>
      <c r="L496" t="s">
        <v>12326</v>
      </c>
    </row>
    <row r="497" spans="1:12" ht="409.5" x14ac:dyDescent="0.45">
      <c r="A497" t="s">
        <v>13279</v>
      </c>
      <c r="B497" t="s">
        <v>11759</v>
      </c>
      <c r="C497">
        <v>7</v>
      </c>
      <c r="D497" t="s">
        <v>2009</v>
      </c>
      <c r="E497" s="14" t="s">
        <v>2008</v>
      </c>
      <c r="F497" t="s">
        <v>1717</v>
      </c>
      <c r="G497">
        <v>2020</v>
      </c>
      <c r="H497" t="s">
        <v>2006</v>
      </c>
      <c r="J497" s="14" t="s">
        <v>2005</v>
      </c>
      <c r="K497" t="s">
        <v>2004</v>
      </c>
      <c r="L497" t="s">
        <v>12720</v>
      </c>
    </row>
    <row r="498" spans="1:12" ht="142.5" x14ac:dyDescent="0.45">
      <c r="A498" t="s">
        <v>13280</v>
      </c>
      <c r="B498" t="s">
        <v>11759</v>
      </c>
      <c r="C498">
        <v>7</v>
      </c>
      <c r="D498" t="s">
        <v>1359</v>
      </c>
      <c r="E498" s="14" t="s">
        <v>1358</v>
      </c>
      <c r="F498" t="s">
        <v>720</v>
      </c>
      <c r="G498">
        <v>2019</v>
      </c>
      <c r="H498" t="s">
        <v>1355</v>
      </c>
      <c r="J498" s="14" t="s">
        <v>1354</v>
      </c>
      <c r="K498" t="s">
        <v>1353</v>
      </c>
      <c r="L498" t="s">
        <v>12809</v>
      </c>
    </row>
    <row r="499" spans="1:12" ht="185.25" x14ac:dyDescent="0.45">
      <c r="A499" t="s">
        <v>13280</v>
      </c>
      <c r="B499" t="s">
        <v>11759</v>
      </c>
      <c r="C499">
        <v>7</v>
      </c>
      <c r="D499" t="s">
        <v>2425</v>
      </c>
      <c r="E499" s="14" t="s">
        <v>2424</v>
      </c>
      <c r="F499" t="s">
        <v>2423</v>
      </c>
      <c r="G499">
        <v>2017</v>
      </c>
      <c r="H499" t="s">
        <v>2421</v>
      </c>
      <c r="J499" s="14" t="s">
        <v>2420</v>
      </c>
      <c r="K499" t="s">
        <v>2419</v>
      </c>
      <c r="L499" t="s">
        <v>12664</v>
      </c>
    </row>
    <row r="500" spans="1:12" ht="171" x14ac:dyDescent="0.45">
      <c r="A500" t="s">
        <v>13280</v>
      </c>
      <c r="B500" t="s">
        <v>11759</v>
      </c>
      <c r="C500">
        <v>7</v>
      </c>
      <c r="D500" t="s">
        <v>864</v>
      </c>
      <c r="E500" s="14" t="s">
        <v>863</v>
      </c>
      <c r="F500" t="s">
        <v>655</v>
      </c>
      <c r="G500">
        <v>2020</v>
      </c>
      <c r="H500" t="s">
        <v>862</v>
      </c>
      <c r="J500" s="14" t="s">
        <v>861</v>
      </c>
      <c r="K500" t="s">
        <v>860</v>
      </c>
      <c r="L500" t="s">
        <v>12879</v>
      </c>
    </row>
    <row r="501" spans="1:12" ht="299.25" x14ac:dyDescent="0.45">
      <c r="A501" t="s">
        <v>13280</v>
      </c>
      <c r="B501" t="s">
        <v>11759</v>
      </c>
      <c r="C501">
        <v>7</v>
      </c>
      <c r="D501" t="s">
        <v>1619</v>
      </c>
      <c r="E501" s="14" t="s">
        <v>2229</v>
      </c>
      <c r="F501" t="s">
        <v>795</v>
      </c>
      <c r="G501">
        <v>2017</v>
      </c>
      <c r="H501" t="s">
        <v>2227</v>
      </c>
      <c r="J501" s="14" t="s">
        <v>2226</v>
      </c>
      <c r="K501" t="s">
        <v>2225</v>
      </c>
      <c r="L501" t="s">
        <v>12691</v>
      </c>
    </row>
    <row r="502" spans="1:12" ht="299.25" x14ac:dyDescent="0.45">
      <c r="A502" t="s">
        <v>13280</v>
      </c>
      <c r="B502" t="s">
        <v>11759</v>
      </c>
      <c r="C502">
        <v>7</v>
      </c>
      <c r="D502" t="s">
        <v>4324</v>
      </c>
      <c r="E502" s="14" t="s">
        <v>4323</v>
      </c>
      <c r="F502" t="s">
        <v>4322</v>
      </c>
      <c r="G502">
        <v>2022</v>
      </c>
      <c r="H502" t="s">
        <v>4321</v>
      </c>
      <c r="J502" s="14" t="s">
        <v>4320</v>
      </c>
      <c r="K502" t="s">
        <v>4319</v>
      </c>
      <c r="L502" t="s">
        <v>12383</v>
      </c>
    </row>
    <row r="503" spans="1:12" ht="409.5" x14ac:dyDescent="0.45">
      <c r="A503" t="s">
        <v>13279</v>
      </c>
      <c r="B503" t="s">
        <v>11759</v>
      </c>
      <c r="C503">
        <v>7</v>
      </c>
      <c r="D503" t="s">
        <v>3737</v>
      </c>
      <c r="E503" s="14" t="s">
        <v>3736</v>
      </c>
      <c r="F503" t="s">
        <v>2137</v>
      </c>
      <c r="G503">
        <v>2023</v>
      </c>
      <c r="H503" t="s">
        <v>3735</v>
      </c>
      <c r="J503" s="14" t="s">
        <v>3734</v>
      </c>
      <c r="L503" t="s">
        <v>12470</v>
      </c>
    </row>
    <row r="504" spans="1:12" ht="313.5" x14ac:dyDescent="0.45">
      <c r="A504" t="s">
        <v>13280</v>
      </c>
      <c r="B504" t="s">
        <v>11759</v>
      </c>
      <c r="C504">
        <v>7</v>
      </c>
      <c r="D504" t="s">
        <v>5029</v>
      </c>
      <c r="E504" s="14" t="s">
        <v>5028</v>
      </c>
      <c r="F504" t="s">
        <v>5027</v>
      </c>
      <c r="G504">
        <v>2024</v>
      </c>
      <c r="H504" t="s">
        <v>5026</v>
      </c>
      <c r="J504" s="14" t="s">
        <v>5025</v>
      </c>
      <c r="K504" t="s">
        <v>5024</v>
      </c>
      <c r="L504" t="s">
        <v>12277</v>
      </c>
    </row>
    <row r="505" spans="1:12" ht="384.75" x14ac:dyDescent="0.45">
      <c r="A505" t="s">
        <v>13280</v>
      </c>
      <c r="B505" t="s">
        <v>11759</v>
      </c>
      <c r="C505">
        <v>7</v>
      </c>
      <c r="D505" t="s">
        <v>5387</v>
      </c>
      <c r="E505" s="14" t="s">
        <v>5386</v>
      </c>
      <c r="F505" t="s">
        <v>795</v>
      </c>
      <c r="G505">
        <v>2024</v>
      </c>
      <c r="H505" t="s">
        <v>5385</v>
      </c>
      <c r="J505" s="14" t="s">
        <v>5384</v>
      </c>
      <c r="K505" t="s">
        <v>5383</v>
      </c>
      <c r="L505" t="s">
        <v>12222</v>
      </c>
    </row>
    <row r="506" spans="1:12" ht="327.75" x14ac:dyDescent="0.45">
      <c r="A506" t="s">
        <v>13280</v>
      </c>
      <c r="B506" t="s">
        <v>11759</v>
      </c>
      <c r="C506">
        <v>7</v>
      </c>
      <c r="D506" t="s">
        <v>2184</v>
      </c>
      <c r="E506" s="14" t="s">
        <v>2183</v>
      </c>
      <c r="F506" t="s">
        <v>2182</v>
      </c>
      <c r="G506">
        <v>2017</v>
      </c>
      <c r="H506" t="s">
        <v>2180</v>
      </c>
      <c r="J506" s="14" t="s">
        <v>2179</v>
      </c>
      <c r="K506" t="s">
        <v>2178</v>
      </c>
      <c r="L506" t="s">
        <v>12697</v>
      </c>
    </row>
    <row r="507" spans="1:12" ht="285" x14ac:dyDescent="0.45">
      <c r="A507" t="s">
        <v>13280</v>
      </c>
      <c r="B507" t="s">
        <v>11759</v>
      </c>
      <c r="C507">
        <v>7</v>
      </c>
      <c r="D507" t="s">
        <v>1749</v>
      </c>
      <c r="E507" s="14" t="s">
        <v>1748</v>
      </c>
      <c r="F507" t="s">
        <v>720</v>
      </c>
      <c r="G507">
        <v>2020</v>
      </c>
      <c r="H507" t="s">
        <v>1745</v>
      </c>
      <c r="J507" s="14" t="s">
        <v>1744</v>
      </c>
      <c r="K507" t="s">
        <v>1743</v>
      </c>
      <c r="L507" t="s">
        <v>12756</v>
      </c>
    </row>
    <row r="508" spans="1:12" ht="409.5" x14ac:dyDescent="0.45">
      <c r="A508" t="s">
        <v>13279</v>
      </c>
      <c r="B508" t="s">
        <v>11759</v>
      </c>
      <c r="C508">
        <v>7</v>
      </c>
      <c r="D508" t="s">
        <v>4595</v>
      </c>
      <c r="E508" s="14" t="s">
        <v>4594</v>
      </c>
      <c r="F508" t="s">
        <v>4593</v>
      </c>
      <c r="G508">
        <v>2024</v>
      </c>
      <c r="H508" t="s">
        <v>4592</v>
      </c>
      <c r="J508" s="14" t="s">
        <v>4591</v>
      </c>
      <c r="K508" t="s">
        <v>4590</v>
      </c>
      <c r="L508" t="s">
        <v>12342</v>
      </c>
    </row>
    <row r="509" spans="1:12" ht="399" x14ac:dyDescent="0.45">
      <c r="A509" t="s">
        <v>13279</v>
      </c>
      <c r="B509" t="s">
        <v>11759</v>
      </c>
      <c r="C509">
        <v>7</v>
      </c>
      <c r="D509" t="s">
        <v>1704</v>
      </c>
      <c r="E509" s="14" t="s">
        <v>1703</v>
      </c>
      <c r="F509" t="s">
        <v>1702</v>
      </c>
      <c r="G509">
        <v>2019</v>
      </c>
      <c r="H509" t="s">
        <v>1700</v>
      </c>
      <c r="J509" s="14" t="s">
        <v>1699</v>
      </c>
      <c r="K509" t="s">
        <v>1698</v>
      </c>
      <c r="L509" t="s">
        <v>12762</v>
      </c>
    </row>
    <row r="510" spans="1:12" ht="409.5" x14ac:dyDescent="0.45">
      <c r="A510" t="s">
        <v>13280</v>
      </c>
      <c r="B510" t="s">
        <v>11759</v>
      </c>
      <c r="C510">
        <v>7</v>
      </c>
      <c r="D510" t="s">
        <v>4574</v>
      </c>
      <c r="E510" s="14" t="s">
        <v>4573</v>
      </c>
      <c r="F510" t="s">
        <v>2380</v>
      </c>
      <c r="G510">
        <v>2024</v>
      </c>
      <c r="H510" t="s">
        <v>4572</v>
      </c>
      <c r="J510" s="14" t="s">
        <v>4571</v>
      </c>
      <c r="K510" t="s">
        <v>4570</v>
      </c>
      <c r="L510" t="s">
        <v>12345</v>
      </c>
    </row>
    <row r="511" spans="1:12" ht="285" x14ac:dyDescent="0.45">
      <c r="A511" t="s">
        <v>13280</v>
      </c>
      <c r="B511" t="s">
        <v>11759</v>
      </c>
      <c r="C511">
        <v>7</v>
      </c>
      <c r="D511" t="s">
        <v>5155</v>
      </c>
      <c r="E511" s="14" t="s">
        <v>5154</v>
      </c>
      <c r="F511" t="s">
        <v>902</v>
      </c>
      <c r="G511">
        <v>2024</v>
      </c>
      <c r="H511" t="s">
        <v>5152</v>
      </c>
      <c r="J511" s="14" t="s">
        <v>5151</v>
      </c>
      <c r="K511" t="s">
        <v>5150</v>
      </c>
      <c r="L511" t="s">
        <v>12257</v>
      </c>
    </row>
    <row r="512" spans="1:12" ht="399" x14ac:dyDescent="0.45">
      <c r="A512" t="s">
        <v>13280</v>
      </c>
      <c r="B512" t="s">
        <v>11759</v>
      </c>
      <c r="C512">
        <v>7</v>
      </c>
      <c r="D512" t="s">
        <v>1328</v>
      </c>
      <c r="E512" s="14" t="s">
        <v>1327</v>
      </c>
      <c r="F512" t="s">
        <v>720</v>
      </c>
      <c r="G512">
        <v>2019</v>
      </c>
      <c r="H512" t="s">
        <v>1324</v>
      </c>
      <c r="J512" s="14" t="s">
        <v>1323</v>
      </c>
      <c r="K512" t="s">
        <v>1322</v>
      </c>
      <c r="L512" t="s">
        <v>12813</v>
      </c>
    </row>
    <row r="513" spans="1:12" ht="384.75" x14ac:dyDescent="0.45">
      <c r="A513" t="s">
        <v>13280</v>
      </c>
      <c r="B513" t="s">
        <v>11759</v>
      </c>
      <c r="C513">
        <v>7</v>
      </c>
      <c r="D513" t="s">
        <v>2769</v>
      </c>
      <c r="E513" s="14" t="s">
        <v>2768</v>
      </c>
      <c r="F513" t="s">
        <v>893</v>
      </c>
      <c r="G513">
        <v>2023</v>
      </c>
      <c r="H513" t="s">
        <v>2766</v>
      </c>
      <c r="J513" s="14" t="s">
        <v>2765</v>
      </c>
      <c r="K513" t="s">
        <v>2764</v>
      </c>
      <c r="L513" t="s">
        <v>12613</v>
      </c>
    </row>
    <row r="514" spans="1:12" ht="409.5" x14ac:dyDescent="0.45">
      <c r="A514" t="s">
        <v>13280</v>
      </c>
      <c r="B514" t="s">
        <v>11759</v>
      </c>
      <c r="C514">
        <v>7</v>
      </c>
      <c r="D514" t="s">
        <v>3686</v>
      </c>
      <c r="E514" s="14" t="s">
        <v>3685</v>
      </c>
      <c r="F514" t="s">
        <v>795</v>
      </c>
      <c r="G514">
        <v>2023</v>
      </c>
      <c r="H514" t="s">
        <v>3684</v>
      </c>
      <c r="J514" s="14" t="s">
        <v>3683</v>
      </c>
      <c r="K514" t="s">
        <v>3682</v>
      </c>
      <c r="L514" t="s">
        <v>12478</v>
      </c>
    </row>
    <row r="515" spans="1:12" ht="370.5" x14ac:dyDescent="0.45">
      <c r="A515" t="s">
        <v>13280</v>
      </c>
      <c r="B515" t="s">
        <v>11759</v>
      </c>
      <c r="C515">
        <v>7</v>
      </c>
      <c r="D515" t="s">
        <v>3261</v>
      </c>
      <c r="E515" s="14" t="s">
        <v>3260</v>
      </c>
      <c r="F515" t="s">
        <v>3189</v>
      </c>
      <c r="G515">
        <v>2022</v>
      </c>
      <c r="H515" t="s">
        <v>3259</v>
      </c>
      <c r="J515" s="14" t="s">
        <v>3258</v>
      </c>
      <c r="K515" t="s">
        <v>3257</v>
      </c>
      <c r="L515" t="s">
        <v>12540</v>
      </c>
    </row>
    <row r="516" spans="1:12" ht="370.5" x14ac:dyDescent="0.45">
      <c r="A516" t="s">
        <v>13279</v>
      </c>
      <c r="B516" t="s">
        <v>11759</v>
      </c>
      <c r="C516">
        <v>7</v>
      </c>
      <c r="D516" t="s">
        <v>2176</v>
      </c>
      <c r="E516" s="14" t="s">
        <v>2175</v>
      </c>
      <c r="F516" t="s">
        <v>893</v>
      </c>
      <c r="G516">
        <v>2018</v>
      </c>
      <c r="H516" t="s">
        <v>2173</v>
      </c>
      <c r="J516" s="14" t="s">
        <v>2172</v>
      </c>
      <c r="K516" t="s">
        <v>2171</v>
      </c>
      <c r="L516" t="s">
        <v>12698</v>
      </c>
    </row>
    <row r="517" spans="1:12" ht="299.25" x14ac:dyDescent="0.45">
      <c r="A517" t="s">
        <v>13280</v>
      </c>
      <c r="B517" t="s">
        <v>11759</v>
      </c>
      <c r="C517">
        <v>7</v>
      </c>
      <c r="D517" t="s">
        <v>1771</v>
      </c>
      <c r="E517" s="14" t="s">
        <v>1770</v>
      </c>
      <c r="F517" t="s">
        <v>1769</v>
      </c>
      <c r="G517">
        <v>2019</v>
      </c>
      <c r="H517" t="s">
        <v>1767</v>
      </c>
      <c r="J517" s="14" t="s">
        <v>1766</v>
      </c>
      <c r="K517" t="s">
        <v>1765</v>
      </c>
      <c r="L517" t="s">
        <v>12753</v>
      </c>
    </row>
    <row r="518" spans="1:12" ht="185.25" x14ac:dyDescent="0.45">
      <c r="A518" t="s">
        <v>13280</v>
      </c>
      <c r="B518" t="s">
        <v>11759</v>
      </c>
      <c r="C518">
        <v>7</v>
      </c>
      <c r="D518" t="s">
        <v>1647</v>
      </c>
      <c r="E518" s="14" t="s">
        <v>1646</v>
      </c>
      <c r="F518" t="s">
        <v>893</v>
      </c>
      <c r="G518">
        <v>2019</v>
      </c>
      <c r="H518" t="s">
        <v>1644</v>
      </c>
      <c r="J518" s="14" t="s">
        <v>1643</v>
      </c>
      <c r="K518" t="s">
        <v>1642</v>
      </c>
      <c r="L518" t="s">
        <v>12770</v>
      </c>
    </row>
    <row r="519" spans="1:12" ht="313.5" x14ac:dyDescent="0.45">
      <c r="A519" t="s">
        <v>13280</v>
      </c>
      <c r="B519" t="s">
        <v>11759</v>
      </c>
      <c r="C519">
        <v>7</v>
      </c>
      <c r="D519" t="s">
        <v>2354</v>
      </c>
      <c r="E519" s="14" t="s">
        <v>2353</v>
      </c>
      <c r="F519" t="s">
        <v>2198</v>
      </c>
      <c r="G519">
        <v>2019</v>
      </c>
      <c r="H519" t="s">
        <v>2351</v>
      </c>
      <c r="J519" s="14" t="s">
        <v>2350</v>
      </c>
      <c r="K519" t="s">
        <v>2349</v>
      </c>
      <c r="L519" t="s">
        <v>12674</v>
      </c>
    </row>
    <row r="520" spans="1:12" ht="313.5" x14ac:dyDescent="0.45">
      <c r="A520" t="s">
        <v>13280</v>
      </c>
      <c r="B520" t="s">
        <v>11759</v>
      </c>
      <c r="C520">
        <v>7</v>
      </c>
      <c r="D520" t="s">
        <v>2258</v>
      </c>
      <c r="E520" s="14" t="s">
        <v>2257</v>
      </c>
      <c r="F520" t="s">
        <v>720</v>
      </c>
      <c r="G520">
        <v>2017</v>
      </c>
      <c r="H520" t="s">
        <v>2254</v>
      </c>
      <c r="J520" s="14" t="s">
        <v>2253</v>
      </c>
      <c r="K520" t="s">
        <v>2252</v>
      </c>
      <c r="L520" t="s">
        <v>12687</v>
      </c>
    </row>
    <row r="521" spans="1:12" ht="409.5" x14ac:dyDescent="0.45">
      <c r="A521" t="s">
        <v>13280</v>
      </c>
      <c r="B521" t="s">
        <v>11759</v>
      </c>
      <c r="C521">
        <v>7</v>
      </c>
      <c r="D521" t="s">
        <v>3048</v>
      </c>
      <c r="E521" s="14" t="s">
        <v>3047</v>
      </c>
      <c r="F521" t="s">
        <v>1349</v>
      </c>
      <c r="G521">
        <v>2023</v>
      </c>
      <c r="H521" t="s">
        <v>3046</v>
      </c>
      <c r="J521" s="14" t="s">
        <v>3045</v>
      </c>
      <c r="K521" t="s">
        <v>3044</v>
      </c>
      <c r="L521" t="s">
        <v>12571</v>
      </c>
    </row>
    <row r="522" spans="1:12" ht="409.5" x14ac:dyDescent="0.45">
      <c r="A522" t="s">
        <v>13279</v>
      </c>
      <c r="B522" t="s">
        <v>11759</v>
      </c>
      <c r="C522">
        <v>7</v>
      </c>
      <c r="D522" t="s">
        <v>3616</v>
      </c>
      <c r="E522" s="14" t="s">
        <v>3615</v>
      </c>
      <c r="F522" t="s">
        <v>902</v>
      </c>
      <c r="G522">
        <v>2023</v>
      </c>
      <c r="H522" t="s">
        <v>3613</v>
      </c>
      <c r="J522" s="14" t="s">
        <v>3612</v>
      </c>
      <c r="K522" t="s">
        <v>3611</v>
      </c>
      <c r="L522" t="s">
        <v>12488</v>
      </c>
    </row>
    <row r="523" spans="1:12" ht="356.25" x14ac:dyDescent="0.45">
      <c r="A523" t="s">
        <v>13280</v>
      </c>
      <c r="B523" t="s">
        <v>11759</v>
      </c>
      <c r="C523">
        <v>7</v>
      </c>
      <c r="D523" t="s">
        <v>1510</v>
      </c>
      <c r="E523" s="14" t="s">
        <v>1509</v>
      </c>
      <c r="F523" t="s">
        <v>830</v>
      </c>
      <c r="G523">
        <v>2019</v>
      </c>
      <c r="H523" t="s">
        <v>1508</v>
      </c>
      <c r="J523" s="14" t="s">
        <v>1507</v>
      </c>
      <c r="K523" t="s">
        <v>1506</v>
      </c>
      <c r="L523" t="s">
        <v>12789</v>
      </c>
    </row>
    <row r="524" spans="1:12" ht="285" x14ac:dyDescent="0.45">
      <c r="A524" t="s">
        <v>13280</v>
      </c>
      <c r="B524" t="s">
        <v>11759</v>
      </c>
      <c r="C524">
        <v>7</v>
      </c>
      <c r="D524" t="s">
        <v>1489</v>
      </c>
      <c r="E524" s="14" t="s">
        <v>1488</v>
      </c>
      <c r="F524" t="s">
        <v>830</v>
      </c>
      <c r="G524">
        <v>2020</v>
      </c>
      <c r="H524" t="s">
        <v>1487</v>
      </c>
      <c r="J524" s="14" t="s">
        <v>1486</v>
      </c>
      <c r="K524" t="s">
        <v>1485</v>
      </c>
      <c r="L524" t="s">
        <v>12792</v>
      </c>
    </row>
    <row r="525" spans="1:12" ht="409.5" x14ac:dyDescent="0.45">
      <c r="A525" t="s">
        <v>13280</v>
      </c>
      <c r="B525" t="s">
        <v>11759</v>
      </c>
      <c r="C525">
        <v>7</v>
      </c>
      <c r="D525" t="s">
        <v>5498</v>
      </c>
      <c r="E525" s="14" t="s">
        <v>5497</v>
      </c>
      <c r="F525" t="s">
        <v>5496</v>
      </c>
      <c r="G525">
        <v>2024</v>
      </c>
      <c r="H525" t="s">
        <v>5495</v>
      </c>
      <c r="J525" s="14" t="s">
        <v>5494</v>
      </c>
      <c r="K525" t="s">
        <v>5493</v>
      </c>
      <c r="L525" t="s">
        <v>12205</v>
      </c>
    </row>
    <row r="526" spans="1:12" ht="409.5" x14ac:dyDescent="0.45">
      <c r="A526" t="s">
        <v>13280</v>
      </c>
      <c r="B526" t="s">
        <v>11759</v>
      </c>
      <c r="C526">
        <v>7</v>
      </c>
      <c r="D526" t="s">
        <v>4895</v>
      </c>
      <c r="E526" s="14" t="s">
        <v>4894</v>
      </c>
      <c r="F526" t="s">
        <v>4893</v>
      </c>
      <c r="G526">
        <v>2024</v>
      </c>
      <c r="H526" t="s">
        <v>4892</v>
      </c>
      <c r="J526" s="14" t="s">
        <v>4891</v>
      </c>
      <c r="K526" t="s">
        <v>4890</v>
      </c>
      <c r="L526" t="s">
        <v>12297</v>
      </c>
    </row>
    <row r="527" spans="1:12" ht="270.75" x14ac:dyDescent="0.45">
      <c r="A527" t="s">
        <v>13280</v>
      </c>
      <c r="B527" t="s">
        <v>11759</v>
      </c>
      <c r="C527">
        <v>7</v>
      </c>
      <c r="D527" t="s">
        <v>4111</v>
      </c>
      <c r="E527" s="14" t="s">
        <v>4110</v>
      </c>
      <c r="F527" t="s">
        <v>720</v>
      </c>
      <c r="G527">
        <v>2022</v>
      </c>
      <c r="H527" t="s">
        <v>4108</v>
      </c>
      <c r="J527" s="14" t="s">
        <v>4107</v>
      </c>
      <c r="K527" t="s">
        <v>4106</v>
      </c>
      <c r="L527" t="s">
        <v>12416</v>
      </c>
    </row>
    <row r="528" spans="1:12" ht="213.75" x14ac:dyDescent="0.45">
      <c r="A528" t="s">
        <v>13280</v>
      </c>
      <c r="B528" t="s">
        <v>11759</v>
      </c>
      <c r="C528">
        <v>7</v>
      </c>
      <c r="D528" t="s">
        <v>1140</v>
      </c>
      <c r="E528" s="14" t="s">
        <v>1139</v>
      </c>
      <c r="F528" t="s">
        <v>640</v>
      </c>
      <c r="G528">
        <v>2021</v>
      </c>
      <c r="H528" t="s">
        <v>1138</v>
      </c>
      <c r="J528" s="14" t="s">
        <v>1137</v>
      </c>
      <c r="K528" t="s">
        <v>1136</v>
      </c>
      <c r="L528" t="s">
        <v>12840</v>
      </c>
    </row>
    <row r="529" spans="1:12" ht="285" x14ac:dyDescent="0.45">
      <c r="A529" t="s">
        <v>13280</v>
      </c>
      <c r="B529" t="s">
        <v>11759</v>
      </c>
      <c r="C529">
        <v>7</v>
      </c>
      <c r="D529" t="s">
        <v>3894</v>
      </c>
      <c r="E529" s="14" t="s">
        <v>3893</v>
      </c>
      <c r="F529" t="s">
        <v>3425</v>
      </c>
      <c r="G529">
        <v>2021</v>
      </c>
      <c r="H529" t="s">
        <v>3892</v>
      </c>
      <c r="J529" s="14" t="s">
        <v>3891</v>
      </c>
      <c r="K529" t="s">
        <v>3890</v>
      </c>
      <c r="L529" t="s">
        <v>12447</v>
      </c>
    </row>
    <row r="530" spans="1:12" ht="299.25" x14ac:dyDescent="0.45">
      <c r="A530" t="s">
        <v>13280</v>
      </c>
      <c r="B530" t="s">
        <v>11759</v>
      </c>
      <c r="C530">
        <v>7</v>
      </c>
      <c r="D530" t="s">
        <v>2327</v>
      </c>
      <c r="E530" s="14" t="s">
        <v>2326</v>
      </c>
      <c r="F530" t="s">
        <v>893</v>
      </c>
      <c r="G530">
        <v>2020</v>
      </c>
      <c r="H530" t="s">
        <v>2324</v>
      </c>
      <c r="J530" s="14" t="s">
        <v>2323</v>
      </c>
      <c r="K530" t="s">
        <v>2322</v>
      </c>
      <c r="L530" t="s">
        <v>12678</v>
      </c>
    </row>
    <row r="531" spans="1:12" ht="327.75" x14ac:dyDescent="0.45">
      <c r="A531" t="s">
        <v>13280</v>
      </c>
      <c r="B531" t="s">
        <v>11759</v>
      </c>
      <c r="C531">
        <v>7</v>
      </c>
      <c r="D531" t="s">
        <v>4651</v>
      </c>
      <c r="E531" s="14" t="s">
        <v>4650</v>
      </c>
      <c r="F531" t="s">
        <v>3096</v>
      </c>
      <c r="G531">
        <v>2024</v>
      </c>
      <c r="H531" t="s">
        <v>4649</v>
      </c>
      <c r="J531" s="14" t="s">
        <v>4648</v>
      </c>
      <c r="K531" t="s">
        <v>4647</v>
      </c>
      <c r="L531" t="s">
        <v>12334</v>
      </c>
    </row>
    <row r="532" spans="1:12" ht="213.75" x14ac:dyDescent="0.45">
      <c r="A532" t="s">
        <v>13280</v>
      </c>
      <c r="B532" t="s">
        <v>11759</v>
      </c>
      <c r="C532">
        <v>7</v>
      </c>
      <c r="D532" t="s">
        <v>1435</v>
      </c>
      <c r="E532" s="14" t="s">
        <v>1434</v>
      </c>
      <c r="F532" t="s">
        <v>902</v>
      </c>
      <c r="G532">
        <v>2020</v>
      </c>
      <c r="H532" t="s">
        <v>1431</v>
      </c>
      <c r="J532" s="14" t="s">
        <v>1430</v>
      </c>
      <c r="K532" t="s">
        <v>1429</v>
      </c>
      <c r="L532" t="s">
        <v>12799</v>
      </c>
    </row>
    <row r="533" spans="1:12" ht="384.75" x14ac:dyDescent="0.45">
      <c r="A533" t="s">
        <v>13280</v>
      </c>
      <c r="B533" t="s">
        <v>11759</v>
      </c>
      <c r="C533">
        <v>7</v>
      </c>
      <c r="D533" t="s">
        <v>3184</v>
      </c>
      <c r="E533" s="14" t="s">
        <v>3183</v>
      </c>
      <c r="F533" t="s">
        <v>877</v>
      </c>
      <c r="G533">
        <v>2023</v>
      </c>
      <c r="H533" t="s">
        <v>3181</v>
      </c>
      <c r="J533" s="14" t="s">
        <v>3180</v>
      </c>
      <c r="K533" t="s">
        <v>3179</v>
      </c>
      <c r="L533" t="s">
        <v>12551</v>
      </c>
    </row>
    <row r="534" spans="1:12" ht="409.5" x14ac:dyDescent="0.45">
      <c r="A534" t="s">
        <v>13280</v>
      </c>
      <c r="B534" t="s">
        <v>11759</v>
      </c>
      <c r="C534">
        <v>7</v>
      </c>
      <c r="D534" t="s">
        <v>2654</v>
      </c>
      <c r="E534" s="14" t="s">
        <v>2653</v>
      </c>
      <c r="F534" t="s">
        <v>2652</v>
      </c>
      <c r="G534">
        <v>2023</v>
      </c>
      <c r="H534" t="s">
        <v>2651</v>
      </c>
      <c r="J534" s="14" t="s">
        <v>2650</v>
      </c>
      <c r="K534" t="s">
        <v>2649</v>
      </c>
      <c r="L534" t="s">
        <v>12630</v>
      </c>
    </row>
    <row r="535" spans="1:12" ht="256.5" x14ac:dyDescent="0.45">
      <c r="A535" t="s">
        <v>13280</v>
      </c>
      <c r="B535" t="s">
        <v>11760</v>
      </c>
      <c r="C535" t="s">
        <v>5857</v>
      </c>
      <c r="D535" t="s">
        <v>7042</v>
      </c>
      <c r="E535" s="14" t="s">
        <v>7039</v>
      </c>
      <c r="G535">
        <v>2021</v>
      </c>
      <c r="H535" t="s">
        <v>7037</v>
      </c>
      <c r="J535" s="14" t="s">
        <v>7036</v>
      </c>
      <c r="L535" t="s">
        <v>13107</v>
      </c>
    </row>
    <row r="536" spans="1:12" ht="384.75" x14ac:dyDescent="0.45">
      <c r="A536" t="s">
        <v>13280</v>
      </c>
      <c r="B536" t="s">
        <v>11759</v>
      </c>
      <c r="C536">
        <v>7</v>
      </c>
      <c r="D536" t="s">
        <v>5299</v>
      </c>
      <c r="E536" s="14" t="s">
        <v>5298</v>
      </c>
      <c r="F536" t="s">
        <v>5297</v>
      </c>
      <c r="G536">
        <v>2024</v>
      </c>
      <c r="H536" t="s">
        <v>5296</v>
      </c>
      <c r="J536" s="14" t="s">
        <v>5295</v>
      </c>
      <c r="K536" t="s">
        <v>5294</v>
      </c>
      <c r="L536" t="s">
        <v>12235</v>
      </c>
    </row>
    <row r="537" spans="1:12" ht="409.5" x14ac:dyDescent="0.45">
      <c r="A537" t="s">
        <v>13280</v>
      </c>
      <c r="B537" t="s">
        <v>11759</v>
      </c>
      <c r="C537">
        <v>7</v>
      </c>
      <c r="D537" t="s">
        <v>1995</v>
      </c>
      <c r="E537" s="14" t="s">
        <v>1994</v>
      </c>
      <c r="F537" t="s">
        <v>893</v>
      </c>
      <c r="G537">
        <v>2019</v>
      </c>
      <c r="H537" t="s">
        <v>1992</v>
      </c>
      <c r="J537" s="14" t="s">
        <v>1991</v>
      </c>
      <c r="K537" t="s">
        <v>1990</v>
      </c>
      <c r="L537" t="s">
        <v>12722</v>
      </c>
    </row>
    <row r="538" spans="1:12" ht="409.5" x14ac:dyDescent="0.45">
      <c r="A538" t="s">
        <v>13280</v>
      </c>
      <c r="B538" t="s">
        <v>11759</v>
      </c>
      <c r="C538">
        <v>7</v>
      </c>
      <c r="D538" t="s">
        <v>1880</v>
      </c>
      <c r="E538" s="14" t="s">
        <v>1879</v>
      </c>
      <c r="F538" t="s">
        <v>893</v>
      </c>
      <c r="G538">
        <v>2019</v>
      </c>
      <c r="H538" t="s">
        <v>1877</v>
      </c>
      <c r="J538" s="14" t="s">
        <v>1876</v>
      </c>
      <c r="K538" t="s">
        <v>1875</v>
      </c>
      <c r="L538" t="s">
        <v>12738</v>
      </c>
    </row>
    <row r="539" spans="1:12" ht="409.5" x14ac:dyDescent="0.45">
      <c r="A539" t="s">
        <v>13279</v>
      </c>
      <c r="B539" t="s">
        <v>11759</v>
      </c>
      <c r="C539">
        <v>7</v>
      </c>
      <c r="D539" t="s">
        <v>2446</v>
      </c>
      <c r="E539" s="14" t="s">
        <v>2445</v>
      </c>
      <c r="F539" t="s">
        <v>1581</v>
      </c>
      <c r="G539">
        <v>2018</v>
      </c>
      <c r="H539" t="s">
        <v>2443</v>
      </c>
      <c r="J539" s="14" t="s">
        <v>2442</v>
      </c>
      <c r="K539" t="s">
        <v>2441</v>
      </c>
      <c r="L539" t="s">
        <v>12661</v>
      </c>
    </row>
    <row r="540" spans="1:12" ht="409.5" x14ac:dyDescent="0.45">
      <c r="A540" t="s">
        <v>13280</v>
      </c>
      <c r="B540" t="s">
        <v>11759</v>
      </c>
      <c r="C540">
        <v>7</v>
      </c>
      <c r="D540" t="s">
        <v>3249</v>
      </c>
      <c r="E540" s="14" t="s">
        <v>3248</v>
      </c>
      <c r="F540" t="s">
        <v>3008</v>
      </c>
      <c r="G540">
        <v>2022</v>
      </c>
      <c r="H540" t="s">
        <v>3246</v>
      </c>
      <c r="J540" s="14" t="s">
        <v>3245</v>
      </c>
      <c r="K540" t="s">
        <v>3244</v>
      </c>
      <c r="L540" t="s">
        <v>12542</v>
      </c>
    </row>
    <row r="541" spans="1:12" ht="409.5" x14ac:dyDescent="0.45">
      <c r="A541" t="s">
        <v>13279</v>
      </c>
      <c r="B541" t="s">
        <v>11759</v>
      </c>
      <c r="C541">
        <v>7</v>
      </c>
      <c r="D541" t="s">
        <v>5419</v>
      </c>
      <c r="E541" s="14" t="s">
        <v>5418</v>
      </c>
      <c r="F541" t="s">
        <v>1830</v>
      </c>
      <c r="G541">
        <v>2024</v>
      </c>
      <c r="H541" t="s">
        <v>5417</v>
      </c>
      <c r="J541" s="14" t="s">
        <v>5416</v>
      </c>
      <c r="K541" t="s">
        <v>5415</v>
      </c>
      <c r="L541" t="s">
        <v>12217</v>
      </c>
    </row>
    <row r="542" spans="1:12" ht="384.75" x14ac:dyDescent="0.45">
      <c r="A542" t="s">
        <v>13280</v>
      </c>
      <c r="B542" t="s">
        <v>11759</v>
      </c>
      <c r="C542">
        <v>7</v>
      </c>
      <c r="D542" t="s">
        <v>2375</v>
      </c>
      <c r="E542" s="14" t="s">
        <v>2374</v>
      </c>
      <c r="F542" t="s">
        <v>1318</v>
      </c>
      <c r="G542">
        <v>2017</v>
      </c>
      <c r="H542" t="s">
        <v>2372</v>
      </c>
      <c r="J542" s="14" t="s">
        <v>2371</v>
      </c>
      <c r="K542" t="s">
        <v>2370</v>
      </c>
      <c r="L542" t="s">
        <v>12671</v>
      </c>
    </row>
    <row r="543" spans="1:12" ht="384.75" x14ac:dyDescent="0.45">
      <c r="A543" t="s">
        <v>13280</v>
      </c>
      <c r="B543" t="s">
        <v>11759</v>
      </c>
      <c r="C543">
        <v>7</v>
      </c>
      <c r="D543" t="s">
        <v>2489</v>
      </c>
      <c r="E543" s="14" t="s">
        <v>2488</v>
      </c>
      <c r="F543" t="s">
        <v>2278</v>
      </c>
      <c r="G543">
        <v>2018</v>
      </c>
      <c r="H543" t="s">
        <v>2486</v>
      </c>
      <c r="J543" s="14" t="s">
        <v>2485</v>
      </c>
      <c r="K543" t="s">
        <v>2484</v>
      </c>
      <c r="L543" t="s">
        <v>12655</v>
      </c>
    </row>
    <row r="544" spans="1:12" ht="256.5" x14ac:dyDescent="0.45">
      <c r="A544" t="s">
        <v>13279</v>
      </c>
      <c r="B544" t="s">
        <v>11759</v>
      </c>
      <c r="C544">
        <v>7</v>
      </c>
      <c r="D544" t="s">
        <v>3993</v>
      </c>
      <c r="E544" s="14" t="s">
        <v>3992</v>
      </c>
      <c r="F544" t="s">
        <v>3991</v>
      </c>
      <c r="G544">
        <v>2021</v>
      </c>
      <c r="H544" t="s">
        <v>3990</v>
      </c>
      <c r="J544" s="14" t="s">
        <v>3989</v>
      </c>
      <c r="L544" t="s">
        <v>12433</v>
      </c>
    </row>
    <row r="545" spans="1:12" ht="356.25" x14ac:dyDescent="0.45">
      <c r="A545" t="s">
        <v>13280</v>
      </c>
      <c r="B545" t="s">
        <v>11759</v>
      </c>
      <c r="C545">
        <v>7</v>
      </c>
      <c r="D545" t="s">
        <v>3269</v>
      </c>
      <c r="E545" s="14" t="s">
        <v>3268</v>
      </c>
      <c r="F545" t="s">
        <v>3267</v>
      </c>
      <c r="G545">
        <v>2023</v>
      </c>
      <c r="H545" t="s">
        <v>3265</v>
      </c>
      <c r="J545" s="14" t="s">
        <v>3264</v>
      </c>
      <c r="K545" t="s">
        <v>3263</v>
      </c>
      <c r="L545" t="s">
        <v>12539</v>
      </c>
    </row>
    <row r="546" spans="1:12" ht="299.25" x14ac:dyDescent="0.45">
      <c r="A546" t="s">
        <v>13280</v>
      </c>
      <c r="B546" t="s">
        <v>11759</v>
      </c>
      <c r="C546">
        <v>7</v>
      </c>
      <c r="D546" t="s">
        <v>4000</v>
      </c>
      <c r="E546" s="14" t="s">
        <v>3999</v>
      </c>
      <c r="F546" t="s">
        <v>3998</v>
      </c>
      <c r="G546">
        <v>2022</v>
      </c>
      <c r="H546" t="s">
        <v>3997</v>
      </c>
      <c r="J546" s="14" t="s">
        <v>3996</v>
      </c>
      <c r="K546" t="s">
        <v>3995</v>
      </c>
      <c r="L546" t="s">
        <v>12432</v>
      </c>
    </row>
    <row r="547" spans="1:12" ht="228" x14ac:dyDescent="0.45">
      <c r="A547" t="s">
        <v>13280</v>
      </c>
      <c r="B547" t="s">
        <v>11759</v>
      </c>
      <c r="C547">
        <v>7</v>
      </c>
      <c r="D547" t="s">
        <v>5228</v>
      </c>
      <c r="E547" s="14" t="s">
        <v>5227</v>
      </c>
      <c r="F547" t="s">
        <v>5226</v>
      </c>
      <c r="G547">
        <v>2024</v>
      </c>
      <c r="H547" t="s">
        <v>5224</v>
      </c>
      <c r="J547" s="14" t="s">
        <v>5223</v>
      </c>
      <c r="K547" t="s">
        <v>5222</v>
      </c>
      <c r="L547" t="s">
        <v>12246</v>
      </c>
    </row>
    <row r="548" spans="1:12" x14ac:dyDescent="0.45">
      <c r="A548" t="s">
        <v>13280</v>
      </c>
      <c r="B548" t="s">
        <v>11759</v>
      </c>
      <c r="C548">
        <v>7</v>
      </c>
      <c r="D548" t="s">
        <v>5557</v>
      </c>
      <c r="E548" s="14" t="s">
        <v>5556</v>
      </c>
      <c r="F548" t="s">
        <v>5554</v>
      </c>
      <c r="G548">
        <v>2024</v>
      </c>
      <c r="H548" t="s">
        <v>5553</v>
      </c>
      <c r="K548" t="s">
        <v>5552</v>
      </c>
      <c r="L548" t="s">
        <v>12196</v>
      </c>
    </row>
    <row r="549" spans="1:12" ht="313.5" x14ac:dyDescent="0.45">
      <c r="A549" t="s">
        <v>13280</v>
      </c>
      <c r="B549" t="s">
        <v>11759</v>
      </c>
      <c r="C549">
        <v>7</v>
      </c>
      <c r="D549" t="s">
        <v>3758</v>
      </c>
      <c r="E549" s="14" t="s">
        <v>3757</v>
      </c>
      <c r="F549" t="s">
        <v>3756</v>
      </c>
      <c r="G549">
        <v>2022</v>
      </c>
      <c r="H549" t="s">
        <v>3753</v>
      </c>
      <c r="J549" s="14" t="s">
        <v>3752</v>
      </c>
      <c r="L549" t="s">
        <v>12467</v>
      </c>
    </row>
    <row r="550" spans="1:12" ht="313.5" x14ac:dyDescent="0.45">
      <c r="A550" t="s">
        <v>13280</v>
      </c>
      <c r="B550" t="s">
        <v>11759</v>
      </c>
      <c r="C550">
        <v>7</v>
      </c>
      <c r="D550" t="s">
        <v>2942</v>
      </c>
      <c r="E550" s="14" t="s">
        <v>2941</v>
      </c>
      <c r="F550" t="s">
        <v>2612</v>
      </c>
      <c r="G550">
        <v>2023</v>
      </c>
      <c r="H550" t="s">
        <v>2940</v>
      </c>
      <c r="J550" s="14" t="s">
        <v>2939</v>
      </c>
      <c r="K550" t="s">
        <v>2938</v>
      </c>
      <c r="L550" t="s">
        <v>12587</v>
      </c>
    </row>
    <row r="551" spans="1:12" x14ac:dyDescent="0.45">
      <c r="A551" t="s">
        <v>13280</v>
      </c>
      <c r="B551" t="s">
        <v>11759</v>
      </c>
      <c r="C551">
        <v>7</v>
      </c>
      <c r="D551" t="s">
        <v>4458</v>
      </c>
      <c r="E551" s="14" t="s">
        <v>4457</v>
      </c>
      <c r="F551" t="s">
        <v>4456</v>
      </c>
      <c r="G551">
        <v>2021</v>
      </c>
      <c r="H551" t="s">
        <v>4453</v>
      </c>
      <c r="K551" t="s">
        <v>4452</v>
      </c>
      <c r="L551" t="s">
        <v>12363</v>
      </c>
    </row>
    <row r="552" spans="1:12" ht="409.5" x14ac:dyDescent="0.45">
      <c r="A552" t="s">
        <v>13280</v>
      </c>
      <c r="B552" t="s">
        <v>11759</v>
      </c>
      <c r="C552">
        <v>7</v>
      </c>
      <c r="D552" t="s">
        <v>3914</v>
      </c>
      <c r="E552" s="14" t="s">
        <v>3913</v>
      </c>
      <c r="F552" t="s">
        <v>3912</v>
      </c>
      <c r="G552">
        <v>2021</v>
      </c>
      <c r="H552" t="s">
        <v>3911</v>
      </c>
      <c r="J552" s="14" t="s">
        <v>3910</v>
      </c>
      <c r="K552" t="s">
        <v>3909</v>
      </c>
      <c r="L552" t="s">
        <v>12444</v>
      </c>
    </row>
    <row r="553" spans="1:12" ht="199.5" x14ac:dyDescent="0.45">
      <c r="A553" t="s">
        <v>13280</v>
      </c>
      <c r="B553" t="s">
        <v>11759</v>
      </c>
      <c r="C553">
        <v>7</v>
      </c>
      <c r="D553" t="s">
        <v>3882</v>
      </c>
      <c r="E553" s="14" t="s">
        <v>3881</v>
      </c>
      <c r="F553" t="s">
        <v>720</v>
      </c>
      <c r="G553">
        <v>2022</v>
      </c>
      <c r="H553" t="s">
        <v>3878</v>
      </c>
      <c r="J553" s="14" t="s">
        <v>3877</v>
      </c>
      <c r="K553" t="s">
        <v>3876</v>
      </c>
      <c r="L553" t="s">
        <v>12449</v>
      </c>
    </row>
    <row r="554" spans="1:12" ht="285" x14ac:dyDescent="0.45">
      <c r="A554" t="s">
        <v>13280</v>
      </c>
      <c r="B554" t="s">
        <v>11759</v>
      </c>
      <c r="C554">
        <v>7</v>
      </c>
      <c r="D554" t="s">
        <v>650</v>
      </c>
      <c r="E554" s="14" t="s">
        <v>649</v>
      </c>
      <c r="F554" t="s">
        <v>648</v>
      </c>
      <c r="G554">
        <v>2021</v>
      </c>
      <c r="H554" t="s">
        <v>646</v>
      </c>
      <c r="J554" s="14" t="s">
        <v>645</v>
      </c>
      <c r="K554" t="s">
        <v>644</v>
      </c>
      <c r="L554" t="s">
        <v>12909</v>
      </c>
    </row>
    <row r="555" spans="1:12" ht="356.25" x14ac:dyDescent="0.45">
      <c r="A555" t="s">
        <v>13280</v>
      </c>
      <c r="B555" t="s">
        <v>11759</v>
      </c>
      <c r="C555">
        <v>7</v>
      </c>
      <c r="D555" t="s">
        <v>3666</v>
      </c>
      <c r="E555" s="14" t="s">
        <v>3665</v>
      </c>
      <c r="F555" t="s">
        <v>3664</v>
      </c>
      <c r="G555">
        <v>2022</v>
      </c>
      <c r="H555" t="s">
        <v>3662</v>
      </c>
      <c r="J555" s="14" t="s">
        <v>3661</v>
      </c>
      <c r="K555" t="s">
        <v>3660</v>
      </c>
      <c r="L555" t="s">
        <v>12481</v>
      </c>
    </row>
    <row r="556" spans="1:12" ht="409.5" x14ac:dyDescent="0.45">
      <c r="A556" t="s">
        <v>13279</v>
      </c>
      <c r="B556" t="s">
        <v>11759</v>
      </c>
      <c r="C556">
        <v>7</v>
      </c>
      <c r="D556" t="s">
        <v>3385</v>
      </c>
      <c r="E556" s="14" t="s">
        <v>3384</v>
      </c>
      <c r="F556" t="s">
        <v>3383</v>
      </c>
      <c r="G556">
        <v>2022</v>
      </c>
      <c r="H556" t="s">
        <v>3382</v>
      </c>
      <c r="J556" s="14" t="s">
        <v>3381</v>
      </c>
      <c r="K556" t="s">
        <v>3380</v>
      </c>
      <c r="L556" t="s">
        <v>12521</v>
      </c>
    </row>
    <row r="557" spans="1:12" ht="399" x14ac:dyDescent="0.45">
      <c r="A557" t="s">
        <v>13280</v>
      </c>
      <c r="B557" t="s">
        <v>11759</v>
      </c>
      <c r="C557">
        <v>7</v>
      </c>
      <c r="D557" t="s">
        <v>3353</v>
      </c>
      <c r="E557" s="14" t="s">
        <v>3352</v>
      </c>
      <c r="F557" t="s">
        <v>3351</v>
      </c>
      <c r="G557">
        <v>2022</v>
      </c>
      <c r="H557" t="s">
        <v>3350</v>
      </c>
      <c r="J557" s="14" t="s">
        <v>3349</v>
      </c>
      <c r="K557" t="s">
        <v>3348</v>
      </c>
      <c r="L557" t="s">
        <v>12526</v>
      </c>
    </row>
    <row r="558" spans="1:12" ht="356.25" x14ac:dyDescent="0.45">
      <c r="A558" t="s">
        <v>13279</v>
      </c>
      <c r="B558" t="s">
        <v>11759</v>
      </c>
      <c r="C558">
        <v>7</v>
      </c>
      <c r="D558" t="s">
        <v>2467</v>
      </c>
      <c r="E558" s="14" t="s">
        <v>2466</v>
      </c>
      <c r="F558" t="s">
        <v>893</v>
      </c>
      <c r="G558">
        <v>2019</v>
      </c>
      <c r="H558" t="s">
        <v>2464</v>
      </c>
      <c r="J558" s="14" t="s">
        <v>2463</v>
      </c>
      <c r="K558" t="s">
        <v>2462</v>
      </c>
      <c r="L558" t="s">
        <v>12658</v>
      </c>
    </row>
    <row r="559" spans="1:12" ht="409.5" x14ac:dyDescent="0.45">
      <c r="A559" t="s">
        <v>13280</v>
      </c>
      <c r="B559" t="s">
        <v>11759</v>
      </c>
      <c r="C559">
        <v>7</v>
      </c>
      <c r="D559" t="s">
        <v>2404</v>
      </c>
      <c r="E559" s="14" t="s">
        <v>2403</v>
      </c>
      <c r="F559" t="s">
        <v>999</v>
      </c>
      <c r="G559">
        <v>2017</v>
      </c>
      <c r="H559" t="s">
        <v>2401</v>
      </c>
      <c r="J559" s="14" t="s">
        <v>2400</v>
      </c>
      <c r="K559" t="s">
        <v>2399</v>
      </c>
      <c r="L559" t="s">
        <v>12667</v>
      </c>
    </row>
    <row r="560" spans="1:12" ht="409.5" x14ac:dyDescent="0.45">
      <c r="A560" t="s">
        <v>13280</v>
      </c>
      <c r="B560" t="s">
        <v>11759</v>
      </c>
      <c r="C560">
        <v>7</v>
      </c>
      <c r="D560" t="s">
        <v>2548</v>
      </c>
      <c r="E560" s="14" t="s">
        <v>2547</v>
      </c>
      <c r="F560" t="s">
        <v>2546</v>
      </c>
      <c r="G560">
        <v>2024</v>
      </c>
      <c r="H560" t="s">
        <v>2544</v>
      </c>
      <c r="J560" s="14" t="s">
        <v>2543</v>
      </c>
      <c r="K560" t="s">
        <v>2542</v>
      </c>
      <c r="L560" t="s">
        <v>12646</v>
      </c>
    </row>
    <row r="561" spans="1:12" ht="409.5" x14ac:dyDescent="0.45">
      <c r="A561" t="s">
        <v>13279</v>
      </c>
      <c r="B561" t="s">
        <v>11759</v>
      </c>
      <c r="C561">
        <v>7</v>
      </c>
      <c r="D561" t="s">
        <v>4124</v>
      </c>
      <c r="E561" s="14" t="s">
        <v>4123</v>
      </c>
      <c r="F561" t="s">
        <v>930</v>
      </c>
      <c r="G561">
        <v>2022</v>
      </c>
      <c r="H561" t="s">
        <v>4122</v>
      </c>
      <c r="J561" s="14" t="s">
        <v>4121</v>
      </c>
      <c r="K561" t="s">
        <v>4120</v>
      </c>
      <c r="L561" t="s">
        <v>12414</v>
      </c>
    </row>
    <row r="562" spans="1:12" ht="409.5" x14ac:dyDescent="0.45">
      <c r="A562" t="s">
        <v>13280</v>
      </c>
      <c r="B562" t="s">
        <v>11759</v>
      </c>
      <c r="C562">
        <v>7</v>
      </c>
      <c r="D562" t="s">
        <v>4854</v>
      </c>
      <c r="E562" s="14" t="s">
        <v>4853</v>
      </c>
      <c r="F562" t="s">
        <v>655</v>
      </c>
      <c r="G562">
        <v>2024</v>
      </c>
      <c r="H562" t="s">
        <v>4852</v>
      </c>
      <c r="J562" s="14" t="s">
        <v>4851</v>
      </c>
      <c r="K562" t="s">
        <v>4850</v>
      </c>
      <c r="L562" t="s">
        <v>12303</v>
      </c>
    </row>
    <row r="563" spans="1:12" ht="409.5" x14ac:dyDescent="0.45">
      <c r="A563" t="s">
        <v>13280</v>
      </c>
      <c r="B563" t="s">
        <v>11759</v>
      </c>
      <c r="C563">
        <v>7</v>
      </c>
      <c r="D563" t="s">
        <v>4174</v>
      </c>
      <c r="E563" s="14" t="s">
        <v>4173</v>
      </c>
      <c r="F563" t="s">
        <v>662</v>
      </c>
      <c r="G563">
        <v>2022</v>
      </c>
      <c r="H563" t="s">
        <v>4172</v>
      </c>
      <c r="J563" s="14" t="s">
        <v>4171</v>
      </c>
      <c r="K563" t="s">
        <v>4170</v>
      </c>
      <c r="L563" t="s">
        <v>12406</v>
      </c>
    </row>
    <row r="564" spans="1:12" ht="409.5" x14ac:dyDescent="0.45">
      <c r="A564" t="s">
        <v>13280</v>
      </c>
      <c r="B564" t="s">
        <v>11759</v>
      </c>
      <c r="C564">
        <v>7</v>
      </c>
      <c r="D564" t="s">
        <v>4548</v>
      </c>
      <c r="E564" s="14" t="s">
        <v>4547</v>
      </c>
      <c r="F564" t="s">
        <v>1581</v>
      </c>
      <c r="G564">
        <v>2024</v>
      </c>
      <c r="H564" t="s">
        <v>4546</v>
      </c>
      <c r="J564" s="14" t="s">
        <v>4545</v>
      </c>
      <c r="K564" t="s">
        <v>4544</v>
      </c>
      <c r="L564" t="s">
        <v>12349</v>
      </c>
    </row>
    <row r="565" spans="1:12" ht="409.5" x14ac:dyDescent="0.45">
      <c r="A565" t="s">
        <v>13280</v>
      </c>
      <c r="B565" t="s">
        <v>11759</v>
      </c>
      <c r="C565">
        <v>7</v>
      </c>
      <c r="D565" t="s">
        <v>2741</v>
      </c>
      <c r="E565" s="14" t="s">
        <v>2740</v>
      </c>
      <c r="F565" t="s">
        <v>1281</v>
      </c>
      <c r="G565">
        <v>2023</v>
      </c>
      <c r="H565" t="s">
        <v>2739</v>
      </c>
      <c r="J565" s="14" t="s">
        <v>2738</v>
      </c>
      <c r="K565" t="s">
        <v>2737</v>
      </c>
      <c r="L565" t="s">
        <v>12617</v>
      </c>
    </row>
    <row r="566" spans="1:12" ht="409.5" x14ac:dyDescent="0.45">
      <c r="A566" t="s">
        <v>13280</v>
      </c>
      <c r="B566" t="s">
        <v>11759</v>
      </c>
      <c r="C566">
        <v>7</v>
      </c>
      <c r="D566" t="s">
        <v>2153</v>
      </c>
      <c r="E566" s="14" t="s">
        <v>2152</v>
      </c>
      <c r="F566" t="s">
        <v>2151</v>
      </c>
      <c r="G566">
        <v>2018</v>
      </c>
      <c r="H566" t="s">
        <v>2150</v>
      </c>
      <c r="J566" s="14" t="s">
        <v>2149</v>
      </c>
      <c r="K566" t="s">
        <v>2148</v>
      </c>
      <c r="L566" t="s">
        <v>12701</v>
      </c>
    </row>
    <row r="567" spans="1:12" ht="270.75" x14ac:dyDescent="0.45">
      <c r="A567" t="s">
        <v>13279</v>
      </c>
      <c r="B567" t="s">
        <v>11759</v>
      </c>
      <c r="C567">
        <v>7</v>
      </c>
      <c r="D567" t="s">
        <v>1097</v>
      </c>
      <c r="E567" s="14" t="s">
        <v>1096</v>
      </c>
      <c r="F567" t="s">
        <v>720</v>
      </c>
      <c r="G567">
        <v>2021</v>
      </c>
      <c r="H567" t="s">
        <v>1094</v>
      </c>
      <c r="J567" s="14" t="s">
        <v>1093</v>
      </c>
      <c r="K567" t="s">
        <v>1092</v>
      </c>
      <c r="L567" t="s">
        <v>12846</v>
      </c>
    </row>
    <row r="568" spans="1:12" ht="409.5" x14ac:dyDescent="0.45">
      <c r="A568" t="s">
        <v>13280</v>
      </c>
      <c r="B568" t="s">
        <v>11759</v>
      </c>
      <c r="C568">
        <v>7</v>
      </c>
      <c r="D568" t="s">
        <v>3171</v>
      </c>
      <c r="E568" s="14" t="s">
        <v>3170</v>
      </c>
      <c r="F568" t="s">
        <v>3169</v>
      </c>
      <c r="G568">
        <v>2023</v>
      </c>
      <c r="H568" t="s">
        <v>3168</v>
      </c>
      <c r="J568" s="14" t="s">
        <v>3167</v>
      </c>
      <c r="K568" t="s">
        <v>3166</v>
      </c>
      <c r="L568" t="s">
        <v>12553</v>
      </c>
    </row>
    <row r="569" spans="1:12" ht="313.5" x14ac:dyDescent="0.45">
      <c r="A569" t="s">
        <v>13280</v>
      </c>
      <c r="B569" t="s">
        <v>11759</v>
      </c>
      <c r="C569">
        <v>7</v>
      </c>
      <c r="D569" t="s">
        <v>4775</v>
      </c>
      <c r="E569" s="14" t="s">
        <v>4774</v>
      </c>
      <c r="F569" t="s">
        <v>902</v>
      </c>
      <c r="G569">
        <v>2024</v>
      </c>
      <c r="H569" t="s">
        <v>4771</v>
      </c>
      <c r="J569" s="14" t="s">
        <v>4770</v>
      </c>
      <c r="K569" t="s">
        <v>4769</v>
      </c>
      <c r="L569" t="s">
        <v>12315</v>
      </c>
    </row>
    <row r="570" spans="1:12" ht="270.75" x14ac:dyDescent="0.45">
      <c r="A570" t="s">
        <v>13280</v>
      </c>
      <c r="B570" t="s">
        <v>11759</v>
      </c>
      <c r="C570">
        <v>7</v>
      </c>
      <c r="D570" t="s">
        <v>1063</v>
      </c>
      <c r="E570" s="14" t="s">
        <v>1062</v>
      </c>
      <c r="F570" t="s">
        <v>1020</v>
      </c>
      <c r="G570">
        <v>2020</v>
      </c>
      <c r="H570" t="s">
        <v>1061</v>
      </c>
      <c r="J570" s="14" t="s">
        <v>1060</v>
      </c>
      <c r="K570" t="s">
        <v>1059</v>
      </c>
      <c r="L570" t="s">
        <v>12851</v>
      </c>
    </row>
    <row r="571" spans="1:12" ht="342" x14ac:dyDescent="0.45">
      <c r="A571" t="s">
        <v>13280</v>
      </c>
      <c r="B571" t="s">
        <v>11759</v>
      </c>
      <c r="C571">
        <v>7</v>
      </c>
      <c r="D571" t="s">
        <v>2955</v>
      </c>
      <c r="E571" s="14" t="s">
        <v>2954</v>
      </c>
      <c r="F571" t="s">
        <v>979</v>
      </c>
      <c r="G571">
        <v>2023</v>
      </c>
      <c r="H571" t="s">
        <v>2953</v>
      </c>
      <c r="J571" s="14" t="s">
        <v>2952</v>
      </c>
      <c r="K571" t="s">
        <v>2951</v>
      </c>
      <c r="L571" t="s">
        <v>12585</v>
      </c>
    </row>
    <row r="572" spans="1:12" ht="285" x14ac:dyDescent="0.45">
      <c r="A572" t="s">
        <v>13280</v>
      </c>
      <c r="B572" t="s">
        <v>11759</v>
      </c>
      <c r="C572">
        <v>7</v>
      </c>
      <c r="D572" t="s">
        <v>4502</v>
      </c>
      <c r="E572" s="14" t="s">
        <v>4501</v>
      </c>
      <c r="F572" t="s">
        <v>4500</v>
      </c>
      <c r="G572">
        <v>2021</v>
      </c>
      <c r="H572" t="s">
        <v>4499</v>
      </c>
      <c r="J572" s="14" t="s">
        <v>4498</v>
      </c>
      <c r="K572" t="s">
        <v>4497</v>
      </c>
      <c r="L572" t="s">
        <v>12356</v>
      </c>
    </row>
    <row r="573" spans="1:12" ht="28.5" x14ac:dyDescent="0.45">
      <c r="A573" t="s">
        <v>13280</v>
      </c>
      <c r="B573" t="s">
        <v>11759</v>
      </c>
      <c r="C573">
        <v>7</v>
      </c>
      <c r="D573" t="s">
        <v>879</v>
      </c>
      <c r="E573" s="14" t="s">
        <v>878</v>
      </c>
      <c r="F573" t="s">
        <v>877</v>
      </c>
      <c r="G573">
        <v>2022</v>
      </c>
      <c r="L573" t="s">
        <v>12877</v>
      </c>
    </row>
    <row r="574" spans="1:12" ht="370.5" x14ac:dyDescent="0.45">
      <c r="A574" t="s">
        <v>13280</v>
      </c>
      <c r="B574" t="s">
        <v>11759</v>
      </c>
      <c r="C574">
        <v>7</v>
      </c>
      <c r="D574" t="s">
        <v>5022</v>
      </c>
      <c r="E574" s="14" t="s">
        <v>5021</v>
      </c>
      <c r="F574" t="s">
        <v>902</v>
      </c>
      <c r="G574">
        <v>2024</v>
      </c>
      <c r="H574" t="s">
        <v>5019</v>
      </c>
      <c r="J574" s="14" t="s">
        <v>5018</v>
      </c>
      <c r="K574" t="s">
        <v>5017</v>
      </c>
      <c r="L574" t="s">
        <v>12278</v>
      </c>
    </row>
    <row r="575" spans="1:12" ht="213.75" x14ac:dyDescent="0.45">
      <c r="A575" t="s">
        <v>13279</v>
      </c>
      <c r="B575" t="s">
        <v>11759</v>
      </c>
      <c r="C575">
        <v>7</v>
      </c>
      <c r="D575" t="s">
        <v>4728</v>
      </c>
      <c r="E575" s="14" t="s">
        <v>4727</v>
      </c>
      <c r="F575" t="s">
        <v>4726</v>
      </c>
      <c r="G575">
        <v>2024</v>
      </c>
      <c r="H575" t="s">
        <v>4725</v>
      </c>
      <c r="J575" s="14" t="s">
        <v>4724</v>
      </c>
      <c r="K575" t="s">
        <v>4723</v>
      </c>
      <c r="L575" t="s">
        <v>12322</v>
      </c>
    </row>
    <row r="576" spans="1:12" ht="384.75" x14ac:dyDescent="0.45">
      <c r="A576" t="s">
        <v>13279</v>
      </c>
      <c r="B576" t="s">
        <v>11759</v>
      </c>
      <c r="C576">
        <v>7</v>
      </c>
      <c r="D576" t="s">
        <v>4709</v>
      </c>
      <c r="E576" s="14" t="s">
        <v>4708</v>
      </c>
      <c r="F576" t="s">
        <v>1318</v>
      </c>
      <c r="G576">
        <v>2024</v>
      </c>
      <c r="H576" t="s">
        <v>4707</v>
      </c>
      <c r="J576" s="14" t="s">
        <v>4706</v>
      </c>
      <c r="K576" t="s">
        <v>4705</v>
      </c>
      <c r="L576" t="s">
        <v>12325</v>
      </c>
    </row>
    <row r="577" spans="1:12" ht="409.5" x14ac:dyDescent="0.45">
      <c r="A577" t="s">
        <v>13279</v>
      </c>
      <c r="B577" t="s">
        <v>11759</v>
      </c>
      <c r="C577">
        <v>7</v>
      </c>
      <c r="D577" t="s">
        <v>4983</v>
      </c>
      <c r="E577" s="14" t="s">
        <v>4982</v>
      </c>
      <c r="F577" t="s">
        <v>720</v>
      </c>
      <c r="G577">
        <v>2024</v>
      </c>
      <c r="H577" t="s">
        <v>4980</v>
      </c>
      <c r="J577" s="14" t="s">
        <v>4979</v>
      </c>
      <c r="K577" t="s">
        <v>4978</v>
      </c>
      <c r="L577" t="s">
        <v>12284</v>
      </c>
    </row>
    <row r="578" spans="1:12" ht="409.5" x14ac:dyDescent="0.45">
      <c r="A578" t="s">
        <v>13280</v>
      </c>
      <c r="B578" t="s">
        <v>11759</v>
      </c>
      <c r="C578">
        <v>7</v>
      </c>
      <c r="D578" t="s">
        <v>4658</v>
      </c>
      <c r="E578" s="14" t="s">
        <v>4657</v>
      </c>
      <c r="F578" t="s">
        <v>902</v>
      </c>
      <c r="G578">
        <v>2024</v>
      </c>
      <c r="H578" t="s">
        <v>4655</v>
      </c>
      <c r="J578" s="14" t="s">
        <v>4654</v>
      </c>
      <c r="K578" t="s">
        <v>4653</v>
      </c>
      <c r="L578" t="s">
        <v>12333</v>
      </c>
    </row>
    <row r="579" spans="1:12" ht="313.5" x14ac:dyDescent="0.45">
      <c r="A579" t="s">
        <v>13280</v>
      </c>
      <c r="B579" t="s">
        <v>11759</v>
      </c>
      <c r="C579">
        <v>7</v>
      </c>
      <c r="D579" t="s">
        <v>5130</v>
      </c>
      <c r="E579" s="14" t="s">
        <v>5129</v>
      </c>
      <c r="F579" t="s">
        <v>655</v>
      </c>
      <c r="G579">
        <v>2024</v>
      </c>
      <c r="H579" t="s">
        <v>5128</v>
      </c>
      <c r="J579" s="14" t="s">
        <v>5127</v>
      </c>
      <c r="K579" t="s">
        <v>5126</v>
      </c>
      <c r="L579" t="s">
        <v>12261</v>
      </c>
    </row>
    <row r="580" spans="1:12" ht="409.5" x14ac:dyDescent="0.45">
      <c r="A580" t="s">
        <v>13280</v>
      </c>
      <c r="B580" t="s">
        <v>11759</v>
      </c>
      <c r="C580">
        <v>7</v>
      </c>
      <c r="D580" t="s">
        <v>2727</v>
      </c>
      <c r="E580" s="14" t="s">
        <v>2726</v>
      </c>
      <c r="F580" t="s">
        <v>605</v>
      </c>
      <c r="G580">
        <v>2023</v>
      </c>
      <c r="H580" t="s">
        <v>2725</v>
      </c>
      <c r="J580" s="14" t="s">
        <v>2724</v>
      </c>
      <c r="K580" t="s">
        <v>2723</v>
      </c>
      <c r="L580" t="s">
        <v>12619</v>
      </c>
    </row>
    <row r="581" spans="1:12" ht="409.5" x14ac:dyDescent="0.45">
      <c r="A581" t="s">
        <v>13280</v>
      </c>
      <c r="B581" t="s">
        <v>11759</v>
      </c>
      <c r="C581">
        <v>7</v>
      </c>
      <c r="D581" t="s">
        <v>5375</v>
      </c>
      <c r="E581" s="14" t="s">
        <v>5374</v>
      </c>
      <c r="F581" t="s">
        <v>930</v>
      </c>
      <c r="G581">
        <v>2024</v>
      </c>
      <c r="H581" t="s">
        <v>5373</v>
      </c>
      <c r="J581" s="14" t="s">
        <v>5372</v>
      </c>
      <c r="K581" t="s">
        <v>5371</v>
      </c>
      <c r="L581" t="s">
        <v>12224</v>
      </c>
    </row>
    <row r="582" spans="1:12" ht="409.5" x14ac:dyDescent="0.45">
      <c r="A582" t="s">
        <v>13280</v>
      </c>
      <c r="B582" t="s">
        <v>11759</v>
      </c>
      <c r="C582">
        <v>7</v>
      </c>
      <c r="D582" t="s">
        <v>4041</v>
      </c>
      <c r="E582" s="14" t="s">
        <v>4040</v>
      </c>
      <c r="F582" t="s">
        <v>720</v>
      </c>
      <c r="G582">
        <v>2022</v>
      </c>
      <c r="H582" t="s">
        <v>4037</v>
      </c>
      <c r="J582" s="14" t="s">
        <v>4036</v>
      </c>
      <c r="K582" t="s">
        <v>4035</v>
      </c>
      <c r="L582" t="s">
        <v>12426</v>
      </c>
    </row>
    <row r="583" spans="1:12" ht="313.5" x14ac:dyDescent="0.45">
      <c r="A583" t="s">
        <v>13280</v>
      </c>
      <c r="B583" t="s">
        <v>11759</v>
      </c>
      <c r="C583">
        <v>7</v>
      </c>
      <c r="D583" t="s">
        <v>3191</v>
      </c>
      <c r="E583" s="14" t="s">
        <v>3190</v>
      </c>
      <c r="F583" t="s">
        <v>3189</v>
      </c>
      <c r="G583">
        <v>2023</v>
      </c>
      <c r="H583" t="s">
        <v>3188</v>
      </c>
      <c r="J583" s="14" t="s">
        <v>3187</v>
      </c>
      <c r="K583" t="s">
        <v>3186</v>
      </c>
      <c r="L583" t="s">
        <v>12550</v>
      </c>
    </row>
    <row r="584" spans="1:12" ht="409.5" x14ac:dyDescent="0.45">
      <c r="A584" t="s">
        <v>13280</v>
      </c>
      <c r="B584" t="s">
        <v>11759</v>
      </c>
      <c r="C584">
        <v>7</v>
      </c>
      <c r="D584" t="s">
        <v>4684</v>
      </c>
      <c r="E584" s="14" t="s">
        <v>4683</v>
      </c>
      <c r="F584" t="s">
        <v>1185</v>
      </c>
      <c r="G584">
        <v>2024</v>
      </c>
      <c r="H584" t="s">
        <v>4682</v>
      </c>
      <c r="J584" s="14" t="s">
        <v>4681</v>
      </c>
      <c r="K584" t="s">
        <v>4680</v>
      </c>
      <c r="L584" t="s">
        <v>12329</v>
      </c>
    </row>
    <row r="585" spans="1:12" ht="409.5" x14ac:dyDescent="0.45">
      <c r="A585" t="s">
        <v>13280</v>
      </c>
      <c r="B585" t="s">
        <v>11759</v>
      </c>
      <c r="C585">
        <v>7</v>
      </c>
      <c r="D585" t="s">
        <v>4815</v>
      </c>
      <c r="E585" s="14" t="s">
        <v>4814</v>
      </c>
      <c r="F585" t="s">
        <v>902</v>
      </c>
      <c r="G585">
        <v>2024</v>
      </c>
      <c r="H585" t="s">
        <v>4812</v>
      </c>
      <c r="J585" s="14" t="s">
        <v>4811</v>
      </c>
      <c r="K585" t="s">
        <v>4810</v>
      </c>
      <c r="L585" t="s">
        <v>12309</v>
      </c>
    </row>
    <row r="586" spans="1:12" ht="399" x14ac:dyDescent="0.45">
      <c r="A586" t="s">
        <v>13280</v>
      </c>
      <c r="B586" t="s">
        <v>11759</v>
      </c>
      <c r="C586">
        <v>7</v>
      </c>
      <c r="D586" t="s">
        <v>3314</v>
      </c>
      <c r="E586" s="14" t="s">
        <v>3313</v>
      </c>
      <c r="F586" t="s">
        <v>697</v>
      </c>
      <c r="G586">
        <v>2023</v>
      </c>
      <c r="H586" t="s">
        <v>3312</v>
      </c>
      <c r="J586" s="14" t="s">
        <v>3311</v>
      </c>
      <c r="K586" t="s">
        <v>3310</v>
      </c>
      <c r="L586" t="s">
        <v>12532</v>
      </c>
    </row>
    <row r="587" spans="1:12" ht="409.5" x14ac:dyDescent="0.45">
      <c r="A587" t="s">
        <v>13280</v>
      </c>
      <c r="B587" t="s">
        <v>11759</v>
      </c>
      <c r="C587">
        <v>7</v>
      </c>
      <c r="D587" t="s">
        <v>839</v>
      </c>
      <c r="E587" s="14" t="s">
        <v>838</v>
      </c>
      <c r="F587" t="s">
        <v>837</v>
      </c>
      <c r="G587">
        <v>2020</v>
      </c>
      <c r="H587" t="s">
        <v>835</v>
      </c>
      <c r="J587" s="14" t="s">
        <v>834</v>
      </c>
      <c r="L587" t="s">
        <v>12883</v>
      </c>
    </row>
    <row r="588" spans="1:12" ht="356.25" x14ac:dyDescent="0.45">
      <c r="A588" t="s">
        <v>13280</v>
      </c>
      <c r="B588" t="s">
        <v>11759</v>
      </c>
      <c r="C588">
        <v>7</v>
      </c>
      <c r="D588" t="s">
        <v>3152</v>
      </c>
      <c r="E588" s="14" t="s">
        <v>3151</v>
      </c>
      <c r="F588" t="s">
        <v>3150</v>
      </c>
      <c r="G588">
        <v>2023</v>
      </c>
      <c r="H588" t="s">
        <v>3149</v>
      </c>
      <c r="J588" s="14" t="s">
        <v>3148</v>
      </c>
      <c r="K588" t="s">
        <v>3147</v>
      </c>
      <c r="L588" t="s">
        <v>12556</v>
      </c>
    </row>
    <row r="589" spans="1:12" ht="228" x14ac:dyDescent="0.45">
      <c r="A589" t="s">
        <v>13280</v>
      </c>
      <c r="B589" t="s">
        <v>11759</v>
      </c>
      <c r="C589">
        <v>7</v>
      </c>
      <c r="D589" t="s">
        <v>1451</v>
      </c>
      <c r="E589" s="14" t="s">
        <v>1450</v>
      </c>
      <c r="F589" t="s">
        <v>1449</v>
      </c>
      <c r="G589">
        <v>2020</v>
      </c>
      <c r="H589" t="s">
        <v>1446</v>
      </c>
      <c r="J589" s="14" t="s">
        <v>1445</v>
      </c>
      <c r="K589" t="s">
        <v>1444</v>
      </c>
      <c r="L589" t="s">
        <v>12797</v>
      </c>
    </row>
    <row r="590" spans="1:12" ht="409.5" x14ac:dyDescent="0.45">
      <c r="A590" t="s">
        <v>13280</v>
      </c>
      <c r="B590" t="s">
        <v>11759</v>
      </c>
      <c r="C590">
        <v>7</v>
      </c>
      <c r="D590" t="s">
        <v>3987</v>
      </c>
      <c r="E590" s="14" t="s">
        <v>3986</v>
      </c>
      <c r="F590" t="s">
        <v>662</v>
      </c>
      <c r="G590">
        <v>2022</v>
      </c>
      <c r="H590" t="s">
        <v>3985</v>
      </c>
      <c r="J590" s="14" t="s">
        <v>3984</v>
      </c>
      <c r="K590" t="s">
        <v>3983</v>
      </c>
      <c r="L590" t="s">
        <v>12434</v>
      </c>
    </row>
    <row r="591" spans="1:12" ht="356.25" x14ac:dyDescent="0.45">
      <c r="A591" t="s">
        <v>13280</v>
      </c>
      <c r="B591" t="s">
        <v>11759</v>
      </c>
      <c r="C591">
        <v>7</v>
      </c>
      <c r="D591" t="s">
        <v>2200</v>
      </c>
      <c r="E591" s="14" t="s">
        <v>2199</v>
      </c>
      <c r="F591" t="s">
        <v>2198</v>
      </c>
      <c r="G591">
        <v>2017</v>
      </c>
      <c r="H591" t="s">
        <v>2196</v>
      </c>
      <c r="J591" s="14" t="s">
        <v>2195</v>
      </c>
      <c r="K591" t="s">
        <v>2194</v>
      </c>
      <c r="L591" t="s">
        <v>12695</v>
      </c>
    </row>
    <row r="592" spans="1:12" ht="270.75" x14ac:dyDescent="0.45">
      <c r="A592" t="s">
        <v>13279</v>
      </c>
      <c r="B592" t="s">
        <v>11759</v>
      </c>
      <c r="C592">
        <v>7</v>
      </c>
      <c r="D592" t="s">
        <v>5081</v>
      </c>
      <c r="E592" s="14" t="s">
        <v>5080</v>
      </c>
      <c r="F592" t="s">
        <v>5079</v>
      </c>
      <c r="G592">
        <v>2024</v>
      </c>
      <c r="H592" t="s">
        <v>5078</v>
      </c>
      <c r="J592" s="14" t="s">
        <v>5077</v>
      </c>
      <c r="K592" t="s">
        <v>5076</v>
      </c>
      <c r="L592" t="s">
        <v>12269</v>
      </c>
    </row>
    <row r="593" spans="1:12" ht="299.25" x14ac:dyDescent="0.45">
      <c r="A593" t="s">
        <v>13280</v>
      </c>
      <c r="B593" t="s">
        <v>11759</v>
      </c>
      <c r="C593">
        <v>7</v>
      </c>
      <c r="D593" t="s">
        <v>5060</v>
      </c>
      <c r="E593" s="14" t="s">
        <v>5059</v>
      </c>
      <c r="F593" t="s">
        <v>662</v>
      </c>
      <c r="G593">
        <v>2024</v>
      </c>
      <c r="H593" t="s">
        <v>5058</v>
      </c>
      <c r="J593" s="14" t="s">
        <v>5057</v>
      </c>
      <c r="K593" t="s">
        <v>5056</v>
      </c>
      <c r="L593" t="s">
        <v>12272</v>
      </c>
    </row>
    <row r="594" spans="1:12" ht="28.5" x14ac:dyDescent="0.45">
      <c r="A594" t="s">
        <v>13280</v>
      </c>
      <c r="B594" t="s">
        <v>11759</v>
      </c>
      <c r="C594">
        <v>7</v>
      </c>
      <c r="D594" t="s">
        <v>2749</v>
      </c>
      <c r="E594" s="14" t="s">
        <v>2748</v>
      </c>
      <c r="F594" t="s">
        <v>2747</v>
      </c>
      <c r="G594">
        <v>2023</v>
      </c>
      <c r="H594" t="s">
        <v>2744</v>
      </c>
      <c r="K594" t="s">
        <v>2743</v>
      </c>
      <c r="L594" t="s">
        <v>12616</v>
      </c>
    </row>
    <row r="595" spans="1:12" ht="409.5" x14ac:dyDescent="0.45">
      <c r="A595" t="s">
        <v>13279</v>
      </c>
      <c r="B595" t="s">
        <v>11759</v>
      </c>
      <c r="C595">
        <v>7</v>
      </c>
      <c r="D595" t="s">
        <v>664</v>
      </c>
      <c r="E595" s="14" t="s">
        <v>663</v>
      </c>
      <c r="F595" t="s">
        <v>662</v>
      </c>
      <c r="G595">
        <v>2021</v>
      </c>
      <c r="H595" t="s">
        <v>661</v>
      </c>
      <c r="J595" s="14" t="s">
        <v>660</v>
      </c>
      <c r="K595" t="s">
        <v>659</v>
      </c>
      <c r="L595" t="s">
        <v>12907</v>
      </c>
    </row>
    <row r="596" spans="1:12" ht="384.75" x14ac:dyDescent="0.45">
      <c r="A596" t="s">
        <v>13280</v>
      </c>
      <c r="B596" t="s">
        <v>11759</v>
      </c>
      <c r="C596">
        <v>7</v>
      </c>
      <c r="D596" t="s">
        <v>607</v>
      </c>
      <c r="E596" s="14" t="s">
        <v>606</v>
      </c>
      <c r="F596" t="s">
        <v>605</v>
      </c>
      <c r="G596">
        <v>2021</v>
      </c>
      <c r="H596" t="s">
        <v>604</v>
      </c>
      <c r="J596" s="14" t="s">
        <v>603</v>
      </c>
      <c r="K596" t="s">
        <v>602</v>
      </c>
      <c r="L596" t="s">
        <v>12915</v>
      </c>
    </row>
    <row r="597" spans="1:12" ht="327.75" x14ac:dyDescent="0.45">
      <c r="A597" t="s">
        <v>13280</v>
      </c>
      <c r="B597" t="s">
        <v>11759</v>
      </c>
      <c r="C597">
        <v>7</v>
      </c>
      <c r="D597" t="s">
        <v>1852</v>
      </c>
      <c r="E597" s="14" t="s">
        <v>1873</v>
      </c>
      <c r="F597" t="s">
        <v>795</v>
      </c>
      <c r="G597">
        <v>2019</v>
      </c>
      <c r="H597" t="s">
        <v>1871</v>
      </c>
      <c r="J597" s="14" t="s">
        <v>1870</v>
      </c>
      <c r="K597" t="s">
        <v>1869</v>
      </c>
      <c r="L597" t="s">
        <v>12739</v>
      </c>
    </row>
    <row r="598" spans="1:12" ht="356.25" x14ac:dyDescent="0.45">
      <c r="A598" t="s">
        <v>13280</v>
      </c>
      <c r="B598" t="s">
        <v>11759</v>
      </c>
      <c r="C598">
        <v>7</v>
      </c>
      <c r="D598" t="s">
        <v>2311</v>
      </c>
      <c r="E598" s="14" t="s">
        <v>2310</v>
      </c>
      <c r="F598" t="s">
        <v>2309</v>
      </c>
      <c r="G598">
        <v>2017</v>
      </c>
      <c r="H598" t="s">
        <v>2306</v>
      </c>
      <c r="J598" s="14" t="s">
        <v>2305</v>
      </c>
      <c r="K598" t="s">
        <v>2304</v>
      </c>
      <c r="L598" t="s">
        <v>12680</v>
      </c>
    </row>
    <row r="599" spans="1:12" ht="409.5" x14ac:dyDescent="0.45">
      <c r="A599" t="s">
        <v>13280</v>
      </c>
      <c r="B599" t="s">
        <v>11759</v>
      </c>
      <c r="C599">
        <v>7</v>
      </c>
      <c r="D599" t="s">
        <v>4069</v>
      </c>
      <c r="E599" s="14" t="s">
        <v>4068</v>
      </c>
      <c r="F599" t="s">
        <v>4067</v>
      </c>
      <c r="G599">
        <v>2022</v>
      </c>
      <c r="H599" t="s">
        <v>4066</v>
      </c>
      <c r="J599" s="14" t="s">
        <v>4065</v>
      </c>
      <c r="K599" t="s">
        <v>4064</v>
      </c>
      <c r="L599" t="s">
        <v>12422</v>
      </c>
    </row>
    <row r="600" spans="1:12" ht="228" x14ac:dyDescent="0.45">
      <c r="A600" t="s">
        <v>13280</v>
      </c>
      <c r="B600" t="s">
        <v>11759</v>
      </c>
      <c r="C600">
        <v>7</v>
      </c>
      <c r="D600" t="s">
        <v>1817</v>
      </c>
      <c r="E600" s="14" t="s">
        <v>1816</v>
      </c>
      <c r="F600" t="s">
        <v>1815</v>
      </c>
      <c r="G600">
        <v>2019</v>
      </c>
      <c r="H600" t="s">
        <v>1812</v>
      </c>
      <c r="J600" s="14" t="s">
        <v>1811</v>
      </c>
      <c r="L600" t="s">
        <v>12747</v>
      </c>
    </row>
    <row r="601" spans="1:12" ht="409.5" x14ac:dyDescent="0.45">
      <c r="A601" t="s">
        <v>13280</v>
      </c>
      <c r="B601" t="s">
        <v>11759</v>
      </c>
      <c r="C601">
        <v>7</v>
      </c>
      <c r="D601" t="s">
        <v>1001</v>
      </c>
      <c r="E601" s="14" t="s">
        <v>1000</v>
      </c>
      <c r="F601" t="s">
        <v>999</v>
      </c>
      <c r="G601">
        <v>2021</v>
      </c>
      <c r="H601" t="s">
        <v>998</v>
      </c>
      <c r="J601" s="14" t="s">
        <v>997</v>
      </c>
      <c r="K601" t="s">
        <v>996</v>
      </c>
      <c r="L601" t="s">
        <v>12860</v>
      </c>
    </row>
    <row r="602" spans="1:12" ht="327.75" x14ac:dyDescent="0.45">
      <c r="A602" t="s">
        <v>13280</v>
      </c>
      <c r="B602" t="s">
        <v>11759</v>
      </c>
      <c r="C602">
        <v>7</v>
      </c>
      <c r="D602" t="s">
        <v>1289</v>
      </c>
      <c r="E602" s="14" t="s">
        <v>1288</v>
      </c>
      <c r="F602" t="s">
        <v>766</v>
      </c>
      <c r="G602">
        <v>2021</v>
      </c>
      <c r="H602" t="s">
        <v>1287</v>
      </c>
      <c r="J602" s="14" t="s">
        <v>1286</v>
      </c>
      <c r="K602" t="s">
        <v>1285</v>
      </c>
      <c r="L602" t="s">
        <v>12818</v>
      </c>
    </row>
    <row r="603" spans="1:12" ht="356.25" x14ac:dyDescent="0.45">
      <c r="A603" t="s">
        <v>13280</v>
      </c>
      <c r="B603" t="s">
        <v>11759</v>
      </c>
      <c r="C603">
        <v>7</v>
      </c>
      <c r="D603" t="s">
        <v>2169</v>
      </c>
      <c r="E603" s="14" t="s">
        <v>2168</v>
      </c>
      <c r="F603" t="s">
        <v>2167</v>
      </c>
      <c r="G603">
        <v>2017</v>
      </c>
      <c r="H603" t="s">
        <v>2165</v>
      </c>
      <c r="J603" s="14" t="s">
        <v>2164</v>
      </c>
      <c r="K603" t="s">
        <v>2163</v>
      </c>
      <c r="L603" t="s">
        <v>12699</v>
      </c>
    </row>
    <row r="604" spans="1:12" ht="356.25" x14ac:dyDescent="0.45">
      <c r="A604" t="s">
        <v>13280</v>
      </c>
      <c r="B604" t="s">
        <v>11759</v>
      </c>
      <c r="C604">
        <v>7</v>
      </c>
      <c r="D604" t="s">
        <v>2250</v>
      </c>
      <c r="E604" s="14" t="s">
        <v>2249</v>
      </c>
      <c r="F604" t="s">
        <v>720</v>
      </c>
      <c r="G604">
        <v>2018</v>
      </c>
      <c r="H604" t="s">
        <v>2247</v>
      </c>
      <c r="J604" s="14" t="s">
        <v>2246</v>
      </c>
      <c r="K604" t="s">
        <v>2245</v>
      </c>
      <c r="L604" t="s">
        <v>12688</v>
      </c>
    </row>
    <row r="605" spans="1:12" ht="228" x14ac:dyDescent="0.45">
      <c r="A605" t="s">
        <v>13280</v>
      </c>
      <c r="B605" t="s">
        <v>11759</v>
      </c>
      <c r="C605">
        <v>7</v>
      </c>
      <c r="D605" t="s">
        <v>4989</v>
      </c>
      <c r="E605" s="14" t="s">
        <v>4988</v>
      </c>
      <c r="F605" t="s">
        <v>830</v>
      </c>
      <c r="G605">
        <v>2024</v>
      </c>
      <c r="H605" t="s">
        <v>4987</v>
      </c>
      <c r="J605" s="14" t="s">
        <v>4986</v>
      </c>
      <c r="K605" t="s">
        <v>4985</v>
      </c>
      <c r="L605" t="s">
        <v>12283</v>
      </c>
    </row>
    <row r="606" spans="1:12" ht="409.5" x14ac:dyDescent="0.45">
      <c r="A606" t="s">
        <v>13279</v>
      </c>
      <c r="B606" t="s">
        <v>11760</v>
      </c>
      <c r="C606" t="s">
        <v>5857</v>
      </c>
      <c r="D606" t="s">
        <v>9018</v>
      </c>
      <c r="E606" s="14" t="s">
        <v>9015</v>
      </c>
      <c r="G606">
        <v>2024</v>
      </c>
      <c r="H606" t="s">
        <v>9013</v>
      </c>
      <c r="J606" s="14" t="s">
        <v>9012</v>
      </c>
      <c r="L606" t="s">
        <v>12921</v>
      </c>
    </row>
    <row r="607" spans="1:12" ht="327.75" x14ac:dyDescent="0.45">
      <c r="A607" t="s">
        <v>13279</v>
      </c>
      <c r="B607" t="s">
        <v>11759</v>
      </c>
      <c r="C607">
        <v>7</v>
      </c>
      <c r="D607" t="s">
        <v>5009</v>
      </c>
      <c r="E607" s="14" t="s">
        <v>5008</v>
      </c>
      <c r="F607" t="s">
        <v>5007</v>
      </c>
      <c r="G607">
        <v>2024</v>
      </c>
      <c r="H607" t="s">
        <v>5005</v>
      </c>
      <c r="J607" s="14" t="s">
        <v>5004</v>
      </c>
      <c r="K607" t="s">
        <v>5003</v>
      </c>
      <c r="L607" t="s">
        <v>12280</v>
      </c>
    </row>
    <row r="608" spans="1:12" ht="285" x14ac:dyDescent="0.45">
      <c r="A608" t="s">
        <v>13280</v>
      </c>
      <c r="B608" t="s">
        <v>11759</v>
      </c>
      <c r="C608">
        <v>7</v>
      </c>
      <c r="D608" t="s">
        <v>2216</v>
      </c>
      <c r="E608" s="14" t="s">
        <v>2215</v>
      </c>
      <c r="F608" t="s">
        <v>2214</v>
      </c>
      <c r="G608">
        <v>2017</v>
      </c>
      <c r="H608" t="s">
        <v>2212</v>
      </c>
      <c r="J608" s="14" t="s">
        <v>2211</v>
      </c>
      <c r="K608" t="s">
        <v>2210</v>
      </c>
      <c r="L608" t="s">
        <v>12693</v>
      </c>
    </row>
    <row r="609" spans="1:12" ht="185.25" x14ac:dyDescent="0.45">
      <c r="A609" t="s">
        <v>13280</v>
      </c>
      <c r="B609" t="s">
        <v>11759</v>
      </c>
      <c r="C609">
        <v>7</v>
      </c>
      <c r="D609" t="s">
        <v>1518</v>
      </c>
      <c r="E609" s="14" t="s">
        <v>1517</v>
      </c>
      <c r="F609" t="s">
        <v>902</v>
      </c>
      <c r="G609">
        <v>2019</v>
      </c>
      <c r="H609" t="s">
        <v>1514</v>
      </c>
      <c r="J609" s="14" t="s">
        <v>1513</v>
      </c>
      <c r="K609" t="s">
        <v>1512</v>
      </c>
      <c r="L609" t="s">
        <v>12788</v>
      </c>
    </row>
    <row r="610" spans="1:12" x14ac:dyDescent="0.45">
      <c r="A610" t="s">
        <v>13280</v>
      </c>
      <c r="B610" t="s">
        <v>11759</v>
      </c>
      <c r="C610">
        <v>7</v>
      </c>
      <c r="D610" t="s">
        <v>2843</v>
      </c>
      <c r="E610" s="14" t="s">
        <v>2842</v>
      </c>
      <c r="F610" t="s">
        <v>2747</v>
      </c>
      <c r="G610">
        <v>2023</v>
      </c>
      <c r="H610" t="s">
        <v>2840</v>
      </c>
      <c r="K610" t="s">
        <v>2839</v>
      </c>
      <c r="L610" t="s">
        <v>12602</v>
      </c>
    </row>
    <row r="611" spans="1:12" ht="156.75" x14ac:dyDescent="0.45">
      <c r="A611" t="s">
        <v>13280</v>
      </c>
      <c r="B611" t="s">
        <v>11759</v>
      </c>
      <c r="C611">
        <v>7</v>
      </c>
      <c r="D611" t="s">
        <v>2382</v>
      </c>
      <c r="E611" s="14" t="s">
        <v>2381</v>
      </c>
      <c r="F611" t="s">
        <v>2380</v>
      </c>
      <c r="G611">
        <v>2017</v>
      </c>
      <c r="H611" t="s">
        <v>2378</v>
      </c>
      <c r="J611" s="14" t="s">
        <v>2377</v>
      </c>
      <c r="L611" t="s">
        <v>12670</v>
      </c>
    </row>
    <row r="612" spans="1:12" ht="327.75" x14ac:dyDescent="0.45">
      <c r="A612" t="s">
        <v>13280</v>
      </c>
      <c r="B612" t="s">
        <v>11759</v>
      </c>
      <c r="C612">
        <v>7</v>
      </c>
      <c r="D612" t="s">
        <v>1605</v>
      </c>
      <c r="E612" s="14" t="s">
        <v>1604</v>
      </c>
      <c r="F612" t="s">
        <v>979</v>
      </c>
      <c r="G612">
        <v>2019</v>
      </c>
      <c r="H612" t="s">
        <v>1602</v>
      </c>
      <c r="J612" s="14" t="s">
        <v>1601</v>
      </c>
      <c r="K612" t="s">
        <v>1600</v>
      </c>
      <c r="L612" t="s">
        <v>12776</v>
      </c>
    </row>
    <row r="613" spans="1:12" ht="356.25" x14ac:dyDescent="0.45">
      <c r="A613" t="s">
        <v>13280</v>
      </c>
      <c r="B613" t="s">
        <v>11759</v>
      </c>
      <c r="C613">
        <v>7</v>
      </c>
      <c r="D613" t="s">
        <v>3042</v>
      </c>
      <c r="E613" s="14" t="s">
        <v>3041</v>
      </c>
      <c r="F613" t="s">
        <v>3040</v>
      </c>
      <c r="G613">
        <v>2023</v>
      </c>
      <c r="H613" t="s">
        <v>3039</v>
      </c>
      <c r="J613" s="14" t="s">
        <v>3038</v>
      </c>
      <c r="K613" t="s">
        <v>3037</v>
      </c>
      <c r="L613" t="s">
        <v>12572</v>
      </c>
    </row>
    <row r="614" spans="1:12" ht="342" x14ac:dyDescent="0.45">
      <c r="A614" t="s">
        <v>13280</v>
      </c>
      <c r="B614" t="s">
        <v>11759</v>
      </c>
      <c r="C614">
        <v>7</v>
      </c>
      <c r="D614" t="s">
        <v>5401</v>
      </c>
      <c r="E614" s="14" t="s">
        <v>5400</v>
      </c>
      <c r="F614" t="s">
        <v>4614</v>
      </c>
      <c r="G614">
        <v>2024</v>
      </c>
      <c r="H614" t="s">
        <v>5398</v>
      </c>
      <c r="J614" s="14" t="s">
        <v>5397</v>
      </c>
      <c r="K614" t="s">
        <v>5396</v>
      </c>
      <c r="L614" t="s">
        <v>12220</v>
      </c>
    </row>
    <row r="615" spans="1:12" ht="409.5" x14ac:dyDescent="0.45">
      <c r="A615" t="s">
        <v>13280</v>
      </c>
      <c r="B615" t="s">
        <v>11759</v>
      </c>
      <c r="C615">
        <v>7</v>
      </c>
      <c r="D615" t="s">
        <v>5353</v>
      </c>
      <c r="E615" s="14" t="s">
        <v>5352</v>
      </c>
      <c r="F615" t="s">
        <v>5351</v>
      </c>
      <c r="G615">
        <v>2024</v>
      </c>
      <c r="H615" t="s">
        <v>5350</v>
      </c>
      <c r="J615" s="14" t="s">
        <v>5349</v>
      </c>
      <c r="K615" t="s">
        <v>5348</v>
      </c>
      <c r="L615" t="s">
        <v>12227</v>
      </c>
    </row>
    <row r="616" spans="1:12" ht="399" x14ac:dyDescent="0.45">
      <c r="A616" t="s">
        <v>13280</v>
      </c>
      <c r="B616" t="s">
        <v>11759</v>
      </c>
      <c r="C616">
        <v>7</v>
      </c>
      <c r="D616" t="s">
        <v>3288</v>
      </c>
      <c r="E616" s="14" t="s">
        <v>3287</v>
      </c>
      <c r="F616" t="s">
        <v>893</v>
      </c>
      <c r="G616">
        <v>2022</v>
      </c>
      <c r="H616" t="s">
        <v>3285</v>
      </c>
      <c r="J616" s="14" t="s">
        <v>3284</v>
      </c>
      <c r="K616" t="s">
        <v>3283</v>
      </c>
      <c r="L616" t="s">
        <v>12536</v>
      </c>
    </row>
    <row r="617" spans="1:12" ht="409.5" x14ac:dyDescent="0.45">
      <c r="A617" t="s">
        <v>13280</v>
      </c>
      <c r="B617" t="s">
        <v>11759</v>
      </c>
      <c r="C617">
        <v>7</v>
      </c>
      <c r="D617" t="s">
        <v>2755</v>
      </c>
      <c r="E617" s="14" t="s">
        <v>2754</v>
      </c>
      <c r="F617" t="s">
        <v>2494</v>
      </c>
      <c r="G617">
        <v>2023</v>
      </c>
      <c r="H617" t="s">
        <v>2753</v>
      </c>
      <c r="J617" s="14" t="s">
        <v>2752</v>
      </c>
      <c r="K617" t="s">
        <v>2751</v>
      </c>
      <c r="L617" t="s">
        <v>12615</v>
      </c>
    </row>
    <row r="618" spans="1:12" ht="327.75" x14ac:dyDescent="0.45">
      <c r="A618" t="s">
        <v>13280</v>
      </c>
      <c r="B618" t="s">
        <v>11759</v>
      </c>
      <c r="C618">
        <v>7</v>
      </c>
      <c r="D618" t="s">
        <v>4226</v>
      </c>
      <c r="E618" s="14" t="s">
        <v>4225</v>
      </c>
      <c r="F618" t="s">
        <v>626</v>
      </c>
      <c r="G618">
        <v>2021</v>
      </c>
      <c r="H618" t="s">
        <v>4224</v>
      </c>
      <c r="J618" s="14" t="s">
        <v>4223</v>
      </c>
      <c r="K618" t="s">
        <v>4222</v>
      </c>
      <c r="L618" t="s">
        <v>12398</v>
      </c>
    </row>
    <row r="619" spans="1:12" ht="313.5" x14ac:dyDescent="0.45">
      <c r="A619" t="s">
        <v>13280</v>
      </c>
      <c r="B619" t="s">
        <v>11759</v>
      </c>
      <c r="C619">
        <v>7</v>
      </c>
      <c r="D619" t="s">
        <v>4257</v>
      </c>
      <c r="E619" s="14" t="s">
        <v>4256</v>
      </c>
      <c r="F619" t="s">
        <v>3425</v>
      </c>
      <c r="G619">
        <v>2022</v>
      </c>
      <c r="H619" t="s">
        <v>4255</v>
      </c>
      <c r="J619" s="14" t="s">
        <v>4254</v>
      </c>
      <c r="K619" t="s">
        <v>4253</v>
      </c>
      <c r="L619" t="s">
        <v>12393</v>
      </c>
    </row>
    <row r="620" spans="1:12" ht="342" x14ac:dyDescent="0.45">
      <c r="A620" t="s">
        <v>13280</v>
      </c>
      <c r="B620" t="s">
        <v>11759</v>
      </c>
      <c r="C620">
        <v>7</v>
      </c>
      <c r="D620" t="s">
        <v>4995</v>
      </c>
      <c r="E620" s="14" t="s">
        <v>4994</v>
      </c>
      <c r="F620" t="s">
        <v>979</v>
      </c>
      <c r="G620">
        <v>2024</v>
      </c>
      <c r="H620" t="s">
        <v>4993</v>
      </c>
      <c r="J620" s="14" t="s">
        <v>4992</v>
      </c>
      <c r="K620" t="s">
        <v>4991</v>
      </c>
      <c r="L620" t="s">
        <v>12282</v>
      </c>
    </row>
    <row r="621" spans="1:12" ht="409.5" x14ac:dyDescent="0.45">
      <c r="A621" t="s">
        <v>13280</v>
      </c>
      <c r="B621" t="s">
        <v>11759</v>
      </c>
      <c r="C621">
        <v>7</v>
      </c>
      <c r="D621" t="s">
        <v>2361</v>
      </c>
      <c r="E621" s="14" t="s">
        <v>2360</v>
      </c>
      <c r="F621" t="s">
        <v>1349</v>
      </c>
      <c r="G621">
        <v>2018</v>
      </c>
      <c r="H621" t="s">
        <v>2358</v>
      </c>
      <c r="J621" s="14" t="s">
        <v>2357</v>
      </c>
      <c r="K621" t="s">
        <v>2356</v>
      </c>
      <c r="L621" t="s">
        <v>12673</v>
      </c>
    </row>
    <row r="622" spans="1:12" ht="242.25" x14ac:dyDescent="0.45">
      <c r="A622" t="s">
        <v>13280</v>
      </c>
      <c r="B622" t="s">
        <v>11759</v>
      </c>
      <c r="C622">
        <v>7</v>
      </c>
      <c r="D622" t="s">
        <v>4062</v>
      </c>
      <c r="E622" s="14" t="s">
        <v>4061</v>
      </c>
      <c r="F622" t="s">
        <v>720</v>
      </c>
      <c r="G622">
        <v>2022</v>
      </c>
      <c r="H622" t="s">
        <v>4058</v>
      </c>
      <c r="J622" s="14" t="s">
        <v>4057</v>
      </c>
      <c r="K622" t="s">
        <v>4056</v>
      </c>
      <c r="L622" t="s">
        <v>12423</v>
      </c>
    </row>
    <row r="623" spans="1:12" ht="242.25" x14ac:dyDescent="0.45">
      <c r="A623" t="s">
        <v>13280</v>
      </c>
      <c r="B623" t="s">
        <v>11759</v>
      </c>
      <c r="C623">
        <v>7</v>
      </c>
      <c r="D623" t="s">
        <v>2069</v>
      </c>
      <c r="E623" s="14" t="s">
        <v>2068</v>
      </c>
      <c r="F623" t="s">
        <v>893</v>
      </c>
      <c r="G623">
        <v>2018</v>
      </c>
      <c r="H623" t="s">
        <v>2066</v>
      </c>
      <c r="J623" s="14" t="s">
        <v>2065</v>
      </c>
      <c r="L623" t="s">
        <v>12712</v>
      </c>
    </row>
    <row r="624" spans="1:12" ht="384.75" x14ac:dyDescent="0.45">
      <c r="A624" t="s">
        <v>13280</v>
      </c>
      <c r="B624" t="s">
        <v>11759</v>
      </c>
      <c r="C624">
        <v>7</v>
      </c>
      <c r="D624" t="s">
        <v>3866</v>
      </c>
      <c r="E624" s="14" t="s">
        <v>3865</v>
      </c>
      <c r="F624" t="s">
        <v>960</v>
      </c>
      <c r="G624">
        <v>2022</v>
      </c>
      <c r="H624" t="s">
        <v>3862</v>
      </c>
      <c r="J624" s="14" t="s">
        <v>3861</v>
      </c>
      <c r="K624" t="s">
        <v>3860</v>
      </c>
      <c r="L624" t="s">
        <v>12451</v>
      </c>
    </row>
    <row r="625" spans="1:12" ht="228" x14ac:dyDescent="0.45">
      <c r="A625" t="s">
        <v>13280</v>
      </c>
      <c r="B625" t="s">
        <v>11759</v>
      </c>
      <c r="C625">
        <v>7</v>
      </c>
      <c r="D625" t="s">
        <v>1359</v>
      </c>
      <c r="E625" s="14" t="s">
        <v>1373</v>
      </c>
      <c r="F625" t="s">
        <v>720</v>
      </c>
      <c r="G625">
        <v>2020</v>
      </c>
      <c r="H625" t="s">
        <v>1370</v>
      </c>
      <c r="J625" s="14" t="s">
        <v>1369</v>
      </c>
      <c r="K625" t="s">
        <v>1368</v>
      </c>
      <c r="L625" t="s">
        <v>12807</v>
      </c>
    </row>
    <row r="626" spans="1:12" ht="370.5" x14ac:dyDescent="0.45">
      <c r="A626" t="s">
        <v>13280</v>
      </c>
      <c r="B626" t="s">
        <v>11759</v>
      </c>
      <c r="C626">
        <v>7</v>
      </c>
      <c r="D626" t="s">
        <v>5273</v>
      </c>
      <c r="E626" s="14" t="s">
        <v>5272</v>
      </c>
      <c r="F626" t="s">
        <v>2182</v>
      </c>
      <c r="G626">
        <v>2024</v>
      </c>
      <c r="H626" t="s">
        <v>5271</v>
      </c>
      <c r="J626" s="14" t="s">
        <v>5270</v>
      </c>
      <c r="K626" t="s">
        <v>5269</v>
      </c>
      <c r="L626" t="s">
        <v>12239</v>
      </c>
    </row>
    <row r="627" spans="1:12" ht="270.75" x14ac:dyDescent="0.45">
      <c r="A627" t="s">
        <v>13280</v>
      </c>
      <c r="B627" t="s">
        <v>11759</v>
      </c>
      <c r="C627">
        <v>7</v>
      </c>
      <c r="D627" t="s">
        <v>1568</v>
      </c>
      <c r="E627" s="14" t="s">
        <v>1567</v>
      </c>
      <c r="F627" t="s">
        <v>830</v>
      </c>
      <c r="G627">
        <v>2019</v>
      </c>
      <c r="H627" t="s">
        <v>1565</v>
      </c>
      <c r="J627" s="14" t="s">
        <v>1564</v>
      </c>
      <c r="K627" t="s">
        <v>1563</v>
      </c>
      <c r="L627" t="s">
        <v>12781</v>
      </c>
    </row>
    <row r="628" spans="1:12" ht="299.25" x14ac:dyDescent="0.45">
      <c r="A628" t="s">
        <v>13280</v>
      </c>
      <c r="B628" t="s">
        <v>11759</v>
      </c>
      <c r="C628">
        <v>7</v>
      </c>
      <c r="D628" t="s">
        <v>3588</v>
      </c>
      <c r="E628" s="14" t="s">
        <v>3587</v>
      </c>
      <c r="F628" t="s">
        <v>1241</v>
      </c>
      <c r="G628">
        <v>2023</v>
      </c>
      <c r="H628" t="s">
        <v>3585</v>
      </c>
      <c r="J628" s="14" t="s">
        <v>3584</v>
      </c>
      <c r="K628" t="s">
        <v>3583</v>
      </c>
      <c r="L628" t="s">
        <v>12492</v>
      </c>
    </row>
    <row r="629" spans="1:12" ht="313.5" x14ac:dyDescent="0.45">
      <c r="A629" t="s">
        <v>13280</v>
      </c>
      <c r="B629" t="s">
        <v>11759</v>
      </c>
      <c r="C629">
        <v>7</v>
      </c>
      <c r="D629" t="s">
        <v>3483</v>
      </c>
      <c r="E629" s="14" t="s">
        <v>3482</v>
      </c>
      <c r="F629" t="s">
        <v>662</v>
      </c>
      <c r="G629">
        <v>2022</v>
      </c>
      <c r="H629" t="s">
        <v>3481</v>
      </c>
      <c r="J629" s="14" t="s">
        <v>3480</v>
      </c>
      <c r="K629" t="s">
        <v>3479</v>
      </c>
      <c r="L629" t="s">
        <v>12507</v>
      </c>
    </row>
    <row r="630" spans="1:12" ht="409.5" x14ac:dyDescent="0.45">
      <c r="A630" t="s">
        <v>13279</v>
      </c>
      <c r="B630" t="s">
        <v>11759</v>
      </c>
      <c r="C630">
        <v>7</v>
      </c>
      <c r="D630" t="s">
        <v>4180</v>
      </c>
      <c r="E630" s="14" t="s">
        <v>4179</v>
      </c>
      <c r="F630" t="s">
        <v>850</v>
      </c>
      <c r="G630">
        <v>2022</v>
      </c>
      <c r="H630" t="s">
        <v>4177</v>
      </c>
      <c r="J630" s="14" t="s">
        <v>4176</v>
      </c>
      <c r="L630" t="s">
        <v>12405</v>
      </c>
    </row>
    <row r="631" spans="1:12" ht="409.5" x14ac:dyDescent="0.45">
      <c r="A631" t="s">
        <v>13280</v>
      </c>
      <c r="B631" t="s">
        <v>11759</v>
      </c>
      <c r="C631">
        <v>7</v>
      </c>
      <c r="D631" t="s">
        <v>1696</v>
      </c>
      <c r="E631" s="14" t="s">
        <v>1695</v>
      </c>
      <c r="F631" t="s">
        <v>1694</v>
      </c>
      <c r="G631">
        <v>2019</v>
      </c>
      <c r="H631" t="s">
        <v>1692</v>
      </c>
      <c r="J631" s="14" t="s">
        <v>1691</v>
      </c>
      <c r="K631" t="s">
        <v>1690</v>
      </c>
      <c r="L631" t="s">
        <v>12763</v>
      </c>
    </row>
    <row r="632" spans="1:12" ht="342" x14ac:dyDescent="0.45">
      <c r="A632" t="s">
        <v>13280</v>
      </c>
      <c r="B632" t="s">
        <v>11759</v>
      </c>
      <c r="C632">
        <v>7</v>
      </c>
      <c r="D632" t="s">
        <v>5543</v>
      </c>
      <c r="E632" s="14" t="s">
        <v>5542</v>
      </c>
      <c r="F632" t="s">
        <v>2981</v>
      </c>
      <c r="G632">
        <v>2024</v>
      </c>
      <c r="H632" t="s">
        <v>5541</v>
      </c>
      <c r="J632" s="14" t="s">
        <v>5540</v>
      </c>
      <c r="K632" t="s">
        <v>5539</v>
      </c>
      <c r="L632" t="s">
        <v>12198</v>
      </c>
    </row>
    <row r="633" spans="1:12" ht="313.5" x14ac:dyDescent="0.45">
      <c r="A633" t="s">
        <v>13279</v>
      </c>
      <c r="B633" t="s">
        <v>11759</v>
      </c>
      <c r="C633">
        <v>7</v>
      </c>
      <c r="D633" t="s">
        <v>5196</v>
      </c>
      <c r="E633" s="14" t="s">
        <v>5195</v>
      </c>
      <c r="F633" t="s">
        <v>5194</v>
      </c>
      <c r="G633">
        <v>2024</v>
      </c>
      <c r="H633" t="s">
        <v>5193</v>
      </c>
      <c r="J633" s="14" t="s">
        <v>5192</v>
      </c>
      <c r="K633" t="s">
        <v>5191</v>
      </c>
      <c r="L633" t="s">
        <v>12251</v>
      </c>
    </row>
    <row r="634" spans="1:12" ht="370.5" x14ac:dyDescent="0.45">
      <c r="A634" t="s">
        <v>13279</v>
      </c>
      <c r="B634" t="s">
        <v>11759</v>
      </c>
      <c r="C634">
        <v>7</v>
      </c>
      <c r="D634" t="s">
        <v>5312</v>
      </c>
      <c r="E634" s="14" t="s">
        <v>5311</v>
      </c>
      <c r="F634" t="s">
        <v>4614</v>
      </c>
      <c r="G634">
        <v>2024</v>
      </c>
      <c r="H634" t="s">
        <v>5309</v>
      </c>
      <c r="J634" s="14" t="s">
        <v>5308</v>
      </c>
      <c r="K634" t="s">
        <v>5307</v>
      </c>
      <c r="L634" t="s">
        <v>12233</v>
      </c>
    </row>
    <row r="635" spans="1:12" ht="299.25" x14ac:dyDescent="0.45">
      <c r="A635" t="s">
        <v>13280</v>
      </c>
      <c r="B635" t="s">
        <v>11759</v>
      </c>
      <c r="C635">
        <v>7</v>
      </c>
      <c r="D635" t="s">
        <v>3346</v>
      </c>
      <c r="E635" s="14" t="s">
        <v>3345</v>
      </c>
      <c r="F635" t="s">
        <v>633</v>
      </c>
      <c r="G635">
        <v>2022</v>
      </c>
      <c r="H635" t="s">
        <v>3344</v>
      </c>
      <c r="J635" s="14" t="s">
        <v>3343</v>
      </c>
      <c r="K635" t="s">
        <v>3342</v>
      </c>
      <c r="L635" t="s">
        <v>12527</v>
      </c>
    </row>
    <row r="636" spans="1:12" ht="256.5" x14ac:dyDescent="0.45">
      <c r="A636" t="s">
        <v>13280</v>
      </c>
      <c r="B636" t="s">
        <v>11759</v>
      </c>
      <c r="C636">
        <v>7</v>
      </c>
      <c r="D636" t="s">
        <v>1504</v>
      </c>
      <c r="E636" s="14" t="s">
        <v>1503</v>
      </c>
      <c r="F636" t="s">
        <v>720</v>
      </c>
      <c r="G636">
        <v>2019</v>
      </c>
      <c r="H636" t="s">
        <v>1501</v>
      </c>
      <c r="J636" s="14" t="s">
        <v>1500</v>
      </c>
      <c r="K636" t="s">
        <v>1499</v>
      </c>
      <c r="L636" t="s">
        <v>12790</v>
      </c>
    </row>
    <row r="637" spans="1:12" ht="270.75" x14ac:dyDescent="0.45">
      <c r="A637" t="s">
        <v>13280</v>
      </c>
      <c r="B637" t="s">
        <v>11759</v>
      </c>
      <c r="C637">
        <v>7</v>
      </c>
      <c r="D637" t="s">
        <v>699</v>
      </c>
      <c r="E637" s="14" t="s">
        <v>698</v>
      </c>
      <c r="F637" t="s">
        <v>697</v>
      </c>
      <c r="G637">
        <v>2021</v>
      </c>
      <c r="H637" t="s">
        <v>696</v>
      </c>
      <c r="J637" s="14" t="s">
        <v>695</v>
      </c>
      <c r="K637" t="s">
        <v>694</v>
      </c>
      <c r="L637" t="s">
        <v>12902</v>
      </c>
    </row>
    <row r="638" spans="1:12" ht="409.5" x14ac:dyDescent="0.45">
      <c r="A638" t="s">
        <v>13280</v>
      </c>
      <c r="B638" t="s">
        <v>11759</v>
      </c>
      <c r="C638">
        <v>7</v>
      </c>
      <c r="D638" t="s">
        <v>2587</v>
      </c>
      <c r="E638" s="14" t="s">
        <v>2586</v>
      </c>
      <c r="F638" t="s">
        <v>2585</v>
      </c>
      <c r="G638">
        <v>2023</v>
      </c>
      <c r="H638" t="s">
        <v>2583</v>
      </c>
      <c r="J638" s="14" t="s">
        <v>2582</v>
      </c>
      <c r="L638" t="s">
        <v>12640</v>
      </c>
    </row>
    <row r="639" spans="1:12" ht="409.5" x14ac:dyDescent="0.45">
      <c r="A639" t="s">
        <v>13280</v>
      </c>
      <c r="B639" t="s">
        <v>11759</v>
      </c>
      <c r="C639">
        <v>7</v>
      </c>
      <c r="D639" t="s">
        <v>3651</v>
      </c>
      <c r="E639" s="14" t="s">
        <v>3650</v>
      </c>
      <c r="F639" t="s">
        <v>3649</v>
      </c>
      <c r="G639">
        <v>2022</v>
      </c>
      <c r="H639" t="s">
        <v>3647</v>
      </c>
      <c r="J639" s="14" t="s">
        <v>3646</v>
      </c>
      <c r="K639" t="s">
        <v>3645</v>
      </c>
      <c r="L639" t="s">
        <v>12483</v>
      </c>
    </row>
    <row r="640" spans="1:12" ht="327.75" x14ac:dyDescent="0.45">
      <c r="A640" t="s">
        <v>13280</v>
      </c>
      <c r="B640" t="s">
        <v>11759</v>
      </c>
      <c r="C640">
        <v>7</v>
      </c>
      <c r="D640" t="s">
        <v>2872</v>
      </c>
      <c r="E640" s="14" t="s">
        <v>2871</v>
      </c>
      <c r="F640" t="s">
        <v>2870</v>
      </c>
      <c r="G640">
        <v>2023</v>
      </c>
      <c r="H640" t="s">
        <v>2868</v>
      </c>
      <c r="J640" s="14" t="s">
        <v>2867</v>
      </c>
      <c r="K640" t="s">
        <v>2866</v>
      </c>
      <c r="L640" t="s">
        <v>12598</v>
      </c>
    </row>
    <row r="641" spans="1:12" ht="384.75" x14ac:dyDescent="0.45">
      <c r="A641" t="s">
        <v>13280</v>
      </c>
      <c r="B641" t="s">
        <v>11759</v>
      </c>
      <c r="C641">
        <v>7</v>
      </c>
      <c r="D641" t="s">
        <v>3104</v>
      </c>
      <c r="E641" s="14" t="s">
        <v>3103</v>
      </c>
      <c r="F641" t="s">
        <v>2380</v>
      </c>
      <c r="G641">
        <v>2023</v>
      </c>
      <c r="H641" t="s">
        <v>3102</v>
      </c>
      <c r="J641" s="14" t="s">
        <v>3101</v>
      </c>
      <c r="K641" t="s">
        <v>3100</v>
      </c>
      <c r="L641" t="s">
        <v>12563</v>
      </c>
    </row>
    <row r="642" spans="1:12" ht="409.5" x14ac:dyDescent="0.45">
      <c r="A642" t="s">
        <v>13280</v>
      </c>
      <c r="B642" t="s">
        <v>11759</v>
      </c>
      <c r="C642">
        <v>7</v>
      </c>
      <c r="D642" t="s">
        <v>5208</v>
      </c>
      <c r="E642" s="14" t="s">
        <v>5207</v>
      </c>
      <c r="F642" t="s">
        <v>1776</v>
      </c>
      <c r="G642">
        <v>2024</v>
      </c>
      <c r="H642" t="s">
        <v>5206</v>
      </c>
      <c r="J642" s="14" t="s">
        <v>5205</v>
      </c>
      <c r="K642" t="s">
        <v>5204</v>
      </c>
      <c r="L642" t="s">
        <v>12249</v>
      </c>
    </row>
    <row r="643" spans="1:12" ht="256.5" x14ac:dyDescent="0.45">
      <c r="A643" t="s">
        <v>13279</v>
      </c>
      <c r="B643" t="s">
        <v>11759</v>
      </c>
      <c r="C643">
        <v>7</v>
      </c>
      <c r="D643" t="s">
        <v>3372</v>
      </c>
      <c r="E643" s="14" t="s">
        <v>3371</v>
      </c>
      <c r="F643" t="s">
        <v>3370</v>
      </c>
      <c r="G643">
        <v>2022</v>
      </c>
      <c r="H643" t="s">
        <v>3369</v>
      </c>
      <c r="J643" s="14" t="s">
        <v>3368</v>
      </c>
      <c r="L643" t="s">
        <v>12523</v>
      </c>
    </row>
    <row r="644" spans="1:12" ht="356.25" x14ac:dyDescent="0.45">
      <c r="A644" t="s">
        <v>13280</v>
      </c>
      <c r="B644" t="s">
        <v>11759</v>
      </c>
      <c r="C644">
        <v>5</v>
      </c>
      <c r="D644" t="s">
        <v>1688</v>
      </c>
      <c r="E644" s="14" t="s">
        <v>1687</v>
      </c>
      <c r="G644">
        <v>2019</v>
      </c>
      <c r="H644" t="s">
        <v>1685</v>
      </c>
      <c r="J644" s="14" t="s">
        <v>1680</v>
      </c>
      <c r="K644" t="s">
        <v>1679</v>
      </c>
      <c r="L644" t="s">
        <v>12764</v>
      </c>
    </row>
    <row r="645" spans="1:12" ht="409.5" x14ac:dyDescent="0.45">
      <c r="A645" t="s">
        <v>13279</v>
      </c>
      <c r="B645" t="s">
        <v>11759</v>
      </c>
      <c r="C645">
        <v>7</v>
      </c>
      <c r="D645" t="s">
        <v>1411</v>
      </c>
      <c r="E645" s="14" t="s">
        <v>1410</v>
      </c>
      <c r="F645" t="s">
        <v>690</v>
      </c>
      <c r="G645">
        <v>2019</v>
      </c>
      <c r="H645" t="s">
        <v>1408</v>
      </c>
      <c r="J645" s="14" t="s">
        <v>1407</v>
      </c>
      <c r="K645" t="s">
        <v>1406</v>
      </c>
      <c r="L645" t="s">
        <v>12802</v>
      </c>
    </row>
    <row r="646" spans="1:12" ht="409.5" x14ac:dyDescent="0.45">
      <c r="A646" t="s">
        <v>13280</v>
      </c>
      <c r="B646" t="s">
        <v>11759</v>
      </c>
      <c r="C646">
        <v>7</v>
      </c>
      <c r="D646" t="s">
        <v>4517</v>
      </c>
      <c r="E646" s="14" t="s">
        <v>4516</v>
      </c>
      <c r="F646" t="s">
        <v>3412</v>
      </c>
      <c r="G646">
        <v>2022</v>
      </c>
      <c r="H646" t="s">
        <v>4514</v>
      </c>
      <c r="J646" s="14" t="s">
        <v>4513</v>
      </c>
      <c r="K646" t="s">
        <v>4512</v>
      </c>
      <c r="L646" t="s">
        <v>12354</v>
      </c>
    </row>
    <row r="647" spans="1:12" ht="313.5" x14ac:dyDescent="0.45">
      <c r="A647" t="s">
        <v>13280</v>
      </c>
      <c r="B647" t="s">
        <v>11759</v>
      </c>
      <c r="C647">
        <v>7</v>
      </c>
      <c r="D647" t="s">
        <v>2302</v>
      </c>
      <c r="E647" s="14" t="s">
        <v>2301</v>
      </c>
      <c r="F647" t="s">
        <v>893</v>
      </c>
      <c r="G647">
        <v>2017</v>
      </c>
      <c r="H647" t="s">
        <v>2299</v>
      </c>
      <c r="J647" s="14" t="s">
        <v>2298</v>
      </c>
      <c r="K647" t="s">
        <v>2297</v>
      </c>
      <c r="L647" t="s">
        <v>12681</v>
      </c>
    </row>
    <row r="648" spans="1:12" ht="299.25" x14ac:dyDescent="0.45">
      <c r="A648" t="s">
        <v>13280</v>
      </c>
      <c r="B648" t="s">
        <v>11759</v>
      </c>
      <c r="C648">
        <v>7</v>
      </c>
      <c r="D648" t="s">
        <v>1228</v>
      </c>
      <c r="E648" s="14" t="s">
        <v>1227</v>
      </c>
      <c r="F648" t="s">
        <v>633</v>
      </c>
      <c r="G648">
        <v>2021</v>
      </c>
      <c r="H648" t="s">
        <v>1226</v>
      </c>
      <c r="J648" s="14" t="s">
        <v>1225</v>
      </c>
      <c r="K648" t="s">
        <v>1224</v>
      </c>
      <c r="L648" t="s">
        <v>12827</v>
      </c>
    </row>
    <row r="649" spans="1:12" ht="370.5" x14ac:dyDescent="0.45">
      <c r="A649" t="s">
        <v>13279</v>
      </c>
      <c r="B649" t="s">
        <v>11759</v>
      </c>
      <c r="C649">
        <v>7</v>
      </c>
      <c r="D649" t="s">
        <v>4349</v>
      </c>
      <c r="E649" s="14" t="s">
        <v>4348</v>
      </c>
      <c r="F649" t="s">
        <v>773</v>
      </c>
      <c r="G649">
        <v>2021</v>
      </c>
      <c r="H649" t="s">
        <v>4347</v>
      </c>
      <c r="J649" s="14" t="s">
        <v>4346</v>
      </c>
      <c r="K649" t="s">
        <v>4345</v>
      </c>
      <c r="L649" t="s">
        <v>12379</v>
      </c>
    </row>
    <row r="650" spans="1:12" ht="409.5" x14ac:dyDescent="0.45">
      <c r="A650" t="s">
        <v>13280</v>
      </c>
      <c r="B650" t="s">
        <v>11759</v>
      </c>
      <c r="C650">
        <v>7</v>
      </c>
      <c r="D650" t="s">
        <v>4962</v>
      </c>
      <c r="E650" s="14" t="s">
        <v>4961</v>
      </c>
      <c r="F650" t="s">
        <v>4614</v>
      </c>
      <c r="G650">
        <v>2024</v>
      </c>
      <c r="H650" t="s">
        <v>4959</v>
      </c>
      <c r="J650" s="14" t="s">
        <v>4958</v>
      </c>
      <c r="K650" t="s">
        <v>4957</v>
      </c>
      <c r="L650" t="s">
        <v>12287</v>
      </c>
    </row>
    <row r="651" spans="1:12" ht="327.75" x14ac:dyDescent="0.45">
      <c r="A651" t="s">
        <v>13280</v>
      </c>
      <c r="B651" t="s">
        <v>11759</v>
      </c>
      <c r="C651">
        <v>7</v>
      </c>
      <c r="D651" t="s">
        <v>2453</v>
      </c>
      <c r="E651" s="14" t="s">
        <v>2452</v>
      </c>
      <c r="F651" t="s">
        <v>1793</v>
      </c>
      <c r="G651">
        <v>2017</v>
      </c>
      <c r="H651" t="s">
        <v>2450</v>
      </c>
      <c r="J651" s="14" t="s">
        <v>2449</v>
      </c>
      <c r="K651" t="s">
        <v>2448</v>
      </c>
      <c r="L651" t="s">
        <v>12660</v>
      </c>
    </row>
    <row r="652" spans="1:12" ht="342" x14ac:dyDescent="0.45">
      <c r="A652" t="s">
        <v>13280</v>
      </c>
      <c r="B652" t="s">
        <v>11759</v>
      </c>
      <c r="C652">
        <v>7</v>
      </c>
      <c r="D652" t="s">
        <v>4271</v>
      </c>
      <c r="E652" s="14" t="s">
        <v>4270</v>
      </c>
      <c r="F652" t="s">
        <v>766</v>
      </c>
      <c r="G652">
        <v>2022</v>
      </c>
      <c r="H652" t="s">
        <v>4269</v>
      </c>
      <c r="J652" s="14" t="s">
        <v>4268</v>
      </c>
      <c r="K652" t="s">
        <v>4267</v>
      </c>
      <c r="L652" t="s">
        <v>12391</v>
      </c>
    </row>
    <row r="653" spans="1:12" ht="409.5" x14ac:dyDescent="0.45">
      <c r="A653" t="s">
        <v>13280</v>
      </c>
      <c r="B653" t="s">
        <v>11759</v>
      </c>
      <c r="C653">
        <v>7</v>
      </c>
      <c r="D653" t="s">
        <v>5319</v>
      </c>
      <c r="E653" s="14" t="s">
        <v>5318</v>
      </c>
      <c r="F653" t="s">
        <v>5317</v>
      </c>
      <c r="G653">
        <v>2024</v>
      </c>
      <c r="H653" t="s">
        <v>5316</v>
      </c>
      <c r="J653" s="14" t="s">
        <v>5315</v>
      </c>
      <c r="K653" t="s">
        <v>5314</v>
      </c>
      <c r="L653" t="s">
        <v>12232</v>
      </c>
    </row>
    <row r="654" spans="1:12" ht="409.5" x14ac:dyDescent="0.45">
      <c r="A654" t="s">
        <v>13280</v>
      </c>
      <c r="B654" t="s">
        <v>11759</v>
      </c>
      <c r="C654">
        <v>7</v>
      </c>
      <c r="D654" t="s">
        <v>5124</v>
      </c>
      <c r="E654" s="14" t="s">
        <v>5123</v>
      </c>
      <c r="F654" t="s">
        <v>1559</v>
      </c>
      <c r="G654">
        <v>2024</v>
      </c>
      <c r="H654" t="s">
        <v>5122</v>
      </c>
      <c r="J654" s="14" t="s">
        <v>5121</v>
      </c>
      <c r="K654" t="s">
        <v>5120</v>
      </c>
      <c r="L654" t="s">
        <v>12262</v>
      </c>
    </row>
    <row r="655" spans="1:12" ht="409.5" x14ac:dyDescent="0.45">
      <c r="A655" t="s">
        <v>13280</v>
      </c>
      <c r="B655" t="s">
        <v>11759</v>
      </c>
      <c r="C655">
        <v>7</v>
      </c>
      <c r="D655" t="s">
        <v>2789</v>
      </c>
      <c r="E655" s="14" t="s">
        <v>2788</v>
      </c>
      <c r="F655" t="s">
        <v>2787</v>
      </c>
      <c r="G655">
        <v>2023</v>
      </c>
      <c r="H655" t="s">
        <v>2786</v>
      </c>
      <c r="J655" s="14" t="s">
        <v>2785</v>
      </c>
      <c r="K655" t="s">
        <v>2784</v>
      </c>
      <c r="L655" t="s">
        <v>12610</v>
      </c>
    </row>
    <row r="656" spans="1:12" ht="409.5" x14ac:dyDescent="0.45">
      <c r="A656" t="s">
        <v>13280</v>
      </c>
      <c r="B656" t="s">
        <v>11759</v>
      </c>
      <c r="C656">
        <v>7</v>
      </c>
      <c r="D656" t="s">
        <v>2681</v>
      </c>
      <c r="E656" s="14" t="s">
        <v>2680</v>
      </c>
      <c r="F656" t="s">
        <v>2679</v>
      </c>
      <c r="G656">
        <v>2023</v>
      </c>
      <c r="H656" t="s">
        <v>2678</v>
      </c>
      <c r="J656" s="14" t="s">
        <v>2677</v>
      </c>
      <c r="K656" t="s">
        <v>2676</v>
      </c>
      <c r="L656" t="s">
        <v>12626</v>
      </c>
    </row>
    <row r="657" spans="1:12" ht="242.25" x14ac:dyDescent="0.45">
      <c r="A657" t="s">
        <v>13280</v>
      </c>
      <c r="B657" t="s">
        <v>11759</v>
      </c>
      <c r="C657">
        <v>7</v>
      </c>
      <c r="D657" t="s">
        <v>1118</v>
      </c>
      <c r="E657" s="14" t="s">
        <v>1117</v>
      </c>
      <c r="F657" t="s">
        <v>662</v>
      </c>
      <c r="G657">
        <v>2020</v>
      </c>
      <c r="H657" t="s">
        <v>1116</v>
      </c>
      <c r="J657" s="14" t="s">
        <v>1115</v>
      </c>
      <c r="K657" t="s">
        <v>1114</v>
      </c>
      <c r="L657" t="s">
        <v>12843</v>
      </c>
    </row>
    <row r="658" spans="1:12" ht="409.5" x14ac:dyDescent="0.45">
      <c r="A658" t="s">
        <v>13280</v>
      </c>
      <c r="B658" t="s">
        <v>11759</v>
      </c>
      <c r="C658">
        <v>7</v>
      </c>
      <c r="D658" t="s">
        <v>5619</v>
      </c>
      <c r="E658" s="14" t="s">
        <v>5618</v>
      </c>
      <c r="F658" t="s">
        <v>4411</v>
      </c>
      <c r="G658">
        <v>2024</v>
      </c>
      <c r="H658" t="s">
        <v>5617</v>
      </c>
      <c r="J658" s="14" t="s">
        <v>5616</v>
      </c>
      <c r="K658" t="s">
        <v>5615</v>
      </c>
      <c r="L658" t="s">
        <v>12187</v>
      </c>
    </row>
    <row r="659" spans="1:12" ht="409.5" x14ac:dyDescent="0.45">
      <c r="A659" t="s">
        <v>13280</v>
      </c>
      <c r="B659" t="s">
        <v>11759</v>
      </c>
      <c r="C659">
        <v>7</v>
      </c>
      <c r="D659" t="s">
        <v>692</v>
      </c>
      <c r="E659" s="14" t="s">
        <v>691</v>
      </c>
      <c r="F659" t="s">
        <v>690</v>
      </c>
      <c r="G659">
        <v>2020</v>
      </c>
      <c r="H659" t="s">
        <v>689</v>
      </c>
      <c r="J659" s="14" t="s">
        <v>688</v>
      </c>
      <c r="K659" t="s">
        <v>687</v>
      </c>
      <c r="L659" t="s">
        <v>12903</v>
      </c>
    </row>
    <row r="660" spans="1:12" ht="409.5" x14ac:dyDescent="0.45">
      <c r="A660" t="s">
        <v>13279</v>
      </c>
      <c r="B660" t="s">
        <v>11759</v>
      </c>
      <c r="C660">
        <v>7</v>
      </c>
      <c r="D660" t="s">
        <v>917</v>
      </c>
      <c r="E660" s="14" t="s">
        <v>916</v>
      </c>
      <c r="F660" t="s">
        <v>662</v>
      </c>
      <c r="G660">
        <v>2021</v>
      </c>
      <c r="H660" t="s">
        <v>915</v>
      </c>
      <c r="J660" s="14" t="s">
        <v>914</v>
      </c>
      <c r="K660" t="s">
        <v>913</v>
      </c>
      <c r="L660" t="s">
        <v>12872</v>
      </c>
    </row>
    <row r="661" spans="1:12" ht="409.5" x14ac:dyDescent="0.45">
      <c r="A661" t="s">
        <v>13279</v>
      </c>
      <c r="B661" t="s">
        <v>11759</v>
      </c>
      <c r="C661">
        <v>7</v>
      </c>
      <c r="D661" t="s">
        <v>1427</v>
      </c>
      <c r="E661" s="14" t="s">
        <v>1426</v>
      </c>
      <c r="F661" t="s">
        <v>1425</v>
      </c>
      <c r="G661">
        <v>2020</v>
      </c>
      <c r="H661" t="s">
        <v>1423</v>
      </c>
      <c r="J661" s="14" t="s">
        <v>1422</v>
      </c>
      <c r="K661" t="s">
        <v>1421</v>
      </c>
      <c r="L661" t="s">
        <v>12800</v>
      </c>
    </row>
    <row r="662" spans="1:12" ht="409.5" x14ac:dyDescent="0.45">
      <c r="A662" t="s">
        <v>13279</v>
      </c>
      <c r="B662" t="s">
        <v>11759</v>
      </c>
      <c r="C662">
        <v>7</v>
      </c>
      <c r="D662" t="s">
        <v>4794</v>
      </c>
      <c r="E662" s="14" t="s">
        <v>4793</v>
      </c>
      <c r="F662" t="s">
        <v>612</v>
      </c>
      <c r="G662">
        <v>2024</v>
      </c>
      <c r="H662" t="s">
        <v>4792</v>
      </c>
      <c r="J662" s="14" t="s">
        <v>4791</v>
      </c>
      <c r="K662" t="s">
        <v>4790</v>
      </c>
      <c r="L662" t="s">
        <v>12312</v>
      </c>
    </row>
    <row r="663" spans="1:12" ht="356.25" x14ac:dyDescent="0.45">
      <c r="A663" t="s">
        <v>13280</v>
      </c>
      <c r="B663" t="s">
        <v>11759</v>
      </c>
      <c r="C663">
        <v>7</v>
      </c>
      <c r="D663" t="s">
        <v>1134</v>
      </c>
      <c r="E663" s="14" t="s">
        <v>1133</v>
      </c>
      <c r="F663" t="s">
        <v>1132</v>
      </c>
      <c r="G663">
        <v>2021</v>
      </c>
      <c r="H663" t="s">
        <v>1131</v>
      </c>
      <c r="J663" s="14" t="s">
        <v>1130</v>
      </c>
      <c r="K663" t="s">
        <v>1129</v>
      </c>
      <c r="L663" t="s">
        <v>12841</v>
      </c>
    </row>
    <row r="664" spans="1:12" ht="409.5" x14ac:dyDescent="0.45">
      <c r="A664" t="s">
        <v>13280</v>
      </c>
      <c r="B664" t="s">
        <v>11759</v>
      </c>
      <c r="C664">
        <v>7</v>
      </c>
      <c r="D664" t="s">
        <v>4939</v>
      </c>
      <c r="E664" s="14" t="s">
        <v>4938</v>
      </c>
      <c r="F664" t="s">
        <v>1964</v>
      </c>
      <c r="G664">
        <v>2024</v>
      </c>
      <c r="H664" t="s">
        <v>4937</v>
      </c>
      <c r="J664" s="14" t="s">
        <v>4936</v>
      </c>
      <c r="K664" t="s">
        <v>4935</v>
      </c>
      <c r="L664" t="s">
        <v>12290</v>
      </c>
    </row>
    <row r="665" spans="1:12" ht="313.5" x14ac:dyDescent="0.45">
      <c r="A665" t="s">
        <v>13280</v>
      </c>
      <c r="B665" t="s">
        <v>11759</v>
      </c>
      <c r="C665">
        <v>7</v>
      </c>
      <c r="D665" t="s">
        <v>3643</v>
      </c>
      <c r="E665" s="14" t="s">
        <v>3642</v>
      </c>
      <c r="F665" t="s">
        <v>3641</v>
      </c>
      <c r="G665">
        <v>2022</v>
      </c>
      <c r="H665" t="s">
        <v>3640</v>
      </c>
      <c r="J665" s="14" t="s">
        <v>3639</v>
      </c>
      <c r="K665" t="s">
        <v>3638</v>
      </c>
      <c r="L665" t="s">
        <v>12484</v>
      </c>
    </row>
    <row r="666" spans="1:12" ht="285" x14ac:dyDescent="0.45">
      <c r="A666" t="s">
        <v>13280</v>
      </c>
      <c r="B666" t="s">
        <v>11759</v>
      </c>
      <c r="C666">
        <v>7</v>
      </c>
      <c r="D666" t="s">
        <v>924</v>
      </c>
      <c r="E666" s="14" t="s">
        <v>923</v>
      </c>
      <c r="F666" t="s">
        <v>902</v>
      </c>
      <c r="G666">
        <v>2021</v>
      </c>
      <c r="H666" t="s">
        <v>921</v>
      </c>
      <c r="J666" s="14" t="s">
        <v>920</v>
      </c>
      <c r="K666" t="s">
        <v>919</v>
      </c>
      <c r="L666" t="s">
        <v>12871</v>
      </c>
    </row>
    <row r="667" spans="1:12" ht="285" x14ac:dyDescent="0.45">
      <c r="A667" t="s">
        <v>13280</v>
      </c>
      <c r="B667" t="s">
        <v>11759</v>
      </c>
      <c r="C667">
        <v>7</v>
      </c>
      <c r="D667" t="s">
        <v>2077</v>
      </c>
      <c r="E667" s="14" t="s">
        <v>2076</v>
      </c>
      <c r="F667" t="s">
        <v>2075</v>
      </c>
      <c r="G667">
        <v>2018</v>
      </c>
      <c r="H667" t="s">
        <v>2073</v>
      </c>
      <c r="J667" s="14" t="s">
        <v>2072</v>
      </c>
      <c r="K667" t="s">
        <v>2071</v>
      </c>
      <c r="L667" t="s">
        <v>12711</v>
      </c>
    </row>
    <row r="668" spans="1:12" ht="242.25" x14ac:dyDescent="0.45">
      <c r="A668" t="s">
        <v>13280</v>
      </c>
      <c r="B668" t="s">
        <v>11759</v>
      </c>
      <c r="C668">
        <v>7</v>
      </c>
      <c r="D668" t="s">
        <v>1077</v>
      </c>
      <c r="E668" s="14" t="s">
        <v>1076</v>
      </c>
      <c r="F668" t="s">
        <v>766</v>
      </c>
      <c r="G668">
        <v>2021</v>
      </c>
      <c r="H668" t="s">
        <v>1075</v>
      </c>
      <c r="J668" s="14" t="s">
        <v>1074</v>
      </c>
      <c r="K668" t="s">
        <v>1073</v>
      </c>
      <c r="L668" t="s">
        <v>12849</v>
      </c>
    </row>
    <row r="669" spans="1:12" ht="171" x14ac:dyDescent="0.45">
      <c r="A669" t="s">
        <v>13280</v>
      </c>
      <c r="B669" t="s">
        <v>11759</v>
      </c>
      <c r="C669">
        <v>7</v>
      </c>
      <c r="D669" t="s">
        <v>1547</v>
      </c>
      <c r="E669" s="14" t="s">
        <v>1546</v>
      </c>
      <c r="F669" t="s">
        <v>902</v>
      </c>
      <c r="G669">
        <v>2020</v>
      </c>
      <c r="H669" t="s">
        <v>1543</v>
      </c>
      <c r="J669" s="14" t="s">
        <v>1542</v>
      </c>
      <c r="K669" t="s">
        <v>1541</v>
      </c>
      <c r="L669" t="s">
        <v>12784</v>
      </c>
    </row>
    <row r="670" spans="1:12" ht="409.5" x14ac:dyDescent="0.45">
      <c r="A670" t="s">
        <v>13279</v>
      </c>
      <c r="B670" t="s">
        <v>11759</v>
      </c>
      <c r="C670">
        <v>7</v>
      </c>
      <c r="D670" t="s">
        <v>5813</v>
      </c>
      <c r="E670" s="14" t="s">
        <v>5812</v>
      </c>
      <c r="F670" t="s">
        <v>3219</v>
      </c>
      <c r="G670">
        <v>2024</v>
      </c>
      <c r="H670" t="s">
        <v>5811</v>
      </c>
      <c r="J670" s="14" t="s">
        <v>5810</v>
      </c>
      <c r="L670" t="s">
        <v>12156</v>
      </c>
    </row>
    <row r="671" spans="1:12" ht="270.75" x14ac:dyDescent="0.45">
      <c r="A671" t="s">
        <v>13279</v>
      </c>
      <c r="B671" t="s">
        <v>11759</v>
      </c>
      <c r="C671">
        <v>7</v>
      </c>
      <c r="D671" t="s">
        <v>2092</v>
      </c>
      <c r="E671" s="14" t="s">
        <v>2091</v>
      </c>
      <c r="F671" t="s">
        <v>759</v>
      </c>
      <c r="G671">
        <v>2017</v>
      </c>
      <c r="H671" t="s">
        <v>2089</v>
      </c>
      <c r="J671" s="14" t="s">
        <v>2088</v>
      </c>
      <c r="K671" t="s">
        <v>2087</v>
      </c>
      <c r="L671" t="s">
        <v>12709</v>
      </c>
    </row>
    <row r="672" spans="1:12" ht="242.25" x14ac:dyDescent="0.45">
      <c r="A672" t="s">
        <v>13279</v>
      </c>
      <c r="B672" t="s">
        <v>11759</v>
      </c>
      <c r="C672">
        <v>7</v>
      </c>
      <c r="D672" t="s">
        <v>3069</v>
      </c>
      <c r="E672" s="14" t="s">
        <v>3068</v>
      </c>
      <c r="F672" t="s">
        <v>1318</v>
      </c>
      <c r="G672">
        <v>2023</v>
      </c>
      <c r="H672" t="s">
        <v>3067</v>
      </c>
      <c r="J672" s="14" t="s">
        <v>3066</v>
      </c>
      <c r="K672" t="s">
        <v>3065</v>
      </c>
      <c r="L672" t="s">
        <v>12568</v>
      </c>
    </row>
    <row r="673" spans="1:12" ht="409.5" x14ac:dyDescent="0.45">
      <c r="A673" t="s">
        <v>13279</v>
      </c>
      <c r="B673" t="s">
        <v>11759</v>
      </c>
      <c r="C673">
        <v>7</v>
      </c>
      <c r="D673" t="s">
        <v>2924</v>
      </c>
      <c r="E673" s="14" t="s">
        <v>2923</v>
      </c>
      <c r="F673" t="s">
        <v>808</v>
      </c>
      <c r="G673">
        <v>2023</v>
      </c>
      <c r="H673" t="s">
        <v>2922</v>
      </c>
      <c r="J673" s="14" t="s">
        <v>2921</v>
      </c>
      <c r="K673" t="s">
        <v>2920</v>
      </c>
      <c r="L673" t="s">
        <v>12590</v>
      </c>
    </row>
    <row r="674" spans="1:12" ht="409.5" x14ac:dyDescent="0.45">
      <c r="A674" t="s">
        <v>13280</v>
      </c>
      <c r="B674" t="s">
        <v>11759</v>
      </c>
      <c r="C674">
        <v>7</v>
      </c>
      <c r="D674" t="s">
        <v>5326</v>
      </c>
      <c r="E674" s="14" t="s">
        <v>5325</v>
      </c>
      <c r="F674" t="s">
        <v>4614</v>
      </c>
      <c r="G674">
        <v>2024</v>
      </c>
      <c r="H674" t="s">
        <v>5323</v>
      </c>
      <c r="J674" s="14" t="s">
        <v>5322</v>
      </c>
      <c r="K674" t="s">
        <v>5321</v>
      </c>
      <c r="L674" t="s">
        <v>12231</v>
      </c>
    </row>
    <row r="675" spans="1:12" ht="342" x14ac:dyDescent="0.45">
      <c r="A675" t="s">
        <v>13279</v>
      </c>
      <c r="B675" t="s">
        <v>11759</v>
      </c>
      <c r="C675">
        <v>7</v>
      </c>
      <c r="D675" t="s">
        <v>1916</v>
      </c>
      <c r="E675" s="14" t="s">
        <v>1915</v>
      </c>
      <c r="F675" t="s">
        <v>1914</v>
      </c>
      <c r="G675">
        <v>2020</v>
      </c>
      <c r="H675" t="s">
        <v>1913</v>
      </c>
      <c r="J675" s="14" t="s">
        <v>1912</v>
      </c>
      <c r="K675" t="s">
        <v>1911</v>
      </c>
      <c r="L675" t="s">
        <v>12733</v>
      </c>
    </row>
    <row r="676" spans="1:12" ht="285" x14ac:dyDescent="0.45">
      <c r="A676" t="s">
        <v>13280</v>
      </c>
      <c r="B676" t="s">
        <v>11759</v>
      </c>
      <c r="C676">
        <v>7</v>
      </c>
      <c r="D676" t="s">
        <v>5182</v>
      </c>
      <c r="E676" s="14" t="s">
        <v>5181</v>
      </c>
      <c r="F676" t="s">
        <v>5180</v>
      </c>
      <c r="G676">
        <v>2024</v>
      </c>
      <c r="H676" t="s">
        <v>5179</v>
      </c>
      <c r="J676" s="14" t="s">
        <v>5178</v>
      </c>
      <c r="K676" t="s">
        <v>5177</v>
      </c>
      <c r="L676" t="s">
        <v>12253</v>
      </c>
    </row>
    <row r="677" spans="1:12" ht="384.75" x14ac:dyDescent="0.45">
      <c r="A677" t="s">
        <v>13280</v>
      </c>
      <c r="B677" t="s">
        <v>11759</v>
      </c>
      <c r="C677">
        <v>7</v>
      </c>
      <c r="D677" t="s">
        <v>2280</v>
      </c>
      <c r="E677" s="14" t="s">
        <v>2279</v>
      </c>
      <c r="F677" t="s">
        <v>2278</v>
      </c>
      <c r="G677">
        <v>2017</v>
      </c>
      <c r="H677" t="s">
        <v>2275</v>
      </c>
      <c r="J677" s="14" t="s">
        <v>2274</v>
      </c>
      <c r="K677" t="s">
        <v>2273</v>
      </c>
      <c r="L677" t="s">
        <v>12684</v>
      </c>
    </row>
    <row r="678" spans="1:12" ht="256.5" x14ac:dyDescent="0.45">
      <c r="A678" t="s">
        <v>13280</v>
      </c>
      <c r="B678" t="s">
        <v>11759</v>
      </c>
      <c r="C678">
        <v>7</v>
      </c>
      <c r="D678" t="s">
        <v>2674</v>
      </c>
      <c r="E678" s="14" t="s">
        <v>2673</v>
      </c>
      <c r="F678" t="s">
        <v>2672</v>
      </c>
      <c r="G678">
        <v>2023</v>
      </c>
      <c r="H678" t="s">
        <v>2671</v>
      </c>
      <c r="J678" s="14" t="s">
        <v>2670</v>
      </c>
      <c r="K678" t="s">
        <v>2669</v>
      </c>
      <c r="L678" t="s">
        <v>12627</v>
      </c>
    </row>
    <row r="679" spans="1:12" ht="327.75" x14ac:dyDescent="0.45">
      <c r="A679" t="s">
        <v>13280</v>
      </c>
      <c r="B679" t="s">
        <v>11759</v>
      </c>
      <c r="C679">
        <v>7</v>
      </c>
      <c r="D679" t="s">
        <v>5512</v>
      </c>
      <c r="E679" s="14" t="s">
        <v>5511</v>
      </c>
      <c r="F679" t="s">
        <v>1717</v>
      </c>
      <c r="G679">
        <v>2024</v>
      </c>
      <c r="H679" t="s">
        <v>5510</v>
      </c>
      <c r="J679" s="14" t="s">
        <v>5509</v>
      </c>
      <c r="K679" t="s">
        <v>5508</v>
      </c>
      <c r="L679" t="s">
        <v>12203</v>
      </c>
    </row>
    <row r="680" spans="1:12" ht="409.5" x14ac:dyDescent="0.45">
      <c r="A680" t="s">
        <v>13279</v>
      </c>
      <c r="B680" t="s">
        <v>11759</v>
      </c>
      <c r="C680">
        <v>7</v>
      </c>
      <c r="D680" t="s">
        <v>5771</v>
      </c>
      <c r="E680" s="14" t="s">
        <v>5770</v>
      </c>
      <c r="F680" t="s">
        <v>3425</v>
      </c>
      <c r="G680">
        <v>2024</v>
      </c>
      <c r="H680" t="s">
        <v>5769</v>
      </c>
      <c r="J680" s="14" t="s">
        <v>5768</v>
      </c>
      <c r="K680" t="s">
        <v>5767</v>
      </c>
      <c r="L680" t="s">
        <v>12163</v>
      </c>
    </row>
    <row r="681" spans="1:12" ht="409.5" x14ac:dyDescent="0.45">
      <c r="A681" t="s">
        <v>13279</v>
      </c>
      <c r="B681" t="s">
        <v>11759</v>
      </c>
      <c r="C681">
        <v>7</v>
      </c>
      <c r="D681" t="s">
        <v>1710</v>
      </c>
      <c r="E681" s="14" t="s">
        <v>1709</v>
      </c>
      <c r="F681" t="s">
        <v>1185</v>
      </c>
      <c r="G681">
        <v>2020</v>
      </c>
      <c r="H681" t="s">
        <v>1708</v>
      </c>
      <c r="J681" s="14" t="s">
        <v>1707</v>
      </c>
      <c r="K681" t="s">
        <v>1706</v>
      </c>
      <c r="L681" t="s">
        <v>12761</v>
      </c>
    </row>
    <row r="682" spans="1:12" ht="409.5" x14ac:dyDescent="0.45">
      <c r="A682" t="s">
        <v>13279</v>
      </c>
      <c r="B682" t="s">
        <v>11759</v>
      </c>
      <c r="C682">
        <v>7</v>
      </c>
      <c r="D682" t="s">
        <v>2347</v>
      </c>
      <c r="E682" s="14" t="s">
        <v>2346</v>
      </c>
      <c r="F682" t="s">
        <v>612</v>
      </c>
      <c r="G682">
        <v>2017</v>
      </c>
      <c r="H682" t="s">
        <v>2344</v>
      </c>
      <c r="J682" s="14" t="s">
        <v>2343</v>
      </c>
      <c r="K682" t="s">
        <v>2342</v>
      </c>
      <c r="L682" t="s">
        <v>12675</v>
      </c>
    </row>
    <row r="683" spans="1:12" ht="299.25" x14ac:dyDescent="0.45">
      <c r="A683" t="s">
        <v>13280</v>
      </c>
      <c r="B683" t="s">
        <v>11759</v>
      </c>
      <c r="C683">
        <v>7</v>
      </c>
      <c r="D683" t="s">
        <v>2032</v>
      </c>
      <c r="E683" s="14" t="s">
        <v>2031</v>
      </c>
      <c r="F683" t="s">
        <v>2030</v>
      </c>
      <c r="G683">
        <v>2020</v>
      </c>
      <c r="H683" t="s">
        <v>2029</v>
      </c>
      <c r="J683" s="14" t="s">
        <v>2028</v>
      </c>
      <c r="K683" t="s">
        <v>2027</v>
      </c>
      <c r="L683" t="s">
        <v>12717</v>
      </c>
    </row>
    <row r="684" spans="1:12" ht="409.5" x14ac:dyDescent="0.45">
      <c r="A684" t="s">
        <v>13280</v>
      </c>
      <c r="B684" t="s">
        <v>11759</v>
      </c>
      <c r="C684">
        <v>7</v>
      </c>
      <c r="D684" t="s">
        <v>4304</v>
      </c>
      <c r="E684" s="14" t="s">
        <v>4303</v>
      </c>
      <c r="F684" t="s">
        <v>795</v>
      </c>
      <c r="G684">
        <v>2022</v>
      </c>
      <c r="H684" t="s">
        <v>4302</v>
      </c>
      <c r="J684" s="14" t="s">
        <v>4301</v>
      </c>
      <c r="K684" t="s">
        <v>4300</v>
      </c>
      <c r="L684" t="s">
        <v>12386</v>
      </c>
    </row>
    <row r="685" spans="1:12" ht="409.5" x14ac:dyDescent="0.45">
      <c r="A685" t="s">
        <v>13280</v>
      </c>
      <c r="B685" t="s">
        <v>11759</v>
      </c>
      <c r="C685">
        <v>7</v>
      </c>
      <c r="D685" t="s">
        <v>981</v>
      </c>
      <c r="E685" s="14" t="s">
        <v>980</v>
      </c>
      <c r="F685" t="s">
        <v>979</v>
      </c>
      <c r="G685">
        <v>2021</v>
      </c>
      <c r="H685" t="s">
        <v>978</v>
      </c>
      <c r="J685" s="14" t="s">
        <v>977</v>
      </c>
      <c r="K685" t="s">
        <v>976</v>
      </c>
      <c r="L685" t="s">
        <v>12863</v>
      </c>
    </row>
    <row r="686" spans="1:12" ht="285" x14ac:dyDescent="0.45">
      <c r="A686" t="s">
        <v>13280</v>
      </c>
      <c r="B686" t="s">
        <v>11759</v>
      </c>
      <c r="C686">
        <v>7</v>
      </c>
      <c r="D686" t="s">
        <v>3281</v>
      </c>
      <c r="E686" s="14" t="s">
        <v>3280</v>
      </c>
      <c r="F686" t="s">
        <v>1318</v>
      </c>
      <c r="G686">
        <v>2022</v>
      </c>
      <c r="H686" t="s">
        <v>3279</v>
      </c>
      <c r="J686" s="14" t="s">
        <v>3278</v>
      </c>
      <c r="K686" t="s">
        <v>3277</v>
      </c>
      <c r="L686" t="s">
        <v>12537</v>
      </c>
    </row>
    <row r="687" spans="1:12" ht="285" x14ac:dyDescent="0.45">
      <c r="A687" t="s">
        <v>13280</v>
      </c>
      <c r="B687" t="s">
        <v>11759</v>
      </c>
      <c r="C687">
        <v>7</v>
      </c>
      <c r="D687" t="s">
        <v>1249</v>
      </c>
      <c r="E687" s="14" t="s">
        <v>1248</v>
      </c>
      <c r="F687" t="s">
        <v>795</v>
      </c>
      <c r="G687">
        <v>2020</v>
      </c>
      <c r="H687" t="s">
        <v>1247</v>
      </c>
      <c r="J687" s="14" t="s">
        <v>1246</v>
      </c>
      <c r="K687" t="s">
        <v>1245</v>
      </c>
      <c r="L687" t="s">
        <v>12824</v>
      </c>
    </row>
    <row r="688" spans="1:12" ht="299.25" x14ac:dyDescent="0.45">
      <c r="A688" t="s">
        <v>13280</v>
      </c>
      <c r="B688" t="s">
        <v>11759</v>
      </c>
      <c r="C688">
        <v>7</v>
      </c>
      <c r="D688" t="s">
        <v>1304</v>
      </c>
      <c r="E688" s="14" t="s">
        <v>1303</v>
      </c>
      <c r="F688" t="s">
        <v>1302</v>
      </c>
      <c r="G688">
        <v>2020</v>
      </c>
      <c r="H688" t="s">
        <v>1301</v>
      </c>
      <c r="J688" s="14" t="s">
        <v>1300</v>
      </c>
      <c r="K688" t="s">
        <v>1299</v>
      </c>
      <c r="L688" t="s">
        <v>12816</v>
      </c>
    </row>
    <row r="689" spans="1:12" ht="409.5" x14ac:dyDescent="0.45">
      <c r="A689" t="s">
        <v>13280</v>
      </c>
      <c r="B689" t="s">
        <v>11759</v>
      </c>
      <c r="C689">
        <v>7</v>
      </c>
      <c r="D689" t="s">
        <v>722</v>
      </c>
      <c r="E689" s="14" t="s">
        <v>721</v>
      </c>
      <c r="F689" t="s">
        <v>720</v>
      </c>
      <c r="G689">
        <v>2021</v>
      </c>
      <c r="H689" t="s">
        <v>717</v>
      </c>
      <c r="J689" s="14" t="s">
        <v>716</v>
      </c>
      <c r="K689" t="s">
        <v>715</v>
      </c>
      <c r="L689" t="s">
        <v>12899</v>
      </c>
    </row>
    <row r="690" spans="1:12" ht="409.5" x14ac:dyDescent="0.45">
      <c r="A690" t="s">
        <v>13280</v>
      </c>
      <c r="B690" t="s">
        <v>11759</v>
      </c>
      <c r="C690">
        <v>7</v>
      </c>
      <c r="D690" t="s">
        <v>832</v>
      </c>
      <c r="E690" s="14" t="s">
        <v>831</v>
      </c>
      <c r="F690" t="s">
        <v>830</v>
      </c>
      <c r="G690">
        <v>2020</v>
      </c>
      <c r="H690" t="s">
        <v>829</v>
      </c>
      <c r="J690" s="14" t="s">
        <v>828</v>
      </c>
      <c r="K690" t="s">
        <v>827</v>
      </c>
      <c r="L690" t="s">
        <v>12884</v>
      </c>
    </row>
    <row r="691" spans="1:12" ht="185.25" x14ac:dyDescent="0.45">
      <c r="A691" t="s">
        <v>13280</v>
      </c>
      <c r="B691" t="s">
        <v>11759</v>
      </c>
      <c r="C691">
        <v>7</v>
      </c>
      <c r="D691" t="s">
        <v>3522</v>
      </c>
      <c r="E691" s="14" t="s">
        <v>3521</v>
      </c>
      <c r="F691" t="s">
        <v>720</v>
      </c>
      <c r="G691">
        <v>2023</v>
      </c>
      <c r="H691" t="s">
        <v>3518</v>
      </c>
      <c r="J691" s="14" t="s">
        <v>3517</v>
      </c>
      <c r="L691" t="s">
        <v>12501</v>
      </c>
    </row>
    <row r="692" spans="1:12" ht="409.5" x14ac:dyDescent="0.45">
      <c r="A692" t="s">
        <v>13280</v>
      </c>
      <c r="B692" t="s">
        <v>11759</v>
      </c>
      <c r="C692">
        <v>7</v>
      </c>
      <c r="D692" t="s">
        <v>5175</v>
      </c>
      <c r="E692" s="14" t="s">
        <v>5174</v>
      </c>
      <c r="F692" t="s">
        <v>902</v>
      </c>
      <c r="G692">
        <v>2024</v>
      </c>
      <c r="H692" t="s">
        <v>5172</v>
      </c>
      <c r="J692" s="14" t="s">
        <v>5171</v>
      </c>
      <c r="K692" t="s">
        <v>5170</v>
      </c>
      <c r="L692" t="s">
        <v>12254</v>
      </c>
    </row>
    <row r="693" spans="1:12" ht="270.75" x14ac:dyDescent="0.45">
      <c r="A693" t="s">
        <v>13279</v>
      </c>
      <c r="B693" t="s">
        <v>11759</v>
      </c>
      <c r="C693">
        <v>7</v>
      </c>
      <c r="D693" t="s">
        <v>713</v>
      </c>
      <c r="E693" s="14" t="s">
        <v>712</v>
      </c>
      <c r="F693" t="s">
        <v>711</v>
      </c>
      <c r="G693">
        <v>2021</v>
      </c>
      <c r="H693" t="s">
        <v>710</v>
      </c>
      <c r="J693" s="14" t="s">
        <v>709</v>
      </c>
      <c r="K693" t="s">
        <v>708</v>
      </c>
      <c r="L693" t="s">
        <v>12900</v>
      </c>
    </row>
    <row r="694" spans="1:12" ht="313.5" x14ac:dyDescent="0.45">
      <c r="A694" t="s">
        <v>13280</v>
      </c>
      <c r="B694" t="s">
        <v>11759</v>
      </c>
      <c r="C694">
        <v>7</v>
      </c>
      <c r="D694" t="s">
        <v>3658</v>
      </c>
      <c r="E694" s="14" t="s">
        <v>3657</v>
      </c>
      <c r="F694" t="s">
        <v>2214</v>
      </c>
      <c r="G694">
        <v>2023</v>
      </c>
      <c r="H694" t="s">
        <v>3655</v>
      </c>
      <c r="J694" s="14" t="s">
        <v>3654</v>
      </c>
      <c r="K694" t="s">
        <v>3653</v>
      </c>
      <c r="L694" t="s">
        <v>12482</v>
      </c>
    </row>
    <row r="695" spans="1:12" ht="409.5" x14ac:dyDescent="0.45">
      <c r="A695" t="s">
        <v>13280</v>
      </c>
      <c r="B695" t="s">
        <v>11759</v>
      </c>
      <c r="C695">
        <v>7</v>
      </c>
      <c r="D695" t="s">
        <v>4406</v>
      </c>
      <c r="E695" s="14" t="s">
        <v>4405</v>
      </c>
      <c r="F695" t="s">
        <v>795</v>
      </c>
      <c r="G695">
        <v>2022</v>
      </c>
      <c r="H695" t="s">
        <v>4404</v>
      </c>
      <c r="J695" s="14" t="s">
        <v>4403</v>
      </c>
      <c r="K695" t="s">
        <v>4402</v>
      </c>
      <c r="L695" t="s">
        <v>12371</v>
      </c>
    </row>
    <row r="696" spans="1:12" ht="384.75" x14ac:dyDescent="0.45">
      <c r="A696" t="s">
        <v>13280</v>
      </c>
      <c r="B696" t="s">
        <v>11759</v>
      </c>
      <c r="C696">
        <v>7</v>
      </c>
      <c r="D696" t="s">
        <v>2628</v>
      </c>
      <c r="E696" s="14" t="s">
        <v>2627</v>
      </c>
      <c r="F696" t="s">
        <v>2626</v>
      </c>
      <c r="G696">
        <v>2023</v>
      </c>
      <c r="H696" t="s">
        <v>2624</v>
      </c>
      <c r="J696" s="14" t="s">
        <v>2623</v>
      </c>
      <c r="K696" t="s">
        <v>2622</v>
      </c>
      <c r="L696" t="s">
        <v>12634</v>
      </c>
    </row>
    <row r="697" spans="1:12" ht="399" x14ac:dyDescent="0.45">
      <c r="A697" t="s">
        <v>13280</v>
      </c>
      <c r="B697" t="s">
        <v>11759</v>
      </c>
      <c r="C697">
        <v>7</v>
      </c>
      <c r="D697" t="s">
        <v>3981</v>
      </c>
      <c r="E697" s="14" t="s">
        <v>3980</v>
      </c>
      <c r="F697" t="s">
        <v>2652</v>
      </c>
      <c r="G697">
        <v>2021</v>
      </c>
      <c r="H697" t="s">
        <v>3978</v>
      </c>
      <c r="J697" s="14" t="s">
        <v>3977</v>
      </c>
      <c r="K697" t="s">
        <v>3976</v>
      </c>
      <c r="L697" t="s">
        <v>12435</v>
      </c>
    </row>
    <row r="698" spans="1:12" ht="384.75" x14ac:dyDescent="0.45">
      <c r="A698" t="s">
        <v>13280</v>
      </c>
      <c r="B698" t="s">
        <v>11759</v>
      </c>
      <c r="C698">
        <v>7</v>
      </c>
      <c r="D698" t="s">
        <v>5456</v>
      </c>
      <c r="E698" s="14" t="s">
        <v>5455</v>
      </c>
      <c r="F698" t="s">
        <v>766</v>
      </c>
      <c r="G698">
        <v>2024</v>
      </c>
      <c r="H698" t="s">
        <v>5454</v>
      </c>
      <c r="J698" s="14" t="s">
        <v>5453</v>
      </c>
      <c r="K698" t="s">
        <v>5452</v>
      </c>
      <c r="L698" t="s">
        <v>12211</v>
      </c>
    </row>
    <row r="699" spans="1:12" ht="399" x14ac:dyDescent="0.45">
      <c r="A699" t="s">
        <v>13280</v>
      </c>
      <c r="B699" t="s">
        <v>11759</v>
      </c>
      <c r="C699">
        <v>7</v>
      </c>
      <c r="D699" t="s">
        <v>3393</v>
      </c>
      <c r="E699" s="14" t="s">
        <v>3392</v>
      </c>
      <c r="F699" t="s">
        <v>902</v>
      </c>
      <c r="G699">
        <v>2023</v>
      </c>
      <c r="H699" t="s">
        <v>3389</v>
      </c>
      <c r="J699" s="14" t="s">
        <v>3388</v>
      </c>
      <c r="K699" t="s">
        <v>3387</v>
      </c>
      <c r="L699" t="s">
        <v>12520</v>
      </c>
    </row>
    <row r="700" spans="1:12" ht="409.5" x14ac:dyDescent="0.45">
      <c r="A700" t="s">
        <v>13280</v>
      </c>
      <c r="B700" t="s">
        <v>11759</v>
      </c>
      <c r="C700">
        <v>7</v>
      </c>
      <c r="D700" t="s">
        <v>3805</v>
      </c>
      <c r="E700" s="14" t="s">
        <v>3804</v>
      </c>
      <c r="F700" t="s">
        <v>3803</v>
      </c>
      <c r="G700">
        <v>2023</v>
      </c>
      <c r="H700" t="s">
        <v>3802</v>
      </c>
      <c r="J700" s="14" t="s">
        <v>3801</v>
      </c>
      <c r="K700" t="s">
        <v>3800</v>
      </c>
      <c r="L700" t="s">
        <v>12460</v>
      </c>
    </row>
    <row r="701" spans="1:12" ht="356.25" x14ac:dyDescent="0.45">
      <c r="A701" t="s">
        <v>13280</v>
      </c>
      <c r="B701" t="s">
        <v>11759</v>
      </c>
      <c r="C701">
        <v>7</v>
      </c>
      <c r="D701" t="s">
        <v>5450</v>
      </c>
      <c r="E701" s="14" t="s">
        <v>5449</v>
      </c>
      <c r="F701" t="s">
        <v>2679</v>
      </c>
      <c r="G701">
        <v>2024</v>
      </c>
      <c r="H701" t="s">
        <v>5448</v>
      </c>
      <c r="J701" s="14" t="s">
        <v>5447</v>
      </c>
      <c r="K701" t="s">
        <v>5446</v>
      </c>
      <c r="L701" t="s">
        <v>12212</v>
      </c>
    </row>
    <row r="702" spans="1:12" ht="228" x14ac:dyDescent="0.45">
      <c r="A702" t="s">
        <v>13280</v>
      </c>
      <c r="B702" t="s">
        <v>11759</v>
      </c>
      <c r="C702">
        <v>7</v>
      </c>
      <c r="D702" t="s">
        <v>1404</v>
      </c>
      <c r="E702" s="14" t="s">
        <v>1403</v>
      </c>
      <c r="F702" t="s">
        <v>1402</v>
      </c>
      <c r="G702">
        <v>2019</v>
      </c>
      <c r="H702" t="s">
        <v>1400</v>
      </c>
      <c r="J702" s="14" t="s">
        <v>1399</v>
      </c>
      <c r="K702" t="s">
        <v>1398</v>
      </c>
      <c r="L702" t="s">
        <v>12803</v>
      </c>
    </row>
    <row r="703" spans="1:12" ht="270.75" x14ac:dyDescent="0.45">
      <c r="A703" t="s">
        <v>13280</v>
      </c>
      <c r="B703" t="s">
        <v>11759</v>
      </c>
      <c r="C703">
        <v>7</v>
      </c>
      <c r="D703" t="s">
        <v>3636</v>
      </c>
      <c r="E703" s="14" t="s">
        <v>3635</v>
      </c>
      <c r="F703" t="s">
        <v>720</v>
      </c>
      <c r="G703">
        <v>2023</v>
      </c>
      <c r="H703" t="s">
        <v>3633</v>
      </c>
      <c r="J703" s="14" t="s">
        <v>3632</v>
      </c>
      <c r="K703" t="s">
        <v>3631</v>
      </c>
      <c r="L703" t="s">
        <v>12485</v>
      </c>
    </row>
    <row r="704" spans="1:12" ht="342" x14ac:dyDescent="0.45">
      <c r="A704" t="s">
        <v>13280</v>
      </c>
      <c r="B704" t="s">
        <v>11759</v>
      </c>
      <c r="C704">
        <v>7</v>
      </c>
      <c r="D704" t="s">
        <v>4788</v>
      </c>
      <c r="E704" s="14" t="s">
        <v>4787</v>
      </c>
      <c r="F704" t="s">
        <v>4786</v>
      </c>
      <c r="G704">
        <v>2024</v>
      </c>
      <c r="H704" t="s">
        <v>4785</v>
      </c>
      <c r="J704" s="14" t="s">
        <v>4784</v>
      </c>
      <c r="K704" t="s">
        <v>4783</v>
      </c>
      <c r="L704" t="s">
        <v>12313</v>
      </c>
    </row>
    <row r="705" spans="1:12" ht="409.5" x14ac:dyDescent="0.45">
      <c r="A705" t="s">
        <v>13280</v>
      </c>
      <c r="B705" t="s">
        <v>11759</v>
      </c>
      <c r="C705">
        <v>7</v>
      </c>
      <c r="D705" t="s">
        <v>5099</v>
      </c>
      <c r="E705" s="14" t="s">
        <v>5098</v>
      </c>
      <c r="F705" t="s">
        <v>3061</v>
      </c>
      <c r="G705">
        <v>2024</v>
      </c>
      <c r="H705" t="s">
        <v>5097</v>
      </c>
      <c r="J705" s="14" t="s">
        <v>5096</v>
      </c>
      <c r="L705" t="s">
        <v>12266</v>
      </c>
    </row>
    <row r="706" spans="1:12" ht="409.5" x14ac:dyDescent="0.45">
      <c r="A706" t="s">
        <v>13279</v>
      </c>
      <c r="B706" t="s">
        <v>11759</v>
      </c>
      <c r="C706">
        <v>7</v>
      </c>
      <c r="D706" t="s">
        <v>2503</v>
      </c>
      <c r="E706" s="14" t="s">
        <v>2502</v>
      </c>
      <c r="F706" t="s">
        <v>2046</v>
      </c>
      <c r="G706">
        <v>2023</v>
      </c>
      <c r="H706" t="s">
        <v>2500</v>
      </c>
      <c r="J706" s="14" t="s">
        <v>2499</v>
      </c>
      <c r="K706" t="s">
        <v>2498</v>
      </c>
      <c r="L706" t="s">
        <v>12653</v>
      </c>
    </row>
    <row r="707" spans="1:12" ht="228" x14ac:dyDescent="0.45">
      <c r="A707" t="s">
        <v>13280</v>
      </c>
      <c r="B707" t="s">
        <v>11759</v>
      </c>
      <c r="C707">
        <v>7</v>
      </c>
      <c r="D707" t="s">
        <v>730</v>
      </c>
      <c r="E707" s="14" t="s">
        <v>729</v>
      </c>
      <c r="F707" t="s">
        <v>728</v>
      </c>
      <c r="G707">
        <v>2021</v>
      </c>
      <c r="H707" t="s">
        <v>726</v>
      </c>
      <c r="J707" s="14" t="s">
        <v>725</v>
      </c>
      <c r="K707" t="s">
        <v>724</v>
      </c>
      <c r="L707" t="s">
        <v>12898</v>
      </c>
    </row>
    <row r="708" spans="1:12" ht="185.25" x14ac:dyDescent="0.45">
      <c r="A708" t="s">
        <v>13280</v>
      </c>
      <c r="B708" t="s">
        <v>11759</v>
      </c>
      <c r="C708">
        <v>7</v>
      </c>
      <c r="D708" t="s">
        <v>4131</v>
      </c>
      <c r="E708" s="14" t="s">
        <v>4130</v>
      </c>
      <c r="F708" t="s">
        <v>720</v>
      </c>
      <c r="G708">
        <v>2022</v>
      </c>
      <c r="H708" t="s">
        <v>4128</v>
      </c>
      <c r="J708" s="14" t="s">
        <v>4127</v>
      </c>
      <c r="K708" t="s">
        <v>4126</v>
      </c>
      <c r="L708" t="s">
        <v>12413</v>
      </c>
    </row>
    <row r="709" spans="1:12" ht="28.5" x14ac:dyDescent="0.45">
      <c r="A709" t="s">
        <v>13280</v>
      </c>
      <c r="B709" t="s">
        <v>11759</v>
      </c>
      <c r="C709">
        <v>7</v>
      </c>
      <c r="D709" t="s">
        <v>1809</v>
      </c>
      <c r="E709" s="14" t="s">
        <v>1808</v>
      </c>
      <c r="F709" t="s">
        <v>1807</v>
      </c>
      <c r="G709">
        <v>2019</v>
      </c>
      <c r="H709" t="s">
        <v>1804</v>
      </c>
      <c r="K709" t="s">
        <v>1803</v>
      </c>
      <c r="L709" t="s">
        <v>12748</v>
      </c>
    </row>
    <row r="710" spans="1:12" ht="409.5" x14ac:dyDescent="0.45">
      <c r="A710" t="s">
        <v>13280</v>
      </c>
      <c r="B710" t="s">
        <v>11759</v>
      </c>
      <c r="C710">
        <v>7</v>
      </c>
      <c r="D710" t="s">
        <v>1336</v>
      </c>
      <c r="E710" s="14" t="s">
        <v>1335</v>
      </c>
      <c r="F710" t="s">
        <v>1125</v>
      </c>
      <c r="G710">
        <v>2020</v>
      </c>
      <c r="H710" t="s">
        <v>1332</v>
      </c>
      <c r="J710" s="14" t="s">
        <v>1331</v>
      </c>
      <c r="K710" t="s">
        <v>1330</v>
      </c>
      <c r="L710" t="s">
        <v>12812</v>
      </c>
    </row>
    <row r="711" spans="1:12" ht="270.75" x14ac:dyDescent="0.45">
      <c r="A711" t="s">
        <v>13280</v>
      </c>
      <c r="B711" t="s">
        <v>11759</v>
      </c>
      <c r="C711">
        <v>7</v>
      </c>
      <c r="D711" t="s">
        <v>2475</v>
      </c>
      <c r="E711" s="14" t="s">
        <v>2474</v>
      </c>
      <c r="F711" t="s">
        <v>2473</v>
      </c>
      <c r="G711">
        <v>2017</v>
      </c>
      <c r="H711" t="s">
        <v>2471</v>
      </c>
      <c r="J711" s="14" t="s">
        <v>2470</v>
      </c>
      <c r="K711" t="s">
        <v>2469</v>
      </c>
      <c r="L711" t="s">
        <v>12657</v>
      </c>
    </row>
    <row r="712" spans="1:12" ht="384.75" x14ac:dyDescent="0.45">
      <c r="A712" t="s">
        <v>13280</v>
      </c>
      <c r="B712" t="s">
        <v>11759</v>
      </c>
      <c r="C712">
        <v>7</v>
      </c>
      <c r="D712" t="s">
        <v>1733</v>
      </c>
      <c r="E712" s="14" t="s">
        <v>1732</v>
      </c>
      <c r="F712" t="s">
        <v>1731</v>
      </c>
      <c r="G712">
        <v>2019</v>
      </c>
      <c r="H712" t="s">
        <v>1730</v>
      </c>
      <c r="J712" s="14" t="s">
        <v>1729</v>
      </c>
      <c r="K712" t="s">
        <v>1728</v>
      </c>
      <c r="L712" t="s">
        <v>12758</v>
      </c>
    </row>
    <row r="713" spans="1:12" ht="370.5" x14ac:dyDescent="0.45">
      <c r="A713" t="s">
        <v>13279</v>
      </c>
      <c r="B713" t="s">
        <v>11759</v>
      </c>
      <c r="C713">
        <v>7</v>
      </c>
      <c r="D713" t="s">
        <v>3098</v>
      </c>
      <c r="E713" s="14" t="s">
        <v>3097</v>
      </c>
      <c r="F713" t="s">
        <v>3096</v>
      </c>
      <c r="G713">
        <v>2023</v>
      </c>
      <c r="H713" t="s">
        <v>3095</v>
      </c>
      <c r="J713" s="14" t="s">
        <v>3094</v>
      </c>
      <c r="K713" t="s">
        <v>3093</v>
      </c>
      <c r="L713" t="s">
        <v>12564</v>
      </c>
    </row>
    <row r="714" spans="1:12" ht="342" x14ac:dyDescent="0.45">
      <c r="A714" t="s">
        <v>13280</v>
      </c>
      <c r="B714" t="s">
        <v>11759</v>
      </c>
      <c r="C714">
        <v>7</v>
      </c>
      <c r="D714" t="s">
        <v>3158</v>
      </c>
      <c r="E714" s="14" t="s">
        <v>3157</v>
      </c>
      <c r="F714" t="s">
        <v>2706</v>
      </c>
      <c r="G714">
        <v>2023</v>
      </c>
      <c r="H714" t="s">
        <v>3156</v>
      </c>
      <c r="J714" s="14" t="s">
        <v>3155</v>
      </c>
      <c r="K714" t="s">
        <v>3154</v>
      </c>
      <c r="L714" t="s">
        <v>12555</v>
      </c>
    </row>
    <row r="715" spans="1:12" ht="228" x14ac:dyDescent="0.45">
      <c r="A715" t="s">
        <v>13280</v>
      </c>
      <c r="B715" t="s">
        <v>11759</v>
      </c>
      <c r="C715">
        <v>7</v>
      </c>
      <c r="D715" t="s">
        <v>4672</v>
      </c>
      <c r="E715" s="14" t="s">
        <v>4671</v>
      </c>
      <c r="F715" t="s">
        <v>4670</v>
      </c>
      <c r="G715">
        <v>2024</v>
      </c>
      <c r="H715" t="s">
        <v>4669</v>
      </c>
      <c r="J715" s="14" t="s">
        <v>4668</v>
      </c>
      <c r="K715" t="s">
        <v>4667</v>
      </c>
      <c r="L715" t="s">
        <v>12331</v>
      </c>
    </row>
    <row r="716" spans="1:12" ht="399" x14ac:dyDescent="0.45">
      <c r="A716" t="s">
        <v>13280</v>
      </c>
      <c r="B716" t="s">
        <v>11759</v>
      </c>
      <c r="C716">
        <v>7</v>
      </c>
      <c r="D716" t="s">
        <v>818</v>
      </c>
      <c r="E716" s="14" t="s">
        <v>817</v>
      </c>
      <c r="F716" t="s">
        <v>816</v>
      </c>
      <c r="G716">
        <v>2020</v>
      </c>
      <c r="H716" t="s">
        <v>814</v>
      </c>
      <c r="J716" s="14" t="s">
        <v>813</v>
      </c>
      <c r="K716" t="s">
        <v>812</v>
      </c>
      <c r="L716" t="s">
        <v>12886</v>
      </c>
    </row>
    <row r="717" spans="1:12" ht="409.5" x14ac:dyDescent="0.45">
      <c r="A717" t="s">
        <v>13280</v>
      </c>
      <c r="B717" t="s">
        <v>11759</v>
      </c>
      <c r="C717">
        <v>7</v>
      </c>
      <c r="D717" t="s">
        <v>5606</v>
      </c>
      <c r="E717" s="14" t="s">
        <v>5605</v>
      </c>
      <c r="F717" t="s">
        <v>5604</v>
      </c>
      <c r="G717">
        <v>2024</v>
      </c>
      <c r="H717" t="s">
        <v>5601</v>
      </c>
      <c r="J717" s="14" t="s">
        <v>5600</v>
      </c>
      <c r="K717" t="s">
        <v>5599</v>
      </c>
      <c r="L717" t="s">
        <v>12189</v>
      </c>
    </row>
    <row r="718" spans="1:12" ht="409.5" x14ac:dyDescent="0.45">
      <c r="A718" t="s">
        <v>13280</v>
      </c>
      <c r="B718" t="s">
        <v>11759</v>
      </c>
      <c r="C718">
        <v>7</v>
      </c>
      <c r="D718" t="s">
        <v>3629</v>
      </c>
      <c r="E718" s="14" t="s">
        <v>3628</v>
      </c>
      <c r="F718" t="s">
        <v>808</v>
      </c>
      <c r="G718">
        <v>2022</v>
      </c>
      <c r="H718" t="s">
        <v>3627</v>
      </c>
      <c r="J718" s="14" t="s">
        <v>3626</v>
      </c>
      <c r="K718" t="s">
        <v>3625</v>
      </c>
      <c r="L718" t="s">
        <v>12486</v>
      </c>
    </row>
    <row r="719" spans="1:12" ht="409.5" x14ac:dyDescent="0.45">
      <c r="A719" t="s">
        <v>13280</v>
      </c>
      <c r="B719" t="s">
        <v>11759</v>
      </c>
      <c r="C719">
        <v>7</v>
      </c>
      <c r="D719" t="s">
        <v>4426</v>
      </c>
      <c r="E719" s="14" t="s">
        <v>4425</v>
      </c>
      <c r="F719" t="s">
        <v>3197</v>
      </c>
      <c r="G719">
        <v>2022</v>
      </c>
      <c r="H719" t="s">
        <v>4423</v>
      </c>
      <c r="J719" s="14" t="s">
        <v>4422</v>
      </c>
      <c r="K719" t="s">
        <v>4421</v>
      </c>
      <c r="L719" t="s">
        <v>12368</v>
      </c>
    </row>
    <row r="720" spans="1:12" ht="313.5" x14ac:dyDescent="0.45">
      <c r="A720" t="s">
        <v>13279</v>
      </c>
      <c r="B720" t="s">
        <v>11759</v>
      </c>
      <c r="C720">
        <v>7</v>
      </c>
      <c r="D720" t="s">
        <v>4542</v>
      </c>
      <c r="E720" s="14" t="s">
        <v>4541</v>
      </c>
      <c r="F720" t="s">
        <v>4540</v>
      </c>
      <c r="G720">
        <v>2024</v>
      </c>
      <c r="H720" t="s">
        <v>4539</v>
      </c>
      <c r="J720" s="14" t="s">
        <v>4538</v>
      </c>
      <c r="K720" t="s">
        <v>4537</v>
      </c>
      <c r="L720" t="s">
        <v>12350</v>
      </c>
    </row>
    <row r="721" spans="1:12" ht="356.25" x14ac:dyDescent="0.45">
      <c r="A721" t="s">
        <v>13280</v>
      </c>
      <c r="B721" t="s">
        <v>11759</v>
      </c>
      <c r="C721">
        <v>7</v>
      </c>
      <c r="D721" t="s">
        <v>5067</v>
      </c>
      <c r="E721" s="14" t="s">
        <v>5066</v>
      </c>
      <c r="F721" t="s">
        <v>5065</v>
      </c>
      <c r="G721">
        <v>2024</v>
      </c>
      <c r="H721" t="s">
        <v>5064</v>
      </c>
      <c r="J721" s="14" t="s">
        <v>5063</v>
      </c>
      <c r="K721" t="s">
        <v>5062</v>
      </c>
      <c r="L721" t="s">
        <v>12271</v>
      </c>
    </row>
    <row r="722" spans="1:12" ht="384.75" x14ac:dyDescent="0.45">
      <c r="A722" t="s">
        <v>13280</v>
      </c>
      <c r="B722" t="s">
        <v>11759</v>
      </c>
      <c r="C722">
        <v>7</v>
      </c>
      <c r="D722" t="s">
        <v>5563</v>
      </c>
      <c r="E722" s="14" t="s">
        <v>5562</v>
      </c>
      <c r="F722" t="s">
        <v>626</v>
      </c>
      <c r="G722">
        <v>2024</v>
      </c>
      <c r="H722" t="s">
        <v>5561</v>
      </c>
      <c r="J722" s="14" t="s">
        <v>5560</v>
      </c>
      <c r="K722" t="s">
        <v>5559</v>
      </c>
      <c r="L722" t="s">
        <v>12195</v>
      </c>
    </row>
    <row r="723" spans="1:12" ht="409.5" x14ac:dyDescent="0.45">
      <c r="A723" t="s">
        <v>13280</v>
      </c>
      <c r="B723" t="s">
        <v>11759</v>
      </c>
      <c r="C723">
        <v>7</v>
      </c>
      <c r="D723" t="s">
        <v>1923</v>
      </c>
      <c r="E723" s="14" t="s">
        <v>1922</v>
      </c>
      <c r="F723" t="s">
        <v>1921</v>
      </c>
      <c r="G723">
        <v>2020</v>
      </c>
      <c r="H723" t="s">
        <v>1920</v>
      </c>
      <c r="J723" s="14" t="s">
        <v>1919</v>
      </c>
      <c r="K723" t="s">
        <v>1918</v>
      </c>
      <c r="L723" t="s">
        <v>12732</v>
      </c>
    </row>
    <row r="724" spans="1:12" ht="409.5" x14ac:dyDescent="0.45">
      <c r="A724" t="s">
        <v>13280</v>
      </c>
      <c r="B724" t="s">
        <v>11759</v>
      </c>
      <c r="C724">
        <v>7</v>
      </c>
      <c r="D724" t="s">
        <v>5189</v>
      </c>
      <c r="E724" s="14" t="s">
        <v>5188</v>
      </c>
      <c r="F724" t="s">
        <v>5187</v>
      </c>
      <c r="G724">
        <v>2024</v>
      </c>
      <c r="H724" t="s">
        <v>5186</v>
      </c>
      <c r="J724" s="14" t="s">
        <v>5185</v>
      </c>
      <c r="K724" t="s">
        <v>5184</v>
      </c>
      <c r="L724" t="s">
        <v>12252</v>
      </c>
    </row>
    <row r="725" spans="1:12" ht="409.5" x14ac:dyDescent="0.45">
      <c r="A725" t="s">
        <v>13280</v>
      </c>
      <c r="B725" t="s">
        <v>11759</v>
      </c>
      <c r="C725">
        <v>7</v>
      </c>
      <c r="D725" t="s">
        <v>1187</v>
      </c>
      <c r="E725" s="14" t="s">
        <v>1186</v>
      </c>
      <c r="F725" t="s">
        <v>1185</v>
      </c>
      <c r="G725">
        <v>2020</v>
      </c>
      <c r="H725" t="s">
        <v>1184</v>
      </c>
      <c r="J725" s="14" t="s">
        <v>1183</v>
      </c>
      <c r="K725" t="s">
        <v>1182</v>
      </c>
      <c r="L725" t="s">
        <v>12833</v>
      </c>
    </row>
    <row r="726" spans="1:12" ht="356.25" x14ac:dyDescent="0.45">
      <c r="A726" t="s">
        <v>13280</v>
      </c>
      <c r="B726" t="s">
        <v>11759</v>
      </c>
      <c r="C726">
        <v>7</v>
      </c>
      <c r="D726" t="s">
        <v>1852</v>
      </c>
      <c r="E726" s="14" t="s">
        <v>1851</v>
      </c>
      <c r="F726" t="s">
        <v>766</v>
      </c>
      <c r="G726">
        <v>2019</v>
      </c>
      <c r="H726" t="s">
        <v>1849</v>
      </c>
      <c r="J726" s="14" t="s">
        <v>1848</v>
      </c>
      <c r="K726" t="s">
        <v>1847</v>
      </c>
      <c r="L726" t="s">
        <v>12742</v>
      </c>
    </row>
    <row r="727" spans="1:12" ht="299.25" x14ac:dyDescent="0.45">
      <c r="A727" t="s">
        <v>13280</v>
      </c>
      <c r="B727" t="s">
        <v>11759</v>
      </c>
      <c r="C727">
        <v>7</v>
      </c>
      <c r="D727" t="s">
        <v>4808</v>
      </c>
      <c r="E727" s="14" t="s">
        <v>4807</v>
      </c>
      <c r="F727" t="s">
        <v>902</v>
      </c>
      <c r="G727">
        <v>2024</v>
      </c>
      <c r="H727" t="s">
        <v>4805</v>
      </c>
      <c r="J727" s="14" t="s">
        <v>4804</v>
      </c>
      <c r="K727" t="s">
        <v>4803</v>
      </c>
      <c r="L727" t="s">
        <v>12310</v>
      </c>
    </row>
    <row r="728" spans="1:12" ht="409.5" x14ac:dyDescent="0.45">
      <c r="A728" t="s">
        <v>13280</v>
      </c>
      <c r="B728" t="s">
        <v>11759</v>
      </c>
      <c r="C728">
        <v>7</v>
      </c>
      <c r="D728" t="s">
        <v>5531</v>
      </c>
      <c r="E728" s="14" t="s">
        <v>5530</v>
      </c>
      <c r="F728" t="s">
        <v>1731</v>
      </c>
      <c r="G728">
        <v>2024</v>
      </c>
      <c r="H728" t="s">
        <v>5529</v>
      </c>
      <c r="J728" s="14" t="s">
        <v>5528</v>
      </c>
      <c r="K728" t="s">
        <v>5527</v>
      </c>
      <c r="L728" t="s">
        <v>12200</v>
      </c>
    </row>
    <row r="729" spans="1:12" ht="299.25" x14ac:dyDescent="0.45">
      <c r="A729" t="s">
        <v>13280</v>
      </c>
      <c r="B729" t="s">
        <v>11759</v>
      </c>
      <c r="C729">
        <v>7</v>
      </c>
      <c r="D729" t="s">
        <v>2887</v>
      </c>
      <c r="E729" s="14" t="s">
        <v>2886</v>
      </c>
      <c r="F729" t="s">
        <v>2885</v>
      </c>
      <c r="G729">
        <v>2023</v>
      </c>
      <c r="H729" t="s">
        <v>2884</v>
      </c>
      <c r="J729" s="14" t="s">
        <v>2883</v>
      </c>
      <c r="K729" t="s">
        <v>2882</v>
      </c>
      <c r="L729" t="s">
        <v>12596</v>
      </c>
    </row>
    <row r="730" spans="1:12" ht="185.25" x14ac:dyDescent="0.45">
      <c r="A730" t="s">
        <v>13280</v>
      </c>
      <c r="B730" t="s">
        <v>11759</v>
      </c>
      <c r="C730">
        <v>7</v>
      </c>
      <c r="D730" t="s">
        <v>1867</v>
      </c>
      <c r="E730" s="14" t="s">
        <v>1866</v>
      </c>
      <c r="F730" t="s">
        <v>766</v>
      </c>
      <c r="G730">
        <v>2018</v>
      </c>
      <c r="H730" t="s">
        <v>1864</v>
      </c>
      <c r="J730" s="14" t="s">
        <v>1863</v>
      </c>
      <c r="K730" t="s">
        <v>1862</v>
      </c>
      <c r="L730" t="s">
        <v>12740</v>
      </c>
    </row>
    <row r="731" spans="1:12" ht="409.5" x14ac:dyDescent="0.45">
      <c r="A731" t="s">
        <v>13280</v>
      </c>
      <c r="B731" t="s">
        <v>11759</v>
      </c>
      <c r="C731">
        <v>7</v>
      </c>
      <c r="D731" t="s">
        <v>4933</v>
      </c>
      <c r="E731" s="14" t="s">
        <v>4932</v>
      </c>
      <c r="F731" t="s">
        <v>704</v>
      </c>
      <c r="G731">
        <v>2024</v>
      </c>
      <c r="H731" t="s">
        <v>4931</v>
      </c>
      <c r="J731" s="14" t="s">
        <v>4930</v>
      </c>
      <c r="K731" t="s">
        <v>4929</v>
      </c>
      <c r="L731" t="s">
        <v>12291</v>
      </c>
    </row>
    <row r="732" spans="1:12" ht="409.5" x14ac:dyDescent="0.45">
      <c r="A732" t="s">
        <v>13280</v>
      </c>
      <c r="B732" t="s">
        <v>11759</v>
      </c>
      <c r="C732">
        <v>7</v>
      </c>
      <c r="D732" t="s">
        <v>1243</v>
      </c>
      <c r="E732" s="14" t="s">
        <v>1242</v>
      </c>
      <c r="F732" t="s">
        <v>1241</v>
      </c>
      <c r="G732">
        <v>2021</v>
      </c>
      <c r="H732" t="s">
        <v>1238</v>
      </c>
      <c r="J732" s="14" t="s">
        <v>1237</v>
      </c>
      <c r="K732" t="s">
        <v>1236</v>
      </c>
      <c r="L732" t="s">
        <v>12825</v>
      </c>
    </row>
    <row r="733" spans="1:12" ht="409.5" x14ac:dyDescent="0.45">
      <c r="A733" t="s">
        <v>13280</v>
      </c>
      <c r="B733" t="s">
        <v>11759</v>
      </c>
      <c r="C733">
        <v>7</v>
      </c>
      <c r="D733" t="s">
        <v>3234</v>
      </c>
      <c r="E733" s="14" t="s">
        <v>3233</v>
      </c>
      <c r="F733" t="s">
        <v>655</v>
      </c>
      <c r="G733">
        <v>2023</v>
      </c>
      <c r="H733" t="s">
        <v>3232</v>
      </c>
      <c r="J733" s="14" t="s">
        <v>3231</v>
      </c>
      <c r="K733" t="s">
        <v>3230</v>
      </c>
      <c r="L733" t="s">
        <v>12544</v>
      </c>
    </row>
    <row r="734" spans="1:12" ht="409.5" x14ac:dyDescent="0.45">
      <c r="A734" t="s">
        <v>13280</v>
      </c>
      <c r="B734" t="s">
        <v>11759</v>
      </c>
      <c r="C734">
        <v>7</v>
      </c>
      <c r="D734" t="s">
        <v>1943</v>
      </c>
      <c r="E734" s="14" t="s">
        <v>1942</v>
      </c>
      <c r="F734" t="s">
        <v>1941</v>
      </c>
      <c r="G734">
        <v>2020</v>
      </c>
      <c r="H734" t="s">
        <v>1940</v>
      </c>
      <c r="J734" s="14" t="s">
        <v>1939</v>
      </c>
      <c r="K734" t="s">
        <v>1938</v>
      </c>
      <c r="L734" t="s">
        <v>12729</v>
      </c>
    </row>
    <row r="735" spans="1:12" ht="409.5" x14ac:dyDescent="0.45">
      <c r="A735" t="s">
        <v>13280</v>
      </c>
      <c r="B735" t="s">
        <v>11759</v>
      </c>
      <c r="C735">
        <v>7</v>
      </c>
      <c r="D735" t="s">
        <v>1497</v>
      </c>
      <c r="E735" s="14" t="s">
        <v>1496</v>
      </c>
      <c r="F735" t="s">
        <v>1495</v>
      </c>
      <c r="G735">
        <v>2019</v>
      </c>
      <c r="H735" t="s">
        <v>1493</v>
      </c>
      <c r="J735" s="14" t="s">
        <v>1492</v>
      </c>
      <c r="K735" t="s">
        <v>1491</v>
      </c>
      <c r="L735" t="s">
        <v>12791</v>
      </c>
    </row>
    <row r="736" spans="1:12" ht="242.25" x14ac:dyDescent="0.45">
      <c r="A736" t="s">
        <v>13280</v>
      </c>
      <c r="B736" t="s">
        <v>11759</v>
      </c>
      <c r="C736">
        <v>7</v>
      </c>
      <c r="D736" t="s">
        <v>4084</v>
      </c>
      <c r="E736" s="14" t="s">
        <v>4083</v>
      </c>
      <c r="F736" t="s">
        <v>720</v>
      </c>
      <c r="G736">
        <v>2022</v>
      </c>
      <c r="H736" t="s">
        <v>4080</v>
      </c>
      <c r="J736" s="14" t="s">
        <v>4079</v>
      </c>
      <c r="K736" t="s">
        <v>4078</v>
      </c>
      <c r="L736" t="s">
        <v>12420</v>
      </c>
    </row>
    <row r="737" spans="1:12" ht="399" x14ac:dyDescent="0.45">
      <c r="A737" t="s">
        <v>13280</v>
      </c>
      <c r="B737" t="s">
        <v>11759</v>
      </c>
      <c r="C737">
        <v>7</v>
      </c>
      <c r="D737" t="s">
        <v>2561</v>
      </c>
      <c r="E737" s="14" t="s">
        <v>2560</v>
      </c>
      <c r="F737" t="s">
        <v>2559</v>
      </c>
      <c r="G737">
        <v>2023</v>
      </c>
      <c r="H737" t="s">
        <v>2558</v>
      </c>
      <c r="J737" s="14" t="s">
        <v>2557</v>
      </c>
      <c r="K737" t="s">
        <v>2556</v>
      </c>
      <c r="L737" t="s">
        <v>12644</v>
      </c>
    </row>
    <row r="738" spans="1:12" ht="213.75" x14ac:dyDescent="0.45">
      <c r="A738" t="s">
        <v>13280</v>
      </c>
      <c r="B738" t="s">
        <v>11759</v>
      </c>
      <c r="C738">
        <v>7</v>
      </c>
      <c r="D738" t="s">
        <v>3812</v>
      </c>
      <c r="E738" s="14" t="s">
        <v>3811</v>
      </c>
      <c r="F738" t="s">
        <v>3810</v>
      </c>
      <c r="G738">
        <v>2023</v>
      </c>
      <c r="H738" t="s">
        <v>3809</v>
      </c>
      <c r="J738" s="14" t="s">
        <v>3808</v>
      </c>
      <c r="K738" t="s">
        <v>3807</v>
      </c>
      <c r="L738" t="s">
        <v>12459</v>
      </c>
    </row>
    <row r="739" spans="1:12" ht="356.25" x14ac:dyDescent="0.45">
      <c r="A739" t="s">
        <v>13280</v>
      </c>
      <c r="B739" t="s">
        <v>11759</v>
      </c>
      <c r="C739">
        <v>7</v>
      </c>
      <c r="D739" t="s">
        <v>3242</v>
      </c>
      <c r="E739" s="14" t="s">
        <v>3241</v>
      </c>
      <c r="F739" t="s">
        <v>720</v>
      </c>
      <c r="G739">
        <v>2023</v>
      </c>
      <c r="H739" t="s">
        <v>3238</v>
      </c>
      <c r="J739" s="14" t="s">
        <v>3237</v>
      </c>
      <c r="K739" t="s">
        <v>3236</v>
      </c>
      <c r="L739" t="s">
        <v>12543</v>
      </c>
    </row>
    <row r="740" spans="1:12" ht="270.75" x14ac:dyDescent="0.45">
      <c r="A740" t="s">
        <v>13280</v>
      </c>
      <c r="B740" t="s">
        <v>11759</v>
      </c>
      <c r="C740">
        <v>7</v>
      </c>
      <c r="D740" t="s">
        <v>3001</v>
      </c>
      <c r="E740" s="14" t="s">
        <v>3000</v>
      </c>
      <c r="F740" t="s">
        <v>759</v>
      </c>
      <c r="G740">
        <v>2023</v>
      </c>
      <c r="H740" t="s">
        <v>2999</v>
      </c>
      <c r="J740" s="14" t="s">
        <v>2998</v>
      </c>
      <c r="K740" t="s">
        <v>2997</v>
      </c>
      <c r="L740" t="s">
        <v>12578</v>
      </c>
    </row>
    <row r="741" spans="1:12" ht="256.5" x14ac:dyDescent="0.45">
      <c r="A741" t="s">
        <v>13280</v>
      </c>
      <c r="B741" t="s">
        <v>11759</v>
      </c>
      <c r="C741">
        <v>7</v>
      </c>
      <c r="D741" t="s">
        <v>1343</v>
      </c>
      <c r="E741" s="14" t="s">
        <v>1342</v>
      </c>
      <c r="F741" t="s">
        <v>1341</v>
      </c>
      <c r="G741">
        <v>2020</v>
      </c>
      <c r="H741" t="s">
        <v>1340</v>
      </c>
      <c r="J741" s="14" t="s">
        <v>1339</v>
      </c>
      <c r="K741" t="s">
        <v>1338</v>
      </c>
      <c r="L741" t="s">
        <v>12811</v>
      </c>
    </row>
    <row r="742" spans="1:12" ht="327.75" x14ac:dyDescent="0.45">
      <c r="A742" t="s">
        <v>13280</v>
      </c>
      <c r="B742" t="s">
        <v>11759</v>
      </c>
      <c r="C742">
        <v>7</v>
      </c>
      <c r="D742" t="s">
        <v>4337</v>
      </c>
      <c r="E742" s="14" t="s">
        <v>4336</v>
      </c>
      <c r="F742" t="s">
        <v>766</v>
      </c>
      <c r="G742">
        <v>2023</v>
      </c>
      <c r="H742" t="s">
        <v>4335</v>
      </c>
      <c r="J742" s="14" t="s">
        <v>4334</v>
      </c>
      <c r="K742" t="s">
        <v>4333</v>
      </c>
      <c r="L742" t="s">
        <v>12381</v>
      </c>
    </row>
    <row r="743" spans="1:12" ht="409.5" x14ac:dyDescent="0.45">
      <c r="A743" t="s">
        <v>13280</v>
      </c>
      <c r="B743" t="s">
        <v>11759</v>
      </c>
      <c r="C743">
        <v>7</v>
      </c>
      <c r="D743" t="s">
        <v>5652</v>
      </c>
      <c r="E743" s="14" t="s">
        <v>5651</v>
      </c>
      <c r="F743" t="s">
        <v>5650</v>
      </c>
      <c r="G743">
        <v>2024</v>
      </c>
      <c r="H743" t="s">
        <v>5649</v>
      </c>
      <c r="J743" s="14" t="s">
        <v>5648</v>
      </c>
      <c r="K743" t="s">
        <v>5647</v>
      </c>
      <c r="L743" t="s">
        <v>12182</v>
      </c>
    </row>
    <row r="744" spans="1:12" ht="242.25" x14ac:dyDescent="0.45">
      <c r="A744" t="s">
        <v>13280</v>
      </c>
      <c r="B744" t="s">
        <v>11759</v>
      </c>
      <c r="C744">
        <v>7</v>
      </c>
      <c r="D744" t="s">
        <v>5168</v>
      </c>
      <c r="E744" s="14" t="s">
        <v>5167</v>
      </c>
      <c r="F744" t="s">
        <v>902</v>
      </c>
      <c r="G744">
        <v>2024</v>
      </c>
      <c r="H744" t="s">
        <v>5165</v>
      </c>
      <c r="J744" s="14" t="s">
        <v>5164</v>
      </c>
      <c r="K744" t="s">
        <v>5163</v>
      </c>
      <c r="L744" t="s">
        <v>12255</v>
      </c>
    </row>
    <row r="745" spans="1:12" ht="171" x14ac:dyDescent="0.45">
      <c r="A745" t="s">
        <v>13280</v>
      </c>
      <c r="B745" t="s">
        <v>11759</v>
      </c>
      <c r="C745">
        <v>7</v>
      </c>
      <c r="D745" t="s">
        <v>1127</v>
      </c>
      <c r="E745" s="14" t="s">
        <v>1126</v>
      </c>
      <c r="F745" t="s">
        <v>1125</v>
      </c>
      <c r="G745">
        <v>2021</v>
      </c>
      <c r="H745" t="s">
        <v>1122</v>
      </c>
      <c r="J745" s="14" t="s">
        <v>1121</v>
      </c>
      <c r="K745" t="s">
        <v>1120</v>
      </c>
      <c r="L745" t="s">
        <v>12842</v>
      </c>
    </row>
    <row r="746" spans="1:12" ht="199.5" x14ac:dyDescent="0.45">
      <c r="A746" t="s">
        <v>13280</v>
      </c>
      <c r="B746" t="s">
        <v>11759</v>
      </c>
      <c r="C746">
        <v>7</v>
      </c>
      <c r="D746" t="s">
        <v>5074</v>
      </c>
      <c r="E746" s="14" t="s">
        <v>5073</v>
      </c>
      <c r="F746" t="s">
        <v>720</v>
      </c>
      <c r="G746">
        <v>2024</v>
      </c>
      <c r="H746" t="s">
        <v>5071</v>
      </c>
      <c r="J746" s="14" t="s">
        <v>5070</v>
      </c>
      <c r="K746" t="s">
        <v>5069</v>
      </c>
      <c r="L746" t="s">
        <v>12270</v>
      </c>
    </row>
    <row r="747" spans="1:12" ht="384.75" x14ac:dyDescent="0.45">
      <c r="A747" t="s">
        <v>13280</v>
      </c>
      <c r="B747" t="s">
        <v>11759</v>
      </c>
      <c r="C747">
        <v>7</v>
      </c>
      <c r="D747" t="s">
        <v>3138</v>
      </c>
      <c r="E747" s="14" t="s">
        <v>3137</v>
      </c>
      <c r="F747" t="s">
        <v>3136</v>
      </c>
      <c r="G747">
        <v>2023</v>
      </c>
      <c r="H747" t="s">
        <v>3135</v>
      </c>
      <c r="J747" s="14" t="s">
        <v>3134</v>
      </c>
      <c r="K747" t="s">
        <v>3133</v>
      </c>
      <c r="L747" t="s">
        <v>12558</v>
      </c>
    </row>
    <row r="748" spans="1:12" ht="409.5" x14ac:dyDescent="0.45">
      <c r="A748" t="s">
        <v>13279</v>
      </c>
      <c r="B748" t="s">
        <v>11759</v>
      </c>
      <c r="C748">
        <v>7</v>
      </c>
      <c r="D748" t="s">
        <v>4630</v>
      </c>
      <c r="E748" s="14" t="s">
        <v>4629</v>
      </c>
      <c r="F748" t="s">
        <v>4628</v>
      </c>
      <c r="G748">
        <v>2024</v>
      </c>
      <c r="H748" t="s">
        <v>4626</v>
      </c>
      <c r="J748" s="14" t="s">
        <v>4625</v>
      </c>
      <c r="K748" t="s">
        <v>4624</v>
      </c>
      <c r="L748" t="s">
        <v>12337</v>
      </c>
    </row>
    <row r="749" spans="1:12" ht="199.5" x14ac:dyDescent="0.45">
      <c r="A749" t="s">
        <v>13279</v>
      </c>
      <c r="B749" t="s">
        <v>11759</v>
      </c>
      <c r="C749">
        <v>7</v>
      </c>
      <c r="D749" t="s">
        <v>2880</v>
      </c>
      <c r="E749" s="14" t="s">
        <v>2879</v>
      </c>
      <c r="F749" t="s">
        <v>2878</v>
      </c>
      <c r="G749">
        <v>2023</v>
      </c>
      <c r="H749" t="s">
        <v>2876</v>
      </c>
      <c r="J749" s="14" t="s">
        <v>2875</v>
      </c>
      <c r="K749" t="s">
        <v>2874</v>
      </c>
      <c r="L749" t="s">
        <v>12597</v>
      </c>
    </row>
    <row r="750" spans="1:12" ht="370.5" x14ac:dyDescent="0.45">
      <c r="A750" t="s">
        <v>13280</v>
      </c>
      <c r="B750" t="s">
        <v>11759</v>
      </c>
      <c r="C750">
        <v>7</v>
      </c>
      <c r="D750" t="s">
        <v>5381</v>
      </c>
      <c r="E750" s="14" t="s">
        <v>5380</v>
      </c>
      <c r="F750" t="s">
        <v>795</v>
      </c>
      <c r="G750">
        <v>2024</v>
      </c>
      <c r="H750" t="s">
        <v>5379</v>
      </c>
      <c r="J750" s="14" t="s">
        <v>5378</v>
      </c>
      <c r="K750" t="s">
        <v>5377</v>
      </c>
      <c r="L750" t="s">
        <v>12223</v>
      </c>
    </row>
    <row r="751" spans="1:12" ht="199.5" x14ac:dyDescent="0.45">
      <c r="A751" t="s">
        <v>13280</v>
      </c>
      <c r="B751" t="s">
        <v>11759</v>
      </c>
      <c r="C751">
        <v>7</v>
      </c>
      <c r="D751" t="s">
        <v>5407</v>
      </c>
      <c r="E751" s="14" t="s">
        <v>5406</v>
      </c>
      <c r="F751" t="s">
        <v>5405</v>
      </c>
      <c r="G751">
        <v>2024</v>
      </c>
      <c r="H751" t="s">
        <v>5404</v>
      </c>
      <c r="J751" s="14" t="s">
        <v>5403</v>
      </c>
      <c r="L751" t="s">
        <v>12219</v>
      </c>
    </row>
    <row r="752" spans="1:12" ht="313.5" x14ac:dyDescent="0.45">
      <c r="A752" t="s">
        <v>13280</v>
      </c>
      <c r="B752" t="s">
        <v>11759</v>
      </c>
      <c r="C752">
        <v>7</v>
      </c>
      <c r="D752" t="s">
        <v>1929</v>
      </c>
      <c r="E752" s="14" t="s">
        <v>1928</v>
      </c>
      <c r="F752" t="s">
        <v>676</v>
      </c>
      <c r="G752">
        <v>2019</v>
      </c>
      <c r="H752" t="s">
        <v>1927</v>
      </c>
      <c r="J752" s="14" t="s">
        <v>1926</v>
      </c>
      <c r="K752" t="s">
        <v>1925</v>
      </c>
      <c r="L752" t="s">
        <v>12731</v>
      </c>
    </row>
    <row r="753" spans="1:12" ht="409.5" x14ac:dyDescent="0.45">
      <c r="A753" t="s">
        <v>13280</v>
      </c>
      <c r="B753" t="s">
        <v>11759</v>
      </c>
      <c r="C753">
        <v>7</v>
      </c>
      <c r="D753" t="s">
        <v>5683</v>
      </c>
      <c r="E753" s="14" t="s">
        <v>5682</v>
      </c>
      <c r="F753" t="s">
        <v>766</v>
      </c>
      <c r="G753">
        <v>2024</v>
      </c>
      <c r="H753" t="s">
        <v>5681</v>
      </c>
      <c r="J753" s="14" t="s">
        <v>5680</v>
      </c>
      <c r="K753" t="s">
        <v>5679</v>
      </c>
      <c r="L753" t="s">
        <v>12177</v>
      </c>
    </row>
    <row r="754" spans="1:12" ht="370.5" x14ac:dyDescent="0.45">
      <c r="A754" t="s">
        <v>13280</v>
      </c>
      <c r="B754" t="s">
        <v>11759</v>
      </c>
      <c r="C754">
        <v>7</v>
      </c>
      <c r="D754" t="s">
        <v>2661</v>
      </c>
      <c r="E754" s="14" t="s">
        <v>2660</v>
      </c>
      <c r="F754" t="s">
        <v>2659</v>
      </c>
      <c r="G754">
        <v>2023</v>
      </c>
      <c r="H754" t="s">
        <v>2658</v>
      </c>
      <c r="J754" s="14" t="s">
        <v>2657</v>
      </c>
      <c r="K754" t="s">
        <v>2656</v>
      </c>
      <c r="L754" t="s">
        <v>12629</v>
      </c>
    </row>
    <row r="755" spans="1:12" ht="327.75" x14ac:dyDescent="0.45">
      <c r="A755" t="s">
        <v>13280</v>
      </c>
      <c r="B755" t="s">
        <v>11759</v>
      </c>
      <c r="C755">
        <v>7</v>
      </c>
      <c r="D755" t="s">
        <v>2496</v>
      </c>
      <c r="E755" s="14" t="s">
        <v>2495</v>
      </c>
      <c r="F755" t="s">
        <v>2494</v>
      </c>
      <c r="G755">
        <v>2018</v>
      </c>
      <c r="H755" t="s">
        <v>2493</v>
      </c>
      <c r="J755" s="14" t="s">
        <v>2492</v>
      </c>
      <c r="K755" t="s">
        <v>2491</v>
      </c>
      <c r="L755" t="s">
        <v>12654</v>
      </c>
    </row>
    <row r="756" spans="1:12" ht="409.5" x14ac:dyDescent="0.45">
      <c r="A756" t="s">
        <v>13280</v>
      </c>
      <c r="B756" t="s">
        <v>11759</v>
      </c>
      <c r="C756">
        <v>7</v>
      </c>
      <c r="D756" t="s">
        <v>5709</v>
      </c>
      <c r="E756" s="14" t="s">
        <v>5708</v>
      </c>
      <c r="F756" t="s">
        <v>893</v>
      </c>
      <c r="G756">
        <v>2024</v>
      </c>
      <c r="H756" t="s">
        <v>5706</v>
      </c>
      <c r="J756" s="14" t="s">
        <v>5705</v>
      </c>
      <c r="K756" t="s">
        <v>5704</v>
      </c>
      <c r="L756" t="s">
        <v>12173</v>
      </c>
    </row>
    <row r="757" spans="1:12" ht="409.5" x14ac:dyDescent="0.45">
      <c r="A757" t="s">
        <v>13280</v>
      </c>
      <c r="B757" t="s">
        <v>11759</v>
      </c>
      <c r="C757">
        <v>7</v>
      </c>
      <c r="D757" t="s">
        <v>2849</v>
      </c>
      <c r="E757" s="14" t="s">
        <v>2848</v>
      </c>
      <c r="F757" t="s">
        <v>1581</v>
      </c>
      <c r="G757">
        <v>2023</v>
      </c>
      <c r="H757" t="s">
        <v>2847</v>
      </c>
      <c r="J757" s="14" t="s">
        <v>2846</v>
      </c>
      <c r="K757" t="s">
        <v>2845</v>
      </c>
      <c r="L757" t="s">
        <v>12601</v>
      </c>
    </row>
    <row r="758" spans="1:12" ht="409.5" x14ac:dyDescent="0.45">
      <c r="A758" t="s">
        <v>13280</v>
      </c>
      <c r="B758" t="s">
        <v>11759</v>
      </c>
      <c r="C758">
        <v>7</v>
      </c>
      <c r="D758" t="s">
        <v>2899</v>
      </c>
      <c r="E758" s="14" t="s">
        <v>2898</v>
      </c>
      <c r="F758" t="s">
        <v>2061</v>
      </c>
      <c r="G758">
        <v>2023</v>
      </c>
      <c r="H758" t="s">
        <v>2897</v>
      </c>
      <c r="J758" s="14" t="s">
        <v>2896</v>
      </c>
      <c r="K758" t="s">
        <v>2895</v>
      </c>
      <c r="L758" t="s">
        <v>12594</v>
      </c>
    </row>
    <row r="759" spans="1:12" ht="342" x14ac:dyDescent="0.45">
      <c r="A759" t="s">
        <v>13280</v>
      </c>
      <c r="B759" t="s">
        <v>11759</v>
      </c>
      <c r="C759">
        <v>7</v>
      </c>
      <c r="D759" t="s">
        <v>4385</v>
      </c>
      <c r="E759" s="14" t="s">
        <v>4384</v>
      </c>
      <c r="F759" t="s">
        <v>1581</v>
      </c>
      <c r="G759">
        <v>2021</v>
      </c>
      <c r="H759" t="s">
        <v>4383</v>
      </c>
      <c r="J759" s="14" t="s">
        <v>4382</v>
      </c>
      <c r="K759" t="s">
        <v>4381</v>
      </c>
      <c r="L759" t="s">
        <v>12374</v>
      </c>
    </row>
    <row r="760" spans="1:12" ht="409.5" x14ac:dyDescent="0.45">
      <c r="A760" t="s">
        <v>13280</v>
      </c>
      <c r="B760" t="s">
        <v>11759</v>
      </c>
      <c r="C760">
        <v>7</v>
      </c>
      <c r="D760" t="s">
        <v>871</v>
      </c>
      <c r="E760" s="14" t="s">
        <v>870</v>
      </c>
      <c r="F760" t="s">
        <v>869</v>
      </c>
      <c r="G760">
        <v>2020</v>
      </c>
      <c r="H760" t="s">
        <v>868</v>
      </c>
      <c r="J760" s="14" t="s">
        <v>867</v>
      </c>
      <c r="K760" t="s">
        <v>866</v>
      </c>
      <c r="L760" t="s">
        <v>12878</v>
      </c>
    </row>
    <row r="761" spans="1:12" ht="409.5" x14ac:dyDescent="0.45">
      <c r="A761" t="s">
        <v>13280</v>
      </c>
      <c r="B761" t="s">
        <v>11759</v>
      </c>
      <c r="C761">
        <v>7</v>
      </c>
      <c r="D761" t="s">
        <v>614</v>
      </c>
      <c r="E761" s="14" t="s">
        <v>613</v>
      </c>
      <c r="F761" t="s">
        <v>612</v>
      </c>
      <c r="G761">
        <v>2020</v>
      </c>
      <c r="H761" t="s">
        <v>611</v>
      </c>
      <c r="J761" s="14" t="s">
        <v>610</v>
      </c>
      <c r="K761" t="s">
        <v>609</v>
      </c>
      <c r="L761" t="s">
        <v>12914</v>
      </c>
    </row>
    <row r="762" spans="1:12" ht="409.5" x14ac:dyDescent="0.45">
      <c r="A762" t="s">
        <v>13280</v>
      </c>
      <c r="B762" t="s">
        <v>11759</v>
      </c>
      <c r="C762">
        <v>7</v>
      </c>
      <c r="D762" t="s">
        <v>3907</v>
      </c>
      <c r="E762" s="14" t="s">
        <v>3906</v>
      </c>
      <c r="F762" t="s">
        <v>640</v>
      </c>
      <c r="G762">
        <v>2022</v>
      </c>
      <c r="H762" t="s">
        <v>3905</v>
      </c>
      <c r="J762" s="14" t="s">
        <v>3904</v>
      </c>
      <c r="K762" t="s">
        <v>3903</v>
      </c>
      <c r="L762" t="s">
        <v>12445</v>
      </c>
    </row>
    <row r="763" spans="1:12" ht="342" x14ac:dyDescent="0.45">
      <c r="A763" t="s">
        <v>13280</v>
      </c>
      <c r="B763" t="s">
        <v>11759</v>
      </c>
      <c r="C763">
        <v>7</v>
      </c>
      <c r="D763" t="s">
        <v>1763</v>
      </c>
      <c r="E763" s="14" t="s">
        <v>1762</v>
      </c>
      <c r="F763" t="s">
        <v>1761</v>
      </c>
      <c r="G763">
        <v>2018</v>
      </c>
      <c r="H763" t="s">
        <v>1760</v>
      </c>
      <c r="J763" s="14" t="s">
        <v>1759</v>
      </c>
      <c r="K763" t="s">
        <v>1758</v>
      </c>
      <c r="L763" t="s">
        <v>12754</v>
      </c>
    </row>
    <row r="764" spans="1:12" ht="270.75" x14ac:dyDescent="0.45">
      <c r="A764" t="s">
        <v>13280</v>
      </c>
      <c r="B764" t="s">
        <v>11759</v>
      </c>
      <c r="C764">
        <v>7</v>
      </c>
      <c r="D764" t="s">
        <v>2460</v>
      </c>
      <c r="E764" s="14" t="s">
        <v>2459</v>
      </c>
      <c r="F764" t="s">
        <v>2458</v>
      </c>
      <c r="G764">
        <v>2017</v>
      </c>
      <c r="H764" t="s">
        <v>2456</v>
      </c>
      <c r="J764" s="14" t="s">
        <v>2455</v>
      </c>
      <c r="L764" t="s">
        <v>12659</v>
      </c>
    </row>
    <row r="765" spans="1:12" ht="313.5" x14ac:dyDescent="0.45">
      <c r="A765" t="s">
        <v>13280</v>
      </c>
      <c r="B765" t="s">
        <v>11759</v>
      </c>
      <c r="C765">
        <v>7</v>
      </c>
      <c r="D765" t="s">
        <v>4827</v>
      </c>
      <c r="E765" s="14" t="s">
        <v>4826</v>
      </c>
      <c r="F765" t="s">
        <v>3607</v>
      </c>
      <c r="G765">
        <v>2024</v>
      </c>
      <c r="H765" t="s">
        <v>4825</v>
      </c>
      <c r="J765" s="14" t="s">
        <v>4824</v>
      </c>
      <c r="K765" t="s">
        <v>4823</v>
      </c>
      <c r="L765" t="s">
        <v>12307</v>
      </c>
    </row>
    <row r="766" spans="1:12" ht="285" x14ac:dyDescent="0.45">
      <c r="A766" t="s">
        <v>13280</v>
      </c>
      <c r="B766" t="s">
        <v>11759</v>
      </c>
      <c r="C766">
        <v>7</v>
      </c>
      <c r="D766" t="s">
        <v>858</v>
      </c>
      <c r="E766" s="14" t="s">
        <v>857</v>
      </c>
      <c r="F766" t="s">
        <v>676</v>
      </c>
      <c r="G766">
        <v>2020</v>
      </c>
      <c r="H766" t="s">
        <v>856</v>
      </c>
      <c r="J766" s="14" t="s">
        <v>855</v>
      </c>
      <c r="K766" t="s">
        <v>854</v>
      </c>
      <c r="L766" t="s">
        <v>12880</v>
      </c>
    </row>
    <row r="767" spans="1:12" ht="285" x14ac:dyDescent="0.45">
      <c r="A767" t="s">
        <v>13280</v>
      </c>
      <c r="B767" t="s">
        <v>11759</v>
      </c>
      <c r="C767">
        <v>7</v>
      </c>
      <c r="D767" t="s">
        <v>4588</v>
      </c>
      <c r="E767" s="14" t="s">
        <v>4587</v>
      </c>
      <c r="F767" t="s">
        <v>720</v>
      </c>
      <c r="G767">
        <v>2024</v>
      </c>
      <c r="H767" t="s">
        <v>4584</v>
      </c>
      <c r="J767" s="14" t="s">
        <v>4583</v>
      </c>
      <c r="K767" t="s">
        <v>4582</v>
      </c>
      <c r="L767" t="s">
        <v>12343</v>
      </c>
    </row>
    <row r="768" spans="1:12" ht="256.5" x14ac:dyDescent="0.45">
      <c r="A768" t="s">
        <v>13280</v>
      </c>
      <c r="B768" t="s">
        <v>11759</v>
      </c>
      <c r="C768">
        <v>7</v>
      </c>
      <c r="D768" t="s">
        <v>2949</v>
      </c>
      <c r="E768" s="14" t="s">
        <v>2948</v>
      </c>
      <c r="F768" t="s">
        <v>2947</v>
      </c>
      <c r="G768">
        <v>2023</v>
      </c>
      <c r="H768" t="s">
        <v>2946</v>
      </c>
      <c r="J768" s="14" t="s">
        <v>2945</v>
      </c>
      <c r="K768" t="s">
        <v>2944</v>
      </c>
      <c r="L768" t="s">
        <v>12586</v>
      </c>
    </row>
    <row r="769" spans="1:12" ht="409.5" x14ac:dyDescent="0.45">
      <c r="A769" t="s">
        <v>13280</v>
      </c>
      <c r="B769" t="s">
        <v>11759</v>
      </c>
      <c r="C769">
        <v>7</v>
      </c>
      <c r="D769" t="s">
        <v>2983</v>
      </c>
      <c r="E769" s="14" t="s">
        <v>2982</v>
      </c>
      <c r="F769" t="s">
        <v>2981</v>
      </c>
      <c r="G769">
        <v>2023</v>
      </c>
      <c r="H769" t="s">
        <v>2980</v>
      </c>
      <c r="J769" s="14" t="s">
        <v>2979</v>
      </c>
      <c r="K769" t="s">
        <v>2978</v>
      </c>
      <c r="L769" t="s">
        <v>12581</v>
      </c>
    </row>
    <row r="770" spans="1:12" ht="256.5" x14ac:dyDescent="0.45">
      <c r="A770" t="s">
        <v>13280</v>
      </c>
      <c r="B770" t="s">
        <v>11759</v>
      </c>
      <c r="C770">
        <v>7</v>
      </c>
      <c r="D770" t="s">
        <v>5111</v>
      </c>
      <c r="E770" s="14" t="s">
        <v>5110</v>
      </c>
      <c r="F770" t="s">
        <v>655</v>
      </c>
      <c r="G770">
        <v>2024</v>
      </c>
      <c r="H770" t="s">
        <v>5109</v>
      </c>
      <c r="J770" s="14" t="s">
        <v>5108</v>
      </c>
      <c r="K770" t="s">
        <v>5107</v>
      </c>
      <c r="L770" t="s">
        <v>12264</v>
      </c>
    </row>
    <row r="771" spans="1:12" ht="409.5" x14ac:dyDescent="0.45">
      <c r="A771" t="s">
        <v>13280</v>
      </c>
      <c r="B771" t="s">
        <v>11759</v>
      </c>
      <c r="C771">
        <v>7</v>
      </c>
      <c r="D771" t="s">
        <v>4645</v>
      </c>
      <c r="E771" s="14" t="s">
        <v>4644</v>
      </c>
      <c r="F771" t="s">
        <v>4643</v>
      </c>
      <c r="G771">
        <v>2024</v>
      </c>
      <c r="H771" t="s">
        <v>4642</v>
      </c>
      <c r="J771" s="14" t="s">
        <v>4641</v>
      </c>
      <c r="K771" t="s">
        <v>4640</v>
      </c>
      <c r="L771" t="s">
        <v>12335</v>
      </c>
    </row>
    <row r="772" spans="1:12" ht="313.5" x14ac:dyDescent="0.45">
      <c r="A772" t="s">
        <v>13280</v>
      </c>
      <c r="B772" t="s">
        <v>11759</v>
      </c>
      <c r="C772">
        <v>7</v>
      </c>
      <c r="D772" t="s">
        <v>2002</v>
      </c>
      <c r="E772" s="14" t="s">
        <v>2001</v>
      </c>
      <c r="F772" t="s">
        <v>2000</v>
      </c>
      <c r="G772">
        <v>2020</v>
      </c>
      <c r="H772" t="s">
        <v>1999</v>
      </c>
      <c r="J772" s="14" t="s">
        <v>1998</v>
      </c>
      <c r="K772" t="s">
        <v>1997</v>
      </c>
      <c r="L772" t="s">
        <v>12721</v>
      </c>
    </row>
    <row r="773" spans="1:12" ht="409.5" x14ac:dyDescent="0.45">
      <c r="A773" t="s">
        <v>13280</v>
      </c>
      <c r="B773" t="s">
        <v>11759</v>
      </c>
      <c r="C773">
        <v>7</v>
      </c>
      <c r="D773" t="s">
        <v>4901</v>
      </c>
      <c r="E773" s="14" t="s">
        <v>4900</v>
      </c>
      <c r="F773" t="s">
        <v>4074</v>
      </c>
      <c r="G773">
        <v>2024</v>
      </c>
      <c r="H773" t="s">
        <v>4899</v>
      </c>
      <c r="J773" s="14" t="s">
        <v>4898</v>
      </c>
      <c r="K773" t="s">
        <v>4897</v>
      </c>
      <c r="L773" t="s">
        <v>12296</v>
      </c>
    </row>
    <row r="774" spans="1:12" ht="409.5" x14ac:dyDescent="0.45">
      <c r="A774" t="s">
        <v>13280</v>
      </c>
      <c r="B774" t="s">
        <v>11759</v>
      </c>
      <c r="C774">
        <v>7</v>
      </c>
      <c r="D774" t="s">
        <v>5518</v>
      </c>
      <c r="E774" s="14" t="s">
        <v>5517</v>
      </c>
      <c r="F774" t="s">
        <v>3096</v>
      </c>
      <c r="G774">
        <v>2024</v>
      </c>
      <c r="H774" t="s">
        <v>5516</v>
      </c>
      <c r="J774" s="14" t="s">
        <v>5515</v>
      </c>
      <c r="K774" t="s">
        <v>5514</v>
      </c>
      <c r="L774" t="s">
        <v>12202</v>
      </c>
    </row>
    <row r="775" spans="1:12" ht="409.5" x14ac:dyDescent="0.45">
      <c r="A775" t="s">
        <v>13280</v>
      </c>
      <c r="B775" t="s">
        <v>11759</v>
      </c>
      <c r="C775">
        <v>7</v>
      </c>
      <c r="D775" t="s">
        <v>3832</v>
      </c>
      <c r="E775" s="14" t="s">
        <v>3831</v>
      </c>
      <c r="F775" t="s">
        <v>902</v>
      </c>
      <c r="G775">
        <v>2023</v>
      </c>
      <c r="H775" t="s">
        <v>3829</v>
      </c>
      <c r="J775" s="14" t="s">
        <v>3828</v>
      </c>
      <c r="K775" t="s">
        <v>3827</v>
      </c>
      <c r="L775" t="s">
        <v>12456</v>
      </c>
    </row>
    <row r="776" spans="1:12" ht="256.5" x14ac:dyDescent="0.45">
      <c r="A776" t="s">
        <v>13279</v>
      </c>
      <c r="B776" t="s">
        <v>11759</v>
      </c>
      <c r="C776">
        <v>7</v>
      </c>
      <c r="D776" t="s">
        <v>3334</v>
      </c>
      <c r="E776" s="14" t="s">
        <v>3333</v>
      </c>
      <c r="F776" t="s">
        <v>720</v>
      </c>
      <c r="G776">
        <v>2023</v>
      </c>
      <c r="H776" t="s">
        <v>3330</v>
      </c>
      <c r="J776" s="14" t="s">
        <v>3329</v>
      </c>
      <c r="K776" t="s">
        <v>3328</v>
      </c>
      <c r="L776" t="s">
        <v>12529</v>
      </c>
    </row>
    <row r="777" spans="1:12" ht="409.5" x14ac:dyDescent="0.45">
      <c r="A777" t="s">
        <v>13279</v>
      </c>
      <c r="B777" t="s">
        <v>11759</v>
      </c>
      <c r="C777">
        <v>7</v>
      </c>
      <c r="D777" t="s">
        <v>4580</v>
      </c>
      <c r="E777" s="14" t="s">
        <v>4579</v>
      </c>
      <c r="F777" t="s">
        <v>4185</v>
      </c>
      <c r="G777">
        <v>2024</v>
      </c>
      <c r="H777" t="s">
        <v>4578</v>
      </c>
      <c r="J777" s="14" t="s">
        <v>4577</v>
      </c>
      <c r="K777" t="s">
        <v>4576</v>
      </c>
      <c r="L777" t="s">
        <v>12344</v>
      </c>
    </row>
    <row r="778" spans="1:12" ht="299.25" x14ac:dyDescent="0.45">
      <c r="A778" t="s">
        <v>13279</v>
      </c>
      <c r="B778" t="s">
        <v>11759</v>
      </c>
      <c r="C778">
        <v>7</v>
      </c>
      <c r="D778" t="s">
        <v>5394</v>
      </c>
      <c r="E778" s="14" t="s">
        <v>5393</v>
      </c>
      <c r="F778" t="s">
        <v>5392</v>
      </c>
      <c r="G778">
        <v>2024</v>
      </c>
      <c r="H778" t="s">
        <v>5391</v>
      </c>
      <c r="J778" s="14" t="s">
        <v>5390</v>
      </c>
      <c r="K778" t="s">
        <v>5389</v>
      </c>
      <c r="L778" t="s">
        <v>12221</v>
      </c>
    </row>
    <row r="779" spans="1:12" ht="409.5" x14ac:dyDescent="0.45">
      <c r="A779" t="s">
        <v>13279</v>
      </c>
      <c r="B779" t="s">
        <v>11759</v>
      </c>
      <c r="C779">
        <v>7</v>
      </c>
      <c r="D779" t="s">
        <v>2782</v>
      </c>
      <c r="E779" s="14" t="s">
        <v>2781</v>
      </c>
      <c r="F779" t="s">
        <v>1581</v>
      </c>
      <c r="G779">
        <v>2024</v>
      </c>
      <c r="H779" t="s">
        <v>2780</v>
      </c>
      <c r="J779" s="14" t="s">
        <v>2779</v>
      </c>
      <c r="K779" t="s">
        <v>2778</v>
      </c>
      <c r="L779" t="s">
        <v>12611</v>
      </c>
    </row>
    <row r="780" spans="1:12" ht="285" x14ac:dyDescent="0.45">
      <c r="A780" t="s">
        <v>13280</v>
      </c>
      <c r="B780" t="s">
        <v>11759</v>
      </c>
      <c r="C780">
        <v>7</v>
      </c>
      <c r="D780" t="s">
        <v>5677</v>
      </c>
      <c r="E780" s="14" t="s">
        <v>5676</v>
      </c>
      <c r="F780" t="s">
        <v>2981</v>
      </c>
      <c r="G780">
        <v>2024</v>
      </c>
      <c r="H780" t="s">
        <v>5675</v>
      </c>
      <c r="J780" s="14" t="s">
        <v>5674</v>
      </c>
      <c r="K780" t="s">
        <v>5673</v>
      </c>
      <c r="L780" t="s">
        <v>12178</v>
      </c>
    </row>
    <row r="781" spans="1:12" ht="313.5" x14ac:dyDescent="0.45">
      <c r="A781" t="s">
        <v>13280</v>
      </c>
      <c r="B781" t="s">
        <v>11759</v>
      </c>
      <c r="C781">
        <v>7</v>
      </c>
      <c r="D781" t="s">
        <v>1388</v>
      </c>
      <c r="E781" s="14" t="s">
        <v>1387</v>
      </c>
      <c r="F781" t="s">
        <v>1386</v>
      </c>
      <c r="G781">
        <v>2019</v>
      </c>
      <c r="H781" t="s">
        <v>1384</v>
      </c>
      <c r="J781" s="14" t="s">
        <v>1383</v>
      </c>
      <c r="K781" t="s">
        <v>1382</v>
      </c>
      <c r="L781" t="s">
        <v>12805</v>
      </c>
    </row>
    <row r="782" spans="1:12" ht="185.25" x14ac:dyDescent="0.45">
      <c r="A782" t="s">
        <v>13280</v>
      </c>
      <c r="B782" t="s">
        <v>11759</v>
      </c>
      <c r="C782">
        <v>7</v>
      </c>
      <c r="D782" t="s">
        <v>904</v>
      </c>
      <c r="E782" s="14" t="s">
        <v>903</v>
      </c>
      <c r="F782" t="s">
        <v>902</v>
      </c>
      <c r="G782">
        <v>2021</v>
      </c>
      <c r="H782" t="s">
        <v>899</v>
      </c>
      <c r="J782" s="14" t="s">
        <v>898</v>
      </c>
      <c r="K782" t="s">
        <v>897</v>
      </c>
      <c r="L782" t="s">
        <v>12874</v>
      </c>
    </row>
    <row r="783" spans="1:12" ht="409.5" x14ac:dyDescent="0.45">
      <c r="A783" t="s">
        <v>13279</v>
      </c>
      <c r="B783" t="s">
        <v>11759</v>
      </c>
      <c r="C783">
        <v>7</v>
      </c>
      <c r="D783" t="s">
        <v>4021</v>
      </c>
      <c r="E783" s="14" t="s">
        <v>4020</v>
      </c>
      <c r="F783" t="s">
        <v>902</v>
      </c>
      <c r="G783">
        <v>2022</v>
      </c>
      <c r="H783" t="s">
        <v>4017</v>
      </c>
      <c r="J783" s="14" t="s">
        <v>4016</v>
      </c>
      <c r="K783" t="s">
        <v>4015</v>
      </c>
      <c r="L783" t="s">
        <v>12429</v>
      </c>
    </row>
    <row r="784" spans="1:12" ht="409.5" x14ac:dyDescent="0.45">
      <c r="A784" t="s">
        <v>13280</v>
      </c>
      <c r="B784" t="s">
        <v>11759</v>
      </c>
      <c r="C784">
        <v>7</v>
      </c>
      <c r="D784" t="s">
        <v>3698</v>
      </c>
      <c r="E784" s="14" t="s">
        <v>3697</v>
      </c>
      <c r="F784" t="s">
        <v>626</v>
      </c>
      <c r="G784">
        <v>2022</v>
      </c>
      <c r="H784" t="s">
        <v>3696</v>
      </c>
      <c r="J784" s="14" t="s">
        <v>3695</v>
      </c>
      <c r="K784" t="s">
        <v>3694</v>
      </c>
      <c r="L784" t="s">
        <v>12476</v>
      </c>
    </row>
    <row r="785" spans="1:12" ht="384.75" x14ac:dyDescent="0.45">
      <c r="A785" t="s">
        <v>13280</v>
      </c>
      <c r="B785" t="s">
        <v>11761</v>
      </c>
      <c r="C785" t="s">
        <v>9095</v>
      </c>
      <c r="D785" t="s">
        <v>11678</v>
      </c>
      <c r="E785" s="14" t="s">
        <v>11676</v>
      </c>
      <c r="G785">
        <v>2023</v>
      </c>
      <c r="H785" t="s">
        <v>9084</v>
      </c>
      <c r="I785" t="s">
        <v>9084</v>
      </c>
      <c r="J785" s="14" t="s">
        <v>11674</v>
      </c>
      <c r="K785" t="s">
        <v>9084</v>
      </c>
      <c r="L785" t="s">
        <v>13054</v>
      </c>
    </row>
    <row r="786" spans="1:12" ht="409.5" x14ac:dyDescent="0.45">
      <c r="A786" t="s">
        <v>13280</v>
      </c>
      <c r="B786" t="s">
        <v>11759</v>
      </c>
      <c r="C786">
        <v>7</v>
      </c>
      <c r="D786" t="s">
        <v>2554</v>
      </c>
      <c r="E786" s="14" t="s">
        <v>2553</v>
      </c>
      <c r="F786" t="s">
        <v>626</v>
      </c>
      <c r="G786">
        <v>2023</v>
      </c>
      <c r="H786" t="s">
        <v>2552</v>
      </c>
      <c r="J786" s="14" t="s">
        <v>2551</v>
      </c>
      <c r="K786" t="s">
        <v>2550</v>
      </c>
      <c r="L786" t="s">
        <v>12645</v>
      </c>
    </row>
    <row r="787" spans="1:12" ht="285" x14ac:dyDescent="0.45">
      <c r="A787" t="s">
        <v>13279</v>
      </c>
      <c r="B787" t="s">
        <v>11759</v>
      </c>
      <c r="C787">
        <v>7</v>
      </c>
      <c r="D787" t="s">
        <v>5715</v>
      </c>
      <c r="E787" s="14" t="s">
        <v>5714</v>
      </c>
      <c r="F787" t="s">
        <v>795</v>
      </c>
      <c r="G787">
        <v>2024</v>
      </c>
      <c r="H787" t="s">
        <v>5713</v>
      </c>
      <c r="J787" s="14" t="s">
        <v>5712</v>
      </c>
      <c r="K787" t="s">
        <v>5711</v>
      </c>
      <c r="L787" t="s">
        <v>12172</v>
      </c>
    </row>
    <row r="788" spans="1:12" ht="299.25" x14ac:dyDescent="0.45">
      <c r="A788" t="s">
        <v>13280</v>
      </c>
      <c r="B788" t="s">
        <v>11759</v>
      </c>
      <c r="C788">
        <v>7</v>
      </c>
      <c r="D788" t="s">
        <v>3117</v>
      </c>
      <c r="E788" s="14" t="s">
        <v>3116</v>
      </c>
      <c r="F788" t="s">
        <v>1047</v>
      </c>
      <c r="G788">
        <v>2023</v>
      </c>
      <c r="H788" t="s">
        <v>3115</v>
      </c>
      <c r="J788" s="14" t="s">
        <v>3114</v>
      </c>
      <c r="K788" t="s">
        <v>3113</v>
      </c>
      <c r="L788" t="s">
        <v>12561</v>
      </c>
    </row>
    <row r="789" spans="1:12" ht="409.5" x14ac:dyDescent="0.45">
      <c r="A789" t="s">
        <v>13280</v>
      </c>
      <c r="B789" t="s">
        <v>11759</v>
      </c>
      <c r="C789">
        <v>7</v>
      </c>
      <c r="D789" t="s">
        <v>4697</v>
      </c>
      <c r="E789" s="14" t="s">
        <v>4696</v>
      </c>
      <c r="F789" t="s">
        <v>4309</v>
      </c>
      <c r="G789">
        <v>2024</v>
      </c>
      <c r="H789" t="s">
        <v>4695</v>
      </c>
      <c r="J789" s="14" t="s">
        <v>4694</v>
      </c>
      <c r="K789" t="s">
        <v>4693</v>
      </c>
      <c r="L789" t="s">
        <v>12327</v>
      </c>
    </row>
    <row r="790" spans="1:12" ht="213.75" x14ac:dyDescent="0.45">
      <c r="A790" t="s">
        <v>13280</v>
      </c>
      <c r="B790" t="s">
        <v>11759</v>
      </c>
      <c r="C790">
        <v>7</v>
      </c>
      <c r="D790" t="s">
        <v>1756</v>
      </c>
      <c r="E790" s="14" t="s">
        <v>1755</v>
      </c>
      <c r="F790" t="s">
        <v>720</v>
      </c>
      <c r="G790">
        <v>2020</v>
      </c>
      <c r="H790" t="s">
        <v>1753</v>
      </c>
      <c r="J790" s="14" t="s">
        <v>1752</v>
      </c>
      <c r="K790" t="s">
        <v>1751</v>
      </c>
      <c r="L790" t="s">
        <v>12755</v>
      </c>
    </row>
    <row r="791" spans="1:12" ht="327.75" x14ac:dyDescent="0.45">
      <c r="A791" t="s">
        <v>13280</v>
      </c>
      <c r="B791" t="s">
        <v>11759</v>
      </c>
      <c r="C791">
        <v>7</v>
      </c>
      <c r="D791" t="s">
        <v>3406</v>
      </c>
      <c r="E791" s="14" t="s">
        <v>3405</v>
      </c>
      <c r="F791" t="s">
        <v>3404</v>
      </c>
      <c r="G791">
        <v>2023</v>
      </c>
      <c r="H791" t="s">
        <v>3403</v>
      </c>
      <c r="J791" s="14" t="s">
        <v>3402</v>
      </c>
      <c r="K791" t="s">
        <v>3401</v>
      </c>
      <c r="L791" t="s">
        <v>12518</v>
      </c>
    </row>
    <row r="792" spans="1:12" ht="370.5" x14ac:dyDescent="0.45">
      <c r="A792" t="s">
        <v>13280</v>
      </c>
      <c r="B792" t="s">
        <v>11759</v>
      </c>
      <c r="C792">
        <v>7</v>
      </c>
      <c r="D792" t="s">
        <v>4608</v>
      </c>
      <c r="E792" s="14" t="s">
        <v>4607</v>
      </c>
      <c r="F792" t="s">
        <v>795</v>
      </c>
      <c r="G792">
        <v>2024</v>
      </c>
      <c r="H792" t="s">
        <v>4606</v>
      </c>
      <c r="J792" s="14" t="s">
        <v>4605</v>
      </c>
      <c r="K792" t="s">
        <v>4604</v>
      </c>
      <c r="L792" t="s">
        <v>12340</v>
      </c>
    </row>
    <row r="793" spans="1:12" ht="409.5" x14ac:dyDescent="0.45">
      <c r="A793" t="s">
        <v>13280</v>
      </c>
      <c r="B793" t="s">
        <v>11759</v>
      </c>
      <c r="C793">
        <v>7</v>
      </c>
      <c r="D793" t="s">
        <v>5041</v>
      </c>
      <c r="E793" s="14" t="s">
        <v>5040</v>
      </c>
      <c r="F793" t="s">
        <v>5039</v>
      </c>
      <c r="G793">
        <v>2024</v>
      </c>
      <c r="H793" t="s">
        <v>5038</v>
      </c>
      <c r="J793" s="14" t="s">
        <v>5037</v>
      </c>
      <c r="K793" t="s">
        <v>5036</v>
      </c>
      <c r="L793" t="s">
        <v>12275</v>
      </c>
    </row>
    <row r="794" spans="1:12" ht="313.5" x14ac:dyDescent="0.45">
      <c r="A794" t="s">
        <v>13279</v>
      </c>
      <c r="B794" t="s">
        <v>11759</v>
      </c>
      <c r="C794">
        <v>7</v>
      </c>
      <c r="D794" t="s">
        <v>5665</v>
      </c>
      <c r="E794" s="14" t="s">
        <v>5664</v>
      </c>
      <c r="F794" t="s">
        <v>1769</v>
      </c>
      <c r="G794">
        <v>2024</v>
      </c>
      <c r="H794" t="s">
        <v>5663</v>
      </c>
      <c r="J794" s="14" t="s">
        <v>5662</v>
      </c>
      <c r="K794" t="s">
        <v>5661</v>
      </c>
      <c r="L794" t="s">
        <v>12180</v>
      </c>
    </row>
    <row r="795" spans="1:12" ht="399" x14ac:dyDescent="0.45">
      <c r="A795" t="s">
        <v>13279</v>
      </c>
      <c r="B795" t="s">
        <v>11759</v>
      </c>
      <c r="C795">
        <v>7</v>
      </c>
      <c r="D795" t="s">
        <v>753</v>
      </c>
      <c r="E795" s="14" t="s">
        <v>752</v>
      </c>
      <c r="F795" t="s">
        <v>751</v>
      </c>
      <c r="G795">
        <v>2021</v>
      </c>
      <c r="H795" t="s">
        <v>750</v>
      </c>
      <c r="J795" s="14" t="s">
        <v>749</v>
      </c>
      <c r="K795" t="s">
        <v>748</v>
      </c>
      <c r="L795" t="s">
        <v>12895</v>
      </c>
    </row>
    <row r="796" spans="1:12" ht="409.5" x14ac:dyDescent="0.45">
      <c r="A796" t="s">
        <v>13280</v>
      </c>
      <c r="B796" t="s">
        <v>11759</v>
      </c>
      <c r="C796">
        <v>7</v>
      </c>
      <c r="D796" t="s">
        <v>1442</v>
      </c>
      <c r="E796" s="14" t="s">
        <v>1441</v>
      </c>
      <c r="F796" t="s">
        <v>1417</v>
      </c>
      <c r="G796">
        <v>2020</v>
      </c>
      <c r="H796" t="s">
        <v>1439</v>
      </c>
      <c r="J796" s="14" t="s">
        <v>1438</v>
      </c>
      <c r="K796" t="s">
        <v>1437</v>
      </c>
      <c r="L796" t="s">
        <v>12798</v>
      </c>
    </row>
    <row r="797" spans="1:12" ht="409.5" x14ac:dyDescent="0.45">
      <c r="A797" t="s">
        <v>13280</v>
      </c>
      <c r="B797" t="s">
        <v>11759</v>
      </c>
      <c r="C797">
        <v>7</v>
      </c>
      <c r="D797" t="s">
        <v>3302</v>
      </c>
      <c r="E797" s="14" t="s">
        <v>3301</v>
      </c>
      <c r="F797" t="s">
        <v>3300</v>
      </c>
      <c r="G797">
        <v>2022</v>
      </c>
      <c r="H797" t="s">
        <v>3299</v>
      </c>
      <c r="J797" s="14" t="s">
        <v>3298</v>
      </c>
      <c r="K797" t="s">
        <v>3297</v>
      </c>
      <c r="L797" t="s">
        <v>12534</v>
      </c>
    </row>
    <row r="798" spans="1:12" ht="409.5" x14ac:dyDescent="0.45">
      <c r="A798" t="s">
        <v>13280</v>
      </c>
      <c r="B798" t="s">
        <v>11759</v>
      </c>
      <c r="C798">
        <v>7</v>
      </c>
      <c r="D798" t="s">
        <v>2714</v>
      </c>
      <c r="E798" s="14" t="s">
        <v>2713</v>
      </c>
      <c r="F798" t="s">
        <v>1281</v>
      </c>
      <c r="G798">
        <v>2023</v>
      </c>
      <c r="H798" t="s">
        <v>2712</v>
      </c>
      <c r="J798" s="14" t="s">
        <v>2711</v>
      </c>
      <c r="K798" t="s">
        <v>2710</v>
      </c>
      <c r="L798" t="s">
        <v>12621</v>
      </c>
    </row>
    <row r="799" spans="1:12" ht="285" x14ac:dyDescent="0.45">
      <c r="A799" t="s">
        <v>13280</v>
      </c>
      <c r="B799" t="s">
        <v>11759</v>
      </c>
      <c r="C799">
        <v>7</v>
      </c>
      <c r="D799" t="s">
        <v>5802</v>
      </c>
      <c r="E799" s="14" t="s">
        <v>5801</v>
      </c>
      <c r="F799" t="s">
        <v>4411</v>
      </c>
      <c r="G799">
        <v>2024</v>
      </c>
      <c r="H799" t="s">
        <v>5800</v>
      </c>
      <c r="J799" s="14" t="s">
        <v>5799</v>
      </c>
      <c r="K799" t="s">
        <v>5798</v>
      </c>
      <c r="L799" t="s">
        <v>12158</v>
      </c>
    </row>
    <row r="800" spans="1:12" ht="213.75" x14ac:dyDescent="0.45">
      <c r="A800" t="s">
        <v>13279</v>
      </c>
      <c r="B800" t="s">
        <v>11759</v>
      </c>
      <c r="C800">
        <v>7</v>
      </c>
      <c r="D800" t="s">
        <v>1035</v>
      </c>
      <c r="E800" s="14" t="s">
        <v>1034</v>
      </c>
      <c r="F800" t="s">
        <v>960</v>
      </c>
      <c r="G800">
        <v>2021</v>
      </c>
      <c r="H800" t="s">
        <v>1032</v>
      </c>
      <c r="J800" s="14" t="s">
        <v>1031</v>
      </c>
      <c r="K800" t="s">
        <v>1030</v>
      </c>
      <c r="L800" t="s">
        <v>12855</v>
      </c>
    </row>
    <row r="801" spans="1:12" ht="384.75" x14ac:dyDescent="0.45">
      <c r="A801" t="s">
        <v>13280</v>
      </c>
      <c r="B801" t="s">
        <v>11759</v>
      </c>
      <c r="C801">
        <v>7</v>
      </c>
      <c r="D801" t="s">
        <v>1201</v>
      </c>
      <c r="E801" s="14" t="s">
        <v>1200</v>
      </c>
      <c r="F801" t="s">
        <v>1199</v>
      </c>
      <c r="G801">
        <v>2021</v>
      </c>
      <c r="H801" t="s">
        <v>1198</v>
      </c>
      <c r="J801" s="14" t="s">
        <v>1197</v>
      </c>
      <c r="K801" t="s">
        <v>1196</v>
      </c>
      <c r="L801" t="s">
        <v>12831</v>
      </c>
    </row>
    <row r="802" spans="1:12" ht="270.75" x14ac:dyDescent="0.45">
      <c r="A802" t="s">
        <v>13280</v>
      </c>
      <c r="B802" t="s">
        <v>11759</v>
      </c>
      <c r="C802">
        <v>7</v>
      </c>
      <c r="D802" t="s">
        <v>761</v>
      </c>
      <c r="E802" s="14" t="s">
        <v>760</v>
      </c>
      <c r="F802" t="s">
        <v>759</v>
      </c>
      <c r="G802">
        <v>2021</v>
      </c>
      <c r="H802" t="s">
        <v>757</v>
      </c>
      <c r="J802" s="14" t="s">
        <v>756</v>
      </c>
      <c r="K802" t="s">
        <v>755</v>
      </c>
      <c r="L802" t="s">
        <v>12894</v>
      </c>
    </row>
    <row r="803" spans="1:12" ht="399" x14ac:dyDescent="0.45">
      <c r="A803" t="s">
        <v>13280</v>
      </c>
      <c r="B803" t="s">
        <v>11759</v>
      </c>
      <c r="C803">
        <v>7</v>
      </c>
      <c r="D803" t="s">
        <v>1575</v>
      </c>
      <c r="E803" s="14" t="s">
        <v>1574</v>
      </c>
      <c r="F803" t="s">
        <v>720</v>
      </c>
      <c r="G803">
        <v>2019</v>
      </c>
      <c r="H803" t="s">
        <v>1572</v>
      </c>
      <c r="J803" s="14" t="s">
        <v>1571</v>
      </c>
      <c r="K803" t="s">
        <v>1570</v>
      </c>
      <c r="L803" t="s">
        <v>12780</v>
      </c>
    </row>
    <row r="804" spans="1:12" ht="228" x14ac:dyDescent="0.45">
      <c r="A804" t="s">
        <v>13280</v>
      </c>
      <c r="B804" t="s">
        <v>11759</v>
      </c>
      <c r="C804">
        <v>7</v>
      </c>
      <c r="D804" t="s">
        <v>2288</v>
      </c>
      <c r="E804" s="14" t="s">
        <v>2287</v>
      </c>
      <c r="F804" t="s">
        <v>720</v>
      </c>
      <c r="G804">
        <v>2018</v>
      </c>
      <c r="H804" t="s">
        <v>2284</v>
      </c>
      <c r="J804" s="14" t="s">
        <v>2283</v>
      </c>
      <c r="K804" t="s">
        <v>2282</v>
      </c>
      <c r="L804" t="s">
        <v>12683</v>
      </c>
    </row>
    <row r="805" spans="1:12" ht="384.75" x14ac:dyDescent="0.45">
      <c r="A805" t="s">
        <v>13280</v>
      </c>
      <c r="B805" t="s">
        <v>11759</v>
      </c>
      <c r="C805">
        <v>7</v>
      </c>
      <c r="D805" t="s">
        <v>4888</v>
      </c>
      <c r="E805" s="14" t="s">
        <v>4887</v>
      </c>
      <c r="F805" t="s">
        <v>830</v>
      </c>
      <c r="G805">
        <v>2024</v>
      </c>
      <c r="H805" t="s">
        <v>4886</v>
      </c>
      <c r="J805" s="14" t="s">
        <v>4885</v>
      </c>
      <c r="K805" t="s">
        <v>4884</v>
      </c>
      <c r="L805" t="s">
        <v>12298</v>
      </c>
    </row>
    <row r="806" spans="1:12" ht="409.5" x14ac:dyDescent="0.45">
      <c r="A806" t="s">
        <v>13280</v>
      </c>
      <c r="B806" t="s">
        <v>11759</v>
      </c>
      <c r="C806">
        <v>7</v>
      </c>
      <c r="D806" t="s">
        <v>5525</v>
      </c>
      <c r="E806" s="14" t="s">
        <v>5524</v>
      </c>
      <c r="F806" t="s">
        <v>3536</v>
      </c>
      <c r="G806">
        <v>2024</v>
      </c>
      <c r="H806" t="s">
        <v>5522</v>
      </c>
      <c r="J806" s="14" t="s">
        <v>5521</v>
      </c>
      <c r="K806" t="s">
        <v>5520</v>
      </c>
      <c r="L806" t="s">
        <v>12201</v>
      </c>
    </row>
    <row r="807" spans="1:12" ht="409.5" x14ac:dyDescent="0.45">
      <c r="A807" t="s">
        <v>13280</v>
      </c>
      <c r="B807" t="s">
        <v>11760</v>
      </c>
      <c r="C807" t="s">
        <v>5857</v>
      </c>
      <c r="D807" t="s">
        <v>6997</v>
      </c>
      <c r="E807" s="14" t="s">
        <v>6994</v>
      </c>
      <c r="G807">
        <v>2022</v>
      </c>
      <c r="H807" t="s">
        <v>6992</v>
      </c>
      <c r="J807" s="14" t="s">
        <v>6991</v>
      </c>
      <c r="L807" t="s">
        <v>13111</v>
      </c>
    </row>
    <row r="808" spans="1:12" ht="285" x14ac:dyDescent="0.45">
      <c r="A808" t="s">
        <v>13280</v>
      </c>
      <c r="B808" t="s">
        <v>11759</v>
      </c>
      <c r="C808">
        <v>7</v>
      </c>
      <c r="D808" t="s">
        <v>1256</v>
      </c>
      <c r="E808" s="14" t="s">
        <v>1255</v>
      </c>
      <c r="F808" t="s">
        <v>766</v>
      </c>
      <c r="G808">
        <v>2020</v>
      </c>
      <c r="H808" t="s">
        <v>1253</v>
      </c>
      <c r="J808" s="14" t="s">
        <v>1252</v>
      </c>
      <c r="K808" t="s">
        <v>1251</v>
      </c>
      <c r="L808" t="s">
        <v>12823</v>
      </c>
    </row>
    <row r="809" spans="1:12" ht="242.25" x14ac:dyDescent="0.45">
      <c r="A809" t="s">
        <v>13280</v>
      </c>
      <c r="B809" t="s">
        <v>11761</v>
      </c>
      <c r="C809" t="s">
        <v>9095</v>
      </c>
      <c r="D809" t="s">
        <v>10548</v>
      </c>
      <c r="E809" s="14" t="s">
        <v>10546</v>
      </c>
      <c r="G809">
        <v>2024</v>
      </c>
      <c r="H809" t="s">
        <v>9084</v>
      </c>
      <c r="I809" t="s">
        <v>9084</v>
      </c>
      <c r="J809" s="14" t="s">
        <v>10544</v>
      </c>
      <c r="K809" t="s">
        <v>9084</v>
      </c>
      <c r="L809" t="s">
        <v>13241</v>
      </c>
    </row>
    <row r="810" spans="1:12" ht="409.5" x14ac:dyDescent="0.45">
      <c r="A810" t="s">
        <v>13279</v>
      </c>
      <c r="B810" t="s">
        <v>11759</v>
      </c>
      <c r="C810">
        <v>7</v>
      </c>
      <c r="D810" t="s">
        <v>1007</v>
      </c>
      <c r="E810" s="14" t="s">
        <v>1006</v>
      </c>
      <c r="F810" t="s">
        <v>640</v>
      </c>
      <c r="G810">
        <v>2021</v>
      </c>
      <c r="H810" t="s">
        <v>1005</v>
      </c>
      <c r="J810" s="14" t="s">
        <v>1004</v>
      </c>
      <c r="K810" t="s">
        <v>1003</v>
      </c>
      <c r="L810" t="s">
        <v>12859</v>
      </c>
    </row>
    <row r="811" spans="1:12" ht="384.75" x14ac:dyDescent="0.45">
      <c r="A811" t="s">
        <v>13280</v>
      </c>
      <c r="B811" t="s">
        <v>11759</v>
      </c>
      <c r="C811">
        <v>7</v>
      </c>
      <c r="D811" t="s">
        <v>2390</v>
      </c>
      <c r="E811" s="14" t="s">
        <v>2389</v>
      </c>
      <c r="F811" t="s">
        <v>2388</v>
      </c>
      <c r="G811">
        <v>2018</v>
      </c>
      <c r="H811" t="s">
        <v>2386</v>
      </c>
      <c r="J811" s="14" t="s">
        <v>2385</v>
      </c>
      <c r="K811" t="s">
        <v>2384</v>
      </c>
      <c r="L811" t="s">
        <v>12669</v>
      </c>
    </row>
    <row r="812" spans="1:12" ht="285" x14ac:dyDescent="0.45">
      <c r="A812" t="s">
        <v>13280</v>
      </c>
      <c r="B812" t="s">
        <v>11759</v>
      </c>
      <c r="C812">
        <v>7</v>
      </c>
      <c r="D812" t="s">
        <v>3016</v>
      </c>
      <c r="E812" s="14" t="s">
        <v>3015</v>
      </c>
      <c r="F812" t="s">
        <v>773</v>
      </c>
      <c r="G812">
        <v>2024</v>
      </c>
      <c r="H812" t="s">
        <v>3014</v>
      </c>
      <c r="J812" s="14" t="s">
        <v>3013</v>
      </c>
      <c r="K812" t="s">
        <v>3012</v>
      </c>
      <c r="L812" t="s">
        <v>12576</v>
      </c>
    </row>
    <row r="813" spans="1:12" ht="409.5" x14ac:dyDescent="0.45">
      <c r="A813" t="s">
        <v>13280</v>
      </c>
      <c r="B813" t="s">
        <v>11759</v>
      </c>
      <c r="C813">
        <v>7</v>
      </c>
      <c r="D813" t="s">
        <v>2417</v>
      </c>
      <c r="E813" s="14" t="s">
        <v>2416</v>
      </c>
      <c r="F813" t="s">
        <v>2415</v>
      </c>
      <c r="G813">
        <v>2017</v>
      </c>
      <c r="H813" t="s">
        <v>2413</v>
      </c>
      <c r="J813" s="14" t="s">
        <v>2412</v>
      </c>
      <c r="L813" t="s">
        <v>12665</v>
      </c>
    </row>
    <row r="814" spans="1:12" ht="299.25" x14ac:dyDescent="0.45">
      <c r="A814" t="s">
        <v>13280</v>
      </c>
      <c r="B814" t="s">
        <v>11759</v>
      </c>
      <c r="C814">
        <v>7</v>
      </c>
      <c r="D814" t="s">
        <v>2708</v>
      </c>
      <c r="E814" s="14" t="s">
        <v>2707</v>
      </c>
      <c r="F814" t="s">
        <v>2706</v>
      </c>
      <c r="G814">
        <v>2023</v>
      </c>
      <c r="H814" t="s">
        <v>2705</v>
      </c>
      <c r="J814" s="14" t="s">
        <v>2704</v>
      </c>
      <c r="K814" t="s">
        <v>2703</v>
      </c>
      <c r="L814" t="s">
        <v>12622</v>
      </c>
    </row>
    <row r="815" spans="1:12" ht="409.5" x14ac:dyDescent="0.45">
      <c r="A815" t="s">
        <v>13279</v>
      </c>
      <c r="B815" t="s">
        <v>11759</v>
      </c>
      <c r="C815">
        <v>7</v>
      </c>
      <c r="D815" t="s">
        <v>932</v>
      </c>
      <c r="E815" s="14" t="s">
        <v>931</v>
      </c>
      <c r="F815" t="s">
        <v>930</v>
      </c>
      <c r="G815">
        <v>2020</v>
      </c>
      <c r="H815" t="s">
        <v>928</v>
      </c>
      <c r="J815" s="14" t="s">
        <v>927</v>
      </c>
      <c r="K815" t="s">
        <v>926</v>
      </c>
      <c r="L815" t="s">
        <v>12870</v>
      </c>
    </row>
    <row r="816" spans="1:12" ht="342" x14ac:dyDescent="0.45">
      <c r="A816" t="s">
        <v>13280</v>
      </c>
      <c r="B816" t="s">
        <v>11759</v>
      </c>
      <c r="C816">
        <v>7</v>
      </c>
      <c r="D816" t="s">
        <v>4104</v>
      </c>
      <c r="E816" s="14" t="s">
        <v>4103</v>
      </c>
      <c r="F816" t="s">
        <v>3972</v>
      </c>
      <c r="G816">
        <v>2021</v>
      </c>
      <c r="H816" t="s">
        <v>4102</v>
      </c>
      <c r="J816" s="14" t="s">
        <v>4101</v>
      </c>
      <c r="K816" t="s">
        <v>4100</v>
      </c>
      <c r="L816" t="s">
        <v>12417</v>
      </c>
    </row>
    <row r="817" spans="1:12" ht="342" x14ac:dyDescent="0.45">
      <c r="A817" t="s">
        <v>13280</v>
      </c>
      <c r="B817" t="s">
        <v>11759</v>
      </c>
      <c r="C817">
        <v>7</v>
      </c>
      <c r="D817" t="s">
        <v>3974</v>
      </c>
      <c r="E817" s="14" t="s">
        <v>3973</v>
      </c>
      <c r="F817" t="s">
        <v>3972</v>
      </c>
      <c r="G817">
        <v>2021</v>
      </c>
      <c r="H817" t="s">
        <v>3971</v>
      </c>
      <c r="J817" s="14" t="s">
        <v>3970</v>
      </c>
      <c r="K817" t="s">
        <v>3969</v>
      </c>
      <c r="L817" t="s">
        <v>12436</v>
      </c>
    </row>
    <row r="818" spans="1:12" ht="409.5" x14ac:dyDescent="0.45">
      <c r="A818" t="s">
        <v>13280</v>
      </c>
      <c r="B818" t="s">
        <v>11759</v>
      </c>
      <c r="C818">
        <v>7</v>
      </c>
      <c r="D818" t="s">
        <v>4882</v>
      </c>
      <c r="E818" s="14" t="s">
        <v>4881</v>
      </c>
      <c r="F818" t="s">
        <v>720</v>
      </c>
      <c r="G818">
        <v>2024</v>
      </c>
      <c r="H818" t="s">
        <v>4878</v>
      </c>
      <c r="J818" s="14" t="s">
        <v>4877</v>
      </c>
      <c r="K818" t="s">
        <v>4876</v>
      </c>
      <c r="L818" t="s">
        <v>12299</v>
      </c>
    </row>
    <row r="819" spans="1:12" ht="409.5" x14ac:dyDescent="0.45">
      <c r="A819" t="s">
        <v>13280</v>
      </c>
      <c r="B819" t="s">
        <v>11759</v>
      </c>
      <c r="C819">
        <v>7</v>
      </c>
      <c r="D819" t="s">
        <v>2810</v>
      </c>
      <c r="E819" s="14" t="s">
        <v>2809</v>
      </c>
      <c r="F819" t="s">
        <v>1980</v>
      </c>
      <c r="G819">
        <v>2024</v>
      </c>
      <c r="H819" t="s">
        <v>2807</v>
      </c>
      <c r="J819" s="14" t="s">
        <v>2806</v>
      </c>
      <c r="K819" t="s">
        <v>2805</v>
      </c>
      <c r="L819" t="s">
        <v>12607</v>
      </c>
    </row>
    <row r="820" spans="1:12" ht="409.5" x14ac:dyDescent="0.45">
      <c r="A820" t="s">
        <v>13280</v>
      </c>
      <c r="B820" t="s">
        <v>11759</v>
      </c>
      <c r="C820">
        <v>7</v>
      </c>
      <c r="D820" t="s">
        <v>5690</v>
      </c>
      <c r="E820" s="14" t="s">
        <v>5689</v>
      </c>
      <c r="F820" t="s">
        <v>1980</v>
      </c>
      <c r="G820">
        <v>2024</v>
      </c>
      <c r="H820" t="s">
        <v>5687</v>
      </c>
      <c r="J820" s="14" t="s">
        <v>5686</v>
      </c>
      <c r="K820" t="s">
        <v>5685</v>
      </c>
      <c r="L820" t="s">
        <v>12176</v>
      </c>
    </row>
    <row r="821" spans="1:12" ht="342" x14ac:dyDescent="0.45">
      <c r="A821" t="s">
        <v>13279</v>
      </c>
      <c r="B821" t="s">
        <v>11759</v>
      </c>
      <c r="C821">
        <v>7</v>
      </c>
      <c r="D821" t="s">
        <v>2580</v>
      </c>
      <c r="E821" s="14" t="s">
        <v>2579</v>
      </c>
      <c r="F821" t="s">
        <v>2578</v>
      </c>
      <c r="G821">
        <v>2023</v>
      </c>
      <c r="H821" t="s">
        <v>2577</v>
      </c>
      <c r="J821" s="14" t="s">
        <v>2576</v>
      </c>
      <c r="K821" t="s">
        <v>2575</v>
      </c>
      <c r="L821" t="s">
        <v>12641</v>
      </c>
    </row>
    <row r="822" spans="1:12" ht="409.5" x14ac:dyDescent="0.45">
      <c r="A822" t="s">
        <v>13280</v>
      </c>
      <c r="B822" t="s">
        <v>11759</v>
      </c>
      <c r="C822">
        <v>7</v>
      </c>
      <c r="D822" t="s">
        <v>1351</v>
      </c>
      <c r="E822" s="14" t="s">
        <v>1350</v>
      </c>
      <c r="F822" t="s">
        <v>1349</v>
      </c>
      <c r="G822">
        <v>2019</v>
      </c>
      <c r="H822" t="s">
        <v>1347</v>
      </c>
      <c r="J822" s="14" t="s">
        <v>1346</v>
      </c>
      <c r="K822" t="s">
        <v>1345</v>
      </c>
      <c r="L822" t="s">
        <v>12810</v>
      </c>
    </row>
    <row r="823" spans="1:12" ht="270.75" x14ac:dyDescent="0.45">
      <c r="A823" t="s">
        <v>13280</v>
      </c>
      <c r="B823" t="s">
        <v>11759</v>
      </c>
      <c r="C823">
        <v>7</v>
      </c>
      <c r="D823" t="s">
        <v>2368</v>
      </c>
      <c r="E823" s="14" t="s">
        <v>2367</v>
      </c>
      <c r="F823" t="s">
        <v>2366</v>
      </c>
      <c r="G823">
        <v>2017</v>
      </c>
      <c r="H823" t="s">
        <v>2365</v>
      </c>
      <c r="J823" s="14" t="s">
        <v>2364</v>
      </c>
      <c r="K823" t="s">
        <v>2363</v>
      </c>
      <c r="L823" t="s">
        <v>12672</v>
      </c>
    </row>
    <row r="824" spans="1:12" ht="409.5" x14ac:dyDescent="0.45">
      <c r="A824" t="s">
        <v>13280</v>
      </c>
      <c r="B824" t="s">
        <v>11759</v>
      </c>
      <c r="C824">
        <v>7</v>
      </c>
      <c r="D824" t="s">
        <v>5702</v>
      </c>
      <c r="E824" s="14" t="s">
        <v>5701</v>
      </c>
      <c r="F824" t="s">
        <v>979</v>
      </c>
      <c r="G824">
        <v>2024</v>
      </c>
      <c r="H824" t="s">
        <v>5700</v>
      </c>
      <c r="J824" s="14" t="s">
        <v>5699</v>
      </c>
      <c r="K824" t="s">
        <v>5698</v>
      </c>
      <c r="L824" t="s">
        <v>12174</v>
      </c>
    </row>
    <row r="825" spans="1:12" ht="409.5" x14ac:dyDescent="0.45">
      <c r="A825" t="s">
        <v>13280</v>
      </c>
      <c r="B825" t="s">
        <v>11759</v>
      </c>
      <c r="C825">
        <v>7</v>
      </c>
      <c r="D825" t="s">
        <v>2912</v>
      </c>
      <c r="E825" s="14" t="s">
        <v>2911</v>
      </c>
      <c r="F825" t="s">
        <v>893</v>
      </c>
      <c r="G825">
        <v>2023</v>
      </c>
      <c r="H825" t="s">
        <v>2909</v>
      </c>
      <c r="J825" s="14" t="s">
        <v>2908</v>
      </c>
      <c r="K825" t="s">
        <v>2907</v>
      </c>
      <c r="L825" t="s">
        <v>12592</v>
      </c>
    </row>
    <row r="826" spans="1:12" ht="409.5" x14ac:dyDescent="0.45">
      <c r="A826" t="s">
        <v>13280</v>
      </c>
      <c r="B826" t="s">
        <v>11759</v>
      </c>
      <c r="C826">
        <v>7</v>
      </c>
      <c r="D826" t="s">
        <v>4193</v>
      </c>
      <c r="E826" s="14" t="s">
        <v>4192</v>
      </c>
      <c r="F826" t="s">
        <v>3219</v>
      </c>
      <c r="G826">
        <v>2021</v>
      </c>
      <c r="H826" t="s">
        <v>4191</v>
      </c>
      <c r="J826" s="14" t="s">
        <v>4190</v>
      </c>
      <c r="K826" t="s">
        <v>4189</v>
      </c>
      <c r="L826" t="s">
        <v>12403</v>
      </c>
    </row>
    <row r="827" spans="1:12" ht="384.75" x14ac:dyDescent="0.45">
      <c r="A827" t="s">
        <v>13280</v>
      </c>
      <c r="B827" t="s">
        <v>11759</v>
      </c>
      <c r="C827">
        <v>7</v>
      </c>
      <c r="D827" t="s">
        <v>5142</v>
      </c>
      <c r="E827" s="14" t="s">
        <v>5141</v>
      </c>
      <c r="F827" t="s">
        <v>830</v>
      </c>
      <c r="G827">
        <v>2024</v>
      </c>
      <c r="H827" t="s">
        <v>5140</v>
      </c>
      <c r="J827" s="14" t="s">
        <v>5139</v>
      </c>
      <c r="K827" t="s">
        <v>5138</v>
      </c>
      <c r="L827" t="s">
        <v>12259</v>
      </c>
    </row>
    <row r="828" spans="1:12" ht="327.75" x14ac:dyDescent="0.45">
      <c r="A828" t="s">
        <v>13280</v>
      </c>
      <c r="B828" t="s">
        <v>11759</v>
      </c>
      <c r="C828">
        <v>7</v>
      </c>
      <c r="D828" t="s">
        <v>953</v>
      </c>
      <c r="E828" s="14" t="s">
        <v>952</v>
      </c>
      <c r="F828" t="s">
        <v>951</v>
      </c>
      <c r="G828">
        <v>2020</v>
      </c>
      <c r="H828" t="s">
        <v>950</v>
      </c>
      <c r="J828" s="14" t="s">
        <v>949</v>
      </c>
      <c r="K828" t="s">
        <v>948</v>
      </c>
      <c r="L828" t="s">
        <v>12867</v>
      </c>
    </row>
    <row r="829" spans="1:12" ht="285" x14ac:dyDescent="0.45">
      <c r="A829" t="s">
        <v>13280</v>
      </c>
      <c r="B829" t="s">
        <v>11759</v>
      </c>
      <c r="C829">
        <v>7</v>
      </c>
      <c r="D829" t="s">
        <v>3726</v>
      </c>
      <c r="E829" s="14" t="s">
        <v>3725</v>
      </c>
      <c r="F829" t="s">
        <v>1241</v>
      </c>
      <c r="G829">
        <v>2023</v>
      </c>
      <c r="H829" t="s">
        <v>3722</v>
      </c>
      <c r="J829" s="14" t="s">
        <v>3721</v>
      </c>
      <c r="K829" t="s">
        <v>3720</v>
      </c>
      <c r="L829" t="s">
        <v>12472</v>
      </c>
    </row>
    <row r="830" spans="1:12" ht="285" x14ac:dyDescent="0.45">
      <c r="A830" t="s">
        <v>13280</v>
      </c>
      <c r="B830" t="s">
        <v>11759</v>
      </c>
      <c r="C830">
        <v>7</v>
      </c>
      <c r="D830" t="s">
        <v>3340</v>
      </c>
      <c r="E830" s="14" t="s">
        <v>3339</v>
      </c>
      <c r="F830" t="s">
        <v>869</v>
      </c>
      <c r="G830">
        <v>2022</v>
      </c>
      <c r="H830" t="s">
        <v>3338</v>
      </c>
      <c r="J830" s="14" t="s">
        <v>3337</v>
      </c>
      <c r="K830" t="s">
        <v>3336</v>
      </c>
      <c r="L830" t="s">
        <v>12528</v>
      </c>
    </row>
    <row r="831" spans="1:12" ht="409.5" x14ac:dyDescent="0.45">
      <c r="A831" t="s">
        <v>13280</v>
      </c>
      <c r="B831" t="s">
        <v>11759</v>
      </c>
      <c r="C831">
        <v>7</v>
      </c>
      <c r="D831" t="s">
        <v>5015</v>
      </c>
      <c r="E831" s="14" t="s">
        <v>5014</v>
      </c>
      <c r="F831" t="s">
        <v>626</v>
      </c>
      <c r="G831">
        <v>2024</v>
      </c>
      <c r="H831" t="s">
        <v>5013</v>
      </c>
      <c r="J831" s="14" t="s">
        <v>5012</v>
      </c>
      <c r="K831" t="s">
        <v>5011</v>
      </c>
      <c r="L831" t="s">
        <v>12279</v>
      </c>
    </row>
    <row r="832" spans="1:12" ht="313.5" x14ac:dyDescent="0.45">
      <c r="A832" t="s">
        <v>13280</v>
      </c>
      <c r="B832" t="s">
        <v>11759</v>
      </c>
      <c r="C832">
        <v>7</v>
      </c>
      <c r="D832" t="s">
        <v>4277</v>
      </c>
      <c r="E832" s="14" t="s">
        <v>4276</v>
      </c>
      <c r="F832" t="s">
        <v>3300</v>
      </c>
      <c r="G832">
        <v>2022</v>
      </c>
      <c r="H832" t="s">
        <v>4275</v>
      </c>
      <c r="J832" s="14" t="s">
        <v>4274</v>
      </c>
      <c r="K832" t="s">
        <v>4273</v>
      </c>
      <c r="L832" t="s">
        <v>12390</v>
      </c>
    </row>
    <row r="833" spans="1:12" ht="270.75" x14ac:dyDescent="0.45">
      <c r="A833" t="s">
        <v>13280</v>
      </c>
      <c r="B833" t="s">
        <v>11759</v>
      </c>
      <c r="C833">
        <v>7</v>
      </c>
      <c r="D833" t="s">
        <v>1146</v>
      </c>
      <c r="E833" s="14" t="s">
        <v>1145</v>
      </c>
      <c r="F833" t="s">
        <v>850</v>
      </c>
      <c r="G833">
        <v>2021</v>
      </c>
      <c r="H833" t="s">
        <v>1143</v>
      </c>
      <c r="J833" s="14" t="s">
        <v>1142</v>
      </c>
      <c r="L833" t="s">
        <v>12839</v>
      </c>
    </row>
    <row r="834" spans="1:12" ht="299.25" x14ac:dyDescent="0.45">
      <c r="A834" t="s">
        <v>13279</v>
      </c>
      <c r="B834" t="s">
        <v>11760</v>
      </c>
      <c r="C834" t="s">
        <v>5857</v>
      </c>
      <c r="D834" t="s">
        <v>6436</v>
      </c>
      <c r="E834" s="14" t="s">
        <v>6433</v>
      </c>
      <c r="G834">
        <v>2017</v>
      </c>
      <c r="H834" t="s">
        <v>6431</v>
      </c>
      <c r="J834" s="14" t="s">
        <v>6430</v>
      </c>
      <c r="L834" t="s">
        <v>13168</v>
      </c>
    </row>
    <row r="835" spans="1:12" ht="409.5" x14ac:dyDescent="0.45">
      <c r="A835" t="s">
        <v>13280</v>
      </c>
      <c r="B835" t="s">
        <v>11759</v>
      </c>
      <c r="C835">
        <v>7</v>
      </c>
      <c r="D835" t="s">
        <v>852</v>
      </c>
      <c r="E835" s="14" t="s">
        <v>851</v>
      </c>
      <c r="F835" t="s">
        <v>850</v>
      </c>
      <c r="G835">
        <v>2021</v>
      </c>
      <c r="H835" t="s">
        <v>848</v>
      </c>
      <c r="J835" s="14" t="s">
        <v>847</v>
      </c>
      <c r="L835" t="s">
        <v>12881</v>
      </c>
    </row>
    <row r="836" spans="1:12" ht="384.75" x14ac:dyDescent="0.45">
      <c r="A836" t="s">
        <v>13280</v>
      </c>
      <c r="B836" t="s">
        <v>11759</v>
      </c>
      <c r="C836">
        <v>7</v>
      </c>
      <c r="D836" t="s">
        <v>5471</v>
      </c>
      <c r="E836" s="14" t="s">
        <v>5470</v>
      </c>
      <c r="F836" t="s">
        <v>5469</v>
      </c>
      <c r="G836">
        <v>2024</v>
      </c>
      <c r="H836" t="s">
        <v>5468</v>
      </c>
      <c r="J836" s="14" t="s">
        <v>5467</v>
      </c>
      <c r="K836" t="s">
        <v>5466</v>
      </c>
      <c r="L836" t="s">
        <v>12209</v>
      </c>
    </row>
    <row r="837" spans="1:12" ht="185.25" x14ac:dyDescent="0.45">
      <c r="A837" t="s">
        <v>13280</v>
      </c>
      <c r="B837" t="s">
        <v>11759</v>
      </c>
      <c r="C837">
        <v>7</v>
      </c>
      <c r="D837" t="s">
        <v>1084</v>
      </c>
      <c r="E837" s="14" t="s">
        <v>1083</v>
      </c>
      <c r="F837" t="s">
        <v>902</v>
      </c>
      <c r="G837">
        <v>2021</v>
      </c>
      <c r="H837" t="s">
        <v>1081</v>
      </c>
      <c r="J837" s="14" t="s">
        <v>1080</v>
      </c>
      <c r="K837" t="s">
        <v>1079</v>
      </c>
      <c r="L837" t="s">
        <v>12848</v>
      </c>
    </row>
    <row r="838" spans="1:12" ht="128.25" x14ac:dyDescent="0.45">
      <c r="A838" t="s">
        <v>13280</v>
      </c>
      <c r="B838" t="s">
        <v>11759</v>
      </c>
      <c r="C838">
        <v>7</v>
      </c>
      <c r="D838" t="s">
        <v>1838</v>
      </c>
      <c r="E838" s="14" t="s">
        <v>1837</v>
      </c>
      <c r="F838" t="s">
        <v>1836</v>
      </c>
      <c r="G838">
        <v>2019</v>
      </c>
      <c r="H838" t="s">
        <v>1835</v>
      </c>
      <c r="J838" s="14" t="s">
        <v>1834</v>
      </c>
      <c r="L838" t="s">
        <v>12744</v>
      </c>
    </row>
    <row r="839" spans="1:12" ht="370.5" x14ac:dyDescent="0.45">
      <c r="A839" t="s">
        <v>13280</v>
      </c>
      <c r="B839" t="s">
        <v>11759</v>
      </c>
      <c r="C839">
        <v>7</v>
      </c>
      <c r="D839" t="s">
        <v>1625</v>
      </c>
      <c r="E839" s="14" t="s">
        <v>1624</v>
      </c>
      <c r="F839" t="s">
        <v>605</v>
      </c>
      <c r="G839">
        <v>2020</v>
      </c>
      <c r="H839" t="s">
        <v>1623</v>
      </c>
      <c r="J839" s="14" t="s">
        <v>1622</v>
      </c>
      <c r="K839" t="s">
        <v>1621</v>
      </c>
      <c r="L839" t="s">
        <v>12773</v>
      </c>
    </row>
    <row r="840" spans="1:12" ht="399" x14ac:dyDescent="0.45">
      <c r="A840" t="s">
        <v>13279</v>
      </c>
      <c r="B840" t="s">
        <v>11759</v>
      </c>
      <c r="C840">
        <v>7</v>
      </c>
      <c r="D840" t="s">
        <v>2573</v>
      </c>
      <c r="E840" s="14" t="s">
        <v>2572</v>
      </c>
      <c r="F840" t="s">
        <v>979</v>
      </c>
      <c r="G840">
        <v>2024</v>
      </c>
      <c r="H840" t="s">
        <v>2571</v>
      </c>
      <c r="J840" s="14" t="s">
        <v>2570</v>
      </c>
      <c r="K840" t="s">
        <v>2569</v>
      </c>
      <c r="L840" t="s">
        <v>12642</v>
      </c>
    </row>
    <row r="841" spans="1:12" ht="370.5" x14ac:dyDescent="0.45">
      <c r="A841" t="s">
        <v>13280</v>
      </c>
      <c r="B841" t="s">
        <v>11759</v>
      </c>
      <c r="C841">
        <v>7</v>
      </c>
      <c r="D841" t="s">
        <v>2139</v>
      </c>
      <c r="E841" s="14" t="s">
        <v>2138</v>
      </c>
      <c r="F841" t="s">
        <v>2137</v>
      </c>
      <c r="G841">
        <v>2018</v>
      </c>
      <c r="H841" t="s">
        <v>2134</v>
      </c>
      <c r="J841" s="14" t="s">
        <v>2133</v>
      </c>
      <c r="K841" t="s">
        <v>2132</v>
      </c>
      <c r="L841" t="s">
        <v>12703</v>
      </c>
    </row>
    <row r="842" spans="1:12" ht="409.5" x14ac:dyDescent="0.45">
      <c r="A842" t="s">
        <v>13280</v>
      </c>
      <c r="B842" t="s">
        <v>11759</v>
      </c>
      <c r="C842">
        <v>7</v>
      </c>
      <c r="D842" t="s">
        <v>5242</v>
      </c>
      <c r="E842" s="14" t="s">
        <v>5241</v>
      </c>
      <c r="F842" t="s">
        <v>5240</v>
      </c>
      <c r="G842">
        <v>2024</v>
      </c>
      <c r="H842" t="s">
        <v>5239</v>
      </c>
      <c r="J842" s="14" t="s">
        <v>5238</v>
      </c>
      <c r="K842" t="s">
        <v>5237</v>
      </c>
      <c r="L842" t="s">
        <v>12244</v>
      </c>
    </row>
    <row r="843" spans="1:12" ht="399" x14ac:dyDescent="0.45">
      <c r="A843" t="s">
        <v>13280</v>
      </c>
      <c r="B843" t="s">
        <v>11759</v>
      </c>
      <c r="C843">
        <v>7</v>
      </c>
      <c r="D843" t="s">
        <v>2601</v>
      </c>
      <c r="E843" s="14" t="s">
        <v>2600</v>
      </c>
      <c r="F843" t="s">
        <v>2599</v>
      </c>
      <c r="G843">
        <v>2023</v>
      </c>
      <c r="H843" t="s">
        <v>2598</v>
      </c>
      <c r="J843" s="14" t="s">
        <v>2597</v>
      </c>
      <c r="K843" t="s">
        <v>2596</v>
      </c>
      <c r="L843" t="s">
        <v>12638</v>
      </c>
    </row>
    <row r="844" spans="1:12" ht="409.5" x14ac:dyDescent="0.45">
      <c r="A844" t="s">
        <v>13279</v>
      </c>
      <c r="B844" t="s">
        <v>11759</v>
      </c>
      <c r="C844">
        <v>7</v>
      </c>
      <c r="D844" t="s">
        <v>5214</v>
      </c>
      <c r="E844" s="14" t="s">
        <v>5213</v>
      </c>
      <c r="F844" t="s">
        <v>1941</v>
      </c>
      <c r="G844">
        <v>2024</v>
      </c>
      <c r="H844" t="s">
        <v>5212</v>
      </c>
      <c r="J844" s="14" t="s">
        <v>5211</v>
      </c>
      <c r="K844" t="s">
        <v>5210</v>
      </c>
      <c r="L844" t="s">
        <v>12248</v>
      </c>
    </row>
    <row r="845" spans="1:12" ht="370.5" x14ac:dyDescent="0.45">
      <c r="A845" t="s">
        <v>13280</v>
      </c>
      <c r="B845" t="s">
        <v>11759</v>
      </c>
      <c r="C845">
        <v>7</v>
      </c>
      <c r="D845" t="s">
        <v>4821</v>
      </c>
      <c r="E845" s="14" t="s">
        <v>4820</v>
      </c>
      <c r="F845" t="s">
        <v>795</v>
      </c>
      <c r="G845">
        <v>2024</v>
      </c>
      <c r="H845" t="s">
        <v>4819</v>
      </c>
      <c r="J845" s="14" t="s">
        <v>4818</v>
      </c>
      <c r="K845" t="s">
        <v>4817</v>
      </c>
      <c r="L845" t="s">
        <v>12308</v>
      </c>
    </row>
    <row r="846" spans="1:12" ht="342" x14ac:dyDescent="0.45">
      <c r="A846" t="s">
        <v>13280</v>
      </c>
      <c r="B846" t="s">
        <v>11759</v>
      </c>
      <c r="C846">
        <v>7</v>
      </c>
      <c r="D846" t="s">
        <v>738</v>
      </c>
      <c r="E846" s="14" t="s">
        <v>737</v>
      </c>
      <c r="F846" t="s">
        <v>736</v>
      </c>
      <c r="G846">
        <v>2020</v>
      </c>
      <c r="H846" t="s">
        <v>734</v>
      </c>
      <c r="J846" s="14" t="s">
        <v>733</v>
      </c>
      <c r="K846" t="s">
        <v>732</v>
      </c>
      <c r="L846" t="s">
        <v>12897</v>
      </c>
    </row>
    <row r="847" spans="1:12" ht="409.5" x14ac:dyDescent="0.45">
      <c r="A847" t="s">
        <v>13280</v>
      </c>
      <c r="B847" t="s">
        <v>11759</v>
      </c>
      <c r="C847">
        <v>7</v>
      </c>
      <c r="D847" t="s">
        <v>2635</v>
      </c>
      <c r="E847" s="14" t="s">
        <v>2634</v>
      </c>
      <c r="F847" t="s">
        <v>2633</v>
      </c>
      <c r="G847">
        <v>2023</v>
      </c>
      <c r="H847" t="s">
        <v>2632</v>
      </c>
      <c r="J847" s="14" t="s">
        <v>2631</v>
      </c>
      <c r="K847" t="s">
        <v>2630</v>
      </c>
      <c r="L847" t="s">
        <v>12633</v>
      </c>
    </row>
    <row r="848" spans="1:12" ht="409.5" x14ac:dyDescent="0.45">
      <c r="A848" t="s">
        <v>13280</v>
      </c>
      <c r="B848" t="s">
        <v>11759</v>
      </c>
      <c r="C848">
        <v>7</v>
      </c>
      <c r="D848" t="s">
        <v>628</v>
      </c>
      <c r="E848" s="14" t="s">
        <v>627</v>
      </c>
      <c r="F848" t="s">
        <v>626</v>
      </c>
      <c r="G848">
        <v>2020</v>
      </c>
      <c r="H848" t="s">
        <v>625</v>
      </c>
      <c r="J848" s="14" t="s">
        <v>624</v>
      </c>
      <c r="K848" t="s">
        <v>623</v>
      </c>
      <c r="L848" t="s">
        <v>12912</v>
      </c>
    </row>
    <row r="849" spans="1:12" ht="409.5" x14ac:dyDescent="0.45">
      <c r="A849" t="s">
        <v>13280</v>
      </c>
      <c r="B849" t="s">
        <v>11759</v>
      </c>
      <c r="C849">
        <v>7</v>
      </c>
      <c r="D849" t="s">
        <v>1262</v>
      </c>
      <c r="E849" s="14" t="s">
        <v>1261</v>
      </c>
      <c r="F849" t="s">
        <v>690</v>
      </c>
      <c r="G849">
        <v>2021</v>
      </c>
      <c r="H849" t="s">
        <v>1260</v>
      </c>
      <c r="J849" s="14" t="s">
        <v>1259</v>
      </c>
      <c r="K849" t="s">
        <v>1258</v>
      </c>
      <c r="L849" t="s">
        <v>12822</v>
      </c>
    </row>
    <row r="850" spans="1:12" ht="313.5" x14ac:dyDescent="0.45">
      <c r="A850" t="s">
        <v>13280</v>
      </c>
      <c r="B850" t="s">
        <v>11759</v>
      </c>
      <c r="C850">
        <v>7</v>
      </c>
      <c r="D850" t="s">
        <v>3888</v>
      </c>
      <c r="E850" s="14" t="s">
        <v>3887</v>
      </c>
      <c r="F850" t="s">
        <v>795</v>
      </c>
      <c r="G850">
        <v>2022</v>
      </c>
      <c r="H850" t="s">
        <v>3886</v>
      </c>
      <c r="J850" s="14" t="s">
        <v>3885</v>
      </c>
      <c r="K850" t="s">
        <v>3884</v>
      </c>
      <c r="L850" t="s">
        <v>12448</v>
      </c>
    </row>
    <row r="851" spans="1:12" ht="171" x14ac:dyDescent="0.45">
      <c r="A851" t="s">
        <v>13280</v>
      </c>
      <c r="B851" t="s">
        <v>11759</v>
      </c>
      <c r="C851">
        <v>7</v>
      </c>
      <c r="D851" t="s">
        <v>3399</v>
      </c>
      <c r="E851" s="14" t="s">
        <v>3398</v>
      </c>
      <c r="F851" t="s">
        <v>1731</v>
      </c>
      <c r="G851">
        <v>2022</v>
      </c>
      <c r="H851" t="s">
        <v>3397</v>
      </c>
      <c r="J851" s="14" t="s">
        <v>3396</v>
      </c>
      <c r="K851" t="s">
        <v>3395</v>
      </c>
      <c r="L851" t="s">
        <v>12519</v>
      </c>
    </row>
    <row r="852" spans="1:12" ht="299.25" x14ac:dyDescent="0.45">
      <c r="A852" t="s">
        <v>13280</v>
      </c>
      <c r="B852" t="s">
        <v>11759</v>
      </c>
      <c r="C852">
        <v>7</v>
      </c>
      <c r="D852" t="s">
        <v>4913</v>
      </c>
      <c r="E852" s="14" t="s">
        <v>4912</v>
      </c>
      <c r="F852" t="s">
        <v>626</v>
      </c>
      <c r="G852">
        <v>2024</v>
      </c>
      <c r="H852" t="s">
        <v>4911</v>
      </c>
      <c r="J852" s="14" t="s">
        <v>4910</v>
      </c>
      <c r="K852" t="s">
        <v>4909</v>
      </c>
      <c r="L852" t="s">
        <v>12294</v>
      </c>
    </row>
    <row r="853" spans="1:12" ht="171" x14ac:dyDescent="0.45">
      <c r="A853" t="s">
        <v>13280</v>
      </c>
      <c r="B853" t="s">
        <v>11759</v>
      </c>
      <c r="C853">
        <v>7</v>
      </c>
      <c r="D853" t="s">
        <v>1474</v>
      </c>
      <c r="E853" s="14" t="s">
        <v>1473</v>
      </c>
      <c r="F853" t="s">
        <v>960</v>
      </c>
      <c r="G853">
        <v>2020</v>
      </c>
      <c r="H853" t="s">
        <v>1470</v>
      </c>
      <c r="J853" s="14" t="s">
        <v>1469</v>
      </c>
      <c r="K853" t="s">
        <v>1468</v>
      </c>
      <c r="L853" t="s">
        <v>12794</v>
      </c>
    </row>
    <row r="854" spans="1:12" ht="409.5" x14ac:dyDescent="0.45">
      <c r="A854" t="s">
        <v>13280</v>
      </c>
      <c r="B854" t="s">
        <v>11759</v>
      </c>
      <c r="C854">
        <v>7</v>
      </c>
      <c r="D854" t="s">
        <v>3901</v>
      </c>
      <c r="E854" s="14" t="s">
        <v>3900</v>
      </c>
      <c r="F854" t="s">
        <v>3899</v>
      </c>
      <c r="G854">
        <v>2022</v>
      </c>
      <c r="H854" t="s">
        <v>3898</v>
      </c>
      <c r="J854" s="14" t="s">
        <v>3897</v>
      </c>
      <c r="K854" t="s">
        <v>3896</v>
      </c>
      <c r="L854" t="s">
        <v>12446</v>
      </c>
    </row>
    <row r="855" spans="1:12" ht="399" x14ac:dyDescent="0.45">
      <c r="A855" t="s">
        <v>13280</v>
      </c>
      <c r="B855" t="s">
        <v>11759</v>
      </c>
      <c r="C855">
        <v>7</v>
      </c>
      <c r="D855" t="s">
        <v>5305</v>
      </c>
      <c r="E855" s="14" t="s">
        <v>5304</v>
      </c>
      <c r="F855" t="s">
        <v>773</v>
      </c>
      <c r="G855">
        <v>2024</v>
      </c>
      <c r="H855" t="s">
        <v>5303</v>
      </c>
      <c r="J855" s="14" t="s">
        <v>5302</v>
      </c>
      <c r="K855" t="s">
        <v>5301</v>
      </c>
      <c r="L855" t="s">
        <v>12234</v>
      </c>
    </row>
    <row r="856" spans="1:12" ht="409.5" x14ac:dyDescent="0.45">
      <c r="A856" t="s">
        <v>13280</v>
      </c>
      <c r="B856" t="s">
        <v>11759</v>
      </c>
      <c r="C856">
        <v>7</v>
      </c>
      <c r="D856" t="s">
        <v>3434</v>
      </c>
      <c r="E856" s="14" t="s">
        <v>3433</v>
      </c>
      <c r="F856" t="s">
        <v>3432</v>
      </c>
      <c r="G856">
        <v>2022</v>
      </c>
      <c r="H856" t="s">
        <v>3431</v>
      </c>
      <c r="J856" s="14" t="s">
        <v>3430</v>
      </c>
      <c r="K856" t="s">
        <v>3429</v>
      </c>
      <c r="L856" t="s">
        <v>12514</v>
      </c>
    </row>
    <row r="857" spans="1:12" ht="409.5" x14ac:dyDescent="0.45">
      <c r="A857" t="s">
        <v>13279</v>
      </c>
      <c r="B857" t="s">
        <v>11759</v>
      </c>
      <c r="C857">
        <v>7</v>
      </c>
      <c r="D857" t="s">
        <v>2837</v>
      </c>
      <c r="E857" s="14" t="s">
        <v>2836</v>
      </c>
      <c r="F857" t="s">
        <v>2198</v>
      </c>
      <c r="G857">
        <v>2023</v>
      </c>
      <c r="H857" t="s">
        <v>2835</v>
      </c>
      <c r="J857" s="14" t="s">
        <v>2834</v>
      </c>
      <c r="K857" t="s">
        <v>2833</v>
      </c>
      <c r="L857" t="s">
        <v>12603</v>
      </c>
    </row>
    <row r="858" spans="1:12" ht="409.5" x14ac:dyDescent="0.45">
      <c r="A858" t="s">
        <v>13280</v>
      </c>
      <c r="B858" t="s">
        <v>11759</v>
      </c>
      <c r="C858">
        <v>7</v>
      </c>
      <c r="D858" t="s">
        <v>1104</v>
      </c>
      <c r="E858" s="14" t="s">
        <v>1103</v>
      </c>
      <c r="F858" t="s">
        <v>1102</v>
      </c>
      <c r="G858">
        <v>2021</v>
      </c>
      <c r="H858" t="s">
        <v>1101</v>
      </c>
      <c r="J858" s="14" t="s">
        <v>1100</v>
      </c>
      <c r="K858" t="s">
        <v>1099</v>
      </c>
      <c r="L858" t="s">
        <v>12845</v>
      </c>
    </row>
    <row r="859" spans="1:12" ht="409.5" x14ac:dyDescent="0.45">
      <c r="A859" t="s">
        <v>13280</v>
      </c>
      <c r="B859" t="s">
        <v>11759</v>
      </c>
      <c r="C859">
        <v>7</v>
      </c>
      <c r="D859" t="s">
        <v>4755</v>
      </c>
      <c r="E859" s="14" t="s">
        <v>4754</v>
      </c>
      <c r="F859" t="s">
        <v>2659</v>
      </c>
      <c r="G859">
        <v>2024</v>
      </c>
      <c r="H859" t="s">
        <v>4753</v>
      </c>
      <c r="J859" s="14" t="s">
        <v>4752</v>
      </c>
      <c r="K859" t="s">
        <v>4751</v>
      </c>
      <c r="L859" t="s">
        <v>12318</v>
      </c>
    </row>
    <row r="860" spans="1:12" ht="313.5" x14ac:dyDescent="0.45">
      <c r="A860" t="s">
        <v>13280</v>
      </c>
      <c r="B860" t="s">
        <v>11759</v>
      </c>
      <c r="C860">
        <v>7</v>
      </c>
      <c r="D860" t="s">
        <v>5796</v>
      </c>
      <c r="E860" s="14" t="s">
        <v>5795</v>
      </c>
      <c r="F860" t="s">
        <v>795</v>
      </c>
      <c r="G860">
        <v>2024</v>
      </c>
      <c r="H860" t="s">
        <v>5794</v>
      </c>
      <c r="J860" s="14" t="s">
        <v>5793</v>
      </c>
      <c r="K860" t="s">
        <v>5792</v>
      </c>
      <c r="L860" t="s">
        <v>12159</v>
      </c>
    </row>
    <row r="861" spans="1:12" ht="409.5" x14ac:dyDescent="0.45">
      <c r="A861" t="s">
        <v>13279</v>
      </c>
      <c r="B861" t="s">
        <v>11759</v>
      </c>
      <c r="C861">
        <v>7</v>
      </c>
      <c r="D861" t="s">
        <v>1152</v>
      </c>
      <c r="E861" s="14" t="s">
        <v>1151</v>
      </c>
      <c r="F861" t="s">
        <v>690</v>
      </c>
      <c r="G861">
        <v>2021</v>
      </c>
      <c r="H861" t="s">
        <v>1150</v>
      </c>
      <c r="J861" s="14" t="s">
        <v>1149</v>
      </c>
      <c r="K861" t="s">
        <v>1148</v>
      </c>
      <c r="L861" t="s">
        <v>12838</v>
      </c>
    </row>
    <row r="862" spans="1:12" ht="270.75" x14ac:dyDescent="0.45">
      <c r="A862" t="s">
        <v>13279</v>
      </c>
      <c r="B862" t="s">
        <v>11759</v>
      </c>
      <c r="C862">
        <v>7</v>
      </c>
      <c r="D862" t="s">
        <v>5613</v>
      </c>
      <c r="E862" s="14" t="s">
        <v>5612</v>
      </c>
      <c r="F862" t="s">
        <v>5611</v>
      </c>
      <c r="G862">
        <v>2024</v>
      </c>
      <c r="H862" t="s">
        <v>5610</v>
      </c>
      <c r="J862" s="14" t="s">
        <v>5609</v>
      </c>
      <c r="K862" t="s">
        <v>5608</v>
      </c>
      <c r="L862" t="s">
        <v>12188</v>
      </c>
    </row>
    <row r="863" spans="1:12" ht="409.5" x14ac:dyDescent="0.45">
      <c r="A863" t="s">
        <v>13279</v>
      </c>
      <c r="B863" t="s">
        <v>11759</v>
      </c>
      <c r="C863">
        <v>7</v>
      </c>
      <c r="D863" t="s">
        <v>5346</v>
      </c>
      <c r="E863" s="14" t="s">
        <v>5345</v>
      </c>
      <c r="F863" t="s">
        <v>3412</v>
      </c>
      <c r="G863">
        <v>2024</v>
      </c>
      <c r="H863" t="s">
        <v>5343</v>
      </c>
      <c r="J863" s="14" t="s">
        <v>5342</v>
      </c>
      <c r="K863" t="s">
        <v>5341</v>
      </c>
      <c r="L863" t="s">
        <v>12228</v>
      </c>
    </row>
    <row r="864" spans="1:12" ht="213.75" x14ac:dyDescent="0.45">
      <c r="A864" t="s">
        <v>13279</v>
      </c>
      <c r="B864" t="s">
        <v>11759</v>
      </c>
      <c r="C864">
        <v>7</v>
      </c>
      <c r="D864" t="s">
        <v>4220</v>
      </c>
      <c r="E864" s="14" t="s">
        <v>4219</v>
      </c>
      <c r="F864" t="s">
        <v>4218</v>
      </c>
      <c r="G864">
        <v>2021</v>
      </c>
      <c r="H864" t="s">
        <v>4216</v>
      </c>
      <c r="J864" s="14" t="s">
        <v>4215</v>
      </c>
      <c r="K864" t="s">
        <v>4214</v>
      </c>
      <c r="L864" t="s">
        <v>12399</v>
      </c>
    </row>
    <row r="865" spans="1:12" ht="285" x14ac:dyDescent="0.45">
      <c r="A865" t="s">
        <v>13280</v>
      </c>
      <c r="B865" t="s">
        <v>11759</v>
      </c>
      <c r="C865">
        <v>7</v>
      </c>
      <c r="D865" t="s">
        <v>3490</v>
      </c>
      <c r="E865" s="14" t="s">
        <v>3489</v>
      </c>
      <c r="F865" t="s">
        <v>3488</v>
      </c>
      <c r="G865">
        <v>2022</v>
      </c>
      <c r="H865" t="s">
        <v>3487</v>
      </c>
      <c r="J865" s="14" t="s">
        <v>3486</v>
      </c>
      <c r="K865" t="s">
        <v>3485</v>
      </c>
      <c r="L865" t="s">
        <v>12506</v>
      </c>
    </row>
    <row r="866" spans="1:12" ht="409.5" x14ac:dyDescent="0.45">
      <c r="A866" t="s">
        <v>13280</v>
      </c>
      <c r="B866" t="s">
        <v>11759</v>
      </c>
      <c r="C866">
        <v>7</v>
      </c>
      <c r="D866" t="s">
        <v>5425</v>
      </c>
      <c r="E866" s="14" t="s">
        <v>5424</v>
      </c>
      <c r="F866" t="s">
        <v>979</v>
      </c>
      <c r="G866">
        <v>2024</v>
      </c>
      <c r="H866" t="s">
        <v>5423</v>
      </c>
      <c r="J866" s="14" t="s">
        <v>5422</v>
      </c>
      <c r="K866" t="s">
        <v>5421</v>
      </c>
      <c r="L866" t="s">
        <v>12216</v>
      </c>
    </row>
    <row r="867" spans="1:12" ht="242.25" x14ac:dyDescent="0.45">
      <c r="A867" t="s">
        <v>13280</v>
      </c>
      <c r="B867" t="s">
        <v>11759</v>
      </c>
      <c r="C867">
        <v>7</v>
      </c>
      <c r="D867" t="s">
        <v>2797</v>
      </c>
      <c r="E867" s="14" t="s">
        <v>2796</v>
      </c>
      <c r="F867" t="s">
        <v>2795</v>
      </c>
      <c r="G867">
        <v>2023</v>
      </c>
      <c r="H867" t="s">
        <v>2793</v>
      </c>
      <c r="J867" s="14" t="s">
        <v>2792</v>
      </c>
      <c r="K867" t="s">
        <v>2791</v>
      </c>
      <c r="L867" t="s">
        <v>12609</v>
      </c>
    </row>
    <row r="868" spans="1:12" ht="285" x14ac:dyDescent="0.45">
      <c r="A868" t="s">
        <v>13279</v>
      </c>
      <c r="B868" t="s">
        <v>11759</v>
      </c>
      <c r="C868">
        <v>7</v>
      </c>
      <c r="D868" t="s">
        <v>3852</v>
      </c>
      <c r="E868" s="14" t="s">
        <v>3851</v>
      </c>
      <c r="F868" t="s">
        <v>3850</v>
      </c>
      <c r="G868">
        <v>2022</v>
      </c>
      <c r="H868" t="s">
        <v>3848</v>
      </c>
      <c r="J868" s="14" t="s">
        <v>3847</v>
      </c>
      <c r="L868" t="s">
        <v>12453</v>
      </c>
    </row>
    <row r="869" spans="1:12" ht="399" x14ac:dyDescent="0.45">
      <c r="A869" t="s">
        <v>13280</v>
      </c>
      <c r="B869" t="s">
        <v>11759</v>
      </c>
      <c r="C869">
        <v>7</v>
      </c>
      <c r="D869" t="s">
        <v>4432</v>
      </c>
      <c r="E869" s="14" t="s">
        <v>4431</v>
      </c>
      <c r="F869" t="s">
        <v>2981</v>
      </c>
      <c r="G869">
        <v>2021</v>
      </c>
      <c r="H869" t="s">
        <v>4430</v>
      </c>
      <c r="J869" s="14" t="s">
        <v>4429</v>
      </c>
      <c r="K869" t="s">
        <v>4428</v>
      </c>
      <c r="L869" t="s">
        <v>12367</v>
      </c>
    </row>
    <row r="870" spans="1:12" ht="285" x14ac:dyDescent="0.45">
      <c r="A870" t="s">
        <v>13279</v>
      </c>
      <c r="B870" t="s">
        <v>11759</v>
      </c>
      <c r="C870">
        <v>7</v>
      </c>
      <c r="D870" t="s">
        <v>3798</v>
      </c>
      <c r="E870" s="14" t="s">
        <v>3797</v>
      </c>
      <c r="F870" t="s">
        <v>3536</v>
      </c>
      <c r="G870">
        <v>2022</v>
      </c>
      <c r="H870" t="s">
        <v>3795</v>
      </c>
      <c r="J870" s="14" t="s">
        <v>3794</v>
      </c>
      <c r="K870" t="s">
        <v>3793</v>
      </c>
      <c r="L870" t="s">
        <v>12461</v>
      </c>
    </row>
    <row r="871" spans="1:12" ht="285" x14ac:dyDescent="0.45">
      <c r="A871" t="s">
        <v>13279</v>
      </c>
      <c r="B871" t="s">
        <v>11759</v>
      </c>
      <c r="C871">
        <v>7</v>
      </c>
      <c r="D871" t="s">
        <v>1719</v>
      </c>
      <c r="E871" s="14" t="s">
        <v>1718</v>
      </c>
      <c r="F871" t="s">
        <v>1717</v>
      </c>
      <c r="G871">
        <v>2019</v>
      </c>
      <c r="H871" t="s">
        <v>1714</v>
      </c>
      <c r="J871" s="14" t="s">
        <v>1713</v>
      </c>
      <c r="K871" t="s">
        <v>1712</v>
      </c>
      <c r="L871" t="s">
        <v>12760</v>
      </c>
    </row>
    <row r="872" spans="1:12" ht="199.5" x14ac:dyDescent="0.45">
      <c r="A872" t="s">
        <v>13280</v>
      </c>
      <c r="B872" t="s">
        <v>11759</v>
      </c>
      <c r="C872">
        <v>7</v>
      </c>
      <c r="D872" t="s">
        <v>4510</v>
      </c>
      <c r="E872" s="14" t="s">
        <v>4509</v>
      </c>
      <c r="F872" t="s">
        <v>720</v>
      </c>
      <c r="G872">
        <v>2022</v>
      </c>
      <c r="H872" t="s">
        <v>4506</v>
      </c>
      <c r="J872" s="14" t="s">
        <v>4505</v>
      </c>
      <c r="K872" t="s">
        <v>4504</v>
      </c>
      <c r="L872" t="s">
        <v>12355</v>
      </c>
    </row>
    <row r="873" spans="1:12" ht="409.5" x14ac:dyDescent="0.45">
      <c r="A873" t="s">
        <v>13280</v>
      </c>
      <c r="B873" t="s">
        <v>11759</v>
      </c>
      <c r="C873">
        <v>7</v>
      </c>
      <c r="D873" t="s">
        <v>1741</v>
      </c>
      <c r="E873" s="14" t="s">
        <v>1740</v>
      </c>
      <c r="F873" t="s">
        <v>1739</v>
      </c>
      <c r="G873">
        <v>2019</v>
      </c>
      <c r="H873" t="s">
        <v>1737</v>
      </c>
      <c r="J873" s="14" t="s">
        <v>1736</v>
      </c>
      <c r="K873" t="s">
        <v>1735</v>
      </c>
      <c r="L873" t="s">
        <v>12757</v>
      </c>
    </row>
    <row r="874" spans="1:12" ht="399" x14ac:dyDescent="0.45">
      <c r="A874" t="s">
        <v>13279</v>
      </c>
      <c r="B874" t="s">
        <v>11759</v>
      </c>
      <c r="C874">
        <v>7</v>
      </c>
      <c r="D874" t="s">
        <v>3581</v>
      </c>
      <c r="E874" s="14" t="s">
        <v>3580</v>
      </c>
      <c r="F874" t="s">
        <v>2947</v>
      </c>
      <c r="G874">
        <v>2022</v>
      </c>
      <c r="H874" t="s">
        <v>3579</v>
      </c>
      <c r="J874" s="14" t="s">
        <v>3578</v>
      </c>
      <c r="K874" t="s">
        <v>3577</v>
      </c>
      <c r="L874" t="s">
        <v>12493</v>
      </c>
    </row>
    <row r="875" spans="1:12" ht="399" x14ac:dyDescent="0.45">
      <c r="A875" t="s">
        <v>13280</v>
      </c>
      <c r="B875" t="s">
        <v>11759</v>
      </c>
      <c r="C875">
        <v>7</v>
      </c>
      <c r="D875" t="s">
        <v>4801</v>
      </c>
      <c r="E875" s="14" t="s">
        <v>4800</v>
      </c>
      <c r="F875" t="s">
        <v>4799</v>
      </c>
      <c r="G875">
        <v>2024</v>
      </c>
      <c r="H875" t="s">
        <v>4798</v>
      </c>
      <c r="J875" s="14" t="s">
        <v>4797</v>
      </c>
      <c r="K875" t="s">
        <v>4796</v>
      </c>
      <c r="L875" t="s">
        <v>12311</v>
      </c>
    </row>
    <row r="876" spans="1:12" ht="409.5" x14ac:dyDescent="0.45">
      <c r="A876" t="s">
        <v>13280</v>
      </c>
      <c r="B876" t="s">
        <v>11759</v>
      </c>
      <c r="C876">
        <v>7</v>
      </c>
      <c r="D876" t="s">
        <v>4464</v>
      </c>
      <c r="E876" s="14" t="s">
        <v>4463</v>
      </c>
      <c r="F876" t="s">
        <v>1921</v>
      </c>
      <c r="G876">
        <v>2022</v>
      </c>
      <c r="H876" t="s">
        <v>4462</v>
      </c>
      <c r="J876" s="14" t="s">
        <v>4461</v>
      </c>
      <c r="K876" t="s">
        <v>4460</v>
      </c>
      <c r="L876" t="s">
        <v>12362</v>
      </c>
    </row>
    <row r="877" spans="1:12" ht="356.25" x14ac:dyDescent="0.45">
      <c r="A877" t="s">
        <v>13280</v>
      </c>
      <c r="B877" t="s">
        <v>11759</v>
      </c>
      <c r="C877">
        <v>7</v>
      </c>
      <c r="D877" t="s">
        <v>1726</v>
      </c>
      <c r="E877" s="14" t="s">
        <v>1725</v>
      </c>
      <c r="F877" t="s">
        <v>773</v>
      </c>
      <c r="G877">
        <v>2019</v>
      </c>
      <c r="H877" t="s">
        <v>1723</v>
      </c>
      <c r="J877" s="14" t="s">
        <v>1722</v>
      </c>
      <c r="K877" t="s">
        <v>1721</v>
      </c>
      <c r="L877" t="s">
        <v>12759</v>
      </c>
    </row>
    <row r="878" spans="1:12" ht="409.5" x14ac:dyDescent="0.45">
      <c r="A878" t="s">
        <v>13280</v>
      </c>
      <c r="B878" t="s">
        <v>11761</v>
      </c>
      <c r="C878" t="s">
        <v>9095</v>
      </c>
      <c r="D878" t="s">
        <v>10670</v>
      </c>
      <c r="E878" s="14" t="s">
        <v>10668</v>
      </c>
      <c r="G878">
        <v>2023</v>
      </c>
      <c r="H878" t="s">
        <v>9084</v>
      </c>
      <c r="I878" t="s">
        <v>9084</v>
      </c>
      <c r="J878" s="14" t="s">
        <v>10666</v>
      </c>
      <c r="K878" t="s">
        <v>9084</v>
      </c>
      <c r="L878" t="s">
        <v>13237</v>
      </c>
    </row>
    <row r="879" spans="1:12" ht="409.5" x14ac:dyDescent="0.45">
      <c r="A879" t="s">
        <v>13280</v>
      </c>
      <c r="B879" t="s">
        <v>11759</v>
      </c>
      <c r="C879">
        <v>7</v>
      </c>
      <c r="D879" t="s">
        <v>3778</v>
      </c>
      <c r="E879" s="14" t="s">
        <v>3777</v>
      </c>
      <c r="F879" t="s">
        <v>720</v>
      </c>
      <c r="G879">
        <v>2023</v>
      </c>
      <c r="H879" t="s">
        <v>3775</v>
      </c>
      <c r="J879" s="14" t="s">
        <v>3774</v>
      </c>
      <c r="K879" t="s">
        <v>3773</v>
      </c>
      <c r="L879" t="s">
        <v>12464</v>
      </c>
    </row>
    <row r="880" spans="1:12" ht="342" x14ac:dyDescent="0.45">
      <c r="A880" t="s">
        <v>13280</v>
      </c>
      <c r="B880" t="s">
        <v>11759</v>
      </c>
      <c r="C880">
        <v>7</v>
      </c>
      <c r="D880" t="s">
        <v>1801</v>
      </c>
      <c r="E880" s="14" t="s">
        <v>1800</v>
      </c>
      <c r="F880" t="s">
        <v>979</v>
      </c>
      <c r="G880">
        <v>2020</v>
      </c>
      <c r="H880" t="s">
        <v>1799</v>
      </c>
      <c r="J880" s="14" t="s">
        <v>1798</v>
      </c>
      <c r="K880" t="s">
        <v>1797</v>
      </c>
      <c r="L880" t="s">
        <v>12749</v>
      </c>
    </row>
    <row r="881" spans="1:12" ht="199.5" x14ac:dyDescent="0.45">
      <c r="A881" t="s">
        <v>13280</v>
      </c>
      <c r="B881" t="s">
        <v>11759</v>
      </c>
      <c r="C881">
        <v>7</v>
      </c>
      <c r="D881" t="s">
        <v>1633</v>
      </c>
      <c r="E881" s="14" t="s">
        <v>1632</v>
      </c>
      <c r="F881" t="s">
        <v>720</v>
      </c>
      <c r="G881">
        <v>2020</v>
      </c>
      <c r="H881" t="s">
        <v>1629</v>
      </c>
      <c r="J881" s="14" t="s">
        <v>1628</v>
      </c>
      <c r="K881" t="s">
        <v>1627</v>
      </c>
      <c r="L881" t="s">
        <v>12772</v>
      </c>
    </row>
    <row r="882" spans="1:12" ht="399" x14ac:dyDescent="0.45">
      <c r="A882" t="s">
        <v>13280</v>
      </c>
      <c r="B882" t="s">
        <v>11760</v>
      </c>
      <c r="C882" t="s">
        <v>5857</v>
      </c>
      <c r="D882" t="s">
        <v>9002</v>
      </c>
      <c r="E882" s="14" t="s">
        <v>8999</v>
      </c>
      <c r="G882">
        <v>2024</v>
      </c>
      <c r="H882" t="s">
        <v>8996</v>
      </c>
      <c r="J882" s="14" t="s">
        <v>8995</v>
      </c>
      <c r="L882" t="s">
        <v>12923</v>
      </c>
    </row>
    <row r="883" spans="1:12" ht="342" x14ac:dyDescent="0.45">
      <c r="A883" t="s">
        <v>13280</v>
      </c>
      <c r="B883" t="s">
        <v>11759</v>
      </c>
      <c r="C883">
        <v>7</v>
      </c>
      <c r="D883" t="s">
        <v>4238</v>
      </c>
      <c r="E883" s="14" t="s">
        <v>4237</v>
      </c>
      <c r="F883" t="s">
        <v>795</v>
      </c>
      <c r="G883">
        <v>2021</v>
      </c>
      <c r="H883" t="s">
        <v>4236</v>
      </c>
      <c r="J883" s="14" t="s">
        <v>4235</v>
      </c>
      <c r="K883" t="s">
        <v>4234</v>
      </c>
      <c r="L883" t="s">
        <v>12396</v>
      </c>
    </row>
    <row r="884" spans="1:12" ht="228" x14ac:dyDescent="0.45">
      <c r="A884" t="s">
        <v>13280</v>
      </c>
      <c r="B884" t="s">
        <v>11759</v>
      </c>
      <c r="C884">
        <v>7</v>
      </c>
      <c r="D884" t="s">
        <v>4523</v>
      </c>
      <c r="E884" s="14" t="s">
        <v>4522</v>
      </c>
      <c r="F884" t="s">
        <v>2380</v>
      </c>
      <c r="G884">
        <v>2024</v>
      </c>
      <c r="H884" t="s">
        <v>4521</v>
      </c>
      <c r="J884" s="14" t="s">
        <v>4520</v>
      </c>
      <c r="K884" t="s">
        <v>4519</v>
      </c>
      <c r="L884" t="s">
        <v>12353</v>
      </c>
    </row>
    <row r="885" spans="1:12" x14ac:dyDescent="0.45">
      <c r="A885" t="s">
        <v>13279</v>
      </c>
      <c r="B885" t="s">
        <v>11759</v>
      </c>
      <c r="C885">
        <v>7</v>
      </c>
      <c r="D885" t="s">
        <v>2192</v>
      </c>
      <c r="E885" s="14" t="s">
        <v>2191</v>
      </c>
      <c r="F885" t="s">
        <v>2190</v>
      </c>
      <c r="G885">
        <v>2017</v>
      </c>
      <c r="H885" t="s">
        <v>2187</v>
      </c>
      <c r="K885" t="s">
        <v>2186</v>
      </c>
      <c r="L885" t="s">
        <v>12696</v>
      </c>
    </row>
    <row r="886" spans="1:12" ht="409.5" x14ac:dyDescent="0.45">
      <c r="A886" t="s">
        <v>13280</v>
      </c>
      <c r="B886" t="s">
        <v>11759</v>
      </c>
      <c r="C886">
        <v>7</v>
      </c>
      <c r="D886" t="s">
        <v>790</v>
      </c>
      <c r="E886" s="14" t="s">
        <v>789</v>
      </c>
      <c r="F886" t="s">
        <v>788</v>
      </c>
      <c r="G886">
        <v>2020</v>
      </c>
      <c r="H886" t="s">
        <v>786</v>
      </c>
      <c r="J886" s="14" t="s">
        <v>785</v>
      </c>
      <c r="L886" t="s">
        <v>12890</v>
      </c>
    </row>
    <row r="887" spans="1:12" x14ac:dyDescent="0.45">
      <c r="A887" t="s">
        <v>13280</v>
      </c>
      <c r="B887" t="s">
        <v>11759</v>
      </c>
      <c r="C887">
        <v>7</v>
      </c>
      <c r="D887" t="s">
        <v>5591</v>
      </c>
      <c r="E887" s="14" t="s">
        <v>5590</v>
      </c>
      <c r="F887" t="s">
        <v>5589</v>
      </c>
      <c r="G887">
        <v>2024</v>
      </c>
      <c r="H887" t="s">
        <v>5587</v>
      </c>
      <c r="K887" t="s">
        <v>5586</v>
      </c>
      <c r="L887" t="s">
        <v>12191</v>
      </c>
    </row>
    <row r="888" spans="1:12" ht="213.75" x14ac:dyDescent="0.45">
      <c r="A888" t="s">
        <v>13280</v>
      </c>
      <c r="B888" t="s">
        <v>11759</v>
      </c>
      <c r="C888">
        <v>7</v>
      </c>
      <c r="D888" t="s">
        <v>1672</v>
      </c>
      <c r="E888" s="14" t="s">
        <v>1671</v>
      </c>
      <c r="F888" t="s">
        <v>795</v>
      </c>
      <c r="G888">
        <v>2019</v>
      </c>
      <c r="H888" t="s">
        <v>1669</v>
      </c>
      <c r="J888" s="14" t="s">
        <v>1668</v>
      </c>
      <c r="K888" t="s">
        <v>1667</v>
      </c>
      <c r="L888" t="s">
        <v>12766</v>
      </c>
    </row>
    <row r="889" spans="1:12" ht="409.5" x14ac:dyDescent="0.45">
      <c r="A889" t="s">
        <v>13279</v>
      </c>
      <c r="B889" t="s">
        <v>11759</v>
      </c>
      <c r="C889">
        <v>7</v>
      </c>
      <c r="D889" t="s">
        <v>3177</v>
      </c>
      <c r="E889" s="14" t="s">
        <v>3176</v>
      </c>
      <c r="F889" t="s">
        <v>1793</v>
      </c>
      <c r="G889">
        <v>2023</v>
      </c>
      <c r="H889" t="s">
        <v>3175</v>
      </c>
      <c r="J889" s="14" t="s">
        <v>3174</v>
      </c>
      <c r="K889" t="s">
        <v>3173</v>
      </c>
      <c r="L889" t="s">
        <v>12552</v>
      </c>
    </row>
    <row r="890" spans="1:12" ht="299.25" x14ac:dyDescent="0.45">
      <c r="A890" t="s">
        <v>13280</v>
      </c>
      <c r="B890" t="s">
        <v>11759</v>
      </c>
      <c r="C890">
        <v>7</v>
      </c>
      <c r="D890" t="s">
        <v>4027</v>
      </c>
      <c r="E890" s="14" t="s">
        <v>4026</v>
      </c>
      <c r="F890" t="s">
        <v>1349</v>
      </c>
      <c r="G890">
        <v>2022</v>
      </c>
      <c r="H890" t="s">
        <v>4025</v>
      </c>
      <c r="J890" s="14" t="s">
        <v>4024</v>
      </c>
      <c r="K890" t="s">
        <v>4023</v>
      </c>
      <c r="L890" t="s">
        <v>12428</v>
      </c>
    </row>
    <row r="891" spans="1:12" ht="299.25" x14ac:dyDescent="0.45">
      <c r="A891" t="s">
        <v>13280</v>
      </c>
      <c r="B891" t="s">
        <v>11759</v>
      </c>
      <c r="C891">
        <v>7</v>
      </c>
      <c r="D891" t="s">
        <v>5584</v>
      </c>
      <c r="E891" s="14" t="s">
        <v>5583</v>
      </c>
      <c r="F891" t="s">
        <v>5582</v>
      </c>
      <c r="G891">
        <v>2024</v>
      </c>
      <c r="H891" t="s">
        <v>5580</v>
      </c>
      <c r="J891" s="14" t="s">
        <v>5579</v>
      </c>
      <c r="K891" t="s">
        <v>5578</v>
      </c>
      <c r="L891" t="s">
        <v>12192</v>
      </c>
    </row>
    <row r="892" spans="1:12" ht="356.25" x14ac:dyDescent="0.45">
      <c r="A892" t="s">
        <v>13280</v>
      </c>
      <c r="B892" t="s">
        <v>11759</v>
      </c>
      <c r="C892">
        <v>7</v>
      </c>
      <c r="D892" t="s">
        <v>4947</v>
      </c>
      <c r="E892" s="14" t="s">
        <v>4946</v>
      </c>
      <c r="F892" t="s">
        <v>720</v>
      </c>
      <c r="G892">
        <v>2024</v>
      </c>
      <c r="H892" t="s">
        <v>4943</v>
      </c>
      <c r="J892" s="14" t="s">
        <v>4942</v>
      </c>
      <c r="K892" t="s">
        <v>4941</v>
      </c>
      <c r="L892" t="s">
        <v>12289</v>
      </c>
    </row>
    <row r="893" spans="1:12" ht="409.5" x14ac:dyDescent="0.45">
      <c r="A893" t="s">
        <v>13280</v>
      </c>
      <c r="B893" t="s">
        <v>11759</v>
      </c>
      <c r="C893">
        <v>7</v>
      </c>
      <c r="D893" t="s">
        <v>1583</v>
      </c>
      <c r="E893" s="14" t="s">
        <v>1582</v>
      </c>
      <c r="F893" t="s">
        <v>1581</v>
      </c>
      <c r="G893">
        <v>2019</v>
      </c>
      <c r="H893" t="s">
        <v>1579</v>
      </c>
      <c r="J893" s="14" t="s">
        <v>1578</v>
      </c>
      <c r="K893" t="s">
        <v>1577</v>
      </c>
      <c r="L893" t="s">
        <v>12779</v>
      </c>
    </row>
    <row r="894" spans="1:12" ht="409.5" x14ac:dyDescent="0.45">
      <c r="A894" t="s">
        <v>13280</v>
      </c>
      <c r="B894" t="s">
        <v>11759</v>
      </c>
      <c r="C894">
        <v>7</v>
      </c>
      <c r="D894" t="s">
        <v>2962</v>
      </c>
      <c r="E894" s="14" t="s">
        <v>2961</v>
      </c>
      <c r="F894" t="s">
        <v>2960</v>
      </c>
      <c r="G894">
        <v>2023</v>
      </c>
      <c r="H894" t="s">
        <v>2959</v>
      </c>
      <c r="J894" s="14" t="s">
        <v>2958</v>
      </c>
      <c r="K894" t="s">
        <v>2957</v>
      </c>
      <c r="L894" t="s">
        <v>12584</v>
      </c>
    </row>
    <row r="895" spans="1:12" ht="409.5" x14ac:dyDescent="0.45">
      <c r="A895" t="s">
        <v>13280</v>
      </c>
      <c r="B895" t="s">
        <v>11759</v>
      </c>
      <c r="C895">
        <v>7</v>
      </c>
      <c r="D895" t="s">
        <v>678</v>
      </c>
      <c r="E895" s="14" t="s">
        <v>677</v>
      </c>
      <c r="F895" t="s">
        <v>676</v>
      </c>
      <c r="G895">
        <v>2021</v>
      </c>
      <c r="H895" t="s">
        <v>675</v>
      </c>
      <c r="J895" s="14" t="s">
        <v>674</v>
      </c>
      <c r="K895" t="s">
        <v>673</v>
      </c>
      <c r="L895" t="s">
        <v>12905</v>
      </c>
    </row>
    <row r="896" spans="1:12" ht="409.5" x14ac:dyDescent="0.45">
      <c r="A896" t="s">
        <v>13280</v>
      </c>
      <c r="B896" t="s">
        <v>11759</v>
      </c>
      <c r="C896">
        <v>7</v>
      </c>
      <c r="D896" t="s">
        <v>1028</v>
      </c>
      <c r="E896" s="14" t="s">
        <v>1027</v>
      </c>
      <c r="F896" t="s">
        <v>605</v>
      </c>
      <c r="G896">
        <v>2021</v>
      </c>
      <c r="H896" t="s">
        <v>1026</v>
      </c>
      <c r="J896" s="14" t="s">
        <v>1025</v>
      </c>
      <c r="K896" t="s">
        <v>1024</v>
      </c>
      <c r="L896" t="s">
        <v>12856</v>
      </c>
    </row>
    <row r="897" spans="1:12" ht="299.25" x14ac:dyDescent="0.45">
      <c r="A897" t="s">
        <v>13280</v>
      </c>
      <c r="B897" t="s">
        <v>11759</v>
      </c>
      <c r="C897">
        <v>7</v>
      </c>
      <c r="D897" t="s">
        <v>4331</v>
      </c>
      <c r="E897" s="14" t="s">
        <v>4330</v>
      </c>
      <c r="F897" t="s">
        <v>4329</v>
      </c>
      <c r="G897">
        <v>2021</v>
      </c>
      <c r="H897" t="s">
        <v>4328</v>
      </c>
      <c r="J897" s="14" t="s">
        <v>4327</v>
      </c>
      <c r="K897" t="s">
        <v>4326</v>
      </c>
      <c r="L897" t="s">
        <v>12382</v>
      </c>
    </row>
    <row r="898" spans="1:12" ht="313.5" x14ac:dyDescent="0.45">
      <c r="A898" t="s">
        <v>13279</v>
      </c>
      <c r="B898" t="s">
        <v>11759</v>
      </c>
      <c r="C898">
        <v>7</v>
      </c>
      <c r="D898" t="s">
        <v>4529</v>
      </c>
      <c r="E898" s="14" t="s">
        <v>4528</v>
      </c>
      <c r="F898" t="s">
        <v>3040</v>
      </c>
      <c r="G898">
        <v>2024</v>
      </c>
      <c r="H898" t="s">
        <v>4527</v>
      </c>
      <c r="J898" s="14" t="s">
        <v>4526</v>
      </c>
      <c r="K898" t="s">
        <v>4525</v>
      </c>
      <c r="L898" t="s">
        <v>12352</v>
      </c>
    </row>
    <row r="899" spans="1:12" ht="313.5" x14ac:dyDescent="0.45">
      <c r="A899" t="s">
        <v>13280</v>
      </c>
      <c r="B899" t="s">
        <v>11759</v>
      </c>
      <c r="C899">
        <v>7</v>
      </c>
      <c r="D899" t="s">
        <v>4602</v>
      </c>
      <c r="E899" s="14" t="s">
        <v>4601</v>
      </c>
      <c r="F899" t="s">
        <v>4600</v>
      </c>
      <c r="G899">
        <v>2023</v>
      </c>
      <c r="H899" t="s">
        <v>4599</v>
      </c>
      <c r="J899" s="14" t="s">
        <v>4598</v>
      </c>
      <c r="K899" t="s">
        <v>4597</v>
      </c>
      <c r="L899" t="s">
        <v>12341</v>
      </c>
    </row>
    <row r="900" spans="1:12" ht="409.5" x14ac:dyDescent="0.45">
      <c r="A900" t="s">
        <v>13280</v>
      </c>
      <c r="B900" t="s">
        <v>11759</v>
      </c>
      <c r="C900">
        <v>7</v>
      </c>
      <c r="D900" t="s">
        <v>3692</v>
      </c>
      <c r="E900" s="14" t="s">
        <v>3691</v>
      </c>
      <c r="F900" t="s">
        <v>2787</v>
      </c>
      <c r="G900">
        <v>2022</v>
      </c>
      <c r="H900" t="s">
        <v>3690</v>
      </c>
      <c r="J900" s="14" t="s">
        <v>3689</v>
      </c>
      <c r="K900" t="s">
        <v>3688</v>
      </c>
      <c r="L900" t="s">
        <v>12477</v>
      </c>
    </row>
    <row r="901" spans="1:12" ht="242.25" x14ac:dyDescent="0.45">
      <c r="A901" t="s">
        <v>13280</v>
      </c>
      <c r="B901" t="s">
        <v>11759</v>
      </c>
      <c r="C901">
        <v>7</v>
      </c>
      <c r="D901" t="s">
        <v>3360</v>
      </c>
      <c r="E901" s="14" t="s">
        <v>3359</v>
      </c>
      <c r="F901" t="s">
        <v>720</v>
      </c>
      <c r="G901">
        <v>2023</v>
      </c>
      <c r="H901" t="s">
        <v>3357</v>
      </c>
      <c r="J901" s="14" t="s">
        <v>3356</v>
      </c>
      <c r="K901" t="s">
        <v>3355</v>
      </c>
      <c r="L901" t="s">
        <v>12525</v>
      </c>
    </row>
    <row r="902" spans="1:12" ht="42.75" x14ac:dyDescent="0.45">
      <c r="A902" t="s">
        <v>13280</v>
      </c>
      <c r="B902" t="s">
        <v>11759</v>
      </c>
      <c r="C902">
        <v>7</v>
      </c>
      <c r="D902" t="s">
        <v>3056</v>
      </c>
      <c r="E902" s="14" t="s">
        <v>3055</v>
      </c>
      <c r="F902" t="s">
        <v>3054</v>
      </c>
      <c r="G902">
        <v>2023</v>
      </c>
      <c r="H902" t="s">
        <v>3051</v>
      </c>
      <c r="K902" t="s">
        <v>3050</v>
      </c>
      <c r="L902" t="s">
        <v>12570</v>
      </c>
    </row>
    <row r="903" spans="1:12" ht="156.75" x14ac:dyDescent="0.45">
      <c r="A903" t="s">
        <v>13279</v>
      </c>
      <c r="B903" t="s">
        <v>11759</v>
      </c>
      <c r="C903">
        <v>7</v>
      </c>
      <c r="D903" t="s">
        <v>1658</v>
      </c>
      <c r="E903" s="14" t="s">
        <v>1657</v>
      </c>
      <c r="F903" t="s">
        <v>1417</v>
      </c>
      <c r="G903">
        <v>2020</v>
      </c>
      <c r="H903" t="s">
        <v>1656</v>
      </c>
      <c r="J903" s="14" t="s">
        <v>1655</v>
      </c>
      <c r="K903" t="s">
        <v>1654</v>
      </c>
      <c r="L903" t="s">
        <v>12768</v>
      </c>
    </row>
    <row r="904" spans="1:12" ht="409.5" x14ac:dyDescent="0.45">
      <c r="A904" t="s">
        <v>13280</v>
      </c>
      <c r="B904" t="s">
        <v>11759</v>
      </c>
      <c r="C904">
        <v>7</v>
      </c>
      <c r="D904" t="s">
        <v>4715</v>
      </c>
      <c r="E904" s="14" t="s">
        <v>4714</v>
      </c>
      <c r="F904" t="s">
        <v>704</v>
      </c>
      <c r="G904">
        <v>2024</v>
      </c>
      <c r="H904" t="s">
        <v>4713</v>
      </c>
      <c r="J904" s="14" t="s">
        <v>4712</v>
      </c>
      <c r="K904" t="s">
        <v>4711</v>
      </c>
      <c r="L904" t="s">
        <v>12324</v>
      </c>
    </row>
    <row r="905" spans="1:12" ht="409.5" x14ac:dyDescent="0.45">
      <c r="A905" t="s">
        <v>13280</v>
      </c>
      <c r="B905" t="s">
        <v>11759</v>
      </c>
      <c r="C905">
        <v>7</v>
      </c>
      <c r="D905" t="s">
        <v>4874</v>
      </c>
      <c r="E905" s="14" t="s">
        <v>4873</v>
      </c>
      <c r="F905" t="s">
        <v>4872</v>
      </c>
      <c r="G905">
        <v>2024</v>
      </c>
      <c r="H905" t="s">
        <v>4870</v>
      </c>
      <c r="J905" s="14" t="s">
        <v>4869</v>
      </c>
      <c r="K905" t="s">
        <v>4868</v>
      </c>
      <c r="L905" t="s">
        <v>12300</v>
      </c>
    </row>
    <row r="906" spans="1:12" ht="409.5" x14ac:dyDescent="0.45">
      <c r="A906" t="s">
        <v>13280</v>
      </c>
      <c r="B906" t="s">
        <v>11759</v>
      </c>
      <c r="C906">
        <v>7</v>
      </c>
      <c r="D906" t="s">
        <v>685</v>
      </c>
      <c r="E906" s="14" t="s">
        <v>684</v>
      </c>
      <c r="F906" t="s">
        <v>683</v>
      </c>
      <c r="G906">
        <v>2021</v>
      </c>
      <c r="H906" t="s">
        <v>682</v>
      </c>
      <c r="J906" s="14" t="s">
        <v>681</v>
      </c>
      <c r="K906" t="s">
        <v>680</v>
      </c>
      <c r="L906" t="s">
        <v>12904</v>
      </c>
    </row>
    <row r="907" spans="1:12" ht="313.5" x14ac:dyDescent="0.45">
      <c r="A907" t="s">
        <v>13280</v>
      </c>
      <c r="B907" t="s">
        <v>11761</v>
      </c>
      <c r="C907" t="s">
        <v>9095</v>
      </c>
      <c r="D907" t="s">
        <v>10035</v>
      </c>
      <c r="E907" s="14" t="s">
        <v>10033</v>
      </c>
      <c r="G907">
        <v>2017</v>
      </c>
      <c r="H907" t="s">
        <v>9084</v>
      </c>
      <c r="I907" t="s">
        <v>9084</v>
      </c>
      <c r="J907" s="14" t="s">
        <v>10031</v>
      </c>
      <c r="K907" t="s">
        <v>9084</v>
      </c>
      <c r="L907" t="s">
        <v>13210</v>
      </c>
    </row>
    <row r="908" spans="1:12" ht="370.5" x14ac:dyDescent="0.45">
      <c r="A908" t="s">
        <v>13280</v>
      </c>
      <c r="B908" t="s">
        <v>11759</v>
      </c>
      <c r="C908">
        <v>7</v>
      </c>
      <c r="D908" t="s">
        <v>797</v>
      </c>
      <c r="E908" s="14" t="s">
        <v>796</v>
      </c>
      <c r="F908" t="s">
        <v>795</v>
      </c>
      <c r="G908">
        <v>2021</v>
      </c>
      <c r="H908" t="s">
        <v>794</v>
      </c>
      <c r="J908" s="14" t="s">
        <v>793</v>
      </c>
      <c r="K908" t="s">
        <v>792</v>
      </c>
      <c r="L908" t="s">
        <v>12889</v>
      </c>
    </row>
    <row r="909" spans="1:12" ht="409.5" x14ac:dyDescent="0.45">
      <c r="A909" t="s">
        <v>13280</v>
      </c>
      <c r="B909" t="s">
        <v>11759</v>
      </c>
      <c r="C909">
        <v>7</v>
      </c>
      <c r="D909" t="s">
        <v>1888</v>
      </c>
      <c r="E909" s="14" t="s">
        <v>1887</v>
      </c>
      <c r="F909" t="s">
        <v>1886</v>
      </c>
      <c r="G909">
        <v>2020</v>
      </c>
      <c r="H909" t="s">
        <v>1883</v>
      </c>
      <c r="J909" s="14" t="s">
        <v>1882</v>
      </c>
      <c r="L909" t="s">
        <v>12737</v>
      </c>
    </row>
    <row r="910" spans="1:12" ht="299.25" x14ac:dyDescent="0.45">
      <c r="A910" t="s">
        <v>13280</v>
      </c>
      <c r="B910" t="s">
        <v>11759</v>
      </c>
      <c r="C910">
        <v>7</v>
      </c>
      <c r="D910" t="s">
        <v>4638</v>
      </c>
      <c r="E910" s="14" t="s">
        <v>4637</v>
      </c>
      <c r="F910" t="s">
        <v>902</v>
      </c>
      <c r="G910">
        <v>2024</v>
      </c>
      <c r="H910" t="s">
        <v>4634</v>
      </c>
      <c r="J910" s="14" t="s">
        <v>4633</v>
      </c>
      <c r="K910" t="s">
        <v>4632</v>
      </c>
      <c r="L910" t="s">
        <v>12336</v>
      </c>
    </row>
    <row r="911" spans="1:12" ht="370.5" x14ac:dyDescent="0.45">
      <c r="A911" t="s">
        <v>13279</v>
      </c>
      <c r="B911" t="s">
        <v>11759</v>
      </c>
      <c r="C911">
        <v>7</v>
      </c>
      <c r="D911" t="s">
        <v>3923</v>
      </c>
      <c r="E911" s="14" t="s">
        <v>3922</v>
      </c>
      <c r="F911" t="s">
        <v>3921</v>
      </c>
      <c r="G911">
        <v>2022</v>
      </c>
      <c r="H911" t="s">
        <v>3918</v>
      </c>
      <c r="J911" s="14" t="s">
        <v>3917</v>
      </c>
      <c r="K911" t="s">
        <v>3916</v>
      </c>
      <c r="L911" t="s">
        <v>12443</v>
      </c>
    </row>
    <row r="912" spans="1:12" ht="409.5" x14ac:dyDescent="0.45">
      <c r="A912" t="s">
        <v>13279</v>
      </c>
      <c r="B912" t="s">
        <v>11759</v>
      </c>
      <c r="C912">
        <v>7</v>
      </c>
      <c r="D912" t="s">
        <v>3845</v>
      </c>
      <c r="E912" s="14" t="s">
        <v>3844</v>
      </c>
      <c r="F912" t="s">
        <v>1921</v>
      </c>
      <c r="G912">
        <v>2023</v>
      </c>
      <c r="H912" t="s">
        <v>3843</v>
      </c>
      <c r="J912" s="14" t="s">
        <v>3842</v>
      </c>
      <c r="K912" t="s">
        <v>3841</v>
      </c>
      <c r="L912" t="s">
        <v>12454</v>
      </c>
    </row>
    <row r="913" spans="1:12" ht="409.5" x14ac:dyDescent="0.45">
      <c r="A913" t="s">
        <v>13279</v>
      </c>
      <c r="B913" t="s">
        <v>11759</v>
      </c>
      <c r="C913">
        <v>7</v>
      </c>
      <c r="D913" t="s">
        <v>3575</v>
      </c>
      <c r="E913" s="14" t="s">
        <v>3574</v>
      </c>
      <c r="F913" t="s">
        <v>1581</v>
      </c>
      <c r="G913">
        <v>2023</v>
      </c>
      <c r="H913" t="s">
        <v>3573</v>
      </c>
      <c r="J913" s="14" t="s">
        <v>3572</v>
      </c>
      <c r="K913" t="s">
        <v>3571</v>
      </c>
      <c r="L913" t="s">
        <v>12494</v>
      </c>
    </row>
    <row r="914" spans="1:12" ht="270.75" x14ac:dyDescent="0.45">
      <c r="A914" t="s">
        <v>13279</v>
      </c>
      <c r="B914" t="s">
        <v>11759</v>
      </c>
      <c r="C914">
        <v>7</v>
      </c>
      <c r="D914" t="s">
        <v>4379</v>
      </c>
      <c r="E914" s="14" t="s">
        <v>4378</v>
      </c>
      <c r="F914" t="s">
        <v>893</v>
      </c>
      <c r="G914">
        <v>2021</v>
      </c>
      <c r="H914" t="s">
        <v>4376</v>
      </c>
      <c r="J914" s="14" t="s">
        <v>4375</v>
      </c>
      <c r="K914" t="s">
        <v>4374</v>
      </c>
      <c r="L914" t="s">
        <v>12375</v>
      </c>
    </row>
    <row r="915" spans="1:12" ht="409.5" x14ac:dyDescent="0.45">
      <c r="A915" t="s">
        <v>13279</v>
      </c>
      <c r="B915" t="s">
        <v>11759</v>
      </c>
      <c r="C915">
        <v>7</v>
      </c>
      <c r="D915" t="s">
        <v>1845</v>
      </c>
      <c r="E915" s="14" t="s">
        <v>1844</v>
      </c>
      <c r="F915" t="s">
        <v>640</v>
      </c>
      <c r="G915">
        <v>2019</v>
      </c>
      <c r="H915" t="s">
        <v>1842</v>
      </c>
      <c r="J915" s="14" t="s">
        <v>1841</v>
      </c>
      <c r="K915" t="s">
        <v>1840</v>
      </c>
      <c r="L915" t="s">
        <v>12743</v>
      </c>
    </row>
    <row r="916" spans="1:12" ht="242.25" x14ac:dyDescent="0.45">
      <c r="A916" t="s">
        <v>13279</v>
      </c>
      <c r="B916" t="s">
        <v>11759</v>
      </c>
      <c r="C916">
        <v>7</v>
      </c>
      <c r="D916" t="s">
        <v>3680</v>
      </c>
      <c r="E916" s="14" t="s">
        <v>3679</v>
      </c>
      <c r="F916" t="s">
        <v>1241</v>
      </c>
      <c r="G916">
        <v>2023</v>
      </c>
      <c r="H916" t="s">
        <v>3677</v>
      </c>
      <c r="J916" s="14" t="s">
        <v>3676</v>
      </c>
      <c r="K916" t="s">
        <v>3675</v>
      </c>
      <c r="L916" t="s">
        <v>12479</v>
      </c>
    </row>
    <row r="917" spans="1:12" ht="409.5" x14ac:dyDescent="0.45">
      <c r="A917" t="s">
        <v>13279</v>
      </c>
      <c r="B917" t="s">
        <v>11759</v>
      </c>
      <c r="C917">
        <v>7</v>
      </c>
      <c r="D917" t="s">
        <v>706</v>
      </c>
      <c r="E917" s="14" t="s">
        <v>705</v>
      </c>
      <c r="F917" t="s">
        <v>704</v>
      </c>
      <c r="G917">
        <v>2021</v>
      </c>
      <c r="H917" t="s">
        <v>703</v>
      </c>
      <c r="J917" s="14" t="s">
        <v>702</v>
      </c>
      <c r="K917" t="s">
        <v>701</v>
      </c>
      <c r="L917" t="s">
        <v>12901</v>
      </c>
    </row>
    <row r="918" spans="1:12" ht="313.5" x14ac:dyDescent="0.45">
      <c r="A918" t="s">
        <v>13279</v>
      </c>
      <c r="B918" t="s">
        <v>11759</v>
      </c>
      <c r="C918">
        <v>7</v>
      </c>
      <c r="D918" t="s">
        <v>3022</v>
      </c>
      <c r="E918" s="14" t="s">
        <v>3021</v>
      </c>
      <c r="F918" t="s">
        <v>1731</v>
      </c>
      <c r="G918">
        <v>2023</v>
      </c>
      <c r="H918" t="s">
        <v>3020</v>
      </c>
      <c r="J918" s="14" t="s">
        <v>3019</v>
      </c>
      <c r="K918" t="s">
        <v>3018</v>
      </c>
      <c r="L918" t="s">
        <v>12575</v>
      </c>
    </row>
    <row r="919" spans="1:12" ht="409.5" x14ac:dyDescent="0.45">
      <c r="A919" t="s">
        <v>13279</v>
      </c>
      <c r="B919" t="s">
        <v>11759</v>
      </c>
      <c r="C919">
        <v>7</v>
      </c>
      <c r="D919" t="s">
        <v>671</v>
      </c>
      <c r="E919" s="14" t="s">
        <v>670</v>
      </c>
      <c r="F919" t="s">
        <v>669</v>
      </c>
      <c r="G919">
        <v>2021</v>
      </c>
      <c r="H919" t="s">
        <v>668</v>
      </c>
      <c r="J919" s="14" t="s">
        <v>667</v>
      </c>
      <c r="K919" t="s">
        <v>666</v>
      </c>
      <c r="L919" t="s">
        <v>12906</v>
      </c>
    </row>
    <row r="920" spans="1:12" ht="356.25" x14ac:dyDescent="0.45">
      <c r="A920" t="s">
        <v>13280</v>
      </c>
      <c r="B920" t="s">
        <v>11759</v>
      </c>
      <c r="C920">
        <v>7</v>
      </c>
      <c r="D920" t="s">
        <v>1554</v>
      </c>
      <c r="E920" s="14" t="s">
        <v>1553</v>
      </c>
      <c r="F920" t="s">
        <v>1552</v>
      </c>
      <c r="G920">
        <v>2020</v>
      </c>
      <c r="H920" t="s">
        <v>1551</v>
      </c>
      <c r="J920" s="14" t="s">
        <v>1550</v>
      </c>
      <c r="K920" t="s">
        <v>1549</v>
      </c>
      <c r="L920" t="s">
        <v>12783</v>
      </c>
    </row>
    <row r="921" spans="1:12" ht="213.75" x14ac:dyDescent="0.45">
      <c r="A921" t="s">
        <v>13280</v>
      </c>
      <c r="B921" t="s">
        <v>11759</v>
      </c>
      <c r="C921">
        <v>7</v>
      </c>
      <c r="D921" t="s">
        <v>2123</v>
      </c>
      <c r="E921" s="14" t="s">
        <v>2122</v>
      </c>
      <c r="F921" t="s">
        <v>1241</v>
      </c>
      <c r="G921">
        <v>2017</v>
      </c>
      <c r="H921" t="s">
        <v>2119</v>
      </c>
      <c r="J921" s="14" t="s">
        <v>2118</v>
      </c>
      <c r="K921" t="s">
        <v>2117</v>
      </c>
      <c r="L921" t="s">
        <v>12705</v>
      </c>
    </row>
    <row r="922" spans="1:12" ht="409.5" x14ac:dyDescent="0.45">
      <c r="A922" t="s">
        <v>13279</v>
      </c>
      <c r="B922" t="s">
        <v>11759</v>
      </c>
      <c r="C922">
        <v>7</v>
      </c>
      <c r="D922" t="s">
        <v>642</v>
      </c>
      <c r="E922" s="14" t="s">
        <v>641</v>
      </c>
      <c r="F922" t="s">
        <v>640</v>
      </c>
      <c r="G922">
        <v>2021</v>
      </c>
      <c r="H922" t="s">
        <v>639</v>
      </c>
      <c r="J922" s="14" t="s">
        <v>638</v>
      </c>
      <c r="K922" t="s">
        <v>637</v>
      </c>
      <c r="L922" t="s">
        <v>12910</v>
      </c>
    </row>
    <row r="923" spans="1:12" ht="384.75" x14ac:dyDescent="0.45">
      <c r="A923" t="s">
        <v>13280</v>
      </c>
      <c r="B923" t="s">
        <v>11759</v>
      </c>
      <c r="C923">
        <v>7</v>
      </c>
      <c r="D923" t="s">
        <v>3275</v>
      </c>
      <c r="E923" s="14" t="s">
        <v>3274</v>
      </c>
      <c r="F923" t="s">
        <v>869</v>
      </c>
      <c r="G923">
        <v>2022</v>
      </c>
      <c r="H923" t="s">
        <v>3273</v>
      </c>
      <c r="J923" s="14" t="s">
        <v>3272</v>
      </c>
      <c r="K923" t="s">
        <v>3271</v>
      </c>
      <c r="L923" t="s">
        <v>12538</v>
      </c>
    </row>
    <row r="924" spans="1:12" ht="270.75" x14ac:dyDescent="0.45">
      <c r="A924" t="s">
        <v>13280</v>
      </c>
      <c r="B924" t="s">
        <v>11759</v>
      </c>
      <c r="C924">
        <v>7</v>
      </c>
      <c r="D924" t="s">
        <v>4212</v>
      </c>
      <c r="E924" s="14" t="s">
        <v>4211</v>
      </c>
      <c r="F924" t="s">
        <v>2612</v>
      </c>
      <c r="G924">
        <v>2021</v>
      </c>
      <c r="H924" t="s">
        <v>4210</v>
      </c>
      <c r="J924" s="14" t="s">
        <v>4209</v>
      </c>
      <c r="K924" t="s">
        <v>4208</v>
      </c>
      <c r="L924" t="s">
        <v>12400</v>
      </c>
    </row>
    <row r="925" spans="1:12" ht="399" x14ac:dyDescent="0.45">
      <c r="A925" t="s">
        <v>13280</v>
      </c>
      <c r="B925" t="s">
        <v>11759</v>
      </c>
      <c r="C925">
        <v>7</v>
      </c>
      <c r="D925" t="s">
        <v>4298</v>
      </c>
      <c r="E925" s="14" t="s">
        <v>4297</v>
      </c>
      <c r="F925" t="s">
        <v>720</v>
      </c>
      <c r="G925">
        <v>2022</v>
      </c>
      <c r="H925" t="s">
        <v>4295</v>
      </c>
      <c r="J925" s="14" t="s">
        <v>4294</v>
      </c>
      <c r="K925" t="s">
        <v>4293</v>
      </c>
      <c r="L925" t="s">
        <v>12387</v>
      </c>
    </row>
    <row r="926" spans="1:12" ht="370.5" x14ac:dyDescent="0.45">
      <c r="A926" t="s">
        <v>13280</v>
      </c>
      <c r="B926" t="s">
        <v>11759</v>
      </c>
      <c r="C926">
        <v>7</v>
      </c>
      <c r="D926" t="s">
        <v>5161</v>
      </c>
      <c r="E926" s="14" t="s">
        <v>5160</v>
      </c>
      <c r="F926" t="s">
        <v>3912</v>
      </c>
      <c r="G926">
        <v>2024</v>
      </c>
      <c r="H926" t="s">
        <v>5159</v>
      </c>
      <c r="J926" s="14" t="s">
        <v>5158</v>
      </c>
      <c r="K926" t="s">
        <v>5157</v>
      </c>
      <c r="L926" t="s">
        <v>12256</v>
      </c>
    </row>
    <row r="927" spans="1:12" ht="313.5" x14ac:dyDescent="0.45">
      <c r="A927" t="s">
        <v>13280</v>
      </c>
      <c r="B927" t="s">
        <v>11759</v>
      </c>
      <c r="C927">
        <v>7</v>
      </c>
      <c r="D927" t="s">
        <v>1022</v>
      </c>
      <c r="E927" s="14" t="s">
        <v>1021</v>
      </c>
      <c r="F927" t="s">
        <v>1020</v>
      </c>
      <c r="G927">
        <v>2021</v>
      </c>
      <c r="H927" t="s">
        <v>1019</v>
      </c>
      <c r="J927" s="14" t="s">
        <v>1018</v>
      </c>
      <c r="K927" t="s">
        <v>1017</v>
      </c>
      <c r="L927" t="s">
        <v>12857</v>
      </c>
    </row>
    <row r="928" spans="1:12" ht="409.5" x14ac:dyDescent="0.45">
      <c r="A928" t="s">
        <v>13280</v>
      </c>
      <c r="B928" t="s">
        <v>11761</v>
      </c>
      <c r="C928" t="s">
        <v>9095</v>
      </c>
      <c r="D928" t="s">
        <v>11133</v>
      </c>
      <c r="E928" s="14" t="s">
        <v>11131</v>
      </c>
      <c r="G928">
        <v>2024</v>
      </c>
      <c r="H928" t="s">
        <v>9084</v>
      </c>
      <c r="I928" t="s">
        <v>9084</v>
      </c>
      <c r="J928" s="14" t="s">
        <v>11129</v>
      </c>
      <c r="K928" t="s">
        <v>9084</v>
      </c>
      <c r="L928" t="s">
        <v>13227</v>
      </c>
    </row>
    <row r="929" spans="1:12" ht="313.5" x14ac:dyDescent="0.45">
      <c r="A929" t="s">
        <v>13280</v>
      </c>
      <c r="B929" t="s">
        <v>11759</v>
      </c>
      <c r="C929">
        <v>7</v>
      </c>
      <c r="D929" t="s">
        <v>2432</v>
      </c>
      <c r="E929" s="14" t="s">
        <v>2431</v>
      </c>
      <c r="F929" t="s">
        <v>893</v>
      </c>
      <c r="G929">
        <v>2018</v>
      </c>
      <c r="H929" t="s">
        <v>2429</v>
      </c>
      <c r="J929" s="14" t="s">
        <v>2428</v>
      </c>
      <c r="K929" t="s">
        <v>2427</v>
      </c>
      <c r="L929" t="s">
        <v>12663</v>
      </c>
    </row>
    <row r="930" spans="1:12" ht="384.75" x14ac:dyDescent="0.45">
      <c r="A930" t="s">
        <v>13280</v>
      </c>
      <c r="B930" t="s">
        <v>11759</v>
      </c>
      <c r="C930">
        <v>7</v>
      </c>
      <c r="D930" t="s">
        <v>1459</v>
      </c>
      <c r="E930" s="14" t="s">
        <v>1458</v>
      </c>
      <c r="F930" t="s">
        <v>1125</v>
      </c>
      <c r="G930">
        <v>2020</v>
      </c>
      <c r="H930" t="s">
        <v>1455</v>
      </c>
      <c r="J930" s="14" t="s">
        <v>1454</v>
      </c>
      <c r="K930" t="s">
        <v>1453</v>
      </c>
      <c r="L930" t="s">
        <v>12796</v>
      </c>
    </row>
    <row r="931" spans="1:12" ht="409.5" x14ac:dyDescent="0.45">
      <c r="A931" t="s">
        <v>13280</v>
      </c>
      <c r="B931" t="s">
        <v>11759</v>
      </c>
      <c r="C931">
        <v>7</v>
      </c>
      <c r="D931" t="s">
        <v>887</v>
      </c>
      <c r="E931" s="14" t="s">
        <v>886</v>
      </c>
      <c r="F931" t="s">
        <v>885</v>
      </c>
      <c r="G931">
        <v>2021</v>
      </c>
      <c r="H931" t="s">
        <v>883</v>
      </c>
      <c r="J931" s="14" t="s">
        <v>882</v>
      </c>
      <c r="K931" t="s">
        <v>881</v>
      </c>
      <c r="L931" t="s">
        <v>12876</v>
      </c>
    </row>
    <row r="932" spans="1:12" ht="185.25" x14ac:dyDescent="0.45">
      <c r="A932" t="s">
        <v>13280</v>
      </c>
      <c r="B932" t="s">
        <v>11759</v>
      </c>
      <c r="C932">
        <v>7</v>
      </c>
      <c r="D932" t="s">
        <v>4392</v>
      </c>
      <c r="E932" s="14" t="s">
        <v>4391</v>
      </c>
      <c r="F932" t="s">
        <v>720</v>
      </c>
      <c r="G932">
        <v>2022</v>
      </c>
      <c r="H932" t="s">
        <v>4389</v>
      </c>
      <c r="J932" s="14" t="s">
        <v>4388</v>
      </c>
      <c r="K932" t="s">
        <v>4387</v>
      </c>
      <c r="L932" t="s">
        <v>12373</v>
      </c>
    </row>
    <row r="933" spans="1:12" ht="409.5" x14ac:dyDescent="0.45">
      <c r="A933" t="s">
        <v>13280</v>
      </c>
      <c r="B933" t="s">
        <v>11759</v>
      </c>
      <c r="C933">
        <v>7</v>
      </c>
      <c r="D933" t="s">
        <v>2687</v>
      </c>
      <c r="E933" s="14" t="s">
        <v>2686</v>
      </c>
      <c r="F933" t="s">
        <v>2685</v>
      </c>
      <c r="G933">
        <v>2023</v>
      </c>
      <c r="H933" t="s">
        <v>2684</v>
      </c>
      <c r="J933" s="14" t="s">
        <v>2683</v>
      </c>
      <c r="L933" t="s">
        <v>12625</v>
      </c>
    </row>
    <row r="934" spans="1:12" ht="409.5" x14ac:dyDescent="0.45">
      <c r="A934" t="s">
        <v>13280</v>
      </c>
      <c r="B934" t="s">
        <v>11759</v>
      </c>
      <c r="C934">
        <v>7</v>
      </c>
      <c r="D934" t="s">
        <v>5118</v>
      </c>
      <c r="E934" s="14" t="s">
        <v>5117</v>
      </c>
      <c r="F934" t="s">
        <v>5116</v>
      </c>
      <c r="G934">
        <v>2024</v>
      </c>
      <c r="H934" t="s">
        <v>5115</v>
      </c>
      <c r="J934" s="14" t="s">
        <v>5114</v>
      </c>
      <c r="K934" t="s">
        <v>5113</v>
      </c>
      <c r="L934" t="s">
        <v>12263</v>
      </c>
    </row>
    <row r="935" spans="1:12" ht="299.25" x14ac:dyDescent="0.45">
      <c r="A935" t="s">
        <v>13280</v>
      </c>
      <c r="B935" t="s">
        <v>11759</v>
      </c>
      <c r="C935">
        <v>7</v>
      </c>
      <c r="D935" t="s">
        <v>4450</v>
      </c>
      <c r="E935" s="14" t="s">
        <v>4449</v>
      </c>
      <c r="F935" t="s">
        <v>4309</v>
      </c>
      <c r="G935">
        <v>2022</v>
      </c>
      <c r="H935" t="s">
        <v>4448</v>
      </c>
      <c r="J935" s="14" t="s">
        <v>4447</v>
      </c>
      <c r="K935" t="s">
        <v>4446</v>
      </c>
      <c r="L935" t="s">
        <v>12364</v>
      </c>
    </row>
    <row r="936" spans="1:12" ht="342" x14ac:dyDescent="0.45">
      <c r="A936" t="s">
        <v>13280</v>
      </c>
      <c r="B936" t="s">
        <v>11759</v>
      </c>
      <c r="C936">
        <v>7</v>
      </c>
      <c r="D936" t="s">
        <v>3091</v>
      </c>
      <c r="E936" s="14" t="s">
        <v>3090</v>
      </c>
      <c r="F936" t="s">
        <v>3089</v>
      </c>
      <c r="G936">
        <v>2024</v>
      </c>
      <c r="H936" t="s">
        <v>3087</v>
      </c>
      <c r="J936" s="14" t="s">
        <v>3086</v>
      </c>
      <c r="K936" t="s">
        <v>3085</v>
      </c>
      <c r="L936" t="s">
        <v>12565</v>
      </c>
    </row>
    <row r="937" spans="1:12" ht="409.5" x14ac:dyDescent="0.45">
      <c r="A937" t="s">
        <v>13280</v>
      </c>
      <c r="B937" t="s">
        <v>11759</v>
      </c>
      <c r="C937">
        <v>7</v>
      </c>
      <c r="D937" t="s">
        <v>5431</v>
      </c>
      <c r="E937" s="14" t="s">
        <v>5430</v>
      </c>
      <c r="F937" t="s">
        <v>1858</v>
      </c>
      <c r="G937">
        <v>2024</v>
      </c>
      <c r="H937" t="s">
        <v>5429</v>
      </c>
      <c r="J937" s="14" t="s">
        <v>5428</v>
      </c>
      <c r="K937" t="s">
        <v>5427</v>
      </c>
      <c r="L937" t="s">
        <v>12215</v>
      </c>
    </row>
    <row r="938" spans="1:12" ht="409.5" x14ac:dyDescent="0.45">
      <c r="A938" t="s">
        <v>13280</v>
      </c>
      <c r="B938" t="s">
        <v>11759</v>
      </c>
      <c r="C938">
        <v>7</v>
      </c>
      <c r="D938" t="s">
        <v>5808</v>
      </c>
      <c r="E938" s="14" t="s">
        <v>5807</v>
      </c>
      <c r="F938" t="s">
        <v>640</v>
      </c>
      <c r="G938">
        <v>2024</v>
      </c>
      <c r="H938" t="s">
        <v>5806</v>
      </c>
      <c r="J938" s="14" t="s">
        <v>5805</v>
      </c>
      <c r="K938" t="s">
        <v>5804</v>
      </c>
      <c r="L938" t="s">
        <v>12157</v>
      </c>
    </row>
    <row r="939" spans="1:12" ht="409.5" x14ac:dyDescent="0.45">
      <c r="A939" t="s">
        <v>13280</v>
      </c>
      <c r="B939" t="s">
        <v>11759</v>
      </c>
      <c r="C939">
        <v>7</v>
      </c>
      <c r="D939" t="s">
        <v>3718</v>
      </c>
      <c r="E939" s="14" t="s">
        <v>3717</v>
      </c>
      <c r="F939" t="s">
        <v>2981</v>
      </c>
      <c r="G939">
        <v>2022</v>
      </c>
      <c r="H939" t="s">
        <v>3716</v>
      </c>
      <c r="J939" s="14" t="s">
        <v>3715</v>
      </c>
      <c r="K939" t="s">
        <v>3714</v>
      </c>
      <c r="L939" t="s">
        <v>12473</v>
      </c>
    </row>
    <row r="940" spans="1:12" ht="313.5" x14ac:dyDescent="0.45">
      <c r="A940" t="s">
        <v>13280</v>
      </c>
      <c r="B940" t="s">
        <v>11759</v>
      </c>
      <c r="C940">
        <v>7</v>
      </c>
      <c r="D940" t="s">
        <v>3874</v>
      </c>
      <c r="E940" s="14" t="s">
        <v>3873</v>
      </c>
      <c r="F940" t="s">
        <v>720</v>
      </c>
      <c r="G940">
        <v>2022</v>
      </c>
      <c r="H940" t="s">
        <v>3870</v>
      </c>
      <c r="J940" s="14" t="s">
        <v>3869</v>
      </c>
      <c r="K940" t="s">
        <v>3868</v>
      </c>
      <c r="L940" t="s">
        <v>12450</v>
      </c>
    </row>
    <row r="941" spans="1:12" ht="228" x14ac:dyDescent="0.45">
      <c r="A941" t="s">
        <v>13280</v>
      </c>
      <c r="B941" t="s">
        <v>11759</v>
      </c>
      <c r="C941">
        <v>7</v>
      </c>
      <c r="D941" t="s">
        <v>3530</v>
      </c>
      <c r="E941" s="14" t="s">
        <v>3529</v>
      </c>
      <c r="F941" t="s">
        <v>720</v>
      </c>
      <c r="G941">
        <v>2023</v>
      </c>
      <c r="H941" t="s">
        <v>3526</v>
      </c>
      <c r="J941" s="14" t="s">
        <v>3525</v>
      </c>
      <c r="K941" t="s">
        <v>3524</v>
      </c>
      <c r="L941" t="s">
        <v>12500</v>
      </c>
    </row>
    <row r="942" spans="1:12" ht="285" x14ac:dyDescent="0.45">
      <c r="A942" t="s">
        <v>13280</v>
      </c>
      <c r="B942" t="s">
        <v>11759</v>
      </c>
      <c r="C942">
        <v>7</v>
      </c>
      <c r="D942" t="s">
        <v>1194</v>
      </c>
      <c r="E942" s="14" t="s">
        <v>1193</v>
      </c>
      <c r="F942" t="s">
        <v>1192</v>
      </c>
      <c r="G942">
        <v>2020</v>
      </c>
      <c r="H942" t="s">
        <v>1190</v>
      </c>
      <c r="J942" s="14" t="s">
        <v>1189</v>
      </c>
      <c r="L942" t="s">
        <v>12832</v>
      </c>
    </row>
    <row r="943" spans="1:12" ht="384.75" x14ac:dyDescent="0.45">
      <c r="A943" t="s">
        <v>13280</v>
      </c>
      <c r="B943" t="s">
        <v>11759</v>
      </c>
      <c r="C943">
        <v>7</v>
      </c>
      <c r="D943" t="s">
        <v>768</v>
      </c>
      <c r="E943" s="14" t="s">
        <v>767</v>
      </c>
      <c r="F943" t="s">
        <v>766</v>
      </c>
      <c r="G943">
        <v>2021</v>
      </c>
      <c r="H943" t="s">
        <v>765</v>
      </c>
      <c r="J943" s="14" t="s">
        <v>764</v>
      </c>
      <c r="K943" t="s">
        <v>763</v>
      </c>
      <c r="L943" t="s">
        <v>12893</v>
      </c>
    </row>
    <row r="944" spans="1:12" ht="409.5" x14ac:dyDescent="0.45">
      <c r="A944" t="s">
        <v>13280</v>
      </c>
      <c r="B944" t="s">
        <v>11759</v>
      </c>
      <c r="C944">
        <v>7</v>
      </c>
      <c r="D944" t="s">
        <v>5485</v>
      </c>
      <c r="E944" s="14" t="s">
        <v>5484</v>
      </c>
      <c r="F944" t="s">
        <v>5483</v>
      </c>
      <c r="G944">
        <v>2024</v>
      </c>
      <c r="H944" t="s">
        <v>5482</v>
      </c>
      <c r="J944" s="14" t="s">
        <v>5481</v>
      </c>
      <c r="K944" t="s">
        <v>5480</v>
      </c>
      <c r="L944" t="s">
        <v>12207</v>
      </c>
    </row>
    <row r="945" spans="1:12" ht="256.5" x14ac:dyDescent="0.45">
      <c r="A945" t="s">
        <v>13280</v>
      </c>
      <c r="B945" t="s">
        <v>11759</v>
      </c>
      <c r="C945">
        <v>7</v>
      </c>
      <c r="D945" t="s">
        <v>1071</v>
      </c>
      <c r="E945" s="14" t="s">
        <v>1070</v>
      </c>
      <c r="F945" t="s">
        <v>1069</v>
      </c>
      <c r="G945">
        <v>2020</v>
      </c>
      <c r="H945" t="s">
        <v>1067</v>
      </c>
      <c r="J945" s="14" t="s">
        <v>1066</v>
      </c>
      <c r="K945" t="s">
        <v>1065</v>
      </c>
      <c r="L945" t="s">
        <v>12850</v>
      </c>
    </row>
    <row r="946" spans="1:12" ht="28.5" x14ac:dyDescent="0.45">
      <c r="A946" t="s">
        <v>13280</v>
      </c>
      <c r="B946" t="s">
        <v>11759</v>
      </c>
      <c r="C946">
        <v>7</v>
      </c>
      <c r="D946" t="s">
        <v>5369</v>
      </c>
      <c r="E946" s="14" t="s">
        <v>5368</v>
      </c>
      <c r="F946" t="s">
        <v>5367</v>
      </c>
      <c r="G946">
        <v>2024</v>
      </c>
      <c r="H946" t="s">
        <v>5366</v>
      </c>
      <c r="L946" t="s">
        <v>12225</v>
      </c>
    </row>
    <row r="947" spans="1:12" ht="409.5" x14ac:dyDescent="0.45">
      <c r="A947" t="s">
        <v>13280</v>
      </c>
      <c r="B947" t="s">
        <v>11759</v>
      </c>
      <c r="C947">
        <v>7</v>
      </c>
      <c r="D947" t="s">
        <v>5597</v>
      </c>
      <c r="E947" s="14" t="s">
        <v>5596</v>
      </c>
      <c r="F947" t="s">
        <v>4243</v>
      </c>
      <c r="G947">
        <v>2024</v>
      </c>
      <c r="H947" t="s">
        <v>5595</v>
      </c>
      <c r="J947" s="14" t="s">
        <v>5594</v>
      </c>
      <c r="K947" t="s">
        <v>5593</v>
      </c>
      <c r="L947" t="s">
        <v>12190</v>
      </c>
    </row>
    <row r="948" spans="1:12" ht="409.5" x14ac:dyDescent="0.45">
      <c r="A948" t="s">
        <v>13280</v>
      </c>
      <c r="B948" t="s">
        <v>11760</v>
      </c>
      <c r="C948" t="s">
        <v>5857</v>
      </c>
      <c r="D948" t="s">
        <v>9034</v>
      </c>
      <c r="E948" s="14" t="s">
        <v>9032</v>
      </c>
      <c r="G948">
        <v>2024</v>
      </c>
      <c r="H948" t="s">
        <v>9030</v>
      </c>
      <c r="J948" s="14" t="s">
        <v>9029</v>
      </c>
      <c r="L948" t="s">
        <v>12919</v>
      </c>
    </row>
    <row r="949" spans="1:12" ht="299.25" x14ac:dyDescent="0.45">
      <c r="A949" t="s">
        <v>13280</v>
      </c>
      <c r="B949" t="s">
        <v>11759</v>
      </c>
      <c r="C949">
        <v>7</v>
      </c>
      <c r="D949" t="s">
        <v>3255</v>
      </c>
      <c r="E949" s="14" t="s">
        <v>3254</v>
      </c>
      <c r="F949" t="s">
        <v>3253</v>
      </c>
      <c r="G949">
        <v>2022</v>
      </c>
      <c r="H949" t="s">
        <v>3252</v>
      </c>
      <c r="J949" s="14" t="s">
        <v>3251</v>
      </c>
      <c r="L949" t="s">
        <v>12541</v>
      </c>
    </row>
    <row r="950" spans="1:12" ht="299.25" x14ac:dyDescent="0.45">
      <c r="A950" t="s">
        <v>13280</v>
      </c>
      <c r="B950" t="s">
        <v>11760</v>
      </c>
      <c r="C950" t="s">
        <v>5857</v>
      </c>
      <c r="D950" t="s">
        <v>8479</v>
      </c>
      <c r="E950" s="14" t="s">
        <v>8476</v>
      </c>
      <c r="G950">
        <v>2024</v>
      </c>
      <c r="H950" t="s">
        <v>8474</v>
      </c>
      <c r="J950" s="14" t="s">
        <v>8473</v>
      </c>
      <c r="L950" t="s">
        <v>12974</v>
      </c>
    </row>
    <row r="951" spans="1:12" ht="409.5" x14ac:dyDescent="0.45">
      <c r="A951" t="s">
        <v>13280</v>
      </c>
      <c r="B951" t="s">
        <v>11759</v>
      </c>
      <c r="C951">
        <v>7</v>
      </c>
      <c r="D951" t="s">
        <v>2063</v>
      </c>
      <c r="E951" s="14" t="s">
        <v>2062</v>
      </c>
      <c r="F951" t="s">
        <v>2061</v>
      </c>
      <c r="G951">
        <v>2017</v>
      </c>
      <c r="H951" t="s">
        <v>2059</v>
      </c>
      <c r="J951" s="14" t="s">
        <v>2058</v>
      </c>
      <c r="K951" t="s">
        <v>2057</v>
      </c>
      <c r="L951" t="s">
        <v>12713</v>
      </c>
    </row>
    <row r="952" spans="1:12" ht="409.5" x14ac:dyDescent="0.45">
      <c r="A952" t="s">
        <v>13280</v>
      </c>
      <c r="B952" t="s">
        <v>11759</v>
      </c>
      <c r="C952">
        <v>7</v>
      </c>
      <c r="D952" t="s">
        <v>3538</v>
      </c>
      <c r="E952" s="14" t="s">
        <v>3537</v>
      </c>
      <c r="F952" t="s">
        <v>3536</v>
      </c>
      <c r="G952">
        <v>2022</v>
      </c>
      <c r="H952" t="s">
        <v>3534</v>
      </c>
      <c r="J952" s="14" t="s">
        <v>3533</v>
      </c>
      <c r="K952" t="s">
        <v>3532</v>
      </c>
      <c r="L952" t="s">
        <v>12499</v>
      </c>
    </row>
    <row r="953" spans="1:12" ht="270.75" x14ac:dyDescent="0.45">
      <c r="A953" t="s">
        <v>13280</v>
      </c>
      <c r="B953" t="s">
        <v>11759</v>
      </c>
      <c r="C953">
        <v>7</v>
      </c>
      <c r="D953" t="s">
        <v>1966</v>
      </c>
      <c r="E953" s="14" t="s">
        <v>1965</v>
      </c>
      <c r="F953" t="s">
        <v>1964</v>
      </c>
      <c r="G953">
        <v>2019</v>
      </c>
      <c r="H953" t="s">
        <v>1962</v>
      </c>
      <c r="J953" s="14" t="s">
        <v>1961</v>
      </c>
      <c r="K953" t="s">
        <v>1960</v>
      </c>
      <c r="L953" t="s">
        <v>12726</v>
      </c>
    </row>
    <row r="954" spans="1:12" ht="409.5" x14ac:dyDescent="0.45">
      <c r="A954" t="s">
        <v>13280</v>
      </c>
      <c r="B954" t="s">
        <v>11759</v>
      </c>
      <c r="C954">
        <v>7</v>
      </c>
      <c r="D954" t="s">
        <v>4311</v>
      </c>
      <c r="E954" s="14" t="s">
        <v>4310</v>
      </c>
      <c r="F954" t="s">
        <v>4309</v>
      </c>
      <c r="G954">
        <v>2022</v>
      </c>
      <c r="H954" t="s">
        <v>4308</v>
      </c>
      <c r="J954" s="14" t="s">
        <v>4307</v>
      </c>
      <c r="K954" t="s">
        <v>4306</v>
      </c>
      <c r="L954" t="s">
        <v>12385</v>
      </c>
    </row>
    <row r="955" spans="1:12" ht="409.5" x14ac:dyDescent="0.45">
      <c r="A955" t="s">
        <v>13280</v>
      </c>
      <c r="B955" t="s">
        <v>11759</v>
      </c>
      <c r="C955">
        <v>7</v>
      </c>
      <c r="D955" t="s">
        <v>5733</v>
      </c>
      <c r="E955" s="14" t="s">
        <v>5732</v>
      </c>
      <c r="F955" t="s">
        <v>3810</v>
      </c>
      <c r="G955">
        <v>2024</v>
      </c>
      <c r="H955" t="s">
        <v>5731</v>
      </c>
      <c r="J955" s="14" t="s">
        <v>5730</v>
      </c>
      <c r="K955" t="s">
        <v>5729</v>
      </c>
      <c r="L955" t="s">
        <v>12169</v>
      </c>
    </row>
    <row r="956" spans="1:12" ht="409.5" x14ac:dyDescent="0.45">
      <c r="A956" t="s">
        <v>13279</v>
      </c>
      <c r="B956" t="s">
        <v>11759</v>
      </c>
      <c r="C956">
        <v>7</v>
      </c>
      <c r="D956" t="s">
        <v>974</v>
      </c>
      <c r="E956" s="14" t="s">
        <v>973</v>
      </c>
      <c r="F956" t="s">
        <v>766</v>
      </c>
      <c r="G956">
        <v>2020</v>
      </c>
      <c r="H956" t="s">
        <v>972</v>
      </c>
      <c r="J956" s="14" t="s">
        <v>971</v>
      </c>
      <c r="K956" t="s">
        <v>970</v>
      </c>
      <c r="L956" t="s">
        <v>12864</v>
      </c>
    </row>
    <row r="957" spans="1:12" ht="409.5" x14ac:dyDescent="0.45">
      <c r="A957" t="s">
        <v>13280</v>
      </c>
      <c r="B957" t="s">
        <v>11759</v>
      </c>
      <c r="C957">
        <v>7</v>
      </c>
      <c r="D957" t="s">
        <v>2527</v>
      </c>
      <c r="E957" s="14" t="s">
        <v>2526</v>
      </c>
      <c r="F957" t="s">
        <v>1731</v>
      </c>
      <c r="G957">
        <v>2023</v>
      </c>
      <c r="H957" t="s">
        <v>2525</v>
      </c>
      <c r="J957" s="14" t="s">
        <v>2524</v>
      </c>
      <c r="K957" t="s">
        <v>2523</v>
      </c>
      <c r="L957" t="s">
        <v>12649</v>
      </c>
    </row>
    <row r="958" spans="1:12" ht="156.75" x14ac:dyDescent="0.45">
      <c r="A958" t="s">
        <v>13280</v>
      </c>
      <c r="B958" t="s">
        <v>11759</v>
      </c>
      <c r="C958">
        <v>7</v>
      </c>
      <c r="D958" t="s">
        <v>962</v>
      </c>
      <c r="E958" s="14" t="s">
        <v>961</v>
      </c>
      <c r="F958" t="s">
        <v>960</v>
      </c>
      <c r="G958">
        <v>2021</v>
      </c>
      <c r="H958" t="s">
        <v>957</v>
      </c>
      <c r="J958" s="14" t="s">
        <v>956</v>
      </c>
      <c r="K958" t="s">
        <v>955</v>
      </c>
      <c r="L958" t="s">
        <v>12866</v>
      </c>
    </row>
    <row r="959" spans="1:12" ht="409.5" x14ac:dyDescent="0.45">
      <c r="A959" t="s">
        <v>13280</v>
      </c>
      <c r="B959" t="s">
        <v>11759</v>
      </c>
      <c r="C959">
        <v>7</v>
      </c>
      <c r="D959" t="s">
        <v>1180</v>
      </c>
      <c r="E959" s="14" t="s">
        <v>1179</v>
      </c>
      <c r="F959" t="s">
        <v>1178</v>
      </c>
      <c r="G959">
        <v>2021</v>
      </c>
      <c r="H959" t="s">
        <v>1177</v>
      </c>
      <c r="J959" s="14" t="s">
        <v>1176</v>
      </c>
      <c r="K959" t="s">
        <v>1175</v>
      </c>
      <c r="L959" t="s">
        <v>12834</v>
      </c>
    </row>
    <row r="960" spans="1:12" ht="313.5" x14ac:dyDescent="0.45">
      <c r="A960" t="s">
        <v>13280</v>
      </c>
      <c r="B960" t="s">
        <v>11759</v>
      </c>
      <c r="C960">
        <v>7</v>
      </c>
      <c r="D960" t="s">
        <v>4555</v>
      </c>
      <c r="E960" s="14" t="s">
        <v>4554</v>
      </c>
      <c r="F960" t="s">
        <v>893</v>
      </c>
      <c r="G960">
        <v>2024</v>
      </c>
      <c r="H960" t="s">
        <v>4552</v>
      </c>
      <c r="J960" s="14" t="s">
        <v>4551</v>
      </c>
      <c r="K960" t="s">
        <v>4550</v>
      </c>
      <c r="L960" t="s">
        <v>12348</v>
      </c>
    </row>
    <row r="961" spans="1:12" ht="409.5" x14ac:dyDescent="0.45">
      <c r="A961" t="s">
        <v>13280</v>
      </c>
      <c r="B961" t="s">
        <v>11759</v>
      </c>
      <c r="C961">
        <v>7</v>
      </c>
      <c r="D961" t="s">
        <v>3206</v>
      </c>
      <c r="E961" s="14" t="s">
        <v>3205</v>
      </c>
      <c r="F961" t="s">
        <v>3204</v>
      </c>
      <c r="G961">
        <v>2022</v>
      </c>
      <c r="H961" t="s">
        <v>3203</v>
      </c>
      <c r="J961" s="14" t="s">
        <v>3202</v>
      </c>
      <c r="K961" t="s">
        <v>3201</v>
      </c>
      <c r="L961" t="s">
        <v>12548</v>
      </c>
    </row>
    <row r="962" spans="1:12" ht="370.5" x14ac:dyDescent="0.45">
      <c r="A962" t="s">
        <v>13280</v>
      </c>
      <c r="B962" t="s">
        <v>11759</v>
      </c>
      <c r="C962">
        <v>7</v>
      </c>
      <c r="D962" t="s">
        <v>2017</v>
      </c>
      <c r="E962" s="14" t="s">
        <v>2016</v>
      </c>
      <c r="F962" t="s">
        <v>2015</v>
      </c>
      <c r="G962">
        <v>2019</v>
      </c>
      <c r="H962" t="s">
        <v>2012</v>
      </c>
      <c r="J962" s="14" t="s">
        <v>2011</v>
      </c>
      <c r="L962" t="s">
        <v>12719</v>
      </c>
    </row>
    <row r="963" spans="1:12" ht="270.75" x14ac:dyDescent="0.45">
      <c r="A963" t="s">
        <v>13279</v>
      </c>
      <c r="B963" t="s">
        <v>11759</v>
      </c>
      <c r="C963">
        <v>7</v>
      </c>
      <c r="D963" t="s">
        <v>1112</v>
      </c>
      <c r="E963" s="14" t="s">
        <v>1111</v>
      </c>
      <c r="F963" t="s">
        <v>1110</v>
      </c>
      <c r="G963">
        <v>2021</v>
      </c>
      <c r="H963" t="s">
        <v>1108</v>
      </c>
      <c r="J963" s="14" t="s">
        <v>1107</v>
      </c>
      <c r="K963" t="s">
        <v>1106</v>
      </c>
      <c r="L963" t="s">
        <v>12844</v>
      </c>
    </row>
    <row r="964" spans="1:12" ht="342" x14ac:dyDescent="0.45">
      <c r="A964" t="s">
        <v>13280</v>
      </c>
      <c r="B964" t="s">
        <v>11759</v>
      </c>
      <c r="C964">
        <v>7</v>
      </c>
      <c r="D964" t="s">
        <v>4054</v>
      </c>
      <c r="E964" s="14" t="s">
        <v>4053</v>
      </c>
      <c r="F964" t="s">
        <v>3189</v>
      </c>
      <c r="G964">
        <v>2021</v>
      </c>
      <c r="H964" t="s">
        <v>4052</v>
      </c>
      <c r="J964" s="14" t="s">
        <v>4051</v>
      </c>
      <c r="K964" t="s">
        <v>4050</v>
      </c>
      <c r="L964" t="s">
        <v>12424</v>
      </c>
    </row>
    <row r="965" spans="1:12" ht="299.25" x14ac:dyDescent="0.45">
      <c r="A965" t="s">
        <v>13280</v>
      </c>
      <c r="B965" t="s">
        <v>11759</v>
      </c>
      <c r="C965">
        <v>7</v>
      </c>
      <c r="D965" t="s">
        <v>1366</v>
      </c>
      <c r="E965" s="14" t="s">
        <v>1365</v>
      </c>
      <c r="F965" t="s">
        <v>1364</v>
      </c>
      <c r="G965">
        <v>2020</v>
      </c>
      <c r="H965" t="s">
        <v>1363</v>
      </c>
      <c r="J965" s="14" t="s">
        <v>1362</v>
      </c>
      <c r="K965" t="s">
        <v>1361</v>
      </c>
      <c r="L965" t="s">
        <v>12808</v>
      </c>
    </row>
    <row r="966" spans="1:12" ht="256.5" x14ac:dyDescent="0.45">
      <c r="A966" t="s">
        <v>13280</v>
      </c>
      <c r="B966" t="s">
        <v>11759</v>
      </c>
      <c r="C966">
        <v>7</v>
      </c>
      <c r="D966" t="s">
        <v>803</v>
      </c>
      <c r="E966" s="14" t="s">
        <v>802</v>
      </c>
      <c r="F966" t="s">
        <v>795</v>
      </c>
      <c r="G966">
        <v>2022</v>
      </c>
      <c r="H966" t="s">
        <v>801</v>
      </c>
      <c r="J966" s="14" t="s">
        <v>800</v>
      </c>
      <c r="K966" t="s">
        <v>799</v>
      </c>
      <c r="L966" t="s">
        <v>12888</v>
      </c>
    </row>
    <row r="967" spans="1:12" ht="327.75" x14ac:dyDescent="0.45">
      <c r="A967" t="s">
        <v>13280</v>
      </c>
      <c r="B967" t="s">
        <v>11759</v>
      </c>
      <c r="C967">
        <v>7</v>
      </c>
      <c r="D967" t="s">
        <v>3477</v>
      </c>
      <c r="E967" s="14" t="s">
        <v>3476</v>
      </c>
      <c r="F967" t="s">
        <v>3061</v>
      </c>
      <c r="G967">
        <v>2022</v>
      </c>
      <c r="H967" t="s">
        <v>3475</v>
      </c>
      <c r="J967" s="14" t="s">
        <v>3474</v>
      </c>
      <c r="K967" t="s">
        <v>3473</v>
      </c>
      <c r="L967" t="s">
        <v>12508</v>
      </c>
    </row>
    <row r="968" spans="1:12" ht="270.75" x14ac:dyDescent="0.45">
      <c r="A968" t="s">
        <v>13280</v>
      </c>
      <c r="B968" t="s">
        <v>11759</v>
      </c>
      <c r="C968">
        <v>7</v>
      </c>
      <c r="D968" t="s">
        <v>4562</v>
      </c>
      <c r="E968" s="14" t="s">
        <v>4561</v>
      </c>
      <c r="F968" t="s">
        <v>4560</v>
      </c>
      <c r="G968">
        <v>2024</v>
      </c>
      <c r="H968" t="s">
        <v>4559</v>
      </c>
      <c r="J968" s="14" t="s">
        <v>4558</v>
      </c>
      <c r="K968" t="s">
        <v>4557</v>
      </c>
      <c r="L968" t="s">
        <v>12347</v>
      </c>
    </row>
    <row r="969" spans="1:12" ht="384.75" x14ac:dyDescent="0.45">
      <c r="A969" t="s">
        <v>13279</v>
      </c>
      <c r="B969" t="s">
        <v>11759</v>
      </c>
      <c r="C969">
        <v>7</v>
      </c>
      <c r="D969" t="s">
        <v>2647</v>
      </c>
      <c r="E969" s="14" t="s">
        <v>2646</v>
      </c>
      <c r="F969" t="s">
        <v>766</v>
      </c>
      <c r="G969">
        <v>2023</v>
      </c>
      <c r="H969" t="s">
        <v>2645</v>
      </c>
      <c r="J969" s="14" t="s">
        <v>2644</v>
      </c>
      <c r="K969" t="s">
        <v>2643</v>
      </c>
      <c r="L969" t="s">
        <v>12631</v>
      </c>
    </row>
    <row r="970" spans="1:12" ht="242.25" x14ac:dyDescent="0.45">
      <c r="A970" t="s">
        <v>13280</v>
      </c>
      <c r="B970" t="s">
        <v>11759</v>
      </c>
      <c r="C970">
        <v>7</v>
      </c>
      <c r="D970" t="s">
        <v>4907</v>
      </c>
      <c r="E970" s="14" t="s">
        <v>4906</v>
      </c>
      <c r="F970" t="s">
        <v>795</v>
      </c>
      <c r="G970">
        <v>2024</v>
      </c>
      <c r="H970" t="s">
        <v>4905</v>
      </c>
      <c r="J970" s="14" t="s">
        <v>4904</v>
      </c>
      <c r="K970" t="s">
        <v>4903</v>
      </c>
      <c r="L970" t="s">
        <v>12295</v>
      </c>
    </row>
    <row r="971" spans="1:12" ht="285" x14ac:dyDescent="0.45">
      <c r="A971" t="s">
        <v>13280</v>
      </c>
      <c r="B971" t="s">
        <v>11759</v>
      </c>
      <c r="C971">
        <v>7</v>
      </c>
      <c r="D971" t="s">
        <v>2410</v>
      </c>
      <c r="E971" s="14" t="s">
        <v>2409</v>
      </c>
      <c r="F971" t="s">
        <v>795</v>
      </c>
      <c r="G971">
        <v>2020</v>
      </c>
      <c r="H971" t="s">
        <v>2408</v>
      </c>
      <c r="J971" s="14" t="s">
        <v>2407</v>
      </c>
      <c r="K971" t="s">
        <v>2406</v>
      </c>
      <c r="L971" t="s">
        <v>12666</v>
      </c>
    </row>
    <row r="972" spans="1:12" ht="356.25" x14ac:dyDescent="0.45">
      <c r="A972" t="s">
        <v>13280</v>
      </c>
      <c r="B972" t="s">
        <v>11759</v>
      </c>
      <c r="C972">
        <v>7</v>
      </c>
      <c r="D972" t="s">
        <v>2099</v>
      </c>
      <c r="E972" s="14" t="s">
        <v>2098</v>
      </c>
      <c r="F972" t="s">
        <v>795</v>
      </c>
      <c r="G972">
        <v>2017</v>
      </c>
      <c r="H972" t="s">
        <v>2096</v>
      </c>
      <c r="J972" s="14" t="s">
        <v>2095</v>
      </c>
      <c r="K972" t="s">
        <v>2094</v>
      </c>
      <c r="L972" t="s">
        <v>12708</v>
      </c>
    </row>
    <row r="973" spans="1:12" ht="242.25" x14ac:dyDescent="0.45">
      <c r="A973" t="s">
        <v>13280</v>
      </c>
      <c r="B973" t="s">
        <v>11759</v>
      </c>
      <c r="C973">
        <v>7</v>
      </c>
      <c r="D973" t="s">
        <v>5777</v>
      </c>
      <c r="E973" s="14" t="s">
        <v>5776</v>
      </c>
      <c r="F973" t="s">
        <v>1731</v>
      </c>
      <c r="G973">
        <v>2024</v>
      </c>
      <c r="H973" t="s">
        <v>5775</v>
      </c>
      <c r="J973" s="14" t="s">
        <v>5774</v>
      </c>
      <c r="K973" t="s">
        <v>5773</v>
      </c>
      <c r="L973" t="s">
        <v>12162</v>
      </c>
    </row>
    <row r="974" spans="1:12" ht="409.5" x14ac:dyDescent="0.45">
      <c r="A974" t="s">
        <v>13279</v>
      </c>
      <c r="B974" t="s">
        <v>11759</v>
      </c>
      <c r="C974">
        <v>7</v>
      </c>
      <c r="D974" t="s">
        <v>5339</v>
      </c>
      <c r="E974" s="14" t="s">
        <v>5338</v>
      </c>
      <c r="F974" t="s">
        <v>795</v>
      </c>
      <c r="G974">
        <v>2024</v>
      </c>
      <c r="H974" t="s">
        <v>5337</v>
      </c>
      <c r="J974" s="14" t="s">
        <v>5336</v>
      </c>
      <c r="K974" t="s">
        <v>5335</v>
      </c>
      <c r="L974" t="s">
        <v>12229</v>
      </c>
    </row>
    <row r="975" spans="1:12" ht="256.5" x14ac:dyDescent="0.45">
      <c r="A975" t="s">
        <v>13280</v>
      </c>
      <c r="B975" t="s">
        <v>11759</v>
      </c>
      <c r="C975">
        <v>7</v>
      </c>
      <c r="D975" t="s">
        <v>2969</v>
      </c>
      <c r="E975" s="14" t="s">
        <v>2968</v>
      </c>
      <c r="F975" t="s">
        <v>1295</v>
      </c>
      <c r="G975">
        <v>2023</v>
      </c>
      <c r="H975" t="s">
        <v>2966</v>
      </c>
      <c r="J975" s="14" t="s">
        <v>2965</v>
      </c>
      <c r="K975" t="s">
        <v>2964</v>
      </c>
      <c r="L975" t="s">
        <v>12583</v>
      </c>
    </row>
    <row r="976" spans="1:12" ht="409.5" x14ac:dyDescent="0.45">
      <c r="A976" t="s">
        <v>13280</v>
      </c>
      <c r="B976" t="s">
        <v>11759</v>
      </c>
      <c r="C976">
        <v>7</v>
      </c>
      <c r="D976" t="s">
        <v>5696</v>
      </c>
      <c r="E976" s="14" t="s">
        <v>5695</v>
      </c>
      <c r="F976" t="s">
        <v>640</v>
      </c>
      <c r="G976">
        <v>2024</v>
      </c>
      <c r="H976" t="s">
        <v>5694</v>
      </c>
      <c r="J976" s="14" t="s">
        <v>5693</v>
      </c>
      <c r="K976" t="s">
        <v>5692</v>
      </c>
      <c r="L976" t="s">
        <v>12175</v>
      </c>
    </row>
    <row r="977" spans="1:12" ht="409.5" x14ac:dyDescent="0.45">
      <c r="A977" t="s">
        <v>13280</v>
      </c>
      <c r="B977" t="s">
        <v>11760</v>
      </c>
      <c r="C977" t="s">
        <v>5857</v>
      </c>
      <c r="D977" t="s">
        <v>6980</v>
      </c>
      <c r="E977" s="14" t="s">
        <v>6978</v>
      </c>
      <c r="G977">
        <v>2022</v>
      </c>
      <c r="H977" t="s">
        <v>6976</v>
      </c>
      <c r="J977" s="14" t="s">
        <v>6975</v>
      </c>
      <c r="L977" t="s">
        <v>13113</v>
      </c>
    </row>
    <row r="978" spans="1:12" ht="409.5" x14ac:dyDescent="0.45">
      <c r="A978" t="s">
        <v>13279</v>
      </c>
      <c r="B978" t="s">
        <v>11759</v>
      </c>
      <c r="C978">
        <v>7</v>
      </c>
      <c r="D978" t="s">
        <v>5088</v>
      </c>
      <c r="E978" s="14" t="s">
        <v>5087</v>
      </c>
      <c r="F978" t="s">
        <v>902</v>
      </c>
      <c r="G978">
        <v>2024</v>
      </c>
      <c r="H978" t="s">
        <v>5085</v>
      </c>
      <c r="J978" s="14" t="s">
        <v>5084</v>
      </c>
      <c r="K978" t="s">
        <v>5083</v>
      </c>
      <c r="L978" t="s">
        <v>12268</v>
      </c>
    </row>
    <row r="979" spans="1:12" ht="409.5" x14ac:dyDescent="0.45">
      <c r="A979" t="s">
        <v>13280</v>
      </c>
      <c r="B979" t="s">
        <v>11759</v>
      </c>
      <c r="C979">
        <v>7</v>
      </c>
      <c r="D979" t="s">
        <v>5790</v>
      </c>
      <c r="E979" s="14" t="s">
        <v>5789</v>
      </c>
      <c r="F979" t="s">
        <v>2981</v>
      </c>
      <c r="G979">
        <v>2024</v>
      </c>
      <c r="H979" t="s">
        <v>5788</v>
      </c>
      <c r="J979" s="14" t="s">
        <v>5787</v>
      </c>
      <c r="K979" t="s">
        <v>5786</v>
      </c>
      <c r="L979" t="s">
        <v>12160</v>
      </c>
    </row>
    <row r="980" spans="1:12" ht="342" x14ac:dyDescent="0.45">
      <c r="A980" t="s">
        <v>13280</v>
      </c>
      <c r="B980" t="s">
        <v>11759</v>
      </c>
      <c r="C980">
        <v>7</v>
      </c>
      <c r="D980" t="s">
        <v>3441</v>
      </c>
      <c r="E980" s="14" t="s">
        <v>3440</v>
      </c>
      <c r="F980" t="s">
        <v>893</v>
      </c>
      <c r="G980">
        <v>2023</v>
      </c>
      <c r="H980" t="s">
        <v>3438</v>
      </c>
      <c r="J980" s="14" t="s">
        <v>3437</v>
      </c>
      <c r="K980" t="s">
        <v>3436</v>
      </c>
      <c r="L980" t="s">
        <v>12513</v>
      </c>
    </row>
    <row r="981" spans="1:12" ht="409.5" x14ac:dyDescent="0.45">
      <c r="A981" t="s">
        <v>13280</v>
      </c>
      <c r="B981" t="s">
        <v>11759</v>
      </c>
      <c r="C981">
        <v>7</v>
      </c>
      <c r="D981" t="s">
        <v>2936</v>
      </c>
      <c r="E981" s="14" t="s">
        <v>2935</v>
      </c>
      <c r="F981" t="s">
        <v>2167</v>
      </c>
      <c r="G981">
        <v>2023</v>
      </c>
      <c r="H981" t="s">
        <v>2934</v>
      </c>
      <c r="J981" s="14" t="s">
        <v>2933</v>
      </c>
      <c r="K981" t="s">
        <v>2932</v>
      </c>
      <c r="L981" t="s">
        <v>12588</v>
      </c>
    </row>
    <row r="982" spans="1:12" ht="242.25" x14ac:dyDescent="0.45">
      <c r="A982" t="s">
        <v>13280</v>
      </c>
      <c r="B982" t="s">
        <v>11759</v>
      </c>
      <c r="C982">
        <v>7</v>
      </c>
      <c r="D982" t="s">
        <v>4013</v>
      </c>
      <c r="E982" s="14" t="s">
        <v>4012</v>
      </c>
      <c r="F982" t="s">
        <v>2380</v>
      </c>
      <c r="G982">
        <v>2021</v>
      </c>
      <c r="H982" t="s">
        <v>4011</v>
      </c>
      <c r="J982" s="14" t="s">
        <v>4010</v>
      </c>
      <c r="K982" t="s">
        <v>4009</v>
      </c>
      <c r="L982" t="s">
        <v>12430</v>
      </c>
    </row>
    <row r="983" spans="1:12" ht="313.5" x14ac:dyDescent="0.45">
      <c r="A983" t="s">
        <v>13280</v>
      </c>
      <c r="B983" t="s">
        <v>11759</v>
      </c>
      <c r="C983">
        <v>7</v>
      </c>
      <c r="D983" t="s">
        <v>5413</v>
      </c>
      <c r="E983" s="14" t="s">
        <v>5412</v>
      </c>
      <c r="F983" t="s">
        <v>4154</v>
      </c>
      <c r="G983">
        <v>2024</v>
      </c>
      <c r="H983" t="s">
        <v>5411</v>
      </c>
      <c r="J983" s="14" t="s">
        <v>5410</v>
      </c>
      <c r="K983" t="s">
        <v>5409</v>
      </c>
      <c r="L983" t="s">
        <v>12218</v>
      </c>
    </row>
    <row r="984" spans="1:12" ht="409.5" x14ac:dyDescent="0.45">
      <c r="A984" t="s">
        <v>13280</v>
      </c>
      <c r="B984" t="s">
        <v>11759</v>
      </c>
      <c r="C984">
        <v>7</v>
      </c>
      <c r="D984" t="s">
        <v>2721</v>
      </c>
      <c r="E984" s="14" t="s">
        <v>2720</v>
      </c>
      <c r="F984" t="s">
        <v>2719</v>
      </c>
      <c r="G984">
        <v>2023</v>
      </c>
      <c r="H984" t="s">
        <v>2718</v>
      </c>
      <c r="J984" s="14" t="s">
        <v>2717</v>
      </c>
      <c r="K984" t="s">
        <v>2716</v>
      </c>
      <c r="L984" t="s">
        <v>12620</v>
      </c>
    </row>
    <row r="985" spans="1:12" ht="342" x14ac:dyDescent="0.45">
      <c r="A985" t="s">
        <v>13280</v>
      </c>
      <c r="B985" t="s">
        <v>11759</v>
      </c>
      <c r="C985">
        <v>7</v>
      </c>
      <c r="D985" t="s">
        <v>1312</v>
      </c>
      <c r="E985" s="14" t="s">
        <v>1311</v>
      </c>
      <c r="F985" t="s">
        <v>720</v>
      </c>
      <c r="G985">
        <v>2020</v>
      </c>
      <c r="H985" t="s">
        <v>1308</v>
      </c>
      <c r="J985" s="14" t="s">
        <v>1307</v>
      </c>
      <c r="K985" t="s">
        <v>1306</v>
      </c>
      <c r="L985" t="s">
        <v>12815</v>
      </c>
    </row>
    <row r="986" spans="1:12" ht="356.25" x14ac:dyDescent="0.45">
      <c r="A986" t="s">
        <v>13280</v>
      </c>
      <c r="B986" t="s">
        <v>11759</v>
      </c>
      <c r="C986">
        <v>7</v>
      </c>
      <c r="D986" t="s">
        <v>4364</v>
      </c>
      <c r="E986" s="14" t="s">
        <v>4363</v>
      </c>
      <c r="F986" t="s">
        <v>4362</v>
      </c>
      <c r="G986">
        <v>2022</v>
      </c>
      <c r="H986" t="s">
        <v>4361</v>
      </c>
      <c r="J986" s="14" t="s">
        <v>4360</v>
      </c>
      <c r="K986" t="s">
        <v>4359</v>
      </c>
      <c r="L986" t="s">
        <v>12377</v>
      </c>
    </row>
    <row r="987" spans="1:12" ht="313.5" x14ac:dyDescent="0.45">
      <c r="A987" t="s">
        <v>13280</v>
      </c>
      <c r="B987" t="s">
        <v>11759</v>
      </c>
      <c r="C987">
        <v>7</v>
      </c>
      <c r="D987" t="s">
        <v>4568</v>
      </c>
      <c r="E987" s="14" t="s">
        <v>4567</v>
      </c>
      <c r="F987" t="s">
        <v>655</v>
      </c>
      <c r="G987">
        <v>2024</v>
      </c>
      <c r="H987" t="s">
        <v>4566</v>
      </c>
      <c r="J987" s="14" t="s">
        <v>4565</v>
      </c>
      <c r="K987" t="s">
        <v>4564</v>
      </c>
      <c r="L987" t="s">
        <v>12346</v>
      </c>
    </row>
    <row r="988" spans="1:12" ht="409.5" x14ac:dyDescent="0.45">
      <c r="A988" t="s">
        <v>13280</v>
      </c>
      <c r="B988" t="s">
        <v>11759</v>
      </c>
      <c r="C988">
        <v>7</v>
      </c>
      <c r="D988" t="s">
        <v>3124</v>
      </c>
      <c r="E988" s="14" t="s">
        <v>3123</v>
      </c>
      <c r="F988" t="s">
        <v>3122</v>
      </c>
      <c r="G988">
        <v>2023</v>
      </c>
      <c r="H988" t="s">
        <v>3121</v>
      </c>
      <c r="J988" s="14" t="s">
        <v>3120</v>
      </c>
      <c r="K988" t="s">
        <v>3119</v>
      </c>
      <c r="L988" t="s">
        <v>12560</v>
      </c>
    </row>
    <row r="989" spans="1:12" ht="228" x14ac:dyDescent="0.45">
      <c r="A989" t="s">
        <v>13280</v>
      </c>
      <c r="B989" t="s">
        <v>11759</v>
      </c>
      <c r="C989">
        <v>7</v>
      </c>
      <c r="D989" t="s">
        <v>4232</v>
      </c>
      <c r="E989" s="14" t="s">
        <v>4231</v>
      </c>
      <c r="F989" t="s">
        <v>795</v>
      </c>
      <c r="G989">
        <v>2021</v>
      </c>
      <c r="H989" t="s">
        <v>4230</v>
      </c>
      <c r="J989" s="14" t="s">
        <v>4229</v>
      </c>
      <c r="K989" t="s">
        <v>4228</v>
      </c>
      <c r="L989" t="s">
        <v>12397</v>
      </c>
    </row>
    <row r="990" spans="1:12" ht="409.5" x14ac:dyDescent="0.45">
      <c r="A990" t="s">
        <v>13280</v>
      </c>
      <c r="B990" t="s">
        <v>11759</v>
      </c>
      <c r="C990">
        <v>7</v>
      </c>
      <c r="D990" t="s">
        <v>2803</v>
      </c>
      <c r="E990" s="14" t="s">
        <v>2802</v>
      </c>
      <c r="F990" t="s">
        <v>885</v>
      </c>
      <c r="G990">
        <v>2023</v>
      </c>
      <c r="H990" t="s">
        <v>2801</v>
      </c>
      <c r="J990" s="14" t="s">
        <v>2800</v>
      </c>
      <c r="K990" t="s">
        <v>2799</v>
      </c>
      <c r="L990" t="s">
        <v>12608</v>
      </c>
    </row>
    <row r="991" spans="1:12" ht="185.25" x14ac:dyDescent="0.45">
      <c r="A991" t="s">
        <v>13280</v>
      </c>
      <c r="B991" t="s">
        <v>11759</v>
      </c>
      <c r="C991">
        <v>7</v>
      </c>
      <c r="D991" t="s">
        <v>3601</v>
      </c>
      <c r="E991" s="14" t="s">
        <v>3600</v>
      </c>
      <c r="F991" t="s">
        <v>720</v>
      </c>
      <c r="G991">
        <v>2023</v>
      </c>
      <c r="H991" t="s">
        <v>3598</v>
      </c>
      <c r="J991" s="14" t="s">
        <v>3597</v>
      </c>
      <c r="K991" t="s">
        <v>3596</v>
      </c>
      <c r="L991" t="s">
        <v>12490</v>
      </c>
    </row>
    <row r="992" spans="1:12" ht="409.5" x14ac:dyDescent="0.45">
      <c r="A992" t="s">
        <v>13280</v>
      </c>
      <c r="B992" t="s">
        <v>11759</v>
      </c>
      <c r="C992">
        <v>7</v>
      </c>
      <c r="D992" t="s">
        <v>5292</v>
      </c>
      <c r="E992" s="14" t="s">
        <v>5291</v>
      </c>
      <c r="F992" t="s">
        <v>1318</v>
      </c>
      <c r="G992">
        <v>2024</v>
      </c>
      <c r="H992" t="s">
        <v>5290</v>
      </c>
      <c r="J992" s="14" t="s">
        <v>5289</v>
      </c>
      <c r="K992" t="s">
        <v>5288</v>
      </c>
      <c r="L992" t="s">
        <v>12236</v>
      </c>
    </row>
    <row r="993" spans="1:12" ht="285" x14ac:dyDescent="0.45">
      <c r="A993" t="s">
        <v>13279</v>
      </c>
      <c r="B993" t="s">
        <v>11759</v>
      </c>
      <c r="C993">
        <v>7</v>
      </c>
      <c r="D993" t="s">
        <v>2334</v>
      </c>
      <c r="E993" s="14" t="s">
        <v>2333</v>
      </c>
      <c r="F993" t="s">
        <v>893</v>
      </c>
      <c r="G993">
        <v>2020</v>
      </c>
      <c r="H993" t="s">
        <v>2331</v>
      </c>
      <c r="J993" s="14" t="s">
        <v>2330</v>
      </c>
      <c r="K993" t="s">
        <v>2329</v>
      </c>
      <c r="L993" t="s">
        <v>12677</v>
      </c>
    </row>
    <row r="994" spans="1:12" ht="409.5" x14ac:dyDescent="0.45">
      <c r="A994" t="s">
        <v>13280</v>
      </c>
      <c r="B994" t="s">
        <v>11759</v>
      </c>
      <c r="C994">
        <v>7</v>
      </c>
      <c r="D994" t="s">
        <v>2701</v>
      </c>
      <c r="E994" s="14" t="s">
        <v>2700</v>
      </c>
      <c r="F994" t="s">
        <v>2699</v>
      </c>
      <c r="G994">
        <v>2023</v>
      </c>
      <c r="H994" t="s">
        <v>2698</v>
      </c>
      <c r="J994" s="14" t="s">
        <v>2697</v>
      </c>
      <c r="K994" t="s">
        <v>2696</v>
      </c>
      <c r="L994" t="s">
        <v>12623</v>
      </c>
    </row>
    <row r="995" spans="1:12" ht="270.75" x14ac:dyDescent="0.45">
      <c r="A995" t="s">
        <v>13280</v>
      </c>
      <c r="B995" t="s">
        <v>11759</v>
      </c>
      <c r="C995">
        <v>7</v>
      </c>
      <c r="D995" t="s">
        <v>5765</v>
      </c>
      <c r="E995" s="14" t="s">
        <v>5764</v>
      </c>
      <c r="F995" t="s">
        <v>5763</v>
      </c>
      <c r="G995">
        <v>2024</v>
      </c>
      <c r="H995" t="s">
        <v>5762</v>
      </c>
      <c r="J995" s="14" t="s">
        <v>5761</v>
      </c>
      <c r="K995" t="s">
        <v>5760</v>
      </c>
      <c r="L995" t="s">
        <v>12164</v>
      </c>
    </row>
    <row r="996" spans="1:12" ht="409.5" x14ac:dyDescent="0.45">
      <c r="A996" t="s">
        <v>13280</v>
      </c>
      <c r="B996" t="s">
        <v>11759</v>
      </c>
      <c r="C996">
        <v>7</v>
      </c>
      <c r="D996" t="s">
        <v>2776</v>
      </c>
      <c r="E996" s="14" t="s">
        <v>2775</v>
      </c>
      <c r="F996" t="s">
        <v>2774</v>
      </c>
      <c r="G996">
        <v>2023</v>
      </c>
      <c r="H996" t="s">
        <v>2773</v>
      </c>
      <c r="J996" s="14" t="s">
        <v>2772</v>
      </c>
      <c r="K996" t="s">
        <v>2771</v>
      </c>
      <c r="L996" t="s">
        <v>12612</v>
      </c>
    </row>
    <row r="997" spans="1:12" ht="409.5" x14ac:dyDescent="0.45">
      <c r="A997" t="s">
        <v>13280</v>
      </c>
      <c r="B997" t="s">
        <v>11759</v>
      </c>
      <c r="C997">
        <v>7</v>
      </c>
      <c r="D997" t="s">
        <v>4206</v>
      </c>
      <c r="E997" s="14" t="s">
        <v>4205</v>
      </c>
      <c r="F997" t="s">
        <v>1596</v>
      </c>
      <c r="G997">
        <v>2022</v>
      </c>
      <c r="H997" t="s">
        <v>4203</v>
      </c>
      <c r="J997" s="14" t="s">
        <v>4202</v>
      </c>
      <c r="K997" t="s">
        <v>4201</v>
      </c>
      <c r="L997" t="s">
        <v>12401</v>
      </c>
    </row>
    <row r="998" spans="1:12" ht="409.5" x14ac:dyDescent="0.45">
      <c r="A998" t="s">
        <v>13280</v>
      </c>
      <c r="B998" t="s">
        <v>11759</v>
      </c>
      <c r="C998">
        <v>7</v>
      </c>
      <c r="D998" t="s">
        <v>5054</v>
      </c>
      <c r="E998" s="14" t="s">
        <v>5053</v>
      </c>
      <c r="F998" t="s">
        <v>5052</v>
      </c>
      <c r="G998">
        <v>2024</v>
      </c>
      <c r="H998" t="s">
        <v>5051</v>
      </c>
      <c r="J998" s="14" t="s">
        <v>5050</v>
      </c>
      <c r="K998" t="s">
        <v>5049</v>
      </c>
      <c r="L998" t="s">
        <v>12273</v>
      </c>
    </row>
    <row r="999" spans="1:12" ht="409.5" x14ac:dyDescent="0.45">
      <c r="A999" t="s">
        <v>13280</v>
      </c>
      <c r="B999" t="s">
        <v>11759</v>
      </c>
      <c r="C999">
        <v>7</v>
      </c>
      <c r="D999" t="s">
        <v>1974</v>
      </c>
      <c r="E999" s="14" t="s">
        <v>1973</v>
      </c>
      <c r="F999" t="s">
        <v>1972</v>
      </c>
      <c r="G999">
        <v>2019</v>
      </c>
      <c r="H999" t="s">
        <v>1970</v>
      </c>
      <c r="J999" s="14" t="s">
        <v>1969</v>
      </c>
      <c r="K999" t="s">
        <v>1968</v>
      </c>
      <c r="L999" t="s">
        <v>12725</v>
      </c>
    </row>
    <row r="1000" spans="1:12" ht="409.5" x14ac:dyDescent="0.45">
      <c r="A1000" t="s">
        <v>13280</v>
      </c>
      <c r="B1000" t="s">
        <v>11759</v>
      </c>
      <c r="C1000">
        <v>7</v>
      </c>
      <c r="D1000" t="s">
        <v>994</v>
      </c>
      <c r="E1000" s="14" t="s">
        <v>993</v>
      </c>
      <c r="F1000" t="s">
        <v>992</v>
      </c>
      <c r="G1000">
        <v>2021</v>
      </c>
      <c r="H1000" t="s">
        <v>991</v>
      </c>
      <c r="J1000" s="14" t="s">
        <v>990</v>
      </c>
      <c r="K1000" t="s">
        <v>989</v>
      </c>
      <c r="L1000" t="s">
        <v>12861</v>
      </c>
    </row>
    <row r="1001" spans="1:12" ht="409.5" x14ac:dyDescent="0.45">
      <c r="A1001" t="s">
        <v>13279</v>
      </c>
      <c r="B1001" t="s">
        <v>11759</v>
      </c>
      <c r="C1001">
        <v>7</v>
      </c>
      <c r="D1001" t="s">
        <v>4535</v>
      </c>
      <c r="E1001" s="14" t="s">
        <v>4534</v>
      </c>
      <c r="F1001" t="s">
        <v>3219</v>
      </c>
      <c r="G1001">
        <v>2024</v>
      </c>
      <c r="H1001" t="s">
        <v>4533</v>
      </c>
      <c r="J1001" s="14" t="s">
        <v>4532</v>
      </c>
      <c r="K1001" t="s">
        <v>4531</v>
      </c>
      <c r="L1001" t="s">
        <v>12351</v>
      </c>
    </row>
    <row r="1002" spans="1:12" ht="409.5" x14ac:dyDescent="0.45">
      <c r="A1002" t="s">
        <v>13279</v>
      </c>
      <c r="B1002" t="s">
        <v>11759</v>
      </c>
      <c r="C1002">
        <v>7</v>
      </c>
      <c r="D1002" t="s">
        <v>5727</v>
      </c>
      <c r="E1002" s="14" t="s">
        <v>5726</v>
      </c>
      <c r="F1002" t="s">
        <v>1731</v>
      </c>
      <c r="G1002">
        <v>2024</v>
      </c>
      <c r="H1002" t="s">
        <v>5725</v>
      </c>
      <c r="J1002" s="14" t="s">
        <v>5724</v>
      </c>
      <c r="K1002" t="s">
        <v>5723</v>
      </c>
      <c r="L1002" t="s">
        <v>12170</v>
      </c>
    </row>
    <row r="1003" spans="1:12" ht="370.5" x14ac:dyDescent="0.45">
      <c r="A1003" t="s">
        <v>13280</v>
      </c>
      <c r="B1003" t="s">
        <v>11759</v>
      </c>
      <c r="C1003">
        <v>7</v>
      </c>
      <c r="D1003" t="s">
        <v>4444</v>
      </c>
      <c r="E1003" s="14" t="s">
        <v>4443</v>
      </c>
      <c r="F1003" t="s">
        <v>1020</v>
      </c>
      <c r="G1003">
        <v>2021</v>
      </c>
      <c r="H1003" t="s">
        <v>4442</v>
      </c>
      <c r="J1003" s="14" t="s">
        <v>4441</v>
      </c>
      <c r="K1003" t="s">
        <v>4440</v>
      </c>
      <c r="L1003" t="s">
        <v>12365</v>
      </c>
    </row>
    <row r="1004" spans="1:12" ht="384.75" x14ac:dyDescent="0.45">
      <c r="A1004" t="s">
        <v>13280</v>
      </c>
      <c r="B1004" t="s">
        <v>11759</v>
      </c>
      <c r="C1004">
        <v>7</v>
      </c>
      <c r="D1004" t="s">
        <v>5631</v>
      </c>
      <c r="E1004" s="14" t="s">
        <v>5630</v>
      </c>
      <c r="F1004" t="s">
        <v>1178</v>
      </c>
      <c r="G1004">
        <v>2024</v>
      </c>
      <c r="H1004" t="s">
        <v>5629</v>
      </c>
      <c r="J1004" s="14" t="s">
        <v>5628</v>
      </c>
      <c r="K1004" t="s">
        <v>5627</v>
      </c>
      <c r="L1004" t="s">
        <v>12185</v>
      </c>
    </row>
    <row r="1005" spans="1:12" ht="409.5" x14ac:dyDescent="0.45">
      <c r="A1005" t="s">
        <v>13280</v>
      </c>
      <c r="B1005" t="s">
        <v>11759</v>
      </c>
      <c r="C1005">
        <v>7</v>
      </c>
      <c r="D1005" t="s">
        <v>1524</v>
      </c>
      <c r="E1005" s="14" t="s">
        <v>1523</v>
      </c>
      <c r="F1005" t="s">
        <v>655</v>
      </c>
      <c r="G1005">
        <v>2019</v>
      </c>
      <c r="H1005" t="s">
        <v>1522</v>
      </c>
      <c r="J1005" s="14" t="s">
        <v>1521</v>
      </c>
      <c r="K1005" t="s">
        <v>1520</v>
      </c>
      <c r="L1005" t="s">
        <v>12787</v>
      </c>
    </row>
    <row r="1006" spans="1:12" ht="270.75" x14ac:dyDescent="0.45">
      <c r="A1006" t="s">
        <v>13280</v>
      </c>
      <c r="B1006" t="s">
        <v>11759</v>
      </c>
      <c r="C1006">
        <v>7</v>
      </c>
      <c r="D1006" t="s">
        <v>4283</v>
      </c>
      <c r="E1006" s="14" t="s">
        <v>4282</v>
      </c>
      <c r="F1006" t="s">
        <v>830</v>
      </c>
      <c r="G1006">
        <v>2021</v>
      </c>
      <c r="H1006" t="s">
        <v>4281</v>
      </c>
      <c r="J1006" s="14" t="s">
        <v>4280</v>
      </c>
      <c r="K1006" t="s">
        <v>4279</v>
      </c>
      <c r="L1006" t="s">
        <v>12389</v>
      </c>
    </row>
    <row r="1007" spans="1:12" ht="409.5" x14ac:dyDescent="0.45">
      <c r="A1007" t="s">
        <v>13280</v>
      </c>
      <c r="B1007" t="s">
        <v>11759</v>
      </c>
      <c r="C1007">
        <v>7</v>
      </c>
      <c r="D1007" t="s">
        <v>2816</v>
      </c>
      <c r="E1007" s="14" t="s">
        <v>2815</v>
      </c>
      <c r="F1007" t="s">
        <v>690</v>
      </c>
      <c r="G1007">
        <v>2023</v>
      </c>
      <c r="H1007" t="s">
        <v>2814</v>
      </c>
      <c r="J1007" s="14" t="s">
        <v>2813</v>
      </c>
      <c r="K1007" t="s">
        <v>2812</v>
      </c>
      <c r="L1007" t="s">
        <v>12606</v>
      </c>
    </row>
    <row r="1008" spans="1:12" ht="409.5" x14ac:dyDescent="0.45">
      <c r="A1008" t="s">
        <v>13280</v>
      </c>
      <c r="B1008" t="s">
        <v>11759</v>
      </c>
      <c r="C1008">
        <v>7</v>
      </c>
      <c r="D1008" t="s">
        <v>4137</v>
      </c>
      <c r="E1008" s="14" t="s">
        <v>4136</v>
      </c>
      <c r="F1008" t="s">
        <v>3810</v>
      </c>
      <c r="G1008">
        <v>2022</v>
      </c>
      <c r="H1008" t="s">
        <v>4135</v>
      </c>
      <c r="J1008" s="14" t="s">
        <v>4134</v>
      </c>
      <c r="K1008" t="s">
        <v>4133</v>
      </c>
      <c r="L1008" t="s">
        <v>12412</v>
      </c>
    </row>
    <row r="1009" spans="1:12" ht="356.25" x14ac:dyDescent="0.45">
      <c r="A1009" t="s">
        <v>13280</v>
      </c>
      <c r="B1009" t="s">
        <v>11759</v>
      </c>
      <c r="C1009">
        <v>7</v>
      </c>
      <c r="D1009" t="s">
        <v>1903</v>
      </c>
      <c r="E1009" s="14" t="s">
        <v>1902</v>
      </c>
      <c r="F1009" t="s">
        <v>1901</v>
      </c>
      <c r="G1009">
        <v>2019</v>
      </c>
      <c r="H1009" t="s">
        <v>1899</v>
      </c>
      <c r="J1009" s="14" t="s">
        <v>1898</v>
      </c>
      <c r="K1009" t="s">
        <v>1897</v>
      </c>
      <c r="L1009" t="s">
        <v>12735</v>
      </c>
    </row>
    <row r="1010" spans="1:12" ht="409.5" x14ac:dyDescent="0.45">
      <c r="A1010" t="s">
        <v>13280</v>
      </c>
      <c r="B1010" t="s">
        <v>11759</v>
      </c>
      <c r="C1010">
        <v>7</v>
      </c>
      <c r="D1010" t="s">
        <v>4007</v>
      </c>
      <c r="E1010" s="14" t="s">
        <v>4006</v>
      </c>
      <c r="F1010" t="s">
        <v>4005</v>
      </c>
      <c r="G1010">
        <v>2022</v>
      </c>
      <c r="H1010" t="s">
        <v>4004</v>
      </c>
      <c r="J1010" s="14" t="s">
        <v>4003</v>
      </c>
      <c r="K1010" t="s">
        <v>4002</v>
      </c>
      <c r="L1010" t="s">
        <v>12431</v>
      </c>
    </row>
    <row r="1011" spans="1:12" ht="42.75" x14ac:dyDescent="0.45">
      <c r="A1011" t="s">
        <v>13280</v>
      </c>
      <c r="B1011" t="s">
        <v>11759</v>
      </c>
      <c r="C1011">
        <v>7</v>
      </c>
      <c r="D1011" t="s">
        <v>1652</v>
      </c>
      <c r="E1011" s="14" t="s">
        <v>1651</v>
      </c>
      <c r="F1011" t="s">
        <v>795</v>
      </c>
      <c r="G1011">
        <v>2018</v>
      </c>
      <c r="H1011" t="s">
        <v>1649</v>
      </c>
      <c r="L1011" t="s">
        <v>12769</v>
      </c>
    </row>
    <row r="1012" spans="1:12" ht="399" x14ac:dyDescent="0.45">
      <c r="A1012" t="s">
        <v>13279</v>
      </c>
      <c r="B1012" t="s">
        <v>11759</v>
      </c>
      <c r="C1012">
        <v>7</v>
      </c>
      <c r="D1012" t="s">
        <v>2039</v>
      </c>
      <c r="E1012" s="14" t="s">
        <v>2038</v>
      </c>
      <c r="F1012" t="s">
        <v>773</v>
      </c>
      <c r="G1012">
        <v>2019</v>
      </c>
      <c r="H1012" t="s">
        <v>2036</v>
      </c>
      <c r="J1012" s="14" t="s">
        <v>2035</v>
      </c>
      <c r="K1012" t="s">
        <v>2034</v>
      </c>
      <c r="L1012" t="s">
        <v>12716</v>
      </c>
    </row>
    <row r="1013" spans="1:12" ht="409.5" x14ac:dyDescent="0.45">
      <c r="A1013" t="s">
        <v>13280</v>
      </c>
      <c r="B1013" t="s">
        <v>11759</v>
      </c>
      <c r="C1013">
        <v>7</v>
      </c>
      <c r="D1013" t="s">
        <v>4927</v>
      </c>
      <c r="E1013" s="14" t="s">
        <v>4926</v>
      </c>
      <c r="F1013" t="s">
        <v>795</v>
      </c>
      <c r="G1013">
        <v>2024</v>
      </c>
      <c r="H1013" t="s">
        <v>4925</v>
      </c>
      <c r="J1013" s="14" t="s">
        <v>4924</v>
      </c>
      <c r="K1013" t="s">
        <v>4923</v>
      </c>
      <c r="L1013" t="s">
        <v>12292</v>
      </c>
    </row>
    <row r="1014" spans="1:12" ht="384.75" x14ac:dyDescent="0.45">
      <c r="A1014" t="s">
        <v>13280</v>
      </c>
      <c r="B1014" t="s">
        <v>11759</v>
      </c>
      <c r="C1014">
        <v>7</v>
      </c>
      <c r="D1014" t="s">
        <v>4033</v>
      </c>
      <c r="E1014" s="14" t="s">
        <v>4032</v>
      </c>
      <c r="F1014" t="s">
        <v>2679</v>
      </c>
      <c r="G1014">
        <v>2021</v>
      </c>
      <c r="H1014" t="s">
        <v>4031</v>
      </c>
      <c r="J1014" s="14" t="s">
        <v>4030</v>
      </c>
      <c r="K1014" t="s">
        <v>4029</v>
      </c>
      <c r="L1014" t="s">
        <v>12427</v>
      </c>
    </row>
    <row r="1015" spans="1:12" ht="228" x14ac:dyDescent="0.45">
      <c r="A1015" t="s">
        <v>13280</v>
      </c>
      <c r="B1015" t="s">
        <v>11759</v>
      </c>
      <c r="C1015">
        <v>7</v>
      </c>
      <c r="D1015" t="s">
        <v>2237</v>
      </c>
      <c r="E1015" s="14" t="s">
        <v>2236</v>
      </c>
      <c r="F1015" t="s">
        <v>1717</v>
      </c>
      <c r="G1015">
        <v>2018</v>
      </c>
      <c r="H1015" t="s">
        <v>2233</v>
      </c>
      <c r="J1015" s="14" t="s">
        <v>2232</v>
      </c>
      <c r="K1015" t="s">
        <v>2231</v>
      </c>
      <c r="L1015" t="s">
        <v>12690</v>
      </c>
    </row>
    <row r="1016" spans="1:12" ht="356.25" x14ac:dyDescent="0.45">
      <c r="A1016" t="s">
        <v>13280</v>
      </c>
      <c r="B1016" t="s">
        <v>11759</v>
      </c>
      <c r="C1016">
        <v>7</v>
      </c>
      <c r="D1016" t="s">
        <v>5819</v>
      </c>
      <c r="E1016" s="14" t="s">
        <v>5818</v>
      </c>
      <c r="F1016" t="s">
        <v>773</v>
      </c>
      <c r="G1016">
        <v>2024</v>
      </c>
      <c r="H1016" t="s">
        <v>5817</v>
      </c>
      <c r="J1016" s="14" t="s">
        <v>5816</v>
      </c>
      <c r="K1016" t="s">
        <v>5815</v>
      </c>
      <c r="L1016" t="s">
        <v>12155</v>
      </c>
    </row>
    <row r="1017" spans="1:12" ht="409.5" x14ac:dyDescent="0.45">
      <c r="A1017" t="s">
        <v>13280</v>
      </c>
      <c r="B1017" t="s">
        <v>11759</v>
      </c>
      <c r="C1017">
        <v>7</v>
      </c>
      <c r="D1017" t="s">
        <v>5001</v>
      </c>
      <c r="E1017" s="14" t="s">
        <v>5000</v>
      </c>
      <c r="F1017" t="s">
        <v>655</v>
      </c>
      <c r="G1017">
        <v>2024</v>
      </c>
      <c r="H1017" t="s">
        <v>4999</v>
      </c>
      <c r="J1017" s="14" t="s">
        <v>4998</v>
      </c>
      <c r="K1017" t="s">
        <v>4997</v>
      </c>
      <c r="L1017" t="s">
        <v>12281</v>
      </c>
    </row>
    <row r="1018" spans="1:12" ht="384.75" x14ac:dyDescent="0.45">
      <c r="A1018" t="s">
        <v>13280</v>
      </c>
      <c r="B1018" t="s">
        <v>11759</v>
      </c>
      <c r="C1018">
        <v>7</v>
      </c>
      <c r="D1018" t="s">
        <v>4419</v>
      </c>
      <c r="E1018" s="14" t="s">
        <v>4418</v>
      </c>
      <c r="F1018" t="s">
        <v>2981</v>
      </c>
      <c r="G1018">
        <v>2022</v>
      </c>
      <c r="H1018" t="s">
        <v>4417</v>
      </c>
      <c r="J1018" s="14" t="s">
        <v>4416</v>
      </c>
      <c r="K1018" t="s">
        <v>4415</v>
      </c>
      <c r="L1018" t="s">
        <v>12369</v>
      </c>
    </row>
    <row r="1019" spans="1:12" ht="285" x14ac:dyDescent="0.45">
      <c r="A1019" t="s">
        <v>13280</v>
      </c>
      <c r="B1019" t="s">
        <v>11759</v>
      </c>
      <c r="C1019">
        <v>7</v>
      </c>
      <c r="D1019" t="s">
        <v>1825</v>
      </c>
      <c r="E1019" s="14" t="s">
        <v>1824</v>
      </c>
      <c r="F1019" t="s">
        <v>1823</v>
      </c>
      <c r="G1019">
        <v>2019</v>
      </c>
      <c r="H1019" t="s">
        <v>1821</v>
      </c>
      <c r="J1019" s="14" t="s">
        <v>1820</v>
      </c>
      <c r="K1019" t="s">
        <v>1819</v>
      </c>
      <c r="L1019" t="s">
        <v>12746</v>
      </c>
    </row>
    <row r="1020" spans="1:12" ht="409.5" x14ac:dyDescent="0.45">
      <c r="A1020" t="s">
        <v>13280</v>
      </c>
      <c r="B1020" t="s">
        <v>11759</v>
      </c>
      <c r="C1020">
        <v>7</v>
      </c>
      <c r="D1020" t="s">
        <v>5361</v>
      </c>
      <c r="E1020" s="14" t="s">
        <v>5360</v>
      </c>
      <c r="F1020" t="s">
        <v>5359</v>
      </c>
      <c r="G1020">
        <v>2024</v>
      </c>
      <c r="H1020" t="s">
        <v>5356</v>
      </c>
      <c r="J1020" s="14" t="s">
        <v>5355</v>
      </c>
      <c r="L1020" t="s">
        <v>12226</v>
      </c>
    </row>
    <row r="1021" spans="1:12" ht="409.5" x14ac:dyDescent="0.45">
      <c r="A1021" t="s">
        <v>13280</v>
      </c>
      <c r="B1021" t="s">
        <v>11759</v>
      </c>
      <c r="C1021">
        <v>7</v>
      </c>
      <c r="D1021" t="s">
        <v>3503</v>
      </c>
      <c r="E1021" s="14" t="s">
        <v>3502</v>
      </c>
      <c r="F1021" t="s">
        <v>2774</v>
      </c>
      <c r="G1021">
        <v>2022</v>
      </c>
      <c r="H1021" t="s">
        <v>3501</v>
      </c>
      <c r="J1021" s="14" t="s">
        <v>3500</v>
      </c>
      <c r="K1021" t="s">
        <v>3499</v>
      </c>
      <c r="L1021" t="s">
        <v>12504</v>
      </c>
    </row>
    <row r="1022" spans="1:12" ht="384.75" x14ac:dyDescent="0.45">
      <c r="A1022" t="s">
        <v>13280</v>
      </c>
      <c r="B1022" t="s">
        <v>11759</v>
      </c>
      <c r="C1022">
        <v>7</v>
      </c>
      <c r="D1022" t="s">
        <v>1795</v>
      </c>
      <c r="E1022" s="14" t="s">
        <v>1794</v>
      </c>
      <c r="F1022" t="s">
        <v>1793</v>
      </c>
      <c r="G1022">
        <v>2019</v>
      </c>
      <c r="H1022" t="s">
        <v>1791</v>
      </c>
      <c r="J1022" s="14" t="s">
        <v>1790</v>
      </c>
      <c r="K1022" t="s">
        <v>1789</v>
      </c>
      <c r="L1022" t="s">
        <v>12750</v>
      </c>
    </row>
    <row r="1023" spans="1:12" ht="299.25" x14ac:dyDescent="0.45">
      <c r="A1023" t="s">
        <v>13280</v>
      </c>
      <c r="B1023" t="s">
        <v>11759</v>
      </c>
      <c r="C1023">
        <v>7</v>
      </c>
      <c r="D1023" t="s">
        <v>3818</v>
      </c>
      <c r="E1023" s="14" t="s">
        <v>3817</v>
      </c>
      <c r="F1023" t="s">
        <v>2947</v>
      </c>
      <c r="G1023">
        <v>2022</v>
      </c>
      <c r="H1023" t="s">
        <v>3816</v>
      </c>
      <c r="J1023" s="14" t="s">
        <v>3815</v>
      </c>
      <c r="K1023" t="s">
        <v>3814</v>
      </c>
      <c r="L1023" t="s">
        <v>12458</v>
      </c>
    </row>
    <row r="1024" spans="1:12" ht="313.5" x14ac:dyDescent="0.45">
      <c r="A1024" t="s">
        <v>13280</v>
      </c>
      <c r="B1024" t="s">
        <v>11759</v>
      </c>
      <c r="C1024">
        <v>7</v>
      </c>
      <c r="D1024" t="s">
        <v>1015</v>
      </c>
      <c r="E1024" s="14" t="s">
        <v>1014</v>
      </c>
      <c r="F1024" t="s">
        <v>1013</v>
      </c>
      <c r="G1024">
        <v>2021</v>
      </c>
      <c r="H1024" t="s">
        <v>1011</v>
      </c>
      <c r="J1024" s="14" t="s">
        <v>1010</v>
      </c>
      <c r="K1024" t="s">
        <v>1009</v>
      </c>
      <c r="L1024" t="s">
        <v>12858</v>
      </c>
    </row>
    <row r="1025" spans="1:12" ht="409.5" x14ac:dyDescent="0.45">
      <c r="A1025" t="s">
        <v>13279</v>
      </c>
      <c r="B1025" t="s">
        <v>11759</v>
      </c>
      <c r="C1025">
        <v>7</v>
      </c>
      <c r="D1025" t="s">
        <v>1216</v>
      </c>
      <c r="E1025" s="14" t="s">
        <v>1215</v>
      </c>
      <c r="F1025" t="s">
        <v>1214</v>
      </c>
      <c r="G1025">
        <v>2021</v>
      </c>
      <c r="H1025" t="s">
        <v>1212</v>
      </c>
      <c r="J1025" s="14" t="s">
        <v>1211</v>
      </c>
      <c r="K1025" t="s">
        <v>1210</v>
      </c>
      <c r="L1025" t="s">
        <v>12829</v>
      </c>
    </row>
    <row r="1026" spans="1:12" ht="409.5" x14ac:dyDescent="0.45">
      <c r="A1026" t="s">
        <v>13279</v>
      </c>
      <c r="B1026" t="s">
        <v>11759</v>
      </c>
      <c r="C1026">
        <v>7</v>
      </c>
      <c r="D1026" t="s">
        <v>2271</v>
      </c>
      <c r="E1026" s="14" t="s">
        <v>2270</v>
      </c>
      <c r="F1026" t="s">
        <v>1731</v>
      </c>
      <c r="G1026">
        <v>2017</v>
      </c>
      <c r="H1026" t="s">
        <v>2268</v>
      </c>
      <c r="J1026" s="14" t="s">
        <v>2267</v>
      </c>
      <c r="K1026" t="s">
        <v>2266</v>
      </c>
      <c r="L1026" t="s">
        <v>12685</v>
      </c>
    </row>
    <row r="1027" spans="1:12" ht="356.25" x14ac:dyDescent="0.45">
      <c r="A1027" t="s">
        <v>13280</v>
      </c>
      <c r="B1027" t="s">
        <v>11759</v>
      </c>
      <c r="C1027">
        <v>7</v>
      </c>
      <c r="D1027" t="s">
        <v>635</v>
      </c>
      <c r="E1027" s="14" t="s">
        <v>634</v>
      </c>
      <c r="F1027" t="s">
        <v>633</v>
      </c>
      <c r="G1027">
        <v>2020</v>
      </c>
      <c r="H1027" t="s">
        <v>632</v>
      </c>
      <c r="J1027" s="14" t="s">
        <v>631</v>
      </c>
      <c r="K1027" t="s">
        <v>630</v>
      </c>
      <c r="L1027" t="s">
        <v>12911</v>
      </c>
    </row>
    <row r="1028" spans="1:12" ht="370.5" x14ac:dyDescent="0.45">
      <c r="A1028" t="s">
        <v>13279</v>
      </c>
      <c r="B1028" t="s">
        <v>11759</v>
      </c>
      <c r="C1028">
        <v>7</v>
      </c>
      <c r="D1028" t="s">
        <v>1159</v>
      </c>
      <c r="E1028" s="14" t="s">
        <v>1158</v>
      </c>
      <c r="F1028" t="s">
        <v>1157</v>
      </c>
      <c r="G1028">
        <v>2020</v>
      </c>
      <c r="H1028" t="s">
        <v>1156</v>
      </c>
      <c r="J1028" s="14" t="s">
        <v>1155</v>
      </c>
      <c r="K1028" t="s">
        <v>1154</v>
      </c>
      <c r="L1028" t="s">
        <v>12837</v>
      </c>
    </row>
    <row r="1029" spans="1:12" ht="409.5" x14ac:dyDescent="0.45">
      <c r="A1029" t="s">
        <v>13280</v>
      </c>
      <c r="B1029" t="s">
        <v>11759</v>
      </c>
      <c r="C1029">
        <v>7</v>
      </c>
      <c r="D1029" t="s">
        <v>2243</v>
      </c>
      <c r="E1029" s="14" t="s">
        <v>2242</v>
      </c>
      <c r="F1029" t="s">
        <v>655</v>
      </c>
      <c r="G1029">
        <v>2018</v>
      </c>
      <c r="H1029" t="s">
        <v>2241</v>
      </c>
      <c r="J1029" s="14" t="s">
        <v>2240</v>
      </c>
      <c r="K1029" t="s">
        <v>2239</v>
      </c>
      <c r="L1029" t="s">
        <v>12689</v>
      </c>
    </row>
    <row r="1030" spans="1:12" ht="409.5" x14ac:dyDescent="0.45">
      <c r="A1030" t="s">
        <v>13280</v>
      </c>
      <c r="B1030" t="s">
        <v>11759</v>
      </c>
      <c r="C1030">
        <v>7</v>
      </c>
      <c r="D1030" t="s">
        <v>4955</v>
      </c>
      <c r="E1030" s="14" t="s">
        <v>4954</v>
      </c>
      <c r="F1030" t="s">
        <v>4953</v>
      </c>
      <c r="G1030">
        <v>2024</v>
      </c>
      <c r="H1030" t="s">
        <v>4951</v>
      </c>
      <c r="J1030" s="14" t="s">
        <v>4950</v>
      </c>
      <c r="K1030" t="s">
        <v>4949</v>
      </c>
      <c r="L1030" t="s">
        <v>12288</v>
      </c>
    </row>
    <row r="1031" spans="1:12" ht="409.5" x14ac:dyDescent="0.45">
      <c r="A1031" t="s">
        <v>13280</v>
      </c>
      <c r="B1031" t="s">
        <v>11759</v>
      </c>
      <c r="C1031">
        <v>7</v>
      </c>
      <c r="D1031" t="s">
        <v>2264</v>
      </c>
      <c r="E1031" s="14" t="s">
        <v>2263</v>
      </c>
      <c r="F1031" t="s">
        <v>655</v>
      </c>
      <c r="G1031">
        <v>2017</v>
      </c>
      <c r="H1031" t="s">
        <v>2262</v>
      </c>
      <c r="J1031" s="14" t="s">
        <v>2261</v>
      </c>
      <c r="K1031" t="s">
        <v>2260</v>
      </c>
      <c r="L1031" t="s">
        <v>12686</v>
      </c>
    </row>
    <row r="1032" spans="1:12" ht="327.75" x14ac:dyDescent="0.45">
      <c r="A1032" t="s">
        <v>13280</v>
      </c>
      <c r="B1032" t="s">
        <v>11759</v>
      </c>
      <c r="C1032">
        <v>7</v>
      </c>
      <c r="D1032" t="s">
        <v>4721</v>
      </c>
      <c r="E1032" s="14" t="s">
        <v>4720</v>
      </c>
      <c r="F1032" t="s">
        <v>2198</v>
      </c>
      <c r="G1032">
        <v>2024</v>
      </c>
      <c r="H1032" t="s">
        <v>4719</v>
      </c>
      <c r="J1032" s="14" t="s">
        <v>4718</v>
      </c>
      <c r="K1032" t="s">
        <v>4717</v>
      </c>
      <c r="L1032" t="s">
        <v>12323</v>
      </c>
    </row>
    <row r="1033" spans="1:12" ht="242.25" x14ac:dyDescent="0.45">
      <c r="A1033" t="s">
        <v>13280</v>
      </c>
      <c r="B1033" t="s">
        <v>11759</v>
      </c>
      <c r="C1033">
        <v>7</v>
      </c>
      <c r="D1033" t="s">
        <v>5671</v>
      </c>
      <c r="E1033" s="14" t="s">
        <v>5670</v>
      </c>
      <c r="F1033" t="s">
        <v>4500</v>
      </c>
      <c r="G1033">
        <v>2024</v>
      </c>
      <c r="H1033" t="s">
        <v>5669</v>
      </c>
      <c r="J1033" s="14" t="s">
        <v>5668</v>
      </c>
      <c r="K1033" t="s">
        <v>5667</v>
      </c>
      <c r="L1033" t="s">
        <v>12179</v>
      </c>
    </row>
    <row r="1034" spans="1:12" ht="409.5" x14ac:dyDescent="0.45">
      <c r="A1034" t="s">
        <v>13280</v>
      </c>
      <c r="B1034" t="s">
        <v>11759</v>
      </c>
      <c r="C1034">
        <v>7</v>
      </c>
      <c r="D1034" t="s">
        <v>657</v>
      </c>
      <c r="E1034" s="14" t="s">
        <v>656</v>
      </c>
      <c r="F1034" t="s">
        <v>655</v>
      </c>
      <c r="G1034">
        <v>2020</v>
      </c>
      <c r="H1034" t="s">
        <v>654</v>
      </c>
      <c r="J1034" s="14" t="s">
        <v>653</v>
      </c>
      <c r="K1034" t="s">
        <v>652</v>
      </c>
      <c r="L1034" t="s">
        <v>12908</v>
      </c>
    </row>
    <row r="1035" spans="1:12" ht="185.25" x14ac:dyDescent="0.45">
      <c r="A1035" t="s">
        <v>13280</v>
      </c>
      <c r="B1035" t="s">
        <v>11759</v>
      </c>
      <c r="C1035">
        <v>7</v>
      </c>
      <c r="D1035" t="s">
        <v>3771</v>
      </c>
      <c r="E1035" s="14" t="s">
        <v>3770</v>
      </c>
      <c r="F1035" t="s">
        <v>3664</v>
      </c>
      <c r="G1035">
        <v>2022</v>
      </c>
      <c r="H1035" t="s">
        <v>3768</v>
      </c>
      <c r="J1035" s="14" t="s">
        <v>3767</v>
      </c>
      <c r="K1035" t="s">
        <v>3766</v>
      </c>
      <c r="L1035" t="s">
        <v>12465</v>
      </c>
    </row>
    <row r="1036" spans="1:12" ht="409.5" x14ac:dyDescent="0.45">
      <c r="A1036" t="s">
        <v>13280</v>
      </c>
      <c r="B1036" t="s">
        <v>11759</v>
      </c>
      <c r="C1036">
        <v>7</v>
      </c>
      <c r="D1036" t="s">
        <v>2620</v>
      </c>
      <c r="E1036" s="14" t="s">
        <v>2619</v>
      </c>
      <c r="F1036" t="s">
        <v>1581</v>
      </c>
      <c r="G1036">
        <v>2024</v>
      </c>
      <c r="H1036" t="s">
        <v>2618</v>
      </c>
      <c r="J1036" s="14" t="s">
        <v>2617</v>
      </c>
      <c r="K1036" t="s">
        <v>2616</v>
      </c>
      <c r="L1036" t="s">
        <v>12635</v>
      </c>
    </row>
    <row r="1037" spans="1:12" ht="270.75" x14ac:dyDescent="0.45">
      <c r="A1037" t="s">
        <v>13280</v>
      </c>
      <c r="B1037" t="s">
        <v>11759</v>
      </c>
      <c r="C1037">
        <v>7</v>
      </c>
      <c r="D1037" t="s">
        <v>5286</v>
      </c>
      <c r="E1037" s="14" t="s">
        <v>5285</v>
      </c>
      <c r="F1037" t="s">
        <v>4614</v>
      </c>
      <c r="G1037">
        <v>2024</v>
      </c>
      <c r="H1037" t="s">
        <v>5283</v>
      </c>
      <c r="J1037" s="14" t="s">
        <v>5282</v>
      </c>
      <c r="K1037" t="s">
        <v>5281</v>
      </c>
      <c r="L1037" t="s">
        <v>12237</v>
      </c>
    </row>
    <row r="1038" spans="1:12" ht="342" x14ac:dyDescent="0.45">
      <c r="A1038" t="s">
        <v>13279</v>
      </c>
      <c r="B1038" t="s">
        <v>11759</v>
      </c>
      <c r="C1038">
        <v>7</v>
      </c>
      <c r="D1038" t="s">
        <v>2857</v>
      </c>
      <c r="E1038" s="14" t="s">
        <v>2856</v>
      </c>
      <c r="F1038" t="s">
        <v>2855</v>
      </c>
      <c r="G1038">
        <v>2023</v>
      </c>
      <c r="H1038" t="s">
        <v>2853</v>
      </c>
      <c r="J1038" s="14" t="s">
        <v>2852</v>
      </c>
      <c r="K1038" t="s">
        <v>2851</v>
      </c>
      <c r="L1038" t="s">
        <v>12600</v>
      </c>
    </row>
    <row r="1039" spans="1:12" ht="356.25" x14ac:dyDescent="0.45">
      <c r="A1039" t="s">
        <v>13280</v>
      </c>
      <c r="B1039" t="s">
        <v>11759</v>
      </c>
      <c r="C1039">
        <v>7</v>
      </c>
      <c r="D1039" t="s">
        <v>2641</v>
      </c>
      <c r="E1039" s="14" t="s">
        <v>2640</v>
      </c>
      <c r="F1039" t="s">
        <v>2639</v>
      </c>
      <c r="G1039">
        <v>2023</v>
      </c>
      <c r="H1039" t="s">
        <v>2638</v>
      </c>
      <c r="J1039" s="14" t="s">
        <v>2637</v>
      </c>
      <c r="L1039" t="s">
        <v>12632</v>
      </c>
    </row>
    <row r="1040" spans="1:12" ht="409.5" x14ac:dyDescent="0.45">
      <c r="A1040" t="s">
        <v>13279</v>
      </c>
      <c r="B1040" t="s">
        <v>11759</v>
      </c>
      <c r="C1040">
        <v>7</v>
      </c>
      <c r="D1040" t="s">
        <v>3945</v>
      </c>
      <c r="E1040" s="14" t="s">
        <v>3944</v>
      </c>
      <c r="F1040" t="s">
        <v>3943</v>
      </c>
      <c r="G1040">
        <v>2021</v>
      </c>
      <c r="H1040" t="s">
        <v>3941</v>
      </c>
      <c r="J1040" s="14" t="s">
        <v>3940</v>
      </c>
      <c r="K1040" t="s">
        <v>3939</v>
      </c>
      <c r="L1040" t="s">
        <v>12440</v>
      </c>
    </row>
    <row r="1041" spans="1:12" ht="299.25" x14ac:dyDescent="0.45">
      <c r="A1041" t="s">
        <v>13280</v>
      </c>
      <c r="B1041" t="s">
        <v>11759</v>
      </c>
      <c r="C1041">
        <v>7</v>
      </c>
      <c r="D1041" t="s">
        <v>5491</v>
      </c>
      <c r="E1041" s="14" t="s">
        <v>5490</v>
      </c>
      <c r="F1041" t="s">
        <v>4689</v>
      </c>
      <c r="G1041">
        <v>2024</v>
      </c>
      <c r="H1041" t="s">
        <v>5488</v>
      </c>
      <c r="J1041" s="14" t="s">
        <v>5487</v>
      </c>
      <c r="L1041" t="s">
        <v>12206</v>
      </c>
    </row>
    <row r="1042" spans="1:12" ht="299.25" x14ac:dyDescent="0.45">
      <c r="A1042" t="s">
        <v>13280</v>
      </c>
      <c r="B1042" t="s">
        <v>11759</v>
      </c>
      <c r="C1042">
        <v>7</v>
      </c>
      <c r="D1042" t="s">
        <v>2976</v>
      </c>
      <c r="E1042" s="14" t="s">
        <v>2975</v>
      </c>
      <c r="F1042" t="s">
        <v>2974</v>
      </c>
      <c r="G1042">
        <v>2023</v>
      </c>
      <c r="H1042" t="s">
        <v>2973</v>
      </c>
      <c r="J1042" s="14" t="s">
        <v>2972</v>
      </c>
      <c r="K1042" t="s">
        <v>2971</v>
      </c>
      <c r="L1042" t="s">
        <v>12582</v>
      </c>
    </row>
    <row r="1043" spans="1:12" ht="409.5" x14ac:dyDescent="0.45">
      <c r="A1043" t="s">
        <v>13280</v>
      </c>
      <c r="B1043" t="s">
        <v>11759</v>
      </c>
      <c r="C1043">
        <v>7</v>
      </c>
      <c r="D1043" t="s">
        <v>4749</v>
      </c>
      <c r="E1043" s="14" t="s">
        <v>4748</v>
      </c>
      <c r="F1043" t="s">
        <v>4747</v>
      </c>
      <c r="G1043">
        <v>2024</v>
      </c>
      <c r="H1043" t="s">
        <v>4746</v>
      </c>
      <c r="J1043" s="14" t="s">
        <v>4745</v>
      </c>
      <c r="K1043" t="s">
        <v>4744</v>
      </c>
      <c r="L1043" t="s">
        <v>12319</v>
      </c>
    </row>
    <row r="1044" spans="1:12" ht="409.5" x14ac:dyDescent="0.45">
      <c r="A1044" t="s">
        <v>13280</v>
      </c>
      <c r="B1044" t="s">
        <v>11759</v>
      </c>
      <c r="C1044">
        <v>7</v>
      </c>
      <c r="D1044" t="s">
        <v>5758</v>
      </c>
      <c r="E1044" s="14" t="s">
        <v>5757</v>
      </c>
      <c r="F1044" t="s">
        <v>5476</v>
      </c>
      <c r="G1044">
        <v>2024</v>
      </c>
      <c r="H1044" t="s">
        <v>5756</v>
      </c>
      <c r="J1044" s="14" t="s">
        <v>5755</v>
      </c>
      <c r="K1044" t="s">
        <v>5754</v>
      </c>
      <c r="L1044" t="s">
        <v>12165</v>
      </c>
    </row>
    <row r="1045" spans="1:12" ht="409.5" x14ac:dyDescent="0.45">
      <c r="A1045" t="s">
        <v>13280</v>
      </c>
      <c r="B1045" t="s">
        <v>11759</v>
      </c>
      <c r="C1045">
        <v>7</v>
      </c>
      <c r="D1045" t="s">
        <v>5746</v>
      </c>
      <c r="E1045" s="14" t="s">
        <v>5745</v>
      </c>
      <c r="F1045" t="s">
        <v>5744</v>
      </c>
      <c r="G1045">
        <v>2024</v>
      </c>
      <c r="H1045" t="s">
        <v>5742</v>
      </c>
      <c r="J1045" s="14" t="s">
        <v>5741</v>
      </c>
      <c r="L1045" t="s">
        <v>12167</v>
      </c>
    </row>
    <row r="1046" spans="1:12" ht="171" x14ac:dyDescent="0.45">
      <c r="A1046" t="s">
        <v>13279</v>
      </c>
      <c r="B1046" t="s">
        <v>11759</v>
      </c>
      <c r="C1046">
        <v>7</v>
      </c>
      <c r="D1046" t="s">
        <v>2025</v>
      </c>
      <c r="E1046" s="14" t="s">
        <v>2024</v>
      </c>
      <c r="F1046" t="s">
        <v>2023</v>
      </c>
      <c r="G1046">
        <v>2020</v>
      </c>
      <c r="H1046" t="s">
        <v>2021</v>
      </c>
      <c r="J1046" s="14" t="s">
        <v>2020</v>
      </c>
      <c r="K1046" t="s">
        <v>2019</v>
      </c>
      <c r="L1046" t="s">
        <v>12718</v>
      </c>
    </row>
    <row r="1047" spans="1:12" ht="242.25" x14ac:dyDescent="0.45">
      <c r="A1047" t="s">
        <v>13280</v>
      </c>
      <c r="B1047" t="s">
        <v>11759</v>
      </c>
      <c r="C1047">
        <v>7</v>
      </c>
      <c r="D1047" t="s">
        <v>2055</v>
      </c>
      <c r="E1047" s="14" t="s">
        <v>2054</v>
      </c>
      <c r="F1047" t="s">
        <v>1964</v>
      </c>
      <c r="G1047">
        <v>2018</v>
      </c>
      <c r="H1047" t="s">
        <v>2052</v>
      </c>
      <c r="J1047" s="14" t="s">
        <v>2051</v>
      </c>
      <c r="K1047" t="s">
        <v>2050</v>
      </c>
      <c r="L1047" t="s">
        <v>12714</v>
      </c>
    </row>
    <row r="1048" spans="1:12" ht="256.5" x14ac:dyDescent="0.45">
      <c r="A1048" t="s">
        <v>13280</v>
      </c>
      <c r="B1048" t="s">
        <v>11759</v>
      </c>
      <c r="C1048">
        <v>7</v>
      </c>
      <c r="D1048" t="s">
        <v>3075</v>
      </c>
      <c r="E1048" s="14" t="s">
        <v>3074</v>
      </c>
      <c r="F1048" t="s">
        <v>850</v>
      </c>
      <c r="G1048">
        <v>2023</v>
      </c>
      <c r="H1048" t="s">
        <v>3072</v>
      </c>
      <c r="J1048" s="14" t="s">
        <v>3071</v>
      </c>
      <c r="L1048" t="s">
        <v>12567</v>
      </c>
    </row>
    <row r="1049" spans="1:12" ht="384.75" x14ac:dyDescent="0.45">
      <c r="A1049" t="s">
        <v>13280</v>
      </c>
      <c r="B1049" t="s">
        <v>11759</v>
      </c>
      <c r="C1049">
        <v>7</v>
      </c>
      <c r="D1049" t="s">
        <v>5625</v>
      </c>
      <c r="E1049" s="14" t="s">
        <v>5624</v>
      </c>
      <c r="F1049" t="s">
        <v>1178</v>
      </c>
      <c r="G1049">
        <v>2024</v>
      </c>
      <c r="H1049" t="s">
        <v>5623</v>
      </c>
      <c r="J1049" s="14" t="s">
        <v>5622</v>
      </c>
      <c r="K1049" t="s">
        <v>5621</v>
      </c>
      <c r="L1049" t="s">
        <v>12186</v>
      </c>
    </row>
    <row r="1050" spans="1:12" ht="409.5" x14ac:dyDescent="0.45">
      <c r="A1050" t="s">
        <v>13280</v>
      </c>
      <c r="B1050" t="s">
        <v>11759</v>
      </c>
      <c r="C1050">
        <v>7</v>
      </c>
      <c r="D1050" t="s">
        <v>4199</v>
      </c>
      <c r="E1050" s="14" t="s">
        <v>4198</v>
      </c>
      <c r="F1050" t="s">
        <v>655</v>
      </c>
      <c r="G1050">
        <v>2021</v>
      </c>
      <c r="H1050" t="s">
        <v>4197</v>
      </c>
      <c r="J1050" s="14" t="s">
        <v>4196</v>
      </c>
      <c r="K1050" t="s">
        <v>4195</v>
      </c>
      <c r="L1050" t="s">
        <v>12402</v>
      </c>
    </row>
    <row r="1051" spans="1:12" ht="242.25" x14ac:dyDescent="0.45">
      <c r="A1051" t="s">
        <v>13279</v>
      </c>
      <c r="B1051" t="s">
        <v>11759</v>
      </c>
      <c r="C1051">
        <v>7</v>
      </c>
      <c r="D1051" t="s">
        <v>3791</v>
      </c>
      <c r="E1051" s="14" t="s">
        <v>3790</v>
      </c>
      <c r="F1051" t="s">
        <v>3789</v>
      </c>
      <c r="G1051">
        <v>2022</v>
      </c>
      <c r="H1051" t="s">
        <v>3788</v>
      </c>
      <c r="J1051" s="14" t="s">
        <v>3787</v>
      </c>
      <c r="K1051" t="s">
        <v>3786</v>
      </c>
      <c r="L1051" t="s">
        <v>12462</v>
      </c>
    </row>
    <row r="1052" spans="1:12" ht="399" x14ac:dyDescent="0.45">
      <c r="A1052" t="s">
        <v>13280</v>
      </c>
      <c r="B1052" t="s">
        <v>11759</v>
      </c>
      <c r="C1052">
        <v>7</v>
      </c>
      <c r="D1052" t="s">
        <v>3471</v>
      </c>
      <c r="E1052" s="14" t="s">
        <v>3470</v>
      </c>
      <c r="F1052" t="s">
        <v>902</v>
      </c>
      <c r="G1052">
        <v>2023</v>
      </c>
      <c r="H1052" t="s">
        <v>3468</v>
      </c>
      <c r="J1052" s="14" t="s">
        <v>3467</v>
      </c>
      <c r="K1052" t="s">
        <v>3466</v>
      </c>
      <c r="L1052" t="s">
        <v>12509</v>
      </c>
    </row>
    <row r="1053" spans="1:12" ht="409.5" x14ac:dyDescent="0.45">
      <c r="A1053" t="s">
        <v>13280</v>
      </c>
      <c r="B1053" t="s">
        <v>11759</v>
      </c>
      <c r="C1053">
        <v>7</v>
      </c>
      <c r="D1053" t="s">
        <v>1950</v>
      </c>
      <c r="E1053" s="14" t="s">
        <v>1949</v>
      </c>
      <c r="F1053" t="s">
        <v>1948</v>
      </c>
      <c r="G1053">
        <v>2020</v>
      </c>
      <c r="H1053" t="s">
        <v>1947</v>
      </c>
      <c r="J1053" s="14" t="s">
        <v>1946</v>
      </c>
      <c r="K1053" t="s">
        <v>1945</v>
      </c>
      <c r="L1053" t="s">
        <v>12728</v>
      </c>
    </row>
    <row r="1054" spans="1:12" ht="370.5" x14ac:dyDescent="0.45">
      <c r="A1054" t="s">
        <v>13280</v>
      </c>
      <c r="B1054" t="s">
        <v>11759</v>
      </c>
      <c r="C1054">
        <v>7</v>
      </c>
      <c r="D1054" t="s">
        <v>2107</v>
      </c>
      <c r="E1054" s="14" t="s">
        <v>2106</v>
      </c>
      <c r="F1054" t="s">
        <v>676</v>
      </c>
      <c r="G1054">
        <v>2018</v>
      </c>
      <c r="H1054" t="s">
        <v>2103</v>
      </c>
      <c r="J1054" s="14" t="s">
        <v>2102</v>
      </c>
      <c r="K1054" t="s">
        <v>2101</v>
      </c>
      <c r="L1054" t="s">
        <v>12707</v>
      </c>
    </row>
    <row r="1055" spans="1:12" ht="270.75" x14ac:dyDescent="0.45">
      <c r="A1055" t="s">
        <v>13280</v>
      </c>
      <c r="B1055" t="s">
        <v>11759</v>
      </c>
      <c r="C1055">
        <v>7</v>
      </c>
      <c r="D1055" t="s">
        <v>3930</v>
      </c>
      <c r="E1055" s="14" t="s">
        <v>3929</v>
      </c>
      <c r="F1055" t="s">
        <v>759</v>
      </c>
      <c r="G1055">
        <v>2022</v>
      </c>
      <c r="H1055" t="s">
        <v>3927</v>
      </c>
      <c r="J1055" s="14" t="s">
        <v>3926</v>
      </c>
      <c r="K1055" t="s">
        <v>3925</v>
      </c>
      <c r="L1055" t="s">
        <v>12442</v>
      </c>
    </row>
    <row r="1056" spans="1:12" ht="409.5" x14ac:dyDescent="0.45">
      <c r="A1056" t="s">
        <v>13280</v>
      </c>
      <c r="B1056" t="s">
        <v>11759</v>
      </c>
      <c r="C1056">
        <v>7</v>
      </c>
      <c r="D1056" t="s">
        <v>5148</v>
      </c>
      <c r="E1056" s="14" t="s">
        <v>5147</v>
      </c>
      <c r="F1056" t="s">
        <v>1921</v>
      </c>
      <c r="G1056">
        <v>2024</v>
      </c>
      <c r="H1056" t="s">
        <v>5146</v>
      </c>
      <c r="J1056" s="14" t="s">
        <v>5145</v>
      </c>
      <c r="K1056" t="s">
        <v>5144</v>
      </c>
      <c r="L1056" t="s">
        <v>12258</v>
      </c>
    </row>
    <row r="1057" spans="1:12" ht="409.5" x14ac:dyDescent="0.45">
      <c r="A1057" t="s">
        <v>13280</v>
      </c>
      <c r="B1057" t="s">
        <v>11759</v>
      </c>
      <c r="C1057">
        <v>7</v>
      </c>
      <c r="D1057" t="s">
        <v>2607</v>
      </c>
      <c r="E1057" s="14" t="s">
        <v>2606</v>
      </c>
      <c r="F1057" t="s">
        <v>1793</v>
      </c>
      <c r="G1057">
        <v>2023</v>
      </c>
      <c r="H1057" t="s">
        <v>2605</v>
      </c>
      <c r="J1057" s="14" t="s">
        <v>2604</v>
      </c>
      <c r="K1057" t="s">
        <v>2603</v>
      </c>
      <c r="L1057" t="s">
        <v>12637</v>
      </c>
    </row>
    <row r="1058" spans="1:12" ht="327.75" x14ac:dyDescent="0.45">
      <c r="A1058" t="s">
        <v>13280</v>
      </c>
      <c r="B1058" t="s">
        <v>11759</v>
      </c>
      <c r="C1058">
        <v>7</v>
      </c>
      <c r="D1058" t="s">
        <v>3497</v>
      </c>
      <c r="E1058" s="14" t="s">
        <v>3496</v>
      </c>
      <c r="F1058" t="s">
        <v>2023</v>
      </c>
      <c r="G1058">
        <v>2023</v>
      </c>
      <c r="H1058" t="s">
        <v>3494</v>
      </c>
      <c r="J1058" s="14" t="s">
        <v>3493</v>
      </c>
      <c r="K1058" t="s">
        <v>3492</v>
      </c>
      <c r="L1058" t="s">
        <v>12505</v>
      </c>
    </row>
    <row r="1059" spans="1:12" ht="384.75" x14ac:dyDescent="0.45">
      <c r="A1059" t="s">
        <v>13279</v>
      </c>
      <c r="B1059" t="s">
        <v>11759</v>
      </c>
      <c r="C1059">
        <v>7</v>
      </c>
      <c r="D1059" t="s">
        <v>4162</v>
      </c>
      <c r="E1059" s="14" t="s">
        <v>4161</v>
      </c>
      <c r="F1059" t="s">
        <v>3621</v>
      </c>
      <c r="G1059">
        <v>2021</v>
      </c>
      <c r="H1059" t="s">
        <v>4160</v>
      </c>
      <c r="J1059" s="14" t="s">
        <v>4159</v>
      </c>
      <c r="K1059" t="s">
        <v>4158</v>
      </c>
      <c r="L1059" t="s">
        <v>12408</v>
      </c>
    </row>
    <row r="1060" spans="1:12" ht="409.5" x14ac:dyDescent="0.45">
      <c r="A1060" t="s">
        <v>13280</v>
      </c>
      <c r="B1060" t="s">
        <v>11759</v>
      </c>
      <c r="C1060">
        <v>7</v>
      </c>
      <c r="D1060" t="s">
        <v>3455</v>
      </c>
      <c r="E1060" s="14" t="s">
        <v>3454</v>
      </c>
      <c r="F1060" t="s">
        <v>3453</v>
      </c>
      <c r="G1060">
        <v>2023</v>
      </c>
      <c r="H1060" t="s">
        <v>3452</v>
      </c>
      <c r="J1060" s="14" t="s">
        <v>3451</v>
      </c>
      <c r="K1060" t="s">
        <v>3450</v>
      </c>
      <c r="L1060" t="s">
        <v>12511</v>
      </c>
    </row>
    <row r="1061" spans="1:12" ht="299.25" x14ac:dyDescent="0.45">
      <c r="A1061" t="s">
        <v>13280</v>
      </c>
      <c r="B1061" t="s">
        <v>11759</v>
      </c>
      <c r="C1061">
        <v>7</v>
      </c>
      <c r="D1061" t="s">
        <v>1396</v>
      </c>
      <c r="E1061" s="14" t="s">
        <v>1395</v>
      </c>
      <c r="F1061" t="s">
        <v>1394</v>
      </c>
      <c r="G1061">
        <v>2020</v>
      </c>
      <c r="H1061" t="s">
        <v>1392</v>
      </c>
      <c r="J1061" s="14" t="s">
        <v>1391</v>
      </c>
      <c r="K1061" t="s">
        <v>1390</v>
      </c>
      <c r="L1061" t="s">
        <v>12804</v>
      </c>
    </row>
    <row r="1062" spans="1:12" ht="370.5" x14ac:dyDescent="0.45">
      <c r="A1062" t="s">
        <v>13280</v>
      </c>
      <c r="B1062" t="s">
        <v>11759</v>
      </c>
      <c r="C1062">
        <v>7</v>
      </c>
      <c r="D1062" t="s">
        <v>3858</v>
      </c>
      <c r="E1062" s="14" t="s">
        <v>3857</v>
      </c>
      <c r="F1062" t="s">
        <v>3453</v>
      </c>
      <c r="G1062">
        <v>2022</v>
      </c>
      <c r="H1062" t="s">
        <v>3856</v>
      </c>
      <c r="J1062" s="14" t="s">
        <v>3855</v>
      </c>
      <c r="K1062" t="s">
        <v>3854</v>
      </c>
      <c r="L1062" t="s">
        <v>12452</v>
      </c>
    </row>
    <row r="1063" spans="1:12" ht="409.5" x14ac:dyDescent="0.45">
      <c r="A1063" t="s">
        <v>13280</v>
      </c>
      <c r="B1063" t="s">
        <v>11759</v>
      </c>
      <c r="C1063">
        <v>7</v>
      </c>
      <c r="D1063" t="s">
        <v>3111</v>
      </c>
      <c r="E1063" s="14" t="s">
        <v>3110</v>
      </c>
      <c r="F1063" t="s">
        <v>2278</v>
      </c>
      <c r="G1063">
        <v>2023</v>
      </c>
      <c r="H1063" t="s">
        <v>3108</v>
      </c>
      <c r="J1063" s="14" t="s">
        <v>3107</v>
      </c>
      <c r="K1063" t="s">
        <v>3106</v>
      </c>
      <c r="L1063" t="s">
        <v>12562</v>
      </c>
    </row>
    <row r="1064" spans="1:12" x14ac:dyDescent="0.45">
      <c r="A1064" t="s">
        <v>13280</v>
      </c>
      <c r="B1064" t="s">
        <v>11759</v>
      </c>
      <c r="C1064">
        <v>7</v>
      </c>
      <c r="D1064" t="s">
        <v>4168</v>
      </c>
      <c r="E1064" s="14" t="s">
        <v>4167</v>
      </c>
      <c r="F1064" t="s">
        <v>877</v>
      </c>
      <c r="G1064">
        <v>2022</v>
      </c>
      <c r="L1064" t="s">
        <v>12407</v>
      </c>
    </row>
    <row r="1065" spans="1:12" ht="256.5" x14ac:dyDescent="0.45">
      <c r="A1065" t="s">
        <v>13279</v>
      </c>
      <c r="B1065" t="s">
        <v>11759</v>
      </c>
      <c r="C1065">
        <v>7</v>
      </c>
      <c r="D1065" t="s">
        <v>2115</v>
      </c>
      <c r="E1065" s="14" t="s">
        <v>2114</v>
      </c>
      <c r="F1065" t="s">
        <v>2113</v>
      </c>
      <c r="G1065">
        <v>2018</v>
      </c>
      <c r="H1065" t="s">
        <v>2111</v>
      </c>
      <c r="J1065" s="14" t="s">
        <v>2110</v>
      </c>
      <c r="K1065" t="s">
        <v>2109</v>
      </c>
      <c r="L1065" t="s">
        <v>12706</v>
      </c>
    </row>
    <row r="1066" spans="1:12" ht="399" x14ac:dyDescent="0.45">
      <c r="A1066" t="s">
        <v>13280</v>
      </c>
      <c r="B1066" t="s">
        <v>11759</v>
      </c>
      <c r="C1066">
        <v>7</v>
      </c>
      <c r="D1066" t="s">
        <v>4767</v>
      </c>
      <c r="E1066" s="14" t="s">
        <v>4766</v>
      </c>
      <c r="F1066" t="s">
        <v>773</v>
      </c>
      <c r="G1066">
        <v>2024</v>
      </c>
      <c r="H1066" t="s">
        <v>4765</v>
      </c>
      <c r="J1066" s="14" t="s">
        <v>4764</v>
      </c>
      <c r="K1066" t="s">
        <v>4763</v>
      </c>
      <c r="L1066" t="s">
        <v>12316</v>
      </c>
    </row>
    <row r="1067" spans="1:12" ht="256.5" x14ac:dyDescent="0.45">
      <c r="A1067" t="s">
        <v>13279</v>
      </c>
      <c r="B1067" t="s">
        <v>11759</v>
      </c>
      <c r="C1067">
        <v>7</v>
      </c>
      <c r="D1067" t="s">
        <v>4245</v>
      </c>
      <c r="E1067" s="14" t="s">
        <v>4244</v>
      </c>
      <c r="F1067" t="s">
        <v>4243</v>
      </c>
      <c r="G1067">
        <v>2022</v>
      </c>
      <c r="H1067" t="s">
        <v>4242</v>
      </c>
      <c r="J1067" s="14" t="s">
        <v>4241</v>
      </c>
      <c r="K1067" t="s">
        <v>4240</v>
      </c>
      <c r="L1067" t="s">
        <v>12395</v>
      </c>
    </row>
    <row r="1068" spans="1:12" ht="399" x14ac:dyDescent="0.45">
      <c r="A1068" t="s">
        <v>13280</v>
      </c>
      <c r="B1068" t="s">
        <v>11759</v>
      </c>
      <c r="C1068">
        <v>7</v>
      </c>
      <c r="D1068" t="s">
        <v>4470</v>
      </c>
      <c r="E1068" s="14" t="s">
        <v>4469</v>
      </c>
      <c r="F1068" t="s">
        <v>676</v>
      </c>
      <c r="G1068">
        <v>2021</v>
      </c>
      <c r="H1068" t="s">
        <v>4468</v>
      </c>
      <c r="J1068" s="14" t="s">
        <v>4467</v>
      </c>
      <c r="K1068" t="s">
        <v>4466</v>
      </c>
      <c r="L1068" t="s">
        <v>12361</v>
      </c>
    </row>
    <row r="1069" spans="1:12" ht="28.5" x14ac:dyDescent="0.45">
      <c r="A1069" t="s">
        <v>13279</v>
      </c>
      <c r="B1069" t="s">
        <v>11759</v>
      </c>
      <c r="C1069">
        <v>7</v>
      </c>
      <c r="D1069" t="s">
        <v>3959</v>
      </c>
      <c r="E1069" s="14" t="s">
        <v>3958</v>
      </c>
      <c r="F1069" t="s">
        <v>3957</v>
      </c>
      <c r="G1069">
        <v>2022</v>
      </c>
      <c r="H1069" t="s">
        <v>3954</v>
      </c>
      <c r="K1069" t="s">
        <v>3953</v>
      </c>
      <c r="L1069" t="s">
        <v>12438</v>
      </c>
    </row>
    <row r="1070" spans="1:12" ht="409.5" x14ac:dyDescent="0.45">
      <c r="A1070" t="s">
        <v>13280</v>
      </c>
      <c r="B1070" t="s">
        <v>11759</v>
      </c>
      <c r="C1070">
        <v>7</v>
      </c>
      <c r="D1070" t="s">
        <v>4616</v>
      </c>
      <c r="E1070" s="14" t="s">
        <v>4615</v>
      </c>
      <c r="F1070" t="s">
        <v>4614</v>
      </c>
      <c r="G1070">
        <v>2023</v>
      </c>
      <c r="H1070" t="s">
        <v>4612</v>
      </c>
      <c r="J1070" s="14" t="s">
        <v>4611</v>
      </c>
      <c r="K1070" t="s">
        <v>4610</v>
      </c>
      <c r="L1070" t="s">
        <v>12339</v>
      </c>
    </row>
    <row r="1071" spans="1:12" ht="409.5" x14ac:dyDescent="0.45">
      <c r="A1071" t="s">
        <v>13280</v>
      </c>
      <c r="B1071" t="s">
        <v>11759</v>
      </c>
      <c r="C1071">
        <v>7</v>
      </c>
      <c r="D1071" t="s">
        <v>3414</v>
      </c>
      <c r="E1071" s="14" t="s">
        <v>3413</v>
      </c>
      <c r="F1071" t="s">
        <v>3412</v>
      </c>
      <c r="G1071">
        <v>2022</v>
      </c>
      <c r="H1071" t="s">
        <v>3410</v>
      </c>
      <c r="J1071" s="14" t="s">
        <v>3409</v>
      </c>
      <c r="K1071" t="s">
        <v>3408</v>
      </c>
      <c r="L1071" t="s">
        <v>12517</v>
      </c>
    </row>
    <row r="1072" spans="1:12" ht="409.5" x14ac:dyDescent="0.45">
      <c r="A1072" t="s">
        <v>13280</v>
      </c>
      <c r="B1072" t="s">
        <v>11759</v>
      </c>
      <c r="C1072">
        <v>7</v>
      </c>
      <c r="D1072" t="s">
        <v>1208</v>
      </c>
      <c r="E1072" s="14" t="s">
        <v>1207</v>
      </c>
      <c r="F1072" t="s">
        <v>930</v>
      </c>
      <c r="G1072">
        <v>2021</v>
      </c>
      <c r="H1072" t="s">
        <v>1205</v>
      </c>
      <c r="J1072" s="14" t="s">
        <v>1204</v>
      </c>
      <c r="K1072" t="s">
        <v>1203</v>
      </c>
      <c r="L1072" t="s">
        <v>12830</v>
      </c>
    </row>
    <row r="1073" spans="1:12" ht="399" x14ac:dyDescent="0.45">
      <c r="A1073" t="s">
        <v>13279</v>
      </c>
      <c r="B1073" t="s">
        <v>11759</v>
      </c>
      <c r="C1073">
        <v>7</v>
      </c>
      <c r="D1073" t="s">
        <v>5034</v>
      </c>
      <c r="E1073" s="14" t="s">
        <v>5033</v>
      </c>
      <c r="F1073" t="s">
        <v>2981</v>
      </c>
      <c r="G1073">
        <v>2024</v>
      </c>
      <c r="H1073" t="s">
        <v>5032</v>
      </c>
      <c r="J1073" s="14" t="s">
        <v>5031</v>
      </c>
      <c r="L1073" t="s">
        <v>12276</v>
      </c>
    </row>
    <row r="1074" spans="1:12" ht="399" x14ac:dyDescent="0.45">
      <c r="A1074" t="s">
        <v>13279</v>
      </c>
      <c r="B1074" t="s">
        <v>11759</v>
      </c>
      <c r="C1074">
        <v>7</v>
      </c>
      <c r="D1074" t="s">
        <v>1665</v>
      </c>
      <c r="E1074" s="14" t="s">
        <v>1664</v>
      </c>
      <c r="F1074" t="s">
        <v>893</v>
      </c>
      <c r="G1074">
        <v>2020</v>
      </c>
      <c r="H1074" t="s">
        <v>1662</v>
      </c>
      <c r="J1074" s="14" t="s">
        <v>1661</v>
      </c>
      <c r="K1074" t="s">
        <v>1660</v>
      </c>
      <c r="L1074" t="s">
        <v>12767</v>
      </c>
    </row>
    <row r="1075" spans="1:12" ht="409.5" x14ac:dyDescent="0.45">
      <c r="A1075" t="s">
        <v>13280</v>
      </c>
      <c r="B1075" t="s">
        <v>11759</v>
      </c>
      <c r="C1075">
        <v>7</v>
      </c>
      <c r="D1075" t="s">
        <v>3083</v>
      </c>
      <c r="E1075" s="14" t="s">
        <v>3082</v>
      </c>
      <c r="F1075" t="s">
        <v>3081</v>
      </c>
      <c r="G1075">
        <v>2023</v>
      </c>
      <c r="H1075" t="s">
        <v>3079</v>
      </c>
      <c r="J1075" s="14" t="s">
        <v>3078</v>
      </c>
      <c r="K1075" t="s">
        <v>3077</v>
      </c>
      <c r="L1075" t="s">
        <v>12566</v>
      </c>
    </row>
    <row r="1076" spans="1:12" ht="409.5" x14ac:dyDescent="0.45">
      <c r="A1076" t="s">
        <v>13279</v>
      </c>
      <c r="B1076" t="s">
        <v>11759</v>
      </c>
      <c r="C1076">
        <v>7</v>
      </c>
      <c r="D1076" t="s">
        <v>3839</v>
      </c>
      <c r="E1076" s="14" t="s">
        <v>3838</v>
      </c>
      <c r="F1076" t="s">
        <v>3837</v>
      </c>
      <c r="G1076">
        <v>2022</v>
      </c>
      <c r="H1076" t="s">
        <v>3836</v>
      </c>
      <c r="J1076" s="14" t="s">
        <v>3835</v>
      </c>
      <c r="K1076" t="s">
        <v>3834</v>
      </c>
      <c r="L1076" t="s">
        <v>12455</v>
      </c>
    </row>
    <row r="1077" spans="1:12" ht="409.5" x14ac:dyDescent="0.45">
      <c r="A1077" t="s">
        <v>13279</v>
      </c>
      <c r="B1077" t="s">
        <v>11759</v>
      </c>
      <c r="C1077">
        <v>7</v>
      </c>
      <c r="D1077" t="s">
        <v>3035</v>
      </c>
      <c r="E1077" s="14" t="s">
        <v>3034</v>
      </c>
      <c r="F1077" t="s">
        <v>3033</v>
      </c>
      <c r="G1077">
        <v>2023</v>
      </c>
      <c r="H1077" t="s">
        <v>3032</v>
      </c>
      <c r="J1077" s="14" t="s">
        <v>3031</v>
      </c>
      <c r="K1077" t="s">
        <v>3030</v>
      </c>
      <c r="L1077" t="s">
        <v>12573</v>
      </c>
    </row>
    <row r="1078" spans="1:12" ht="409.5" x14ac:dyDescent="0.45">
      <c r="A1078" t="s">
        <v>13280</v>
      </c>
      <c r="B1078" t="s">
        <v>11759</v>
      </c>
      <c r="C1078">
        <v>7</v>
      </c>
      <c r="D1078" t="s">
        <v>4048</v>
      </c>
      <c r="E1078" s="14" t="s">
        <v>4047</v>
      </c>
      <c r="F1078" t="s">
        <v>4046</v>
      </c>
      <c r="G1078">
        <v>2022</v>
      </c>
      <c r="H1078" t="s">
        <v>4045</v>
      </c>
      <c r="J1078" s="14" t="s">
        <v>4044</v>
      </c>
      <c r="K1078" t="s">
        <v>4043</v>
      </c>
      <c r="L1078" t="s">
        <v>12425</v>
      </c>
    </row>
    <row r="1079" spans="1:12" ht="256.5" x14ac:dyDescent="0.45">
      <c r="A1079" t="s">
        <v>13280</v>
      </c>
      <c r="B1079" t="s">
        <v>11759</v>
      </c>
      <c r="C1079">
        <v>7</v>
      </c>
      <c r="D1079" t="s">
        <v>1297</v>
      </c>
      <c r="E1079" s="14" t="s">
        <v>1296</v>
      </c>
      <c r="F1079" t="s">
        <v>1295</v>
      </c>
      <c r="G1079">
        <v>2020</v>
      </c>
      <c r="H1079" t="s">
        <v>1293</v>
      </c>
      <c r="J1079" s="14" t="s">
        <v>1292</v>
      </c>
      <c r="K1079" t="s">
        <v>1291</v>
      </c>
      <c r="L1079" t="s">
        <v>12817</v>
      </c>
    </row>
    <row r="1080" spans="1:12" ht="409.5" x14ac:dyDescent="0.45">
      <c r="A1080" t="s">
        <v>13279</v>
      </c>
      <c r="B1080" t="s">
        <v>11759</v>
      </c>
      <c r="C1080">
        <v>7</v>
      </c>
      <c r="D1080" t="s">
        <v>2735</v>
      </c>
      <c r="E1080" s="14" t="s">
        <v>2734</v>
      </c>
      <c r="F1080" t="s">
        <v>2733</v>
      </c>
      <c r="G1080">
        <v>2023</v>
      </c>
      <c r="H1080" t="s">
        <v>2731</v>
      </c>
      <c r="J1080" s="14" t="s">
        <v>2730</v>
      </c>
      <c r="K1080" t="s">
        <v>2729</v>
      </c>
      <c r="L1080" t="s">
        <v>12618</v>
      </c>
    </row>
    <row r="1081" spans="1:12" ht="242.25" x14ac:dyDescent="0.45">
      <c r="A1081" t="s">
        <v>13279</v>
      </c>
      <c r="B1081" t="s">
        <v>11759</v>
      </c>
      <c r="C1081">
        <v>7</v>
      </c>
      <c r="D1081" t="s">
        <v>1832</v>
      </c>
      <c r="E1081" s="14" t="s">
        <v>1831</v>
      </c>
      <c r="F1081" t="s">
        <v>1830</v>
      </c>
      <c r="G1081">
        <v>2019</v>
      </c>
      <c r="H1081" t="s">
        <v>1829</v>
      </c>
      <c r="J1081" s="14" t="s">
        <v>1828</v>
      </c>
      <c r="K1081" t="s">
        <v>1827</v>
      </c>
      <c r="L1081" t="s">
        <v>12745</v>
      </c>
    </row>
    <row r="1082" spans="1:12" ht="409.5" x14ac:dyDescent="0.45">
      <c r="A1082" t="s">
        <v>13280</v>
      </c>
      <c r="B1082" t="s">
        <v>11759</v>
      </c>
      <c r="C1082">
        <v>7</v>
      </c>
      <c r="D1082" t="s">
        <v>2667</v>
      </c>
      <c r="E1082" s="14" t="s">
        <v>2666</v>
      </c>
      <c r="F1082" t="s">
        <v>979</v>
      </c>
      <c r="G1082">
        <v>2024</v>
      </c>
      <c r="H1082" t="s">
        <v>2665</v>
      </c>
      <c r="J1082" s="14" t="s">
        <v>2664</v>
      </c>
      <c r="K1082" t="s">
        <v>2663</v>
      </c>
      <c r="L1082" t="s">
        <v>12628</v>
      </c>
    </row>
    <row r="1083" spans="1:12" ht="409.5" x14ac:dyDescent="0.45">
      <c r="A1083" t="s">
        <v>13280</v>
      </c>
      <c r="B1083" t="s">
        <v>11760</v>
      </c>
      <c r="C1083" t="s">
        <v>5857</v>
      </c>
      <c r="D1083" t="s">
        <v>6329</v>
      </c>
      <c r="E1083" s="14" t="s">
        <v>6326</v>
      </c>
      <c r="G1083">
        <v>2018</v>
      </c>
      <c r="H1083" t="s">
        <v>6324</v>
      </c>
      <c r="J1083" s="14" t="s">
        <v>6323</v>
      </c>
      <c r="L1083" t="s">
        <v>13178</v>
      </c>
    </row>
    <row r="1084" spans="1:12" ht="356.25" x14ac:dyDescent="0.45">
      <c r="A1084" t="s">
        <v>13280</v>
      </c>
      <c r="B1084" t="s">
        <v>11759</v>
      </c>
      <c r="C1084">
        <v>7</v>
      </c>
      <c r="D1084" t="s">
        <v>2439</v>
      </c>
      <c r="E1084" s="14" t="s">
        <v>2438</v>
      </c>
      <c r="F1084" t="s">
        <v>830</v>
      </c>
      <c r="G1084">
        <v>2018</v>
      </c>
      <c r="H1084" t="s">
        <v>2436</v>
      </c>
      <c r="J1084" s="14" t="s">
        <v>2435</v>
      </c>
      <c r="K1084" t="s">
        <v>2434</v>
      </c>
      <c r="L1084" t="s">
        <v>12662</v>
      </c>
    </row>
    <row r="1085" spans="1:12" ht="313.5" x14ac:dyDescent="0.45">
      <c r="A1085" t="s">
        <v>13280</v>
      </c>
      <c r="B1085" t="s">
        <v>11759</v>
      </c>
      <c r="C1085">
        <v>7</v>
      </c>
      <c r="D1085" t="s">
        <v>911</v>
      </c>
      <c r="E1085" s="14" t="s">
        <v>910</v>
      </c>
      <c r="F1085" t="s">
        <v>759</v>
      </c>
      <c r="G1085">
        <v>2021</v>
      </c>
      <c r="H1085" t="s">
        <v>908</v>
      </c>
      <c r="J1085" s="14" t="s">
        <v>907</v>
      </c>
      <c r="K1085" t="s">
        <v>906</v>
      </c>
      <c r="L1085" t="s">
        <v>12873</v>
      </c>
    </row>
    <row r="1086" spans="1:12" ht="409.5" x14ac:dyDescent="0.45">
      <c r="A1086" t="s">
        <v>13280</v>
      </c>
      <c r="B1086" t="s">
        <v>11759</v>
      </c>
      <c r="C1086">
        <v>7</v>
      </c>
      <c r="D1086" t="s">
        <v>5105</v>
      </c>
      <c r="E1086" s="14" t="s">
        <v>5104</v>
      </c>
      <c r="F1086" t="s">
        <v>3169</v>
      </c>
      <c r="G1086">
        <v>2024</v>
      </c>
      <c r="H1086" t="s">
        <v>5103</v>
      </c>
      <c r="J1086" s="14" t="s">
        <v>5102</v>
      </c>
      <c r="K1086" t="s">
        <v>5101</v>
      </c>
      <c r="L1086" t="s">
        <v>12265</v>
      </c>
    </row>
    <row r="1087" spans="1:12" ht="409.5" x14ac:dyDescent="0.45">
      <c r="A1087" t="s">
        <v>13280</v>
      </c>
      <c r="B1087" t="s">
        <v>11759</v>
      </c>
      <c r="C1087">
        <v>7</v>
      </c>
      <c r="D1087" t="s">
        <v>2482</v>
      </c>
      <c r="E1087" s="14" t="s">
        <v>2481</v>
      </c>
      <c r="F1087" t="s">
        <v>1769</v>
      </c>
      <c r="G1087">
        <v>2018</v>
      </c>
      <c r="H1087" t="s">
        <v>2479</v>
      </c>
      <c r="J1087" s="14" t="s">
        <v>2478</v>
      </c>
      <c r="K1087" t="s">
        <v>2477</v>
      </c>
      <c r="L1087" t="s">
        <v>12656</v>
      </c>
    </row>
    <row r="1088" spans="1:12" ht="342" x14ac:dyDescent="0.45">
      <c r="A1088" t="s">
        <v>13280</v>
      </c>
      <c r="B1088" t="s">
        <v>11759</v>
      </c>
      <c r="C1088">
        <v>7</v>
      </c>
      <c r="D1088" t="s">
        <v>5248</v>
      </c>
      <c r="E1088" s="14" t="s">
        <v>5247</v>
      </c>
      <c r="F1088" t="s">
        <v>1364</v>
      </c>
      <c r="G1088">
        <v>2024</v>
      </c>
      <c r="H1088" t="s">
        <v>5246</v>
      </c>
      <c r="J1088" s="14" t="s">
        <v>5245</v>
      </c>
      <c r="K1088" t="s">
        <v>5244</v>
      </c>
      <c r="L1088" t="s">
        <v>12243</v>
      </c>
    </row>
    <row r="1089" spans="1:12" ht="242.25" x14ac:dyDescent="0.45">
      <c r="A1089" t="s">
        <v>13280</v>
      </c>
      <c r="B1089" t="s">
        <v>11759</v>
      </c>
      <c r="C1089">
        <v>7</v>
      </c>
      <c r="D1089" t="s">
        <v>4860</v>
      </c>
      <c r="E1089" s="14" t="s">
        <v>4859</v>
      </c>
      <c r="F1089" t="s">
        <v>2167</v>
      </c>
      <c r="G1089">
        <v>2024</v>
      </c>
      <c r="H1089" t="s">
        <v>4858</v>
      </c>
      <c r="J1089" s="14" t="s">
        <v>4857</v>
      </c>
      <c r="K1089" t="s">
        <v>4856</v>
      </c>
      <c r="L1089" t="s">
        <v>12302</v>
      </c>
    </row>
    <row r="1090" spans="1:12" ht="370.5" x14ac:dyDescent="0.45">
      <c r="A1090" t="s">
        <v>13280</v>
      </c>
      <c r="B1090" t="s">
        <v>11759</v>
      </c>
      <c r="C1090">
        <v>7</v>
      </c>
      <c r="D1090" t="s">
        <v>5136</v>
      </c>
      <c r="E1090" s="14" t="s">
        <v>5135</v>
      </c>
      <c r="F1090" t="s">
        <v>773</v>
      </c>
      <c r="G1090">
        <v>2024</v>
      </c>
      <c r="H1090" t="s">
        <v>5134</v>
      </c>
      <c r="J1090" s="14" t="s">
        <v>5133</v>
      </c>
      <c r="K1090" t="s">
        <v>5132</v>
      </c>
      <c r="L1090" t="s">
        <v>12260</v>
      </c>
    </row>
    <row r="1091" spans="1:12" ht="409.5" x14ac:dyDescent="0.45">
      <c r="A1091" t="s">
        <v>13280</v>
      </c>
      <c r="B1091" t="s">
        <v>11759</v>
      </c>
      <c r="C1091">
        <v>7</v>
      </c>
      <c r="D1091" t="s">
        <v>1982</v>
      </c>
      <c r="E1091" s="14" t="s">
        <v>1981</v>
      </c>
      <c r="F1091" t="s">
        <v>1980</v>
      </c>
      <c r="G1091">
        <v>2020</v>
      </c>
      <c r="H1091" t="s">
        <v>1978</v>
      </c>
      <c r="J1091" s="14" t="s">
        <v>1977</v>
      </c>
      <c r="K1091" t="s">
        <v>1976</v>
      </c>
      <c r="L1091" t="s">
        <v>12724</v>
      </c>
    </row>
    <row r="1092" spans="1:12" ht="256.5" x14ac:dyDescent="0.45">
      <c r="A1092" t="s">
        <v>13280</v>
      </c>
      <c r="B1092" t="s">
        <v>11759</v>
      </c>
      <c r="C1092">
        <v>7</v>
      </c>
      <c r="D1092" t="s">
        <v>4781</v>
      </c>
      <c r="E1092" s="14" t="s">
        <v>4780</v>
      </c>
      <c r="F1092" t="s">
        <v>3789</v>
      </c>
      <c r="G1092">
        <v>2024</v>
      </c>
      <c r="H1092" t="s">
        <v>4779</v>
      </c>
      <c r="J1092" s="14" t="s">
        <v>4778</v>
      </c>
      <c r="K1092" t="s">
        <v>4777</v>
      </c>
      <c r="L1092" t="s">
        <v>12314</v>
      </c>
    </row>
    <row r="1093" spans="1:12" ht="384.75" x14ac:dyDescent="0.45">
      <c r="A1093" t="s">
        <v>13279</v>
      </c>
      <c r="B1093" t="s">
        <v>11759</v>
      </c>
      <c r="C1093">
        <v>7</v>
      </c>
      <c r="D1093" t="s">
        <v>4076</v>
      </c>
      <c r="E1093" s="14" t="s">
        <v>4075</v>
      </c>
      <c r="F1093" t="s">
        <v>4074</v>
      </c>
      <c r="G1093">
        <v>2022</v>
      </c>
      <c r="H1093" t="s">
        <v>4073</v>
      </c>
      <c r="J1093" s="14" t="s">
        <v>4072</v>
      </c>
      <c r="K1093" t="s">
        <v>4071</v>
      </c>
      <c r="L1093" t="s">
        <v>12421</v>
      </c>
    </row>
    <row r="1094" spans="1:12" ht="356.25" x14ac:dyDescent="0.45">
      <c r="A1094" t="s">
        <v>13280</v>
      </c>
      <c r="B1094" t="s">
        <v>11759</v>
      </c>
      <c r="C1094">
        <v>7</v>
      </c>
      <c r="D1094" t="s">
        <v>5478</v>
      </c>
      <c r="E1094" s="14" t="s">
        <v>5477</v>
      </c>
      <c r="F1094" t="s">
        <v>5476</v>
      </c>
      <c r="G1094">
        <v>2024</v>
      </c>
      <c r="H1094" t="s">
        <v>5475</v>
      </c>
      <c r="J1094" s="14" t="s">
        <v>5474</v>
      </c>
      <c r="K1094" t="s">
        <v>5473</v>
      </c>
      <c r="L1094" t="s">
        <v>12208</v>
      </c>
    </row>
    <row r="1095" spans="1:12" ht="327.75" x14ac:dyDescent="0.45">
      <c r="A1095" t="s">
        <v>13279</v>
      </c>
      <c r="B1095" t="s">
        <v>11759</v>
      </c>
      <c r="C1095">
        <v>7</v>
      </c>
      <c r="D1095" t="s">
        <v>3378</v>
      </c>
      <c r="E1095" s="14" t="s">
        <v>3377</v>
      </c>
      <c r="F1095" t="s">
        <v>1318</v>
      </c>
      <c r="G1095">
        <v>2022</v>
      </c>
      <c r="H1095" t="s">
        <v>3376</v>
      </c>
      <c r="J1095" s="14" t="s">
        <v>3375</v>
      </c>
      <c r="K1095" t="s">
        <v>3374</v>
      </c>
      <c r="L1095" t="s">
        <v>12522</v>
      </c>
    </row>
    <row r="1096" spans="1:12" ht="285" x14ac:dyDescent="0.45">
      <c r="A1096" t="s">
        <v>13279</v>
      </c>
      <c r="B1096" t="s">
        <v>11759</v>
      </c>
      <c r="C1096">
        <v>7</v>
      </c>
      <c r="D1096" t="s">
        <v>3448</v>
      </c>
      <c r="E1096" s="14" t="s">
        <v>3447</v>
      </c>
      <c r="F1096" t="s">
        <v>3446</v>
      </c>
      <c r="G1096">
        <v>2023</v>
      </c>
      <c r="H1096" t="s">
        <v>3445</v>
      </c>
      <c r="J1096" s="14" t="s">
        <v>3444</v>
      </c>
      <c r="K1096" t="s">
        <v>3443</v>
      </c>
      <c r="L1096" t="s">
        <v>12512</v>
      </c>
    </row>
    <row r="1097" spans="1:12" ht="409.5" x14ac:dyDescent="0.45">
      <c r="A1097" t="s">
        <v>13280</v>
      </c>
      <c r="B1097" t="s">
        <v>11759</v>
      </c>
      <c r="C1097">
        <v>7</v>
      </c>
      <c r="D1097" t="s">
        <v>5437</v>
      </c>
      <c r="E1097" s="14" t="s">
        <v>5436</v>
      </c>
      <c r="F1097" t="s">
        <v>626</v>
      </c>
      <c r="G1097">
        <v>2024</v>
      </c>
      <c r="H1097" t="s">
        <v>5435</v>
      </c>
      <c r="J1097" s="14" t="s">
        <v>5434</v>
      </c>
      <c r="K1097" t="s">
        <v>5433</v>
      </c>
      <c r="L1097" t="s">
        <v>12214</v>
      </c>
    </row>
    <row r="1098" spans="1:12" ht="409.5" x14ac:dyDescent="0.45">
      <c r="A1098" t="s">
        <v>13280</v>
      </c>
      <c r="B1098" t="s">
        <v>11759</v>
      </c>
      <c r="C1098">
        <v>7</v>
      </c>
      <c r="D1098" t="s">
        <v>5752</v>
      </c>
      <c r="E1098" s="14" t="s">
        <v>5751</v>
      </c>
      <c r="F1098" t="s">
        <v>4147</v>
      </c>
      <c r="G1098">
        <v>2024</v>
      </c>
      <c r="H1098" t="s">
        <v>5750</v>
      </c>
      <c r="J1098" s="14" t="s">
        <v>5749</v>
      </c>
      <c r="K1098" t="s">
        <v>5748</v>
      </c>
      <c r="L1098" t="s">
        <v>12166</v>
      </c>
    </row>
    <row r="1099" spans="1:12" x14ac:dyDescent="0.45">
      <c r="A1099" t="s">
        <v>13280</v>
      </c>
      <c r="B1099" t="s">
        <v>11759</v>
      </c>
      <c r="C1099">
        <v>7</v>
      </c>
      <c r="D1099" t="s">
        <v>3967</v>
      </c>
      <c r="E1099" s="14" t="s">
        <v>3966</v>
      </c>
      <c r="F1099" t="s">
        <v>3965</v>
      </c>
      <c r="G1099">
        <v>2022</v>
      </c>
      <c r="H1099" t="s">
        <v>3962</v>
      </c>
      <c r="K1099" t="s">
        <v>3961</v>
      </c>
      <c r="L1099" t="s">
        <v>12437</v>
      </c>
    </row>
    <row r="1100" spans="1:12" ht="399" x14ac:dyDescent="0.45">
      <c r="A1100" t="s">
        <v>13280</v>
      </c>
      <c r="B1100" t="s">
        <v>11759</v>
      </c>
      <c r="C1100">
        <v>7</v>
      </c>
      <c r="D1100" t="s">
        <v>2989</v>
      </c>
      <c r="E1100" s="14" t="s">
        <v>5569</v>
      </c>
      <c r="F1100" t="s">
        <v>5568</v>
      </c>
      <c r="G1100">
        <v>2024</v>
      </c>
      <c r="H1100" t="s">
        <v>5567</v>
      </c>
      <c r="J1100" s="14" t="s">
        <v>5566</v>
      </c>
      <c r="K1100" t="s">
        <v>5565</v>
      </c>
      <c r="L1100" t="s">
        <v>12194</v>
      </c>
    </row>
    <row r="1101" spans="1:12" ht="409.5" x14ac:dyDescent="0.45">
      <c r="A1101" t="s">
        <v>13279</v>
      </c>
      <c r="B1101" t="s">
        <v>11759</v>
      </c>
      <c r="C1101">
        <v>7</v>
      </c>
      <c r="D1101" t="s">
        <v>3420</v>
      </c>
      <c r="E1101" s="14" t="s">
        <v>3419</v>
      </c>
      <c r="F1101" t="s">
        <v>690</v>
      </c>
      <c r="G1101">
        <v>2023</v>
      </c>
      <c r="H1101" t="s">
        <v>3418</v>
      </c>
      <c r="J1101" s="14" t="s">
        <v>3417</v>
      </c>
      <c r="K1101" t="s">
        <v>3416</v>
      </c>
      <c r="L1101" t="s">
        <v>12516</v>
      </c>
    </row>
    <row r="1102" spans="1:12" ht="299.25" x14ac:dyDescent="0.45">
      <c r="A1102" t="s">
        <v>13280</v>
      </c>
      <c r="B1102" t="s">
        <v>11759</v>
      </c>
      <c r="C1102">
        <v>7</v>
      </c>
      <c r="D1102" t="s">
        <v>1283</v>
      </c>
      <c r="E1102" s="14" t="s">
        <v>1282</v>
      </c>
      <c r="F1102" t="s">
        <v>1281</v>
      </c>
      <c r="G1102">
        <v>2021</v>
      </c>
      <c r="H1102" t="s">
        <v>1280</v>
      </c>
      <c r="J1102" s="14" t="s">
        <v>1279</v>
      </c>
      <c r="K1102" t="s">
        <v>1278</v>
      </c>
      <c r="L1102" t="s">
        <v>12819</v>
      </c>
    </row>
    <row r="1103" spans="1:12" ht="409.5" x14ac:dyDescent="0.45">
      <c r="A1103" t="s">
        <v>13280</v>
      </c>
      <c r="B1103" t="s">
        <v>11759</v>
      </c>
      <c r="C1103">
        <v>7</v>
      </c>
      <c r="D1103" t="s">
        <v>1612</v>
      </c>
      <c r="E1103" s="14" t="s">
        <v>1611</v>
      </c>
      <c r="F1103" t="s">
        <v>766</v>
      </c>
      <c r="G1103">
        <v>2020</v>
      </c>
      <c r="H1103" t="s">
        <v>1609</v>
      </c>
      <c r="J1103" s="14" t="s">
        <v>1608</v>
      </c>
      <c r="K1103" t="s">
        <v>1607</v>
      </c>
      <c r="L1103" t="s">
        <v>12775</v>
      </c>
    </row>
    <row r="1104" spans="1:12" ht="370.5" x14ac:dyDescent="0.45">
      <c r="A1104" t="s">
        <v>13280</v>
      </c>
      <c r="B1104" t="s">
        <v>11759</v>
      </c>
      <c r="C1104">
        <v>7</v>
      </c>
      <c r="D1104" t="s">
        <v>4091</v>
      </c>
      <c r="E1104" s="14" t="s">
        <v>4090</v>
      </c>
      <c r="F1104" t="s">
        <v>720</v>
      </c>
      <c r="G1104">
        <v>2022</v>
      </c>
      <c r="H1104" t="s">
        <v>4088</v>
      </c>
      <c r="J1104" s="14" t="s">
        <v>4087</v>
      </c>
      <c r="K1104" t="s">
        <v>4086</v>
      </c>
      <c r="L1104" t="s">
        <v>12419</v>
      </c>
    </row>
    <row r="1105" spans="1:12" ht="256.5" x14ac:dyDescent="0.45">
      <c r="A1105" t="s">
        <v>13280</v>
      </c>
      <c r="B1105" t="s">
        <v>11759</v>
      </c>
      <c r="C1105">
        <v>7</v>
      </c>
      <c r="D1105" t="s">
        <v>4251</v>
      </c>
      <c r="E1105" s="14" t="s">
        <v>4250</v>
      </c>
      <c r="F1105" t="s">
        <v>1013</v>
      </c>
      <c r="G1105">
        <v>2022</v>
      </c>
      <c r="H1105" t="s">
        <v>4249</v>
      </c>
      <c r="J1105" s="14" t="s">
        <v>4248</v>
      </c>
      <c r="K1105" t="s">
        <v>4247</v>
      </c>
      <c r="L1105" t="s">
        <v>12394</v>
      </c>
    </row>
    <row r="1106" spans="1:12" ht="142.5" x14ac:dyDescent="0.45">
      <c r="A1106" t="s">
        <v>13280</v>
      </c>
      <c r="B1106" t="s">
        <v>11759</v>
      </c>
      <c r="C1106">
        <v>7</v>
      </c>
      <c r="D1106" t="s">
        <v>3366</v>
      </c>
      <c r="E1106" s="14" t="s">
        <v>3365</v>
      </c>
      <c r="F1106" t="s">
        <v>2947</v>
      </c>
      <c r="G1106">
        <v>2022</v>
      </c>
      <c r="H1106" t="s">
        <v>3364</v>
      </c>
      <c r="J1106" s="14" t="s">
        <v>3363</v>
      </c>
      <c r="K1106" t="s">
        <v>3362</v>
      </c>
      <c r="L1106" t="s">
        <v>12524</v>
      </c>
    </row>
    <row r="1107" spans="1:12" ht="409.5" x14ac:dyDescent="0.45">
      <c r="A1107" t="s">
        <v>13280</v>
      </c>
      <c r="B1107" t="s">
        <v>11759</v>
      </c>
      <c r="C1107">
        <v>7</v>
      </c>
      <c r="D1107" t="s">
        <v>3228</v>
      </c>
      <c r="E1107" s="14" t="s">
        <v>3227</v>
      </c>
      <c r="F1107" t="s">
        <v>3226</v>
      </c>
      <c r="G1107">
        <v>2023</v>
      </c>
      <c r="H1107" t="s">
        <v>3225</v>
      </c>
      <c r="J1107" s="14" t="s">
        <v>3224</v>
      </c>
      <c r="K1107" t="s">
        <v>3223</v>
      </c>
      <c r="L1107" t="s">
        <v>12545</v>
      </c>
    </row>
    <row r="1108" spans="1:12" ht="370.5" x14ac:dyDescent="0.45">
      <c r="A1108" t="s">
        <v>13280</v>
      </c>
      <c r="B1108" t="s">
        <v>11759</v>
      </c>
      <c r="C1108">
        <v>7</v>
      </c>
      <c r="D1108" t="s">
        <v>1269</v>
      </c>
      <c r="E1108" s="14" t="s">
        <v>1268</v>
      </c>
      <c r="F1108" t="s">
        <v>1267</v>
      </c>
      <c r="G1108">
        <v>2021</v>
      </c>
      <c r="H1108" t="s">
        <v>1266</v>
      </c>
      <c r="J1108" s="14" t="s">
        <v>1265</v>
      </c>
      <c r="K1108" t="s">
        <v>1264</v>
      </c>
      <c r="L1108" t="s">
        <v>12821</v>
      </c>
    </row>
    <row r="1109" spans="1:12" ht="228" x14ac:dyDescent="0.45">
      <c r="A1109" t="s">
        <v>13280</v>
      </c>
      <c r="B1109" t="s">
        <v>11759</v>
      </c>
      <c r="C1109">
        <v>7</v>
      </c>
      <c r="D1109" t="s">
        <v>3569</v>
      </c>
      <c r="E1109" s="14" t="s">
        <v>3568</v>
      </c>
      <c r="F1109" t="s">
        <v>1241</v>
      </c>
      <c r="G1109">
        <v>2023</v>
      </c>
      <c r="H1109" t="s">
        <v>3565</v>
      </c>
      <c r="J1109" s="14" t="s">
        <v>3564</v>
      </c>
      <c r="K1109" t="s">
        <v>3563</v>
      </c>
      <c r="L1109" t="s">
        <v>12495</v>
      </c>
    </row>
    <row r="1110" spans="1:12" ht="399" x14ac:dyDescent="0.45">
      <c r="A1110" t="s">
        <v>13280</v>
      </c>
      <c r="B1110" t="s">
        <v>11759</v>
      </c>
      <c r="C1110">
        <v>7</v>
      </c>
      <c r="D1110" t="s">
        <v>5254</v>
      </c>
      <c r="E1110" s="14" t="s">
        <v>5253</v>
      </c>
      <c r="F1110" t="s">
        <v>930</v>
      </c>
      <c r="G1110">
        <v>2024</v>
      </c>
      <c r="H1110" t="s">
        <v>5252</v>
      </c>
      <c r="J1110" s="14" t="s">
        <v>5251</v>
      </c>
      <c r="K1110" t="s">
        <v>5250</v>
      </c>
      <c r="L1110" t="s">
        <v>12242</v>
      </c>
    </row>
    <row r="1111" spans="1:12" ht="299.25" x14ac:dyDescent="0.45">
      <c r="A1111" t="s">
        <v>13280</v>
      </c>
      <c r="B1111" t="s">
        <v>11760</v>
      </c>
      <c r="C1111" t="s">
        <v>5857</v>
      </c>
      <c r="D1111" t="s">
        <v>7433</v>
      </c>
      <c r="E1111" s="14" t="s">
        <v>7430</v>
      </c>
      <c r="G1111">
        <v>2023</v>
      </c>
      <c r="H1111" t="s">
        <v>7428</v>
      </c>
      <c r="J1111" s="14" t="s">
        <v>7427</v>
      </c>
      <c r="L1111" t="s">
        <v>13066</v>
      </c>
    </row>
    <row r="1112" spans="1:12" ht="409.5" x14ac:dyDescent="0.45">
      <c r="A1112" t="s">
        <v>13280</v>
      </c>
      <c r="B1112" t="s">
        <v>11759</v>
      </c>
      <c r="C1112">
        <v>7</v>
      </c>
      <c r="D1112" t="s">
        <v>3028</v>
      </c>
      <c r="E1112" s="14" t="s">
        <v>3027</v>
      </c>
      <c r="F1112" t="s">
        <v>795</v>
      </c>
      <c r="G1112">
        <v>2023</v>
      </c>
      <c r="H1112" t="s">
        <v>3026</v>
      </c>
      <c r="J1112" s="14" t="s">
        <v>3025</v>
      </c>
      <c r="K1112" t="s">
        <v>3024</v>
      </c>
      <c r="L1112" t="s">
        <v>12574</v>
      </c>
    </row>
    <row r="1113" spans="1:12" ht="356.25" x14ac:dyDescent="0.45">
      <c r="A1113" t="s">
        <v>13280</v>
      </c>
      <c r="B1113" t="s">
        <v>11759</v>
      </c>
      <c r="C1113">
        <v>7</v>
      </c>
      <c r="D1113" t="s">
        <v>2130</v>
      </c>
      <c r="E1113" s="14" t="s">
        <v>2129</v>
      </c>
      <c r="F1113" t="s">
        <v>676</v>
      </c>
      <c r="G1113">
        <v>2017</v>
      </c>
      <c r="H1113" t="s">
        <v>2127</v>
      </c>
      <c r="J1113" s="14" t="s">
        <v>2126</v>
      </c>
      <c r="K1113" t="s">
        <v>2125</v>
      </c>
      <c r="L1113" t="s">
        <v>12704</v>
      </c>
    </row>
    <row r="1114" spans="1:12" ht="299.25" x14ac:dyDescent="0.45">
      <c r="A1114" t="s">
        <v>13279</v>
      </c>
      <c r="B1114" t="s">
        <v>11759</v>
      </c>
      <c r="C1114">
        <v>7</v>
      </c>
      <c r="D1114" t="s">
        <v>825</v>
      </c>
      <c r="E1114" s="14" t="s">
        <v>824</v>
      </c>
      <c r="F1114" t="s">
        <v>823</v>
      </c>
      <c r="G1114">
        <v>2021</v>
      </c>
      <c r="H1114" t="s">
        <v>822</v>
      </c>
      <c r="J1114" s="14" t="s">
        <v>821</v>
      </c>
      <c r="K1114" t="s">
        <v>820</v>
      </c>
      <c r="L1114" t="s">
        <v>12885</v>
      </c>
    </row>
    <row r="1115" spans="1:12" x14ac:dyDescent="0.45">
      <c r="A1115" t="s">
        <v>13280</v>
      </c>
      <c r="B1115" t="s">
        <v>11759</v>
      </c>
      <c r="C1115">
        <v>7</v>
      </c>
      <c r="D1115" t="s">
        <v>1677</v>
      </c>
      <c r="E1115" s="14" t="s">
        <v>1676</v>
      </c>
      <c r="F1115" t="s">
        <v>1675</v>
      </c>
      <c r="G1115">
        <v>2020</v>
      </c>
      <c r="H1115" t="s">
        <v>1674</v>
      </c>
      <c r="L1115" t="s">
        <v>12765</v>
      </c>
    </row>
    <row r="1116" spans="1:12" ht="242.25" x14ac:dyDescent="0.45">
      <c r="A1116" t="s">
        <v>13280</v>
      </c>
      <c r="B1116" t="s">
        <v>11759</v>
      </c>
      <c r="C1116">
        <v>7</v>
      </c>
      <c r="D1116" t="s">
        <v>2614</v>
      </c>
      <c r="E1116" s="14" t="s">
        <v>2613</v>
      </c>
      <c r="F1116" t="s">
        <v>2612</v>
      </c>
      <c r="G1116">
        <v>2023</v>
      </c>
      <c r="H1116" t="s">
        <v>2611</v>
      </c>
      <c r="J1116" s="14" t="s">
        <v>2610</v>
      </c>
      <c r="K1116" t="s">
        <v>2609</v>
      </c>
      <c r="L1116" t="s">
        <v>12636</v>
      </c>
    </row>
    <row r="1117" spans="1:12" ht="384.75" x14ac:dyDescent="0.45">
      <c r="A1117" t="s">
        <v>13280</v>
      </c>
      <c r="B1117" t="s">
        <v>11759</v>
      </c>
      <c r="C1117">
        <v>7</v>
      </c>
      <c r="D1117" t="s">
        <v>5464</v>
      </c>
      <c r="E1117" s="14" t="s">
        <v>5463</v>
      </c>
      <c r="F1117" t="s">
        <v>5462</v>
      </c>
      <c r="G1117">
        <v>2024</v>
      </c>
      <c r="H1117" t="s">
        <v>5460</v>
      </c>
      <c r="J1117" s="14" t="s">
        <v>5459</v>
      </c>
      <c r="K1117" t="s">
        <v>5458</v>
      </c>
      <c r="L1117" t="s">
        <v>12210</v>
      </c>
    </row>
    <row r="1118" spans="1:12" ht="299.25" x14ac:dyDescent="0.45">
      <c r="A1118" t="s">
        <v>13280</v>
      </c>
      <c r="B1118" t="s">
        <v>11759</v>
      </c>
      <c r="C1118">
        <v>7</v>
      </c>
      <c r="D1118" t="s">
        <v>4438</v>
      </c>
      <c r="E1118" s="14" t="s">
        <v>4437</v>
      </c>
      <c r="F1118" t="s">
        <v>1717</v>
      </c>
      <c r="G1118">
        <v>2021</v>
      </c>
      <c r="H1118" t="s">
        <v>4436</v>
      </c>
      <c r="J1118" s="14" t="s">
        <v>4435</v>
      </c>
      <c r="K1118" t="s">
        <v>4434</v>
      </c>
      <c r="L1118" t="s">
        <v>12366</v>
      </c>
    </row>
    <row r="1119" spans="1:12" ht="384.75" x14ac:dyDescent="0.45">
      <c r="A1119" t="s">
        <v>13280</v>
      </c>
      <c r="B1119" t="s">
        <v>11759</v>
      </c>
      <c r="C1119">
        <v>7</v>
      </c>
      <c r="D1119" t="s">
        <v>1049</v>
      </c>
      <c r="E1119" s="14" t="s">
        <v>1048</v>
      </c>
      <c r="F1119" t="s">
        <v>1047</v>
      </c>
      <c r="G1119">
        <v>2020</v>
      </c>
      <c r="H1119" t="s">
        <v>1045</v>
      </c>
      <c r="J1119" s="14" t="s">
        <v>1044</v>
      </c>
      <c r="K1119" t="s">
        <v>1043</v>
      </c>
      <c r="L1119" t="s">
        <v>12853</v>
      </c>
    </row>
    <row r="1120" spans="1:12" ht="356.25" x14ac:dyDescent="0.45">
      <c r="A1120" t="s">
        <v>13280</v>
      </c>
      <c r="B1120" t="s">
        <v>11759</v>
      </c>
      <c r="C1120">
        <v>7</v>
      </c>
      <c r="D1120" t="s">
        <v>3750</v>
      </c>
      <c r="E1120" s="14" t="s">
        <v>3749</v>
      </c>
      <c r="F1120" t="s">
        <v>1731</v>
      </c>
      <c r="G1120">
        <v>2022</v>
      </c>
      <c r="H1120" t="s">
        <v>3748</v>
      </c>
      <c r="J1120" s="14" t="s">
        <v>3747</v>
      </c>
      <c r="K1120" t="s">
        <v>3746</v>
      </c>
      <c r="L1120" t="s">
        <v>12468</v>
      </c>
    </row>
    <row r="1121" spans="1:12" ht="327.75" x14ac:dyDescent="0.45">
      <c r="A1121" t="s">
        <v>13280</v>
      </c>
      <c r="B1121" t="s">
        <v>11759</v>
      </c>
      <c r="C1121">
        <v>7</v>
      </c>
      <c r="D1121" t="s">
        <v>4691</v>
      </c>
      <c r="E1121" s="14" t="s">
        <v>4690</v>
      </c>
      <c r="F1121" t="s">
        <v>4689</v>
      </c>
      <c r="G1121">
        <v>2024</v>
      </c>
      <c r="H1121" t="s">
        <v>4687</v>
      </c>
      <c r="J1121" s="14" t="s">
        <v>4686</v>
      </c>
      <c r="L1121" t="s">
        <v>12328</v>
      </c>
    </row>
    <row r="1122" spans="1:12" ht="356.25" x14ac:dyDescent="0.45">
      <c r="A1122" t="s">
        <v>13280</v>
      </c>
      <c r="B1122" t="s">
        <v>11759</v>
      </c>
      <c r="C1122">
        <v>7</v>
      </c>
      <c r="D1122" t="s">
        <v>5047</v>
      </c>
      <c r="E1122" s="14" t="s">
        <v>5046</v>
      </c>
      <c r="F1122" t="s">
        <v>795</v>
      </c>
      <c r="G1122">
        <v>2024</v>
      </c>
      <c r="H1122" t="s">
        <v>5045</v>
      </c>
      <c r="J1122" s="14" t="s">
        <v>5044</v>
      </c>
      <c r="K1122" t="s">
        <v>5043</v>
      </c>
      <c r="L1122" t="s">
        <v>12274</v>
      </c>
    </row>
    <row r="1123" spans="1:12" ht="409.5" x14ac:dyDescent="0.45">
      <c r="A1123" t="s">
        <v>13280</v>
      </c>
      <c r="B1123" t="s">
        <v>11759</v>
      </c>
      <c r="C1123">
        <v>7</v>
      </c>
      <c r="D1123" t="s">
        <v>4489</v>
      </c>
      <c r="E1123" s="14" t="s">
        <v>4488</v>
      </c>
      <c r="F1123" t="s">
        <v>4487</v>
      </c>
      <c r="G1123">
        <v>2022</v>
      </c>
      <c r="H1123" t="s">
        <v>4486</v>
      </c>
      <c r="J1123" s="14" t="s">
        <v>4485</v>
      </c>
      <c r="K1123" t="s">
        <v>4484</v>
      </c>
      <c r="L1123" t="s">
        <v>12358</v>
      </c>
    </row>
    <row r="1124" spans="1:12" ht="409.5" x14ac:dyDescent="0.45">
      <c r="A1124" t="s">
        <v>13279</v>
      </c>
      <c r="B1124" t="s">
        <v>11759</v>
      </c>
      <c r="C1124">
        <v>7</v>
      </c>
      <c r="D1124" t="s">
        <v>5659</v>
      </c>
      <c r="E1124" s="14" t="s">
        <v>5658</v>
      </c>
      <c r="F1124" t="s">
        <v>5657</v>
      </c>
      <c r="G1124">
        <v>2024</v>
      </c>
      <c r="H1124" t="s">
        <v>5656</v>
      </c>
      <c r="J1124" s="14" t="s">
        <v>5655</v>
      </c>
      <c r="K1124" t="s">
        <v>5654</v>
      </c>
      <c r="L1124" t="s">
        <v>12181</v>
      </c>
    </row>
    <row r="1125" spans="1:12" ht="409.5" x14ac:dyDescent="0.45">
      <c r="A1125" t="s">
        <v>13280</v>
      </c>
      <c r="B1125" t="s">
        <v>11759</v>
      </c>
      <c r="C1125">
        <v>7</v>
      </c>
      <c r="D1125" t="s">
        <v>4482</v>
      </c>
      <c r="E1125" s="14" t="s">
        <v>4481</v>
      </c>
      <c r="F1125" t="s">
        <v>655</v>
      </c>
      <c r="G1125">
        <v>2021</v>
      </c>
      <c r="H1125" t="s">
        <v>4480</v>
      </c>
      <c r="J1125" s="14" t="s">
        <v>4479</v>
      </c>
      <c r="K1125" t="s">
        <v>4478</v>
      </c>
      <c r="L1125" t="s">
        <v>12359</v>
      </c>
    </row>
    <row r="1126" spans="1:12" ht="327.75" x14ac:dyDescent="0.45">
      <c r="A1126" t="s">
        <v>13280</v>
      </c>
      <c r="B1126" t="s">
        <v>11759</v>
      </c>
      <c r="C1126">
        <v>7</v>
      </c>
      <c r="D1126" t="s">
        <v>3594</v>
      </c>
      <c r="E1126" s="14" t="s">
        <v>3593</v>
      </c>
      <c r="F1126" t="s">
        <v>1901</v>
      </c>
      <c r="G1126">
        <v>2022</v>
      </c>
      <c r="H1126" t="s">
        <v>3592</v>
      </c>
      <c r="J1126" s="14" t="s">
        <v>3591</v>
      </c>
      <c r="K1126" t="s">
        <v>3590</v>
      </c>
      <c r="L1126" t="s">
        <v>12491</v>
      </c>
    </row>
    <row r="1127" spans="1:12" ht="409.5" x14ac:dyDescent="0.45">
      <c r="A1127" t="s">
        <v>13280</v>
      </c>
      <c r="B1127" t="s">
        <v>11759</v>
      </c>
      <c r="C1127">
        <v>7</v>
      </c>
      <c r="D1127" t="s">
        <v>1532</v>
      </c>
      <c r="E1127" s="14" t="s">
        <v>1531</v>
      </c>
      <c r="F1127" t="s">
        <v>930</v>
      </c>
      <c r="G1127">
        <v>2019</v>
      </c>
      <c r="H1127" t="s">
        <v>1528</v>
      </c>
      <c r="J1127" s="14" t="s">
        <v>1527</v>
      </c>
      <c r="K1127" t="s">
        <v>1526</v>
      </c>
      <c r="L1127" t="s">
        <v>12786</v>
      </c>
    </row>
    <row r="1128" spans="1:12" ht="399" x14ac:dyDescent="0.45">
      <c r="A1128" t="s">
        <v>13280</v>
      </c>
      <c r="B1128" t="s">
        <v>11759</v>
      </c>
      <c r="C1128">
        <v>7</v>
      </c>
      <c r="D1128" t="s">
        <v>775</v>
      </c>
      <c r="E1128" s="14" t="s">
        <v>774</v>
      </c>
      <c r="F1128" t="s">
        <v>773</v>
      </c>
      <c r="G1128">
        <v>2020</v>
      </c>
      <c r="H1128" t="s">
        <v>772</v>
      </c>
      <c r="J1128" s="14" t="s">
        <v>771</v>
      </c>
      <c r="K1128" t="s">
        <v>770</v>
      </c>
      <c r="L1128" t="s">
        <v>12892</v>
      </c>
    </row>
    <row r="1129" spans="1:12" ht="370.5" x14ac:dyDescent="0.45">
      <c r="A1129" t="s">
        <v>13280</v>
      </c>
      <c r="B1129" t="s">
        <v>11759</v>
      </c>
      <c r="C1129">
        <v>7</v>
      </c>
      <c r="D1129" t="s">
        <v>5444</v>
      </c>
      <c r="E1129" s="14" t="s">
        <v>5443</v>
      </c>
      <c r="F1129" t="s">
        <v>5442</v>
      </c>
      <c r="G1129">
        <v>2024</v>
      </c>
      <c r="H1129" t="s">
        <v>5441</v>
      </c>
      <c r="J1129" s="14" t="s">
        <v>5440</v>
      </c>
      <c r="K1129" t="s">
        <v>5439</v>
      </c>
      <c r="L1129" t="s">
        <v>12213</v>
      </c>
    </row>
    <row r="1130" spans="1:12" ht="409.5" x14ac:dyDescent="0.45">
      <c r="A1130" t="s">
        <v>13280</v>
      </c>
      <c r="B1130" t="s">
        <v>11759</v>
      </c>
      <c r="C1130">
        <v>7</v>
      </c>
      <c r="D1130" t="s">
        <v>1561</v>
      </c>
      <c r="E1130" s="14" t="s">
        <v>1560</v>
      </c>
      <c r="F1130" t="s">
        <v>1559</v>
      </c>
      <c r="G1130">
        <v>2018</v>
      </c>
      <c r="H1130" t="s">
        <v>1558</v>
      </c>
      <c r="J1130" s="14" t="s">
        <v>1557</v>
      </c>
      <c r="K1130" t="s">
        <v>1556</v>
      </c>
      <c r="L1130" t="s">
        <v>12782</v>
      </c>
    </row>
    <row r="1131" spans="1:12" ht="409.5" x14ac:dyDescent="0.45">
      <c r="A1131" t="s">
        <v>13280</v>
      </c>
      <c r="B1131" t="s">
        <v>11759</v>
      </c>
      <c r="C1131">
        <v>7</v>
      </c>
      <c r="D1131" t="s">
        <v>4343</v>
      </c>
      <c r="E1131" s="14" t="s">
        <v>4342</v>
      </c>
      <c r="F1131" t="s">
        <v>1020</v>
      </c>
      <c r="G1131">
        <v>2022</v>
      </c>
      <c r="H1131" t="s">
        <v>4341</v>
      </c>
      <c r="J1131" s="14" t="s">
        <v>4340</v>
      </c>
      <c r="K1131" t="s">
        <v>4339</v>
      </c>
      <c r="L1131" t="s">
        <v>12380</v>
      </c>
    </row>
    <row r="1132" spans="1:12" ht="409.5" x14ac:dyDescent="0.45">
      <c r="A1132" t="s">
        <v>13280</v>
      </c>
      <c r="B1132" t="s">
        <v>11759</v>
      </c>
      <c r="C1132">
        <v>7</v>
      </c>
      <c r="D1132" t="s">
        <v>692</v>
      </c>
      <c r="E1132" s="14" t="s">
        <v>2340</v>
      </c>
      <c r="F1132" t="s">
        <v>605</v>
      </c>
      <c r="G1132">
        <v>2018</v>
      </c>
      <c r="H1132" t="s">
        <v>2338</v>
      </c>
      <c r="J1132" s="14" t="s">
        <v>2337</v>
      </c>
      <c r="K1132" t="s">
        <v>2336</v>
      </c>
      <c r="L1132" t="s">
        <v>12676</v>
      </c>
    </row>
    <row r="1133" spans="1:12" ht="409.5" x14ac:dyDescent="0.45">
      <c r="A1133" t="s">
        <v>13280</v>
      </c>
      <c r="B1133" t="s">
        <v>11759</v>
      </c>
      <c r="C1133">
        <v>7</v>
      </c>
      <c r="D1133" t="s">
        <v>783</v>
      </c>
      <c r="E1133" s="14" t="s">
        <v>782</v>
      </c>
      <c r="F1133" t="s">
        <v>781</v>
      </c>
      <c r="G1133">
        <v>2020</v>
      </c>
      <c r="H1133" t="s">
        <v>779</v>
      </c>
      <c r="J1133" s="14" t="s">
        <v>778</v>
      </c>
      <c r="K1133" t="s">
        <v>777</v>
      </c>
      <c r="L1133" t="s">
        <v>12891</v>
      </c>
    </row>
    <row r="1134" spans="1:12" ht="185.25" x14ac:dyDescent="0.45">
      <c r="A1134" t="s">
        <v>13280</v>
      </c>
      <c r="B1134" t="s">
        <v>11759</v>
      </c>
      <c r="C1134">
        <v>7</v>
      </c>
      <c r="D1134" t="s">
        <v>2146</v>
      </c>
      <c r="E1134" s="14" t="s">
        <v>2145</v>
      </c>
      <c r="F1134" t="s">
        <v>2144</v>
      </c>
      <c r="G1134">
        <v>2017</v>
      </c>
      <c r="H1134" t="s">
        <v>2142</v>
      </c>
      <c r="J1134" s="14" t="s">
        <v>2141</v>
      </c>
      <c r="L1134" t="s">
        <v>12702</v>
      </c>
    </row>
    <row r="1135" spans="1:12" ht="384.75" x14ac:dyDescent="0.45">
      <c r="A1135" t="s">
        <v>13280</v>
      </c>
      <c r="B1135" t="s">
        <v>11759</v>
      </c>
      <c r="C1135">
        <v>7</v>
      </c>
      <c r="D1135" t="s">
        <v>4834</v>
      </c>
      <c r="E1135" s="14" t="s">
        <v>4833</v>
      </c>
      <c r="F1135" t="s">
        <v>4832</v>
      </c>
      <c r="G1135">
        <v>2024</v>
      </c>
      <c r="H1135" t="s">
        <v>4830</v>
      </c>
      <c r="J1135" s="14" t="s">
        <v>4829</v>
      </c>
      <c r="L1135" t="s">
        <v>12306</v>
      </c>
    </row>
    <row r="1136" spans="1:12" ht="270.75" x14ac:dyDescent="0.45">
      <c r="A1136" t="s">
        <v>13280</v>
      </c>
      <c r="B1136" t="s">
        <v>11760</v>
      </c>
      <c r="C1136" t="s">
        <v>5857</v>
      </c>
      <c r="D1136" t="s">
        <v>6484</v>
      </c>
      <c r="E1136" s="14" t="s">
        <v>6481</v>
      </c>
      <c r="G1136">
        <v>2018</v>
      </c>
      <c r="H1136" t="s">
        <v>6479</v>
      </c>
      <c r="J1136" s="14" t="s">
        <v>6478</v>
      </c>
      <c r="L1136" t="s">
        <v>13162</v>
      </c>
    </row>
    <row r="1137" spans="1:12" ht="370.5" x14ac:dyDescent="0.45">
      <c r="A1137" t="s">
        <v>13280</v>
      </c>
      <c r="B1137" t="s">
        <v>11759</v>
      </c>
      <c r="C1137">
        <v>7</v>
      </c>
      <c r="D1137" t="s">
        <v>4622</v>
      </c>
      <c r="E1137" s="14" t="s">
        <v>4621</v>
      </c>
      <c r="F1137" t="s">
        <v>2366</v>
      </c>
      <c r="G1137">
        <v>2024</v>
      </c>
      <c r="H1137" t="s">
        <v>4620</v>
      </c>
      <c r="J1137" s="14" t="s">
        <v>4619</v>
      </c>
      <c r="K1137" t="s">
        <v>4618</v>
      </c>
      <c r="L1137" t="s">
        <v>12338</v>
      </c>
    </row>
    <row r="1138" spans="1:12" ht="285" x14ac:dyDescent="0.45">
      <c r="A1138" t="s">
        <v>13280</v>
      </c>
      <c r="B1138" t="s">
        <v>11759</v>
      </c>
      <c r="C1138">
        <v>7</v>
      </c>
      <c r="D1138" t="s">
        <v>2540</v>
      </c>
      <c r="E1138" s="14" t="s">
        <v>2539</v>
      </c>
      <c r="F1138" t="s">
        <v>2538</v>
      </c>
      <c r="G1138">
        <v>2023</v>
      </c>
      <c r="H1138" t="s">
        <v>2537</v>
      </c>
      <c r="J1138" s="14" t="s">
        <v>2536</v>
      </c>
      <c r="L1138" t="s">
        <v>12647</v>
      </c>
    </row>
    <row r="1139" spans="1:12" ht="285" x14ac:dyDescent="0.45">
      <c r="A1139" t="s">
        <v>13280</v>
      </c>
      <c r="B1139" t="s">
        <v>11759</v>
      </c>
      <c r="C1139">
        <v>7</v>
      </c>
      <c r="D1139" t="s">
        <v>3164</v>
      </c>
      <c r="E1139" s="14" t="s">
        <v>3163</v>
      </c>
      <c r="F1139" t="s">
        <v>1731</v>
      </c>
      <c r="G1139">
        <v>2023</v>
      </c>
      <c r="H1139" t="s">
        <v>3162</v>
      </c>
      <c r="J1139" s="14" t="s">
        <v>3161</v>
      </c>
      <c r="K1139" t="s">
        <v>3160</v>
      </c>
      <c r="L1139" t="s">
        <v>12554</v>
      </c>
    </row>
    <row r="1140" spans="1:12" ht="213.75" x14ac:dyDescent="0.45">
      <c r="A1140" t="s">
        <v>13280</v>
      </c>
      <c r="B1140" t="s">
        <v>11759</v>
      </c>
      <c r="C1140">
        <v>7</v>
      </c>
      <c r="D1140" t="s">
        <v>2048</v>
      </c>
      <c r="E1140" s="14" t="s">
        <v>2047</v>
      </c>
      <c r="F1140" t="s">
        <v>2046</v>
      </c>
      <c r="G1140">
        <v>2018</v>
      </c>
      <c r="H1140" t="s">
        <v>2043</v>
      </c>
      <c r="J1140" s="14" t="s">
        <v>2042</v>
      </c>
      <c r="K1140" t="s">
        <v>2041</v>
      </c>
      <c r="L1140" t="s">
        <v>12715</v>
      </c>
    </row>
    <row r="1141" spans="1:12" ht="409.5" x14ac:dyDescent="0.45">
      <c r="A1141" t="s">
        <v>13280</v>
      </c>
      <c r="B1141" t="s">
        <v>11759</v>
      </c>
      <c r="C1141">
        <v>7</v>
      </c>
      <c r="D1141" t="s">
        <v>4761</v>
      </c>
      <c r="E1141" s="14" t="s">
        <v>4760</v>
      </c>
      <c r="F1141" t="s">
        <v>2151</v>
      </c>
      <c r="G1141">
        <v>2024</v>
      </c>
      <c r="H1141" t="s">
        <v>4759</v>
      </c>
      <c r="J1141" s="14" t="s">
        <v>4758</v>
      </c>
      <c r="K1141" t="s">
        <v>4757</v>
      </c>
      <c r="L1141" t="s">
        <v>12317</v>
      </c>
    </row>
    <row r="1142" spans="1:12" ht="370.5" x14ac:dyDescent="0.45">
      <c r="A1142" t="s">
        <v>13280</v>
      </c>
      <c r="B1142" t="s">
        <v>11759</v>
      </c>
      <c r="C1142">
        <v>7</v>
      </c>
      <c r="D1142" t="s">
        <v>1320</v>
      </c>
      <c r="E1142" s="14" t="s">
        <v>1319</v>
      </c>
      <c r="F1142" t="s">
        <v>1318</v>
      </c>
      <c r="G1142">
        <v>2019</v>
      </c>
      <c r="H1142" t="s">
        <v>1316</v>
      </c>
      <c r="J1142" s="14" t="s">
        <v>1315</v>
      </c>
      <c r="K1142" t="s">
        <v>1314</v>
      </c>
      <c r="L1142" t="s">
        <v>12814</v>
      </c>
    </row>
    <row r="1143" spans="1:12" ht="299.25" x14ac:dyDescent="0.45">
      <c r="A1143" t="s">
        <v>13280</v>
      </c>
      <c r="B1143" t="s">
        <v>11759</v>
      </c>
      <c r="C1143">
        <v>7</v>
      </c>
      <c r="D1143" t="s">
        <v>939</v>
      </c>
      <c r="E1143" s="14" t="s">
        <v>938</v>
      </c>
      <c r="F1143" t="s">
        <v>736</v>
      </c>
      <c r="G1143">
        <v>2021</v>
      </c>
      <c r="H1143" t="s">
        <v>936</v>
      </c>
      <c r="J1143" s="14" t="s">
        <v>935</v>
      </c>
      <c r="K1143" t="s">
        <v>934</v>
      </c>
      <c r="L1143" t="s">
        <v>12869</v>
      </c>
    </row>
    <row r="1144" spans="1:12" ht="409.5" x14ac:dyDescent="0.45">
      <c r="A1144" t="s">
        <v>13279</v>
      </c>
      <c r="B1144" t="s">
        <v>11759</v>
      </c>
      <c r="C1144">
        <v>7</v>
      </c>
      <c r="D1144" t="s">
        <v>3199</v>
      </c>
      <c r="E1144" s="14" t="s">
        <v>3198</v>
      </c>
      <c r="F1144" t="s">
        <v>3197</v>
      </c>
      <c r="G1144">
        <v>2022</v>
      </c>
      <c r="H1144" t="s">
        <v>3195</v>
      </c>
      <c r="J1144" s="14" t="s">
        <v>3194</v>
      </c>
      <c r="K1144" t="s">
        <v>3193</v>
      </c>
      <c r="L1144" t="s">
        <v>12549</v>
      </c>
    </row>
    <row r="1145" spans="1:12" ht="285" x14ac:dyDescent="0.45">
      <c r="A1145" t="s">
        <v>13280</v>
      </c>
      <c r="B1145" t="s">
        <v>11759</v>
      </c>
      <c r="C1145">
        <v>7</v>
      </c>
      <c r="D1145" t="s">
        <v>2989</v>
      </c>
      <c r="E1145" s="14" t="s">
        <v>2988</v>
      </c>
      <c r="F1145" t="s">
        <v>2206</v>
      </c>
      <c r="G1145">
        <v>2023</v>
      </c>
      <c r="H1145" t="s">
        <v>2987</v>
      </c>
      <c r="J1145" s="14" t="s">
        <v>2986</v>
      </c>
      <c r="K1145" t="s">
        <v>2985</v>
      </c>
      <c r="L1145" t="s">
        <v>12580</v>
      </c>
    </row>
    <row r="1146" spans="1:12" ht="242.25" x14ac:dyDescent="0.45">
      <c r="A1146" t="s">
        <v>13280</v>
      </c>
      <c r="B1146" t="s">
        <v>11759</v>
      </c>
      <c r="C1146">
        <v>7</v>
      </c>
      <c r="D1146" t="s">
        <v>987</v>
      </c>
      <c r="E1146" s="14" t="s">
        <v>986</v>
      </c>
      <c r="F1146" t="s">
        <v>795</v>
      </c>
      <c r="G1146">
        <v>2021</v>
      </c>
      <c r="H1146" t="s">
        <v>985</v>
      </c>
      <c r="J1146" s="14" t="s">
        <v>984</v>
      </c>
      <c r="K1146" t="s">
        <v>983</v>
      </c>
      <c r="L1146" t="s">
        <v>12862</v>
      </c>
    </row>
    <row r="1147" spans="1:12" ht="409.5" x14ac:dyDescent="0.45">
      <c r="A1147" t="s">
        <v>13280</v>
      </c>
      <c r="B1147" t="s">
        <v>11759</v>
      </c>
      <c r="C1147">
        <v>7</v>
      </c>
      <c r="D1147" t="s">
        <v>5094</v>
      </c>
      <c r="E1147" s="14" t="s">
        <v>5093</v>
      </c>
      <c r="F1147" t="s">
        <v>2380</v>
      </c>
      <c r="G1147">
        <v>2024</v>
      </c>
      <c r="H1147" t="s">
        <v>5092</v>
      </c>
      <c r="J1147" s="14" t="s">
        <v>5091</v>
      </c>
      <c r="K1147" t="s">
        <v>5090</v>
      </c>
      <c r="L1147" t="s">
        <v>12267</v>
      </c>
    </row>
    <row r="1148" spans="1:12" ht="409.5" x14ac:dyDescent="0.45">
      <c r="A1148" t="s">
        <v>13280</v>
      </c>
      <c r="B1148" t="s">
        <v>11759</v>
      </c>
      <c r="C1148">
        <v>7</v>
      </c>
      <c r="D1148" t="s">
        <v>4476</v>
      </c>
      <c r="E1148" s="14" t="s">
        <v>4475</v>
      </c>
      <c r="F1148" t="s">
        <v>1921</v>
      </c>
      <c r="G1148">
        <v>2022</v>
      </c>
      <c r="H1148" t="s">
        <v>4474</v>
      </c>
      <c r="J1148" s="14" t="s">
        <v>4473</v>
      </c>
      <c r="K1148" t="s">
        <v>4472</v>
      </c>
      <c r="L1148" t="s">
        <v>12360</v>
      </c>
    </row>
    <row r="1149" spans="1:12" ht="409.5" x14ac:dyDescent="0.45">
      <c r="A1149" t="s">
        <v>13280</v>
      </c>
      <c r="B1149" t="s">
        <v>11759</v>
      </c>
      <c r="C1149">
        <v>7</v>
      </c>
      <c r="D1149" t="s">
        <v>3744</v>
      </c>
      <c r="E1149" s="14" t="s">
        <v>3743</v>
      </c>
      <c r="F1149" t="s">
        <v>3742</v>
      </c>
      <c r="G1149">
        <v>2023</v>
      </c>
      <c r="H1149" t="s">
        <v>3741</v>
      </c>
      <c r="J1149" s="14" t="s">
        <v>3740</v>
      </c>
      <c r="K1149" t="s">
        <v>3739</v>
      </c>
      <c r="L1149" t="s">
        <v>12469</v>
      </c>
    </row>
    <row r="1150" spans="1:12" ht="228" x14ac:dyDescent="0.45">
      <c r="A1150" t="s">
        <v>13280</v>
      </c>
      <c r="B1150" t="s">
        <v>11759</v>
      </c>
      <c r="C1150">
        <v>7</v>
      </c>
      <c r="D1150" t="s">
        <v>1090</v>
      </c>
      <c r="E1150" s="14" t="s">
        <v>1089</v>
      </c>
      <c r="F1150" t="s">
        <v>633</v>
      </c>
      <c r="G1150">
        <v>2020</v>
      </c>
      <c r="H1150" t="s">
        <v>1088</v>
      </c>
      <c r="J1150" s="14" t="s">
        <v>1087</v>
      </c>
      <c r="K1150" t="s">
        <v>1086</v>
      </c>
      <c r="L1150" t="s">
        <v>12847</v>
      </c>
    </row>
    <row r="1151" spans="1:12" ht="242.25" x14ac:dyDescent="0.45">
      <c r="A1151" t="s">
        <v>13280</v>
      </c>
      <c r="B1151" t="s">
        <v>11759</v>
      </c>
      <c r="C1151">
        <v>7</v>
      </c>
      <c r="D1151" t="s">
        <v>1787</v>
      </c>
      <c r="E1151" s="14" t="s">
        <v>1786</v>
      </c>
      <c r="F1151" t="s">
        <v>1785</v>
      </c>
      <c r="G1151">
        <v>2019</v>
      </c>
      <c r="H1151" t="s">
        <v>1782</v>
      </c>
      <c r="J1151" s="14" t="s">
        <v>1781</v>
      </c>
      <c r="K1151" t="s">
        <v>1780</v>
      </c>
      <c r="L1151" t="s">
        <v>12751</v>
      </c>
    </row>
    <row r="1152" spans="1:12" ht="409.5" x14ac:dyDescent="0.45">
      <c r="A1152" t="s">
        <v>13280</v>
      </c>
      <c r="B1152" t="s">
        <v>11759</v>
      </c>
      <c r="C1152">
        <v>7</v>
      </c>
      <c r="D1152" t="s">
        <v>1222</v>
      </c>
      <c r="E1152" s="14" t="s">
        <v>1221</v>
      </c>
      <c r="F1152" t="s">
        <v>626</v>
      </c>
      <c r="G1152">
        <v>2021</v>
      </c>
      <c r="H1152" t="s">
        <v>1220</v>
      </c>
      <c r="J1152" s="14" t="s">
        <v>1219</v>
      </c>
      <c r="K1152" t="s">
        <v>1218</v>
      </c>
      <c r="L1152" t="s">
        <v>12828</v>
      </c>
    </row>
    <row r="1153" spans="1:12" ht="356.25" x14ac:dyDescent="0.45">
      <c r="A1153" t="s">
        <v>13280</v>
      </c>
      <c r="B1153" t="s">
        <v>11759</v>
      </c>
      <c r="C1153">
        <v>7</v>
      </c>
      <c r="D1153" t="s">
        <v>946</v>
      </c>
      <c r="E1153" s="14" t="s">
        <v>945</v>
      </c>
      <c r="F1153" t="s">
        <v>893</v>
      </c>
      <c r="G1153">
        <v>2020</v>
      </c>
      <c r="H1153" t="s">
        <v>943</v>
      </c>
      <c r="J1153" s="14" t="s">
        <v>942</v>
      </c>
      <c r="K1153" t="s">
        <v>941</v>
      </c>
      <c r="L1153" t="s">
        <v>12868</v>
      </c>
    </row>
    <row r="1154" spans="1:12" ht="342" x14ac:dyDescent="0.45">
      <c r="A1154" t="s">
        <v>13280</v>
      </c>
      <c r="B1154" t="s">
        <v>11759</v>
      </c>
      <c r="C1154">
        <v>7</v>
      </c>
      <c r="D1154" t="s">
        <v>4156</v>
      </c>
      <c r="E1154" s="14" t="s">
        <v>4155</v>
      </c>
      <c r="F1154" t="s">
        <v>4154</v>
      </c>
      <c r="G1154">
        <v>2021</v>
      </c>
      <c r="H1154" t="s">
        <v>4153</v>
      </c>
      <c r="J1154" s="14" t="s">
        <v>4152</v>
      </c>
      <c r="K1154" t="s">
        <v>4151</v>
      </c>
      <c r="L1154" t="s">
        <v>12409</v>
      </c>
    </row>
    <row r="1155" spans="1:12" ht="409.5" x14ac:dyDescent="0.45">
      <c r="A1155" t="s">
        <v>13280</v>
      </c>
      <c r="B1155" t="s">
        <v>11759</v>
      </c>
      <c r="C1155">
        <v>7</v>
      </c>
      <c r="D1155" t="s">
        <v>4848</v>
      </c>
      <c r="E1155" s="14" t="s">
        <v>4847</v>
      </c>
      <c r="F1155" t="s">
        <v>4846</v>
      </c>
      <c r="G1155">
        <v>2024</v>
      </c>
      <c r="H1155" t="s">
        <v>4845</v>
      </c>
      <c r="J1155" s="14" t="s">
        <v>4844</v>
      </c>
      <c r="K1155" t="s">
        <v>4843</v>
      </c>
      <c r="L1155" t="s">
        <v>12304</v>
      </c>
    </row>
    <row r="1156" spans="1:12" ht="228" x14ac:dyDescent="0.45">
      <c r="A1156" t="s">
        <v>13280</v>
      </c>
      <c r="B1156" t="s">
        <v>11759</v>
      </c>
      <c r="C1156">
        <v>7</v>
      </c>
      <c r="D1156" t="s">
        <v>3545</v>
      </c>
      <c r="E1156" s="14" t="s">
        <v>3544</v>
      </c>
      <c r="F1156" t="s">
        <v>1295</v>
      </c>
      <c r="G1156">
        <v>2023</v>
      </c>
      <c r="H1156" t="s">
        <v>3542</v>
      </c>
      <c r="J1156" s="14" t="s">
        <v>3541</v>
      </c>
      <c r="K1156" t="s">
        <v>3540</v>
      </c>
      <c r="L1156" t="s">
        <v>12498</v>
      </c>
    </row>
    <row r="1157" spans="1:12" ht="256.5" x14ac:dyDescent="0.45">
      <c r="A1157" t="s">
        <v>13280</v>
      </c>
      <c r="B1157" t="s">
        <v>11759</v>
      </c>
      <c r="C1157">
        <v>7</v>
      </c>
      <c r="D1157" t="s">
        <v>2567</v>
      </c>
      <c r="E1157" s="14" t="s">
        <v>2566</v>
      </c>
      <c r="F1157" t="s">
        <v>626</v>
      </c>
      <c r="G1157">
        <v>2023</v>
      </c>
      <c r="H1157" t="s">
        <v>2565</v>
      </c>
      <c r="J1157" s="14" t="s">
        <v>2564</v>
      </c>
      <c r="K1157" t="s">
        <v>2563</v>
      </c>
      <c r="L1157" t="s">
        <v>12643</v>
      </c>
    </row>
    <row r="1158" spans="1:12" ht="409.5" x14ac:dyDescent="0.45">
      <c r="A1158" t="s">
        <v>13280</v>
      </c>
      <c r="B1158" t="s">
        <v>11759</v>
      </c>
      <c r="C1158">
        <v>7</v>
      </c>
      <c r="D1158" t="s">
        <v>4098</v>
      </c>
      <c r="E1158" s="14" t="s">
        <v>4097</v>
      </c>
      <c r="F1158" t="s">
        <v>902</v>
      </c>
      <c r="G1158">
        <v>2022</v>
      </c>
      <c r="H1158" t="s">
        <v>4095</v>
      </c>
      <c r="J1158" s="14" t="s">
        <v>4094</v>
      </c>
      <c r="K1158" t="s">
        <v>4093</v>
      </c>
      <c r="L1158" t="s">
        <v>12418</v>
      </c>
    </row>
    <row r="1159" spans="1:12" ht="299.25" x14ac:dyDescent="0.45">
      <c r="A1159" t="s">
        <v>13280</v>
      </c>
      <c r="B1159" t="s">
        <v>11759</v>
      </c>
      <c r="C1159">
        <v>7</v>
      </c>
      <c r="D1159" t="s">
        <v>5550</v>
      </c>
      <c r="E1159" s="14" t="s">
        <v>5549</v>
      </c>
      <c r="F1159" t="s">
        <v>5548</v>
      </c>
      <c r="G1159">
        <v>2024</v>
      </c>
      <c r="H1159" t="s">
        <v>5547</v>
      </c>
      <c r="J1159" s="14" t="s">
        <v>5546</v>
      </c>
      <c r="K1159" t="s">
        <v>5545</v>
      </c>
      <c r="L1159" t="s">
        <v>12197</v>
      </c>
    </row>
    <row r="1160" spans="1:12" ht="199.5" x14ac:dyDescent="0.45">
      <c r="A1160" t="s">
        <v>13280</v>
      </c>
      <c r="B1160" t="s">
        <v>11759</v>
      </c>
      <c r="C1160">
        <v>7</v>
      </c>
      <c r="D1160" t="s">
        <v>2534</v>
      </c>
      <c r="E1160" s="14" t="s">
        <v>2533</v>
      </c>
      <c r="F1160" t="s">
        <v>2532</v>
      </c>
      <c r="G1160">
        <v>2023</v>
      </c>
      <c r="H1160" t="s">
        <v>2531</v>
      </c>
      <c r="J1160" s="14" t="s">
        <v>2530</v>
      </c>
      <c r="K1160" t="s">
        <v>2529</v>
      </c>
      <c r="L1160" t="s">
        <v>12648</v>
      </c>
    </row>
    <row r="1161" spans="1:12" ht="409.5" x14ac:dyDescent="0.45">
      <c r="A1161" t="s">
        <v>13280</v>
      </c>
      <c r="B1161" t="s">
        <v>11759</v>
      </c>
      <c r="C1161">
        <v>7</v>
      </c>
      <c r="D1161" t="s">
        <v>2864</v>
      </c>
      <c r="E1161" s="14" t="s">
        <v>2863</v>
      </c>
      <c r="F1161" t="s">
        <v>2862</v>
      </c>
      <c r="G1161">
        <v>2023</v>
      </c>
      <c r="H1161" t="s">
        <v>2861</v>
      </c>
      <c r="J1161" s="14" t="s">
        <v>2860</v>
      </c>
      <c r="K1161" t="s">
        <v>2859</v>
      </c>
      <c r="L1161" t="s">
        <v>12599</v>
      </c>
    </row>
    <row r="1162" spans="1:12" ht="228" x14ac:dyDescent="0.45">
      <c r="A1162" t="s">
        <v>13280</v>
      </c>
      <c r="B1162" t="s">
        <v>11759</v>
      </c>
      <c r="C1162">
        <v>7</v>
      </c>
      <c r="D1162" t="s">
        <v>2594</v>
      </c>
      <c r="E1162" s="14" t="s">
        <v>2593</v>
      </c>
      <c r="F1162" t="s">
        <v>2592</v>
      </c>
      <c r="G1162">
        <v>2023</v>
      </c>
      <c r="H1162" t="s">
        <v>2591</v>
      </c>
      <c r="J1162" s="14" t="s">
        <v>2590</v>
      </c>
      <c r="K1162" t="s">
        <v>2589</v>
      </c>
      <c r="L1162" t="s">
        <v>12639</v>
      </c>
    </row>
    <row r="1163" spans="1:12" ht="409.5" x14ac:dyDescent="0.45">
      <c r="A1163" t="s">
        <v>13279</v>
      </c>
      <c r="B1163" t="s">
        <v>11759</v>
      </c>
      <c r="C1163">
        <v>7</v>
      </c>
      <c r="D1163" t="s">
        <v>2223</v>
      </c>
      <c r="E1163" s="14" t="s">
        <v>2222</v>
      </c>
      <c r="F1163" t="s">
        <v>2221</v>
      </c>
      <c r="G1163">
        <v>2017</v>
      </c>
      <c r="H1163" t="s">
        <v>2220</v>
      </c>
      <c r="J1163" s="14" t="s">
        <v>2219</v>
      </c>
      <c r="K1163" t="s">
        <v>2218</v>
      </c>
      <c r="L1163" t="s">
        <v>12692</v>
      </c>
    </row>
    <row r="1164" spans="1:12" ht="356.25" x14ac:dyDescent="0.45">
      <c r="A1164" t="s">
        <v>13279</v>
      </c>
      <c r="B1164" t="s">
        <v>11759</v>
      </c>
      <c r="C1164">
        <v>7</v>
      </c>
      <c r="D1164" t="s">
        <v>2515</v>
      </c>
      <c r="E1164" s="14" t="s">
        <v>2514</v>
      </c>
      <c r="F1164" t="s">
        <v>830</v>
      </c>
      <c r="G1164">
        <v>2023</v>
      </c>
      <c r="H1164" t="s">
        <v>2513</v>
      </c>
      <c r="J1164" s="14" t="s">
        <v>2512</v>
      </c>
      <c r="K1164" t="s">
        <v>2511</v>
      </c>
      <c r="L1164" t="s">
        <v>12651</v>
      </c>
    </row>
    <row r="1165" spans="1:12" ht="228" x14ac:dyDescent="0.45">
      <c r="A1165" t="s">
        <v>13280</v>
      </c>
      <c r="B1165" t="s">
        <v>11759</v>
      </c>
      <c r="C1165">
        <v>7</v>
      </c>
      <c r="D1165" t="s">
        <v>3673</v>
      </c>
      <c r="E1165" s="14" t="s">
        <v>3672</v>
      </c>
      <c r="F1165" t="s">
        <v>720</v>
      </c>
      <c r="G1165">
        <v>2023</v>
      </c>
      <c r="H1165" t="s">
        <v>3670</v>
      </c>
      <c r="J1165" s="14" t="s">
        <v>3669</v>
      </c>
      <c r="K1165" t="s">
        <v>3668</v>
      </c>
      <c r="L1165" t="s">
        <v>12480</v>
      </c>
    </row>
    <row r="1166" spans="1:12" ht="299.25" x14ac:dyDescent="0.45">
      <c r="A1166" t="s">
        <v>13279</v>
      </c>
      <c r="B1166" t="s">
        <v>11759</v>
      </c>
      <c r="C1166">
        <v>7</v>
      </c>
      <c r="D1166" t="s">
        <v>5721</v>
      </c>
      <c r="E1166" s="14" t="s">
        <v>5720</v>
      </c>
      <c r="F1166" t="s">
        <v>3189</v>
      </c>
      <c r="G1166">
        <v>2024</v>
      </c>
      <c r="H1166" t="s">
        <v>5719</v>
      </c>
      <c r="J1166" s="14" t="s">
        <v>5718</v>
      </c>
      <c r="K1166" t="s">
        <v>5717</v>
      </c>
      <c r="L1166" t="s">
        <v>12171</v>
      </c>
    </row>
    <row r="1167" spans="1:12" ht="285" x14ac:dyDescent="0.45">
      <c r="A1167" t="s">
        <v>13280</v>
      </c>
      <c r="B1167" t="s">
        <v>11759</v>
      </c>
      <c r="C1167">
        <v>7</v>
      </c>
      <c r="D1167" t="s">
        <v>5537</v>
      </c>
      <c r="E1167" s="14" t="s">
        <v>5536</v>
      </c>
      <c r="F1167" t="s">
        <v>690</v>
      </c>
      <c r="G1167">
        <v>2024</v>
      </c>
      <c r="H1167" t="s">
        <v>5535</v>
      </c>
      <c r="J1167" s="14" t="s">
        <v>5534</v>
      </c>
      <c r="K1167" t="s">
        <v>5533</v>
      </c>
      <c r="L1167" t="s">
        <v>12199</v>
      </c>
    </row>
    <row r="1168" spans="1:12" ht="409.5" x14ac:dyDescent="0.45">
      <c r="B1168" t="s">
        <v>11759</v>
      </c>
      <c r="C1168">
        <v>7</v>
      </c>
      <c r="D1168" t="s">
        <v>1860</v>
      </c>
      <c r="E1168" s="14" t="s">
        <v>1859</v>
      </c>
      <c r="F1168" t="s">
        <v>1858</v>
      </c>
      <c r="G1168">
        <v>2019</v>
      </c>
      <c r="H1168" t="s">
        <v>1856</v>
      </c>
      <c r="J1168" s="14" t="s">
        <v>1855</v>
      </c>
      <c r="K1168" t="s">
        <v>1854</v>
      </c>
      <c r="L1168" t="s">
        <v>12741</v>
      </c>
    </row>
    <row r="1169" spans="2:12" ht="370.5" x14ac:dyDescent="0.45">
      <c r="B1169" t="s">
        <v>11759</v>
      </c>
      <c r="C1169">
        <v>7</v>
      </c>
      <c r="D1169" t="s">
        <v>4187</v>
      </c>
      <c r="E1169" s="14" t="s">
        <v>4186</v>
      </c>
      <c r="F1169" t="s">
        <v>4185</v>
      </c>
      <c r="G1169">
        <v>2022</v>
      </c>
      <c r="H1169" t="s">
        <v>4184</v>
      </c>
      <c r="J1169" s="14" t="s">
        <v>4183</v>
      </c>
      <c r="K1169" t="s">
        <v>4182</v>
      </c>
      <c r="L1169" t="s">
        <v>12404</v>
      </c>
    </row>
    <row r="1170" spans="2:12" ht="256.5" x14ac:dyDescent="0.45">
      <c r="B1170" t="s">
        <v>11759</v>
      </c>
      <c r="C1170">
        <v>7</v>
      </c>
      <c r="D1170" t="s">
        <v>1380</v>
      </c>
      <c r="E1170" s="14" t="s">
        <v>1379</v>
      </c>
      <c r="F1170" t="s">
        <v>1378</v>
      </c>
      <c r="G1170">
        <v>2020</v>
      </c>
      <c r="H1170" t="s">
        <v>1377</v>
      </c>
      <c r="J1170" s="14" t="s">
        <v>1376</v>
      </c>
      <c r="K1170" t="s">
        <v>1375</v>
      </c>
      <c r="L1170" t="s">
        <v>12806</v>
      </c>
    </row>
    <row r="1171" spans="2:12" ht="384.75" x14ac:dyDescent="0.45">
      <c r="B1171" t="s">
        <v>11759</v>
      </c>
      <c r="C1171">
        <v>7</v>
      </c>
      <c r="D1171" t="s">
        <v>2995</v>
      </c>
      <c r="E1171" s="14" t="s">
        <v>2994</v>
      </c>
      <c r="F1171" t="s">
        <v>795</v>
      </c>
      <c r="G1171">
        <v>2023</v>
      </c>
      <c r="H1171" t="s">
        <v>2993</v>
      </c>
      <c r="J1171" s="14" t="s">
        <v>2992</v>
      </c>
      <c r="K1171" t="s">
        <v>2991</v>
      </c>
      <c r="L1171" t="s">
        <v>12579</v>
      </c>
    </row>
    <row r="1172" spans="2:12" ht="242.25" x14ac:dyDescent="0.45">
      <c r="B1172" t="s">
        <v>11760</v>
      </c>
      <c r="C1172" t="s">
        <v>5857</v>
      </c>
      <c r="D1172" t="s">
        <v>6501</v>
      </c>
      <c r="E1172" s="14" t="s">
        <v>6498</v>
      </c>
      <c r="G1172">
        <v>2017</v>
      </c>
      <c r="H1172" t="s">
        <v>6496</v>
      </c>
      <c r="J1172" s="14" t="s">
        <v>6495</v>
      </c>
      <c r="L1172" t="s">
        <v>13160</v>
      </c>
    </row>
    <row r="1173" spans="2:12" ht="409.5" x14ac:dyDescent="0.45">
      <c r="B1173" t="s">
        <v>11759</v>
      </c>
      <c r="C1173">
        <v>7</v>
      </c>
      <c r="D1173" t="s">
        <v>1590</v>
      </c>
      <c r="E1173" s="14" t="s">
        <v>1589</v>
      </c>
      <c r="F1173" t="s">
        <v>626</v>
      </c>
      <c r="G1173">
        <v>2019</v>
      </c>
      <c r="H1173" t="s">
        <v>1587</v>
      </c>
      <c r="J1173" s="14" t="s">
        <v>1586</v>
      </c>
      <c r="K1173" t="s">
        <v>1585</v>
      </c>
      <c r="L1173" t="s">
        <v>12778</v>
      </c>
    </row>
    <row r="1174" spans="2:12" ht="299.25" x14ac:dyDescent="0.45">
      <c r="B1174" t="s">
        <v>11759</v>
      </c>
      <c r="C1174">
        <v>7</v>
      </c>
      <c r="D1174" t="s">
        <v>2320</v>
      </c>
      <c r="E1174" s="14" t="s">
        <v>2319</v>
      </c>
      <c r="F1174" t="s">
        <v>2318</v>
      </c>
      <c r="G1174">
        <v>2017</v>
      </c>
      <c r="H1174" t="s">
        <v>2315</v>
      </c>
      <c r="J1174" s="14" t="s">
        <v>2314</v>
      </c>
      <c r="K1174" t="s">
        <v>2313</v>
      </c>
      <c r="L1174" t="s">
        <v>12679</v>
      </c>
    </row>
    <row r="1175" spans="2:12" ht="327.75" x14ac:dyDescent="0.45">
      <c r="B1175" t="s">
        <v>11759</v>
      </c>
      <c r="C1175">
        <v>7</v>
      </c>
      <c r="D1175" t="s">
        <v>4976</v>
      </c>
      <c r="E1175" s="14" t="s">
        <v>4975</v>
      </c>
      <c r="F1175" t="s">
        <v>902</v>
      </c>
      <c r="G1175">
        <v>2024</v>
      </c>
      <c r="H1175" t="s">
        <v>4972</v>
      </c>
      <c r="J1175" s="14" t="s">
        <v>4971</v>
      </c>
      <c r="K1175" t="s">
        <v>4970</v>
      </c>
      <c r="L1175" t="s">
        <v>12285</v>
      </c>
    </row>
    <row r="1176" spans="2:12" ht="384.75" x14ac:dyDescent="0.45">
      <c r="B1176" t="s">
        <v>11759</v>
      </c>
      <c r="C1176">
        <v>7</v>
      </c>
      <c r="D1176" t="s">
        <v>1895</v>
      </c>
      <c r="E1176" s="14" t="s">
        <v>1894</v>
      </c>
      <c r="F1176" t="s">
        <v>1349</v>
      </c>
      <c r="G1176">
        <v>2019</v>
      </c>
      <c r="H1176" t="s">
        <v>1892</v>
      </c>
      <c r="J1176" s="14" t="s">
        <v>1891</v>
      </c>
      <c r="K1176" t="s">
        <v>1890</v>
      </c>
      <c r="L1176" t="s">
        <v>12736</v>
      </c>
    </row>
    <row r="1177" spans="2:12" ht="409.5" x14ac:dyDescent="0.45">
      <c r="B1177" t="s">
        <v>11759</v>
      </c>
      <c r="C1177">
        <v>7</v>
      </c>
      <c r="D1177" t="s">
        <v>3464</v>
      </c>
      <c r="E1177" s="14" t="s">
        <v>3463</v>
      </c>
      <c r="F1177" t="s">
        <v>3462</v>
      </c>
      <c r="G1177">
        <v>2022</v>
      </c>
      <c r="H1177" t="s">
        <v>3459</v>
      </c>
      <c r="J1177" s="14" t="s">
        <v>3458</v>
      </c>
      <c r="K1177" t="s">
        <v>3457</v>
      </c>
      <c r="L1177" t="s">
        <v>12510</v>
      </c>
    </row>
    <row r="1178" spans="2:12" ht="299.25" x14ac:dyDescent="0.45">
      <c r="B1178" t="s">
        <v>11759</v>
      </c>
      <c r="C1178">
        <v>7</v>
      </c>
      <c r="D1178" t="s">
        <v>1057</v>
      </c>
      <c r="E1178" s="14" t="s">
        <v>1056</v>
      </c>
      <c r="F1178" t="s">
        <v>720</v>
      </c>
      <c r="G1178">
        <v>2021</v>
      </c>
      <c r="H1178" t="s">
        <v>1053</v>
      </c>
      <c r="J1178" s="14" t="s">
        <v>1052</v>
      </c>
      <c r="K1178" t="s">
        <v>1051</v>
      </c>
      <c r="L1178" t="s">
        <v>12852</v>
      </c>
    </row>
    <row r="1179" spans="2:12" ht="409.5" x14ac:dyDescent="0.45">
      <c r="B1179" t="s">
        <v>11759</v>
      </c>
      <c r="C1179">
        <v>7</v>
      </c>
      <c r="D1179" t="s">
        <v>5261</v>
      </c>
      <c r="E1179" s="14" t="s">
        <v>5260</v>
      </c>
      <c r="F1179" t="s">
        <v>5259</v>
      </c>
      <c r="G1179">
        <v>2024</v>
      </c>
      <c r="H1179" t="s">
        <v>5258</v>
      </c>
      <c r="J1179" s="14" t="s">
        <v>5257</v>
      </c>
      <c r="K1179" t="s">
        <v>5256</v>
      </c>
      <c r="L1179" t="s">
        <v>12241</v>
      </c>
    </row>
    <row r="1180" spans="2:12" ht="228" x14ac:dyDescent="0.45">
      <c r="B1180" t="s">
        <v>11759</v>
      </c>
      <c r="C1180">
        <v>7</v>
      </c>
      <c r="D1180" t="s">
        <v>1173</v>
      </c>
      <c r="E1180" s="14" t="s">
        <v>1172</v>
      </c>
      <c r="F1180" t="s">
        <v>1171</v>
      </c>
      <c r="G1180">
        <v>2021</v>
      </c>
      <c r="H1180" t="s">
        <v>1169</v>
      </c>
      <c r="J1180" s="14" t="s">
        <v>1168</v>
      </c>
      <c r="K1180" t="s">
        <v>1167</v>
      </c>
      <c r="L1180" t="s">
        <v>12835</v>
      </c>
    </row>
    <row r="1181" spans="2:12" ht="409.5" x14ac:dyDescent="0.45">
      <c r="B1181" t="s">
        <v>11759</v>
      </c>
      <c r="C1181">
        <v>7</v>
      </c>
      <c r="D1181" t="s">
        <v>1909</v>
      </c>
      <c r="E1181" s="14" t="s">
        <v>1908</v>
      </c>
      <c r="F1181" t="s">
        <v>1581</v>
      </c>
      <c r="G1181">
        <v>2020</v>
      </c>
      <c r="H1181" t="s">
        <v>1907</v>
      </c>
      <c r="J1181" s="14" t="s">
        <v>1906</v>
      </c>
      <c r="K1181" t="s">
        <v>1905</v>
      </c>
      <c r="L1181" t="s">
        <v>12734</v>
      </c>
    </row>
    <row r="1182" spans="2:12" ht="409.5" x14ac:dyDescent="0.45">
      <c r="B1182" t="s">
        <v>11759</v>
      </c>
      <c r="C1182">
        <v>7</v>
      </c>
      <c r="D1182" t="s">
        <v>3145</v>
      </c>
      <c r="E1182" s="14" t="s">
        <v>3144</v>
      </c>
      <c r="F1182" t="s">
        <v>2652</v>
      </c>
      <c r="G1182">
        <v>2023</v>
      </c>
      <c r="H1182" t="s">
        <v>3142</v>
      </c>
      <c r="J1182" s="14" t="s">
        <v>3141</v>
      </c>
      <c r="K1182" t="s">
        <v>3140</v>
      </c>
      <c r="L1182" t="s">
        <v>12557</v>
      </c>
    </row>
    <row r="1183" spans="2:12" ht="409.5" x14ac:dyDescent="0.45">
      <c r="B1183" t="s">
        <v>11759</v>
      </c>
      <c r="C1183">
        <v>7</v>
      </c>
      <c r="D1183" t="s">
        <v>4291</v>
      </c>
      <c r="E1183" s="14" t="s">
        <v>4290</v>
      </c>
      <c r="F1183" t="s">
        <v>4289</v>
      </c>
      <c r="G1183">
        <v>2021</v>
      </c>
      <c r="H1183" t="s">
        <v>4287</v>
      </c>
      <c r="J1183" s="14" t="s">
        <v>4286</v>
      </c>
      <c r="K1183" t="s">
        <v>4285</v>
      </c>
      <c r="L1183" t="s">
        <v>12388</v>
      </c>
    </row>
    <row r="1184" spans="2:12" ht="409.5" x14ac:dyDescent="0.45">
      <c r="B1184" t="s">
        <v>11759</v>
      </c>
      <c r="C1184">
        <v>7</v>
      </c>
      <c r="D1184" t="s">
        <v>3221</v>
      </c>
      <c r="E1184" s="14" t="s">
        <v>3220</v>
      </c>
      <c r="F1184" t="s">
        <v>3219</v>
      </c>
      <c r="G1184">
        <v>2023</v>
      </c>
      <c r="H1184" t="s">
        <v>3218</v>
      </c>
      <c r="J1184" s="14" t="s">
        <v>3217</v>
      </c>
      <c r="K1184" t="s">
        <v>3216</v>
      </c>
      <c r="L1184" t="s">
        <v>12546</v>
      </c>
    </row>
    <row r="1185" spans="2:12" ht="409.5" x14ac:dyDescent="0.45">
      <c r="B1185" t="s">
        <v>11759</v>
      </c>
      <c r="C1185">
        <v>7</v>
      </c>
      <c r="D1185" t="s">
        <v>4495</v>
      </c>
      <c r="E1185" s="14" t="s">
        <v>4494</v>
      </c>
      <c r="F1185" t="s">
        <v>1581</v>
      </c>
      <c r="G1185">
        <v>2021</v>
      </c>
      <c r="H1185" t="s">
        <v>4493</v>
      </c>
      <c r="J1185" s="14" t="s">
        <v>4492</v>
      </c>
      <c r="K1185" t="s">
        <v>4491</v>
      </c>
      <c r="L1185" t="s">
        <v>12357</v>
      </c>
    </row>
    <row r="1186" spans="2:12" ht="409.5" x14ac:dyDescent="0.45">
      <c r="B1186" t="s">
        <v>11759</v>
      </c>
      <c r="C1186">
        <v>7</v>
      </c>
      <c r="D1186" t="s">
        <v>4866</v>
      </c>
      <c r="E1186" s="14" t="s">
        <v>4865</v>
      </c>
      <c r="F1186" t="s">
        <v>640</v>
      </c>
      <c r="G1186">
        <v>2024</v>
      </c>
      <c r="H1186" t="s">
        <v>4864</v>
      </c>
      <c r="J1186" s="14" t="s">
        <v>4863</v>
      </c>
      <c r="K1186" t="s">
        <v>4862</v>
      </c>
      <c r="L1186" t="s">
        <v>12301</v>
      </c>
    </row>
    <row r="1187" spans="2:12" ht="409.5" x14ac:dyDescent="0.45">
      <c r="B1187" t="s">
        <v>11759</v>
      </c>
      <c r="C1187">
        <v>7</v>
      </c>
      <c r="D1187" t="s">
        <v>5826</v>
      </c>
      <c r="E1187" s="14" t="s">
        <v>5825</v>
      </c>
      <c r="F1187" t="s">
        <v>1980</v>
      </c>
      <c r="G1187">
        <v>2024</v>
      </c>
      <c r="H1187" t="s">
        <v>5823</v>
      </c>
      <c r="J1187" s="14" t="s">
        <v>5822</v>
      </c>
      <c r="K1187" t="s">
        <v>5821</v>
      </c>
      <c r="L1187" t="s">
        <v>12154</v>
      </c>
    </row>
    <row r="1188" spans="2:12" ht="409.5" x14ac:dyDescent="0.45">
      <c r="B1188" t="s">
        <v>11759</v>
      </c>
      <c r="C1188">
        <v>7</v>
      </c>
      <c r="D1188" t="s">
        <v>4413</v>
      </c>
      <c r="E1188" s="14" t="s">
        <v>4412</v>
      </c>
      <c r="F1188" t="s">
        <v>4411</v>
      </c>
      <c r="G1188">
        <v>2021</v>
      </c>
      <c r="H1188" t="s">
        <v>4410</v>
      </c>
      <c r="J1188" s="14" t="s">
        <v>4409</v>
      </c>
      <c r="K1188" t="s">
        <v>4408</v>
      </c>
      <c r="L1188" t="s">
        <v>12370</v>
      </c>
    </row>
    <row r="1189" spans="2:12" ht="342" x14ac:dyDescent="0.45">
      <c r="B1189" t="s">
        <v>11759</v>
      </c>
      <c r="C1189">
        <v>7</v>
      </c>
      <c r="D1189" t="s">
        <v>5235</v>
      </c>
      <c r="E1189" s="14" t="s">
        <v>5234</v>
      </c>
      <c r="F1189" t="s">
        <v>5233</v>
      </c>
      <c r="G1189">
        <v>2024</v>
      </c>
      <c r="H1189" t="s">
        <v>5232</v>
      </c>
      <c r="J1189" s="14" t="s">
        <v>5231</v>
      </c>
      <c r="K1189" t="s">
        <v>5230</v>
      </c>
      <c r="L1189" t="s">
        <v>12245</v>
      </c>
    </row>
    <row r="1190" spans="2:12" ht="185.25" x14ac:dyDescent="0.45">
      <c r="B1190" t="s">
        <v>11759</v>
      </c>
      <c r="C1190">
        <v>7</v>
      </c>
      <c r="D1190" t="s">
        <v>4921</v>
      </c>
      <c r="E1190" s="14" t="s">
        <v>4920</v>
      </c>
      <c r="F1190" t="s">
        <v>4919</v>
      </c>
      <c r="G1190">
        <v>2024</v>
      </c>
      <c r="H1190" t="s">
        <v>4917</v>
      </c>
      <c r="J1190" s="14" t="s">
        <v>4916</v>
      </c>
      <c r="K1190" t="s">
        <v>4915</v>
      </c>
      <c r="L1190" t="s">
        <v>12293</v>
      </c>
    </row>
    <row r="1191" spans="2:12" ht="299.25" x14ac:dyDescent="0.45">
      <c r="B1191" t="s">
        <v>11759</v>
      </c>
      <c r="C1191">
        <v>7</v>
      </c>
      <c r="D1191" t="s">
        <v>5333</v>
      </c>
      <c r="E1191" s="14" t="s">
        <v>5332</v>
      </c>
      <c r="F1191" t="s">
        <v>2473</v>
      </c>
      <c r="G1191">
        <v>2024</v>
      </c>
      <c r="H1191" t="s">
        <v>5330</v>
      </c>
      <c r="J1191" s="14" t="s">
        <v>5329</v>
      </c>
      <c r="K1191" t="s">
        <v>5328</v>
      </c>
      <c r="L1191" t="s">
        <v>12230</v>
      </c>
    </row>
    <row r="1192" spans="2:12" ht="409.5" x14ac:dyDescent="0.45">
      <c r="B1192" t="s">
        <v>11759</v>
      </c>
      <c r="C1192">
        <v>7</v>
      </c>
      <c r="D1192" t="s">
        <v>4400</v>
      </c>
      <c r="E1192" s="14" t="s">
        <v>4399</v>
      </c>
      <c r="F1192" t="s">
        <v>4398</v>
      </c>
      <c r="G1192">
        <v>2021</v>
      </c>
      <c r="H1192" t="s">
        <v>4396</v>
      </c>
      <c r="J1192" s="14" t="s">
        <v>4395</v>
      </c>
      <c r="K1192" t="s">
        <v>4394</v>
      </c>
      <c r="L1192" t="s">
        <v>12372</v>
      </c>
    </row>
    <row r="1193" spans="2:12" ht="409.5" x14ac:dyDescent="0.45">
      <c r="B1193" t="s">
        <v>11759</v>
      </c>
      <c r="C1193">
        <v>7</v>
      </c>
      <c r="D1193" t="s">
        <v>4841</v>
      </c>
      <c r="E1193" s="14" t="s">
        <v>4840</v>
      </c>
      <c r="F1193" t="s">
        <v>4614</v>
      </c>
      <c r="G1193">
        <v>2024</v>
      </c>
      <c r="H1193" t="s">
        <v>4838</v>
      </c>
      <c r="J1193" s="14" t="s">
        <v>4837</v>
      </c>
      <c r="K1193" t="s">
        <v>4836</v>
      </c>
      <c r="L1193" t="s">
        <v>12305</v>
      </c>
    </row>
    <row r="1194" spans="2:12" ht="270.75" x14ac:dyDescent="0.45">
      <c r="B1194" t="s">
        <v>11759</v>
      </c>
      <c r="C1194">
        <v>7</v>
      </c>
      <c r="D1194" t="s">
        <v>845</v>
      </c>
      <c r="E1194" s="14" t="s">
        <v>844</v>
      </c>
      <c r="F1194" t="s">
        <v>662</v>
      </c>
      <c r="G1194">
        <v>2021</v>
      </c>
      <c r="H1194" t="s">
        <v>843</v>
      </c>
      <c r="J1194" s="14" t="s">
        <v>842</v>
      </c>
      <c r="K1194" t="s">
        <v>841</v>
      </c>
      <c r="L1194" t="s">
        <v>12882</v>
      </c>
    </row>
    <row r="1195" spans="2:12" ht="342" x14ac:dyDescent="0.45">
      <c r="B1195" t="s">
        <v>11759</v>
      </c>
      <c r="C1195">
        <v>7</v>
      </c>
      <c r="D1195" t="s">
        <v>3764</v>
      </c>
      <c r="E1195" s="14" t="s">
        <v>3763</v>
      </c>
      <c r="F1195" t="s">
        <v>605</v>
      </c>
      <c r="G1195">
        <v>2022</v>
      </c>
      <c r="H1195" t="s">
        <v>3762</v>
      </c>
      <c r="J1195" s="14" t="s">
        <v>3761</v>
      </c>
      <c r="K1195" t="s">
        <v>3760</v>
      </c>
      <c r="L1195" t="s">
        <v>12466</v>
      </c>
    </row>
    <row r="1196" spans="2:12" ht="409.5" x14ac:dyDescent="0.45">
      <c r="B1196" t="s">
        <v>11759</v>
      </c>
      <c r="C1196">
        <v>7</v>
      </c>
      <c r="D1196" t="s">
        <v>3515</v>
      </c>
      <c r="E1196" s="14" t="s">
        <v>3514</v>
      </c>
      <c r="F1196" t="s">
        <v>655</v>
      </c>
      <c r="G1196">
        <v>2023</v>
      </c>
      <c r="H1196" t="s">
        <v>3513</v>
      </c>
      <c r="J1196" s="14" t="s">
        <v>3512</v>
      </c>
      <c r="K1196" t="s">
        <v>3511</v>
      </c>
      <c r="L1196" t="s">
        <v>12502</v>
      </c>
    </row>
    <row r="1197" spans="2:12" ht="409.5" x14ac:dyDescent="0.45">
      <c r="B1197" t="s">
        <v>11759</v>
      </c>
      <c r="C1197">
        <v>7</v>
      </c>
      <c r="D1197" t="s">
        <v>3131</v>
      </c>
      <c r="E1197" s="14" t="s">
        <v>3130</v>
      </c>
      <c r="F1197" t="s">
        <v>1980</v>
      </c>
      <c r="G1197">
        <v>2023</v>
      </c>
      <c r="H1197" t="s">
        <v>3128</v>
      </c>
      <c r="J1197" s="14" t="s">
        <v>3127</v>
      </c>
      <c r="K1197" t="s">
        <v>3126</v>
      </c>
      <c r="L1197" t="s">
        <v>12559</v>
      </c>
    </row>
    <row r="1198" spans="2:12" ht="270.75" x14ac:dyDescent="0.45">
      <c r="B1198" t="s">
        <v>11759</v>
      </c>
      <c r="C1198">
        <v>7</v>
      </c>
      <c r="D1198" t="s">
        <v>3609</v>
      </c>
      <c r="E1198" s="14" t="s">
        <v>3608</v>
      </c>
      <c r="F1198" t="s">
        <v>3607</v>
      </c>
      <c r="G1198">
        <v>2022</v>
      </c>
      <c r="H1198" t="s">
        <v>3605</v>
      </c>
      <c r="J1198" s="14" t="s">
        <v>3604</v>
      </c>
      <c r="K1198" t="s">
        <v>3603</v>
      </c>
      <c r="L1198" t="s">
        <v>12489</v>
      </c>
    </row>
    <row r="1199" spans="2:12" ht="342" x14ac:dyDescent="0.45">
      <c r="B1199" t="s">
        <v>11759</v>
      </c>
      <c r="C1199">
        <v>7</v>
      </c>
      <c r="D1199" t="s">
        <v>5506</v>
      </c>
      <c r="E1199" s="14" t="s">
        <v>5505</v>
      </c>
      <c r="F1199" t="s">
        <v>5504</v>
      </c>
      <c r="G1199">
        <v>2024</v>
      </c>
      <c r="H1199" t="s">
        <v>5502</v>
      </c>
      <c r="J1199" s="14" t="s">
        <v>5501</v>
      </c>
      <c r="K1199" t="s">
        <v>5500</v>
      </c>
      <c r="L1199" t="s">
        <v>12204</v>
      </c>
    </row>
    <row r="1200" spans="2:12" ht="409.5" x14ac:dyDescent="0.45">
      <c r="B1200" t="s">
        <v>11759</v>
      </c>
      <c r="C1200">
        <v>7</v>
      </c>
      <c r="D1200" t="s">
        <v>5576</v>
      </c>
      <c r="E1200" s="14" t="s">
        <v>5575</v>
      </c>
      <c r="F1200" t="s">
        <v>4614</v>
      </c>
      <c r="G1200">
        <v>2024</v>
      </c>
      <c r="H1200" t="s">
        <v>5573</v>
      </c>
      <c r="J1200" s="14" t="s">
        <v>5572</v>
      </c>
      <c r="K1200" t="s">
        <v>5571</v>
      </c>
      <c r="L1200" t="s">
        <v>12193</v>
      </c>
    </row>
    <row r="1201" spans="2:12" ht="409.5" x14ac:dyDescent="0.45">
      <c r="B1201" t="s">
        <v>11759</v>
      </c>
      <c r="C1201">
        <v>7</v>
      </c>
      <c r="D1201" t="s">
        <v>3732</v>
      </c>
      <c r="E1201" s="14" t="s">
        <v>3731</v>
      </c>
      <c r="F1201" t="s">
        <v>704</v>
      </c>
      <c r="G1201">
        <v>2023</v>
      </c>
      <c r="H1201" t="s">
        <v>3730</v>
      </c>
      <c r="J1201" s="14" t="s">
        <v>3729</v>
      </c>
      <c r="K1201" t="s">
        <v>3728</v>
      </c>
      <c r="L1201" t="s">
        <v>12471</v>
      </c>
    </row>
    <row r="1202" spans="2:12" ht="299.25" x14ac:dyDescent="0.45">
      <c r="B1202" t="s">
        <v>11759</v>
      </c>
      <c r="C1202">
        <v>7</v>
      </c>
      <c r="D1202" t="s">
        <v>5267</v>
      </c>
      <c r="E1202" s="14" t="s">
        <v>5266</v>
      </c>
      <c r="F1202" t="s">
        <v>1717</v>
      </c>
      <c r="G1202">
        <v>2024</v>
      </c>
      <c r="H1202" t="s">
        <v>5265</v>
      </c>
      <c r="J1202" s="14" t="s">
        <v>5264</v>
      </c>
      <c r="K1202" t="s">
        <v>5263</v>
      </c>
      <c r="L1202" t="s">
        <v>12240</v>
      </c>
    </row>
    <row r="1203" spans="2:12" ht="409.5" x14ac:dyDescent="0.45">
      <c r="B1203" t="s">
        <v>11759</v>
      </c>
      <c r="C1203">
        <v>7</v>
      </c>
      <c r="D1203" t="s">
        <v>5202</v>
      </c>
      <c r="E1203" s="14" t="s">
        <v>5201</v>
      </c>
      <c r="F1203" t="s">
        <v>662</v>
      </c>
      <c r="G1203">
        <v>2024</v>
      </c>
      <c r="H1203" t="s">
        <v>5200</v>
      </c>
      <c r="J1203" s="14" t="s">
        <v>5199</v>
      </c>
      <c r="K1203" t="s">
        <v>5198</v>
      </c>
      <c r="L1203" t="s">
        <v>12250</v>
      </c>
    </row>
    <row r="1204" spans="2:12" ht="299.25" x14ac:dyDescent="0.45">
      <c r="B1204" t="s">
        <v>11759</v>
      </c>
      <c r="C1204">
        <v>7</v>
      </c>
      <c r="D1204" t="s">
        <v>3295</v>
      </c>
      <c r="E1204" s="14" t="s">
        <v>3294</v>
      </c>
      <c r="F1204" t="s">
        <v>720</v>
      </c>
      <c r="G1204">
        <v>2023</v>
      </c>
      <c r="H1204" t="s">
        <v>3292</v>
      </c>
      <c r="J1204" s="14" t="s">
        <v>3291</v>
      </c>
      <c r="K1204" t="s">
        <v>3290</v>
      </c>
      <c r="L1204" t="s">
        <v>12535</v>
      </c>
    </row>
    <row r="1205" spans="2:12" ht="409.5" x14ac:dyDescent="0.45">
      <c r="B1205" t="s">
        <v>11759</v>
      </c>
      <c r="C1205">
        <v>7</v>
      </c>
      <c r="D1205" t="s">
        <v>3712</v>
      </c>
      <c r="E1205" s="14" t="s">
        <v>3711</v>
      </c>
      <c r="F1205" t="s">
        <v>1921</v>
      </c>
      <c r="G1205">
        <v>2023</v>
      </c>
      <c r="H1205" t="s">
        <v>3710</v>
      </c>
      <c r="J1205" s="14" t="s">
        <v>3709</v>
      </c>
      <c r="K1205" t="s">
        <v>3708</v>
      </c>
      <c r="L1205" t="s">
        <v>12474</v>
      </c>
    </row>
    <row r="1206" spans="2:12" ht="399" x14ac:dyDescent="0.45">
      <c r="B1206" t="s">
        <v>11759</v>
      </c>
      <c r="C1206">
        <v>7</v>
      </c>
      <c r="D1206" t="s">
        <v>1234</v>
      </c>
      <c r="E1206" s="14" t="s">
        <v>1233</v>
      </c>
      <c r="F1206" t="s">
        <v>1047</v>
      </c>
      <c r="G1206">
        <v>2020</v>
      </c>
      <c r="H1206" t="s">
        <v>1232</v>
      </c>
      <c r="J1206" s="14" t="s">
        <v>1231</v>
      </c>
      <c r="K1206" t="s">
        <v>1230</v>
      </c>
      <c r="L1206" t="s">
        <v>12826</v>
      </c>
    </row>
    <row r="1207" spans="2:12" ht="409.5" x14ac:dyDescent="0.45">
      <c r="B1207" t="s">
        <v>11759</v>
      </c>
      <c r="C1207">
        <v>7</v>
      </c>
      <c r="D1207" t="s">
        <v>1165</v>
      </c>
      <c r="E1207" s="14" t="s">
        <v>1164</v>
      </c>
      <c r="F1207" t="s">
        <v>626</v>
      </c>
      <c r="G1207">
        <v>2021</v>
      </c>
      <c r="H1207" t="s">
        <v>1163</v>
      </c>
      <c r="J1207" s="14" t="s">
        <v>1162</v>
      </c>
      <c r="K1207" t="s">
        <v>1161</v>
      </c>
      <c r="L1207" t="s">
        <v>12836</v>
      </c>
    </row>
    <row r="1208" spans="2:12" ht="299.25" x14ac:dyDescent="0.45">
      <c r="B1208" t="s">
        <v>11759</v>
      </c>
      <c r="C1208">
        <v>7</v>
      </c>
      <c r="D1208" t="s">
        <v>2831</v>
      </c>
      <c r="E1208" s="14" t="s">
        <v>2830</v>
      </c>
      <c r="F1208" t="s">
        <v>2829</v>
      </c>
      <c r="G1208">
        <v>2024</v>
      </c>
      <c r="H1208" t="s">
        <v>2827</v>
      </c>
      <c r="J1208" s="14" t="s">
        <v>2826</v>
      </c>
      <c r="K1208" t="s">
        <v>2825</v>
      </c>
      <c r="L1208" t="s">
        <v>12604</v>
      </c>
    </row>
    <row r="1209" spans="2:12" ht="384.75" x14ac:dyDescent="0.45">
      <c r="B1209" t="s">
        <v>11759</v>
      </c>
      <c r="C1209">
        <v>7</v>
      </c>
      <c r="D1209" t="s">
        <v>621</v>
      </c>
      <c r="E1209" s="14" t="s">
        <v>620</v>
      </c>
      <c r="F1209" t="s">
        <v>619</v>
      </c>
      <c r="G1209">
        <v>2021</v>
      </c>
      <c r="H1209" t="s">
        <v>618</v>
      </c>
      <c r="J1209" s="14" t="s">
        <v>617</v>
      </c>
      <c r="K1209" t="s">
        <v>616</v>
      </c>
      <c r="L1209" t="s">
        <v>12913</v>
      </c>
    </row>
    <row r="1210" spans="2:12" ht="327.75" x14ac:dyDescent="0.45">
      <c r="B1210" t="s">
        <v>11759</v>
      </c>
      <c r="C1210">
        <v>7</v>
      </c>
      <c r="D1210" t="s">
        <v>2085</v>
      </c>
      <c r="E1210" s="14" t="s">
        <v>2084</v>
      </c>
      <c r="F1210" t="s">
        <v>2083</v>
      </c>
      <c r="G1210">
        <v>2017</v>
      </c>
      <c r="H1210" t="s">
        <v>2081</v>
      </c>
      <c r="J1210" s="14" t="s">
        <v>2080</v>
      </c>
      <c r="K1210" t="s">
        <v>2079</v>
      </c>
      <c r="L1210" t="s">
        <v>12710</v>
      </c>
    </row>
    <row r="1211" spans="2:12" ht="409.5" x14ac:dyDescent="0.45">
      <c r="B1211" t="s">
        <v>11759</v>
      </c>
      <c r="C1211">
        <v>7</v>
      </c>
      <c r="D1211" t="s">
        <v>2694</v>
      </c>
      <c r="E1211" s="14" t="s">
        <v>2693</v>
      </c>
      <c r="F1211" t="s">
        <v>2692</v>
      </c>
      <c r="G1211">
        <v>2023</v>
      </c>
      <c r="H1211" t="s">
        <v>2691</v>
      </c>
      <c r="J1211" s="14" t="s">
        <v>2690</v>
      </c>
      <c r="K1211" t="s">
        <v>2689</v>
      </c>
      <c r="L1211" t="s">
        <v>12624</v>
      </c>
    </row>
    <row r="1212" spans="2:12" ht="370.5" x14ac:dyDescent="0.45">
      <c r="B1212" t="s">
        <v>11759</v>
      </c>
      <c r="C1212">
        <v>7</v>
      </c>
      <c r="D1212" t="s">
        <v>2930</v>
      </c>
      <c r="E1212" s="14" t="s">
        <v>2929</v>
      </c>
      <c r="F1212" t="s">
        <v>605</v>
      </c>
      <c r="G1212">
        <v>2023</v>
      </c>
      <c r="H1212" t="s">
        <v>2928</v>
      </c>
      <c r="J1212" s="14" t="s">
        <v>2927</v>
      </c>
      <c r="K1212" t="s">
        <v>2926</v>
      </c>
      <c r="L1212" t="s">
        <v>12589</v>
      </c>
    </row>
    <row r="1213" spans="2:12" ht="327.75" x14ac:dyDescent="0.45">
      <c r="B1213" t="s">
        <v>11759</v>
      </c>
      <c r="C1213">
        <v>7</v>
      </c>
      <c r="D1213" t="s">
        <v>2397</v>
      </c>
      <c r="E1213" s="14" t="s">
        <v>2396</v>
      </c>
      <c r="F1213" t="s">
        <v>662</v>
      </c>
      <c r="G1213">
        <v>2017</v>
      </c>
      <c r="H1213" t="s">
        <v>2394</v>
      </c>
      <c r="J1213" s="14" t="s">
        <v>2393</v>
      </c>
      <c r="K1213" t="s">
        <v>2392</v>
      </c>
      <c r="L1213" t="s">
        <v>12668</v>
      </c>
    </row>
    <row r="1214" spans="2:12" ht="409.5" x14ac:dyDescent="0.45">
      <c r="B1214" t="s">
        <v>11759</v>
      </c>
      <c r="C1214">
        <v>7</v>
      </c>
      <c r="D1214" t="s">
        <v>1778</v>
      </c>
      <c r="E1214" s="14" t="s">
        <v>1777</v>
      </c>
      <c r="F1214" t="s">
        <v>1776</v>
      </c>
      <c r="G1214">
        <v>2018</v>
      </c>
      <c r="H1214" t="s">
        <v>1775</v>
      </c>
      <c r="J1214" s="14" t="s">
        <v>1774</v>
      </c>
      <c r="K1214" t="s">
        <v>1773</v>
      </c>
      <c r="L1214" t="s">
        <v>12752</v>
      </c>
    </row>
    <row r="1215" spans="2:12" ht="409.5" x14ac:dyDescent="0.45">
      <c r="B1215" t="s">
        <v>11759</v>
      </c>
      <c r="C1215">
        <v>7</v>
      </c>
      <c r="D1215" t="s">
        <v>3784</v>
      </c>
      <c r="E1215" s="14" t="s">
        <v>3783</v>
      </c>
      <c r="F1215" t="s">
        <v>1559</v>
      </c>
      <c r="G1215">
        <v>2023</v>
      </c>
      <c r="H1215" t="s">
        <v>3782</v>
      </c>
      <c r="J1215" s="14" t="s">
        <v>3781</v>
      </c>
      <c r="K1215" t="s">
        <v>3780</v>
      </c>
      <c r="L1215" t="s">
        <v>12463</v>
      </c>
    </row>
    <row r="1216" spans="2:12" ht="409.5" x14ac:dyDescent="0.45">
      <c r="B1216" t="s">
        <v>11759</v>
      </c>
      <c r="C1216">
        <v>7</v>
      </c>
      <c r="D1216" t="s">
        <v>1598</v>
      </c>
      <c r="E1216" s="14" t="s">
        <v>1597</v>
      </c>
      <c r="F1216" t="s">
        <v>1596</v>
      </c>
      <c r="G1216">
        <v>2020</v>
      </c>
      <c r="H1216" t="s">
        <v>1594</v>
      </c>
      <c r="J1216" s="14" t="s">
        <v>1593</v>
      </c>
      <c r="K1216" t="s">
        <v>1592</v>
      </c>
      <c r="L1216" t="s">
        <v>12777</v>
      </c>
    </row>
    <row r="1217" spans="2:12" ht="399" x14ac:dyDescent="0.45">
      <c r="B1217" t="s">
        <v>11759</v>
      </c>
      <c r="C1217">
        <v>7</v>
      </c>
      <c r="D1217" t="s">
        <v>810</v>
      </c>
      <c r="E1217" s="14" t="s">
        <v>809</v>
      </c>
      <c r="F1217" t="s">
        <v>808</v>
      </c>
      <c r="G1217">
        <v>2020</v>
      </c>
      <c r="H1217" t="s">
        <v>807</v>
      </c>
      <c r="J1217" s="14" t="s">
        <v>806</v>
      </c>
      <c r="K1217" t="s">
        <v>805</v>
      </c>
      <c r="L1217" t="s">
        <v>12887</v>
      </c>
    </row>
    <row r="1218" spans="2:12" ht="342" x14ac:dyDescent="0.45">
      <c r="B1218" t="s">
        <v>11759</v>
      </c>
      <c r="C1218">
        <v>7</v>
      </c>
      <c r="D1218" t="s">
        <v>2905</v>
      </c>
      <c r="E1218" s="14" t="s">
        <v>2904</v>
      </c>
      <c r="F1218" t="s">
        <v>2494</v>
      </c>
      <c r="G1218">
        <v>2023</v>
      </c>
      <c r="H1218" t="s">
        <v>2903</v>
      </c>
      <c r="J1218" s="14" t="s">
        <v>2902</v>
      </c>
      <c r="K1218" t="s">
        <v>2901</v>
      </c>
      <c r="L1218" t="s">
        <v>12593</v>
      </c>
    </row>
    <row r="1219" spans="2:12" ht="199.5" x14ac:dyDescent="0.45">
      <c r="B1219" t="s">
        <v>11759</v>
      </c>
      <c r="C1219">
        <v>7</v>
      </c>
      <c r="D1219" t="s">
        <v>1958</v>
      </c>
      <c r="E1219" s="14" t="s">
        <v>1957</v>
      </c>
      <c r="F1219" t="s">
        <v>1785</v>
      </c>
      <c r="G1219">
        <v>2020</v>
      </c>
      <c r="H1219" t="s">
        <v>1954</v>
      </c>
      <c r="J1219" s="14" t="s">
        <v>1953</v>
      </c>
      <c r="K1219" t="s">
        <v>1952</v>
      </c>
      <c r="L1219" t="s">
        <v>12727</v>
      </c>
    </row>
    <row r="1220" spans="2:12" ht="409.5" x14ac:dyDescent="0.45">
      <c r="B1220" t="s">
        <v>11759</v>
      </c>
      <c r="C1220">
        <v>7</v>
      </c>
      <c r="D1220" t="s">
        <v>1988</v>
      </c>
      <c r="E1220" s="14" t="s">
        <v>1987</v>
      </c>
      <c r="F1220" t="s">
        <v>1559</v>
      </c>
      <c r="G1220">
        <v>2019</v>
      </c>
      <c r="H1220" t="s">
        <v>1986</v>
      </c>
      <c r="J1220" s="14" t="s">
        <v>1985</v>
      </c>
      <c r="K1220" t="s">
        <v>1984</v>
      </c>
      <c r="L1220" t="s">
        <v>12723</v>
      </c>
    </row>
    <row r="1221" spans="2:12" ht="409.5" x14ac:dyDescent="0.45">
      <c r="B1221" t="s">
        <v>11759</v>
      </c>
      <c r="C1221">
        <v>7</v>
      </c>
      <c r="D1221" t="s">
        <v>3509</v>
      </c>
      <c r="E1221" s="14" t="s">
        <v>3508</v>
      </c>
      <c r="F1221" t="s">
        <v>676</v>
      </c>
      <c r="G1221">
        <v>2022</v>
      </c>
      <c r="H1221" t="s">
        <v>3507</v>
      </c>
      <c r="J1221" s="14" t="s">
        <v>3506</v>
      </c>
      <c r="K1221" t="s">
        <v>3505</v>
      </c>
      <c r="L1221" t="s">
        <v>12503</v>
      </c>
    </row>
    <row r="1222" spans="2:12" ht="409.5" x14ac:dyDescent="0.45">
      <c r="B1222" t="s">
        <v>11759</v>
      </c>
      <c r="C1222">
        <v>7</v>
      </c>
      <c r="D1222" t="s">
        <v>4317</v>
      </c>
      <c r="E1222" s="14" t="s">
        <v>4316</v>
      </c>
      <c r="F1222" t="s">
        <v>2366</v>
      </c>
      <c r="G1222">
        <v>2022</v>
      </c>
      <c r="H1222" t="s">
        <v>4315</v>
      </c>
      <c r="J1222" s="14" t="s">
        <v>4314</v>
      </c>
      <c r="K1222" t="s">
        <v>4313</v>
      </c>
      <c r="L1222" t="s">
        <v>12384</v>
      </c>
    </row>
    <row r="1223" spans="2:12" ht="409.5" x14ac:dyDescent="0.45">
      <c r="B1223" t="s">
        <v>11759</v>
      </c>
      <c r="C1223">
        <v>7</v>
      </c>
      <c r="D1223" t="s">
        <v>1539</v>
      </c>
      <c r="E1223" s="14" t="s">
        <v>1538</v>
      </c>
      <c r="F1223" t="s">
        <v>640</v>
      </c>
      <c r="G1223">
        <v>2019</v>
      </c>
      <c r="H1223" t="s">
        <v>1536</v>
      </c>
      <c r="J1223" s="14" t="s">
        <v>1535</v>
      </c>
      <c r="K1223" t="s">
        <v>1534</v>
      </c>
      <c r="L1223" t="s">
        <v>12785</v>
      </c>
    </row>
    <row r="1224" spans="2:12" ht="409.5" x14ac:dyDescent="0.45">
      <c r="B1224" t="s">
        <v>11759</v>
      </c>
      <c r="C1224">
        <v>7</v>
      </c>
      <c r="D1224" t="s">
        <v>2893</v>
      </c>
      <c r="E1224" s="14" t="s">
        <v>2892</v>
      </c>
      <c r="F1224" t="s">
        <v>640</v>
      </c>
      <c r="G1224">
        <v>2023</v>
      </c>
      <c r="H1224" t="s">
        <v>2891</v>
      </c>
      <c r="J1224" s="14" t="s">
        <v>2890</v>
      </c>
      <c r="K1224" t="s">
        <v>2889</v>
      </c>
      <c r="L1224" t="s">
        <v>12595</v>
      </c>
    </row>
    <row r="1225" spans="2:12" ht="409.5" x14ac:dyDescent="0.45">
      <c r="B1225" t="s">
        <v>11759</v>
      </c>
      <c r="C1225">
        <v>7</v>
      </c>
      <c r="D1225" t="s">
        <v>2918</v>
      </c>
      <c r="E1225" s="14" t="s">
        <v>2917</v>
      </c>
      <c r="F1225" t="s">
        <v>1731</v>
      </c>
      <c r="G1225">
        <v>2023</v>
      </c>
      <c r="H1225" t="s">
        <v>2916</v>
      </c>
      <c r="J1225" s="14" t="s">
        <v>2915</v>
      </c>
      <c r="K1225" t="s">
        <v>2914</v>
      </c>
      <c r="L1225" t="s">
        <v>12591</v>
      </c>
    </row>
    <row r="1226" spans="2:12" ht="327.75" x14ac:dyDescent="0.45">
      <c r="B1226" t="s">
        <v>11759</v>
      </c>
      <c r="C1226">
        <v>7</v>
      </c>
      <c r="D1226" t="s">
        <v>5784</v>
      </c>
      <c r="E1226" s="14" t="s">
        <v>5783</v>
      </c>
      <c r="F1226" t="s">
        <v>4614</v>
      </c>
      <c r="G1226">
        <v>2024</v>
      </c>
      <c r="H1226" t="s">
        <v>5781</v>
      </c>
      <c r="J1226" s="14" t="s">
        <v>5780</v>
      </c>
      <c r="K1226" t="s">
        <v>5779</v>
      </c>
      <c r="L1226" t="s">
        <v>12161</v>
      </c>
    </row>
    <row r="1227" spans="2:12" ht="356.25" x14ac:dyDescent="0.45">
      <c r="B1227" t="s">
        <v>11759</v>
      </c>
      <c r="C1227">
        <v>7</v>
      </c>
      <c r="D1227" t="s">
        <v>746</v>
      </c>
      <c r="E1227" s="14" t="s">
        <v>745</v>
      </c>
      <c r="F1227" t="s">
        <v>744</v>
      </c>
      <c r="G1227">
        <v>2020</v>
      </c>
      <c r="H1227" t="s">
        <v>742</v>
      </c>
      <c r="J1227" s="14" t="s">
        <v>741</v>
      </c>
      <c r="K1227" t="s">
        <v>740</v>
      </c>
      <c r="L1227" t="s">
        <v>12896</v>
      </c>
    </row>
    <row r="1228" spans="2:12" ht="409.5" x14ac:dyDescent="0.45">
      <c r="B1228" t="s">
        <v>11759</v>
      </c>
      <c r="C1228">
        <v>7</v>
      </c>
      <c r="D1228" t="s">
        <v>4265</v>
      </c>
      <c r="E1228" s="14" t="s">
        <v>4264</v>
      </c>
      <c r="F1228" t="s">
        <v>902</v>
      </c>
      <c r="G1228">
        <v>2022</v>
      </c>
      <c r="H1228" t="s">
        <v>4261</v>
      </c>
      <c r="J1228" s="14" t="s">
        <v>4260</v>
      </c>
      <c r="K1228" t="s">
        <v>4259</v>
      </c>
      <c r="L1228" t="s">
        <v>12392</v>
      </c>
    </row>
    <row r="1229" spans="2:12" ht="409.5" x14ac:dyDescent="0.45">
      <c r="B1229" t="s">
        <v>11759</v>
      </c>
      <c r="C1229">
        <v>7</v>
      </c>
      <c r="D1229" t="s">
        <v>3214</v>
      </c>
      <c r="E1229" s="14" t="s">
        <v>3213</v>
      </c>
      <c r="F1229" t="s">
        <v>720</v>
      </c>
      <c r="G1229">
        <v>2023</v>
      </c>
      <c r="H1229" t="s">
        <v>3210</v>
      </c>
      <c r="J1229" s="14" t="s">
        <v>3209</v>
      </c>
      <c r="K1229" t="s">
        <v>3208</v>
      </c>
      <c r="L1229" t="s">
        <v>12547</v>
      </c>
    </row>
    <row r="1230" spans="2:12" ht="384.75" x14ac:dyDescent="0.45">
      <c r="B1230" t="s">
        <v>11759</v>
      </c>
      <c r="C1230">
        <v>7</v>
      </c>
      <c r="D1230" t="s">
        <v>5638</v>
      </c>
      <c r="E1230" s="14" t="s">
        <v>5637</v>
      </c>
      <c r="F1230" t="s">
        <v>5636</v>
      </c>
      <c r="G1230">
        <v>2024</v>
      </c>
      <c r="H1230" t="s">
        <v>5635</v>
      </c>
      <c r="J1230" s="14" t="s">
        <v>5634</v>
      </c>
      <c r="K1230" t="s">
        <v>5633</v>
      </c>
      <c r="L1230" t="s">
        <v>12184</v>
      </c>
    </row>
    <row r="1231" spans="2:12" ht="409.5" x14ac:dyDescent="0.45">
      <c r="B1231" t="s">
        <v>11759</v>
      </c>
      <c r="C1231">
        <v>7</v>
      </c>
      <c r="D1231" t="s">
        <v>4372</v>
      </c>
      <c r="E1231" s="14" t="s">
        <v>4371</v>
      </c>
      <c r="F1231" t="s">
        <v>4370</v>
      </c>
      <c r="G1231">
        <v>2022</v>
      </c>
      <c r="H1231" t="s">
        <v>4368</v>
      </c>
      <c r="J1231" s="14" t="s">
        <v>4367</v>
      </c>
      <c r="K1231" t="s">
        <v>4366</v>
      </c>
      <c r="L1231" t="s">
        <v>12376</v>
      </c>
    </row>
    <row r="1232" spans="2:12" ht="242.25" x14ac:dyDescent="0.45">
      <c r="B1232" t="s">
        <v>11759</v>
      </c>
      <c r="C1232">
        <v>7</v>
      </c>
      <c r="D1232" t="s">
        <v>3825</v>
      </c>
      <c r="E1232" s="14" t="s">
        <v>3824</v>
      </c>
      <c r="F1232" t="s">
        <v>1241</v>
      </c>
      <c r="G1232">
        <v>2023</v>
      </c>
      <c r="H1232" t="s">
        <v>3822</v>
      </c>
      <c r="J1232" s="14" t="s">
        <v>3821</v>
      </c>
      <c r="K1232" t="s">
        <v>3820</v>
      </c>
      <c r="L1232" t="s">
        <v>12457</v>
      </c>
    </row>
    <row r="1233" spans="1:12" ht="356.25" x14ac:dyDescent="0.45">
      <c r="B1233" t="s">
        <v>11759</v>
      </c>
      <c r="C1233">
        <v>7</v>
      </c>
      <c r="D1233" t="s">
        <v>1276</v>
      </c>
      <c r="E1233" s="14" t="s">
        <v>1275</v>
      </c>
      <c r="F1233" t="s">
        <v>720</v>
      </c>
      <c r="G1233">
        <v>2021</v>
      </c>
      <c r="H1233" t="s">
        <v>1273</v>
      </c>
      <c r="J1233" s="14" t="s">
        <v>1272</v>
      </c>
      <c r="K1233" t="s">
        <v>1271</v>
      </c>
      <c r="L1233" t="s">
        <v>12820</v>
      </c>
    </row>
    <row r="1234" spans="1:12" ht="327.75" x14ac:dyDescent="0.45">
      <c r="B1234" t="s">
        <v>11759</v>
      </c>
      <c r="C1234">
        <v>7</v>
      </c>
      <c r="D1234" t="s">
        <v>3308</v>
      </c>
      <c r="E1234" s="14" t="s">
        <v>3307</v>
      </c>
      <c r="F1234" t="s">
        <v>2000</v>
      </c>
      <c r="G1234">
        <v>2022</v>
      </c>
      <c r="H1234" t="s">
        <v>3306</v>
      </c>
      <c r="J1234" s="14" t="s">
        <v>3305</v>
      </c>
      <c r="K1234" t="s">
        <v>3304</v>
      </c>
      <c r="L1234" t="s">
        <v>12533</v>
      </c>
    </row>
    <row r="1235" spans="1:12" ht="409.5" x14ac:dyDescent="0.45">
      <c r="B1235" t="s">
        <v>11759</v>
      </c>
      <c r="C1235">
        <v>7</v>
      </c>
      <c r="D1235" t="s">
        <v>3706</v>
      </c>
      <c r="E1235" s="14" t="s">
        <v>3705</v>
      </c>
      <c r="F1235" t="s">
        <v>3704</v>
      </c>
      <c r="G1235">
        <v>2023</v>
      </c>
      <c r="H1235" t="s">
        <v>3702</v>
      </c>
      <c r="J1235" s="14" t="s">
        <v>3701</v>
      </c>
      <c r="K1235" t="s">
        <v>3700</v>
      </c>
      <c r="L1235" t="s">
        <v>12475</v>
      </c>
    </row>
    <row r="1236" spans="1:12" ht="409.5" x14ac:dyDescent="0.45">
      <c r="B1236" t="s">
        <v>11759</v>
      </c>
      <c r="C1236">
        <v>7</v>
      </c>
      <c r="D1236" t="s">
        <v>1640</v>
      </c>
      <c r="E1236" s="14" t="s">
        <v>1639</v>
      </c>
      <c r="F1236" t="s">
        <v>640</v>
      </c>
      <c r="G1236">
        <v>2019</v>
      </c>
      <c r="H1236" t="s">
        <v>1637</v>
      </c>
      <c r="J1236" s="14" t="s">
        <v>1636</v>
      </c>
      <c r="K1236" t="s">
        <v>1635</v>
      </c>
      <c r="L1236" t="s">
        <v>12771</v>
      </c>
    </row>
    <row r="1237" spans="1:12" ht="213.75" x14ac:dyDescent="0.45">
      <c r="B1237" t="s">
        <v>11759</v>
      </c>
      <c r="C1237">
        <v>7</v>
      </c>
      <c r="D1237" t="s">
        <v>2521</v>
      </c>
      <c r="E1237" s="14" t="s">
        <v>2520</v>
      </c>
      <c r="F1237" t="s">
        <v>1731</v>
      </c>
      <c r="G1237">
        <v>2023</v>
      </c>
      <c r="H1237" t="s">
        <v>2519</v>
      </c>
      <c r="J1237" s="14" t="s">
        <v>2518</v>
      </c>
      <c r="K1237" t="s">
        <v>2517</v>
      </c>
      <c r="L1237" t="s">
        <v>12650</v>
      </c>
    </row>
    <row r="1238" spans="1:12" ht="409.5" x14ac:dyDescent="0.45">
      <c r="B1238" t="s">
        <v>11759</v>
      </c>
      <c r="C1238">
        <v>7</v>
      </c>
      <c r="D1238" t="s">
        <v>3937</v>
      </c>
      <c r="E1238" s="14" t="s">
        <v>3936</v>
      </c>
      <c r="F1238" t="s">
        <v>3935</v>
      </c>
      <c r="G1238">
        <v>2022</v>
      </c>
      <c r="H1238" t="s">
        <v>3934</v>
      </c>
      <c r="J1238" s="14" t="s">
        <v>3933</v>
      </c>
      <c r="K1238" t="s">
        <v>3932</v>
      </c>
      <c r="L1238" t="s">
        <v>12441</v>
      </c>
    </row>
    <row r="1239" spans="1:12" ht="409.5" x14ac:dyDescent="0.45">
      <c r="B1239" t="s">
        <v>11759</v>
      </c>
      <c r="C1239">
        <v>7</v>
      </c>
      <c r="D1239" t="s">
        <v>4678</v>
      </c>
      <c r="E1239" s="14" t="s">
        <v>4677</v>
      </c>
      <c r="F1239" t="s">
        <v>2167</v>
      </c>
      <c r="G1239">
        <v>2024</v>
      </c>
      <c r="H1239" t="s">
        <v>4676</v>
      </c>
      <c r="J1239" s="14" t="s">
        <v>4675</v>
      </c>
      <c r="K1239" t="s">
        <v>4674</v>
      </c>
      <c r="L1239" t="s">
        <v>12330</v>
      </c>
    </row>
    <row r="1240" spans="1:12" ht="356.25" x14ac:dyDescent="0.45">
      <c r="B1240" t="s">
        <v>11759</v>
      </c>
      <c r="C1240">
        <v>7</v>
      </c>
      <c r="D1240" t="s">
        <v>4665</v>
      </c>
      <c r="E1240" s="14" t="s">
        <v>4664</v>
      </c>
      <c r="F1240" t="s">
        <v>4663</v>
      </c>
      <c r="G1240">
        <v>2024</v>
      </c>
      <c r="H1240" t="s">
        <v>4662</v>
      </c>
      <c r="J1240" s="14" t="s">
        <v>4661</v>
      </c>
      <c r="K1240" t="s">
        <v>4660</v>
      </c>
      <c r="L1240" t="s">
        <v>12332</v>
      </c>
    </row>
    <row r="1241" spans="1:12" ht="156.75" x14ac:dyDescent="0.45">
      <c r="B1241" t="s">
        <v>11759</v>
      </c>
      <c r="C1241">
        <v>7</v>
      </c>
      <c r="D1241" t="s">
        <v>2762</v>
      </c>
      <c r="E1241" s="14" t="s">
        <v>2761</v>
      </c>
      <c r="F1241" t="s">
        <v>2760</v>
      </c>
      <c r="G1241">
        <v>2023</v>
      </c>
      <c r="H1241" t="s">
        <v>2759</v>
      </c>
      <c r="J1241" s="14" t="s">
        <v>2758</v>
      </c>
      <c r="K1241" t="s">
        <v>2757</v>
      </c>
      <c r="L1241" t="s">
        <v>12614</v>
      </c>
    </row>
    <row r="1242" spans="1:12" ht="384.75" x14ac:dyDescent="0.45">
      <c r="B1242" t="s">
        <v>11759</v>
      </c>
      <c r="C1242">
        <v>7</v>
      </c>
      <c r="D1242" t="s">
        <v>3623</v>
      </c>
      <c r="E1242" s="14" t="s">
        <v>3622</v>
      </c>
      <c r="F1242" t="s">
        <v>3621</v>
      </c>
      <c r="G1242">
        <v>2022</v>
      </c>
      <c r="H1242" t="s">
        <v>3620</v>
      </c>
      <c r="J1242" s="14" t="s">
        <v>3619</v>
      </c>
      <c r="K1242" t="s">
        <v>3618</v>
      </c>
      <c r="L1242" t="s">
        <v>12487</v>
      </c>
    </row>
    <row r="1243" spans="1:12" ht="409.5" x14ac:dyDescent="0.45">
      <c r="A1243" t="s">
        <v>13279</v>
      </c>
      <c r="B1243" t="s">
        <v>11759</v>
      </c>
      <c r="C1243">
        <v>7</v>
      </c>
      <c r="D1243" t="s">
        <v>4143</v>
      </c>
      <c r="E1243" s="14" t="s">
        <v>4142</v>
      </c>
      <c r="F1243" t="s">
        <v>1717</v>
      </c>
      <c r="G1243">
        <v>2022</v>
      </c>
      <c r="H1243" t="s">
        <v>4141</v>
      </c>
      <c r="J1243" s="14" t="s">
        <v>4140</v>
      </c>
      <c r="K1243" t="s">
        <v>4139</v>
      </c>
      <c r="L1243" t="s">
        <v>12411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0F254-7EBC-444A-B3BC-B74BC11163EB}">
  <dimension ref="A1:K1168"/>
  <sheetViews>
    <sheetView workbookViewId="0">
      <selection activeCell="M12" sqref="M12"/>
    </sheetView>
  </sheetViews>
  <sheetFormatPr defaultRowHeight="14.25" x14ac:dyDescent="0.45"/>
  <cols>
    <col min="1" max="1" width="11.19921875" bestFit="1" customWidth="1"/>
    <col min="2" max="2" width="12" bestFit="1" customWidth="1"/>
    <col min="3" max="3" width="9.46484375" bestFit="1" customWidth="1"/>
    <col min="4" max="4" width="6.46484375" bestFit="1" customWidth="1"/>
    <col min="5" max="5" width="8.86328125" bestFit="1" customWidth="1"/>
    <col min="6" max="6" width="6.53125" bestFit="1" customWidth="1"/>
    <col min="7" max="7" width="6.86328125" bestFit="1" customWidth="1"/>
    <col min="8" max="8" width="37" bestFit="1" customWidth="1"/>
    <col min="9" max="9" width="9.73046875" bestFit="1" customWidth="1"/>
    <col min="10" max="10" width="11" bestFit="1" customWidth="1"/>
    <col min="11" max="11" width="9.9296875" bestFit="1" customWidth="1"/>
  </cols>
  <sheetData>
    <row r="1" spans="1:11" x14ac:dyDescent="0.45">
      <c r="A1" t="s">
        <v>385</v>
      </c>
      <c r="B1" t="s">
        <v>11763</v>
      </c>
      <c r="C1" t="s">
        <v>1</v>
      </c>
      <c r="D1" t="s">
        <v>2</v>
      </c>
      <c r="E1" t="s">
        <v>3</v>
      </c>
      <c r="F1" t="s">
        <v>5846</v>
      </c>
      <c r="G1" t="s">
        <v>12</v>
      </c>
      <c r="H1" t="s">
        <v>13</v>
      </c>
      <c r="I1" t="s">
        <v>14</v>
      </c>
      <c r="J1" t="s">
        <v>15</v>
      </c>
      <c r="K1" t="s">
        <v>13264</v>
      </c>
    </row>
    <row r="2" spans="1:11" x14ac:dyDescent="0.45">
      <c r="A2" t="s">
        <v>11759</v>
      </c>
      <c r="B2">
        <v>7</v>
      </c>
      <c r="C2" t="s">
        <v>2161</v>
      </c>
      <c r="D2" t="s">
        <v>2160</v>
      </c>
      <c r="E2" t="s">
        <v>902</v>
      </c>
      <c r="F2">
        <v>2017</v>
      </c>
      <c r="G2" t="s">
        <v>2157</v>
      </c>
      <c r="I2" t="s">
        <v>2156</v>
      </c>
      <c r="J2" t="s">
        <v>2155</v>
      </c>
      <c r="K2" t="s">
        <v>12700</v>
      </c>
    </row>
    <row r="3" spans="1:11" x14ac:dyDescent="0.45">
      <c r="A3" t="s">
        <v>11759</v>
      </c>
      <c r="B3">
        <v>7</v>
      </c>
      <c r="C3" t="s">
        <v>3427</v>
      </c>
      <c r="D3" t="s">
        <v>3426</v>
      </c>
      <c r="E3" t="s">
        <v>3425</v>
      </c>
      <c r="F3">
        <v>2022</v>
      </c>
      <c r="G3" t="s">
        <v>3424</v>
      </c>
      <c r="I3" t="s">
        <v>3423</v>
      </c>
      <c r="J3" t="s">
        <v>3422</v>
      </c>
      <c r="K3" t="s">
        <v>12515</v>
      </c>
    </row>
    <row r="4" spans="1:11" x14ac:dyDescent="0.45">
      <c r="A4" t="s">
        <v>11759</v>
      </c>
      <c r="B4">
        <v>7</v>
      </c>
      <c r="C4" t="s">
        <v>895</v>
      </c>
      <c r="D4" t="s">
        <v>894</v>
      </c>
      <c r="E4" t="s">
        <v>893</v>
      </c>
      <c r="F4">
        <v>2021</v>
      </c>
      <c r="G4" t="s">
        <v>891</v>
      </c>
      <c r="I4" t="s">
        <v>890</v>
      </c>
      <c r="J4" t="s">
        <v>889</v>
      </c>
      <c r="K4" t="s">
        <v>12875</v>
      </c>
    </row>
    <row r="5" spans="1:11" x14ac:dyDescent="0.45">
      <c r="A5" t="s">
        <v>11759</v>
      </c>
      <c r="B5">
        <v>7</v>
      </c>
      <c r="C5" t="s">
        <v>2208</v>
      </c>
      <c r="D5" t="s">
        <v>2207</v>
      </c>
      <c r="E5" t="s">
        <v>2206</v>
      </c>
      <c r="F5">
        <v>2018</v>
      </c>
      <c r="G5" t="s">
        <v>2204</v>
      </c>
      <c r="I5" t="s">
        <v>2203</v>
      </c>
      <c r="J5" t="s">
        <v>2202</v>
      </c>
      <c r="K5" t="s">
        <v>12694</v>
      </c>
    </row>
    <row r="6" spans="1:11" x14ac:dyDescent="0.45">
      <c r="A6" t="s">
        <v>11759</v>
      </c>
      <c r="B6">
        <v>7</v>
      </c>
      <c r="C6" t="s">
        <v>1936</v>
      </c>
      <c r="D6" t="s">
        <v>1935</v>
      </c>
      <c r="E6" t="s">
        <v>1171</v>
      </c>
      <c r="F6">
        <v>2019</v>
      </c>
      <c r="G6" t="s">
        <v>1933</v>
      </c>
      <c r="I6" t="s">
        <v>1932</v>
      </c>
      <c r="J6" t="s">
        <v>1931</v>
      </c>
      <c r="K6" t="s">
        <v>12730</v>
      </c>
    </row>
    <row r="7" spans="1:11" x14ac:dyDescent="0.45">
      <c r="A7" t="s">
        <v>11759</v>
      </c>
      <c r="B7">
        <v>7</v>
      </c>
      <c r="C7" t="s">
        <v>3553</v>
      </c>
      <c r="D7" t="s">
        <v>3552</v>
      </c>
      <c r="E7" t="s">
        <v>3551</v>
      </c>
      <c r="F7">
        <v>2022</v>
      </c>
      <c r="G7" t="s">
        <v>3549</v>
      </c>
      <c r="I7" t="s">
        <v>3548</v>
      </c>
      <c r="J7" t="s">
        <v>3547</v>
      </c>
      <c r="K7" t="s">
        <v>12497</v>
      </c>
    </row>
    <row r="8" spans="1:11" x14ac:dyDescent="0.45">
      <c r="A8" t="s">
        <v>11759</v>
      </c>
      <c r="B8">
        <v>7</v>
      </c>
      <c r="C8" t="s">
        <v>4968</v>
      </c>
      <c r="D8" t="s">
        <v>4967</v>
      </c>
      <c r="E8" t="s">
        <v>3169</v>
      </c>
      <c r="F8">
        <v>2024</v>
      </c>
      <c r="G8" t="s">
        <v>4966</v>
      </c>
      <c r="I8" t="s">
        <v>4965</v>
      </c>
      <c r="J8" t="s">
        <v>4964</v>
      </c>
      <c r="K8" t="s">
        <v>12286</v>
      </c>
    </row>
    <row r="9" spans="1:11" x14ac:dyDescent="0.45">
      <c r="A9" t="s">
        <v>11761</v>
      </c>
      <c r="B9" t="s">
        <v>9095</v>
      </c>
      <c r="C9" t="s">
        <v>10624</v>
      </c>
      <c r="D9" t="s">
        <v>10622</v>
      </c>
      <c r="F9">
        <v>2022</v>
      </c>
      <c r="G9" t="s">
        <v>11905</v>
      </c>
      <c r="H9" t="s">
        <v>6653</v>
      </c>
      <c r="I9" t="s">
        <v>10620</v>
      </c>
      <c r="J9" t="s">
        <v>9084</v>
      </c>
      <c r="K9" t="s">
        <v>13239</v>
      </c>
    </row>
    <row r="10" spans="1:11" x14ac:dyDescent="0.45">
      <c r="A10" t="s">
        <v>386</v>
      </c>
      <c r="B10" t="s">
        <v>17</v>
      </c>
      <c r="C10" t="s">
        <v>63</v>
      </c>
      <c r="D10" t="s">
        <v>64</v>
      </c>
      <c r="E10" t="s">
        <v>65</v>
      </c>
      <c r="F10">
        <v>2023</v>
      </c>
      <c r="G10" t="s">
        <v>68</v>
      </c>
      <c r="H10" t="s">
        <v>69</v>
      </c>
      <c r="I10" t="s">
        <v>70</v>
      </c>
      <c r="J10" t="s">
        <v>71</v>
      </c>
      <c r="K10" t="s">
        <v>12090</v>
      </c>
    </row>
    <row r="11" spans="1:11" x14ac:dyDescent="0.45">
      <c r="A11" t="s">
        <v>11760</v>
      </c>
      <c r="B11" t="s">
        <v>5857</v>
      </c>
      <c r="C11" t="s">
        <v>8183</v>
      </c>
      <c r="D11" t="s">
        <v>8180</v>
      </c>
      <c r="F11">
        <v>2023</v>
      </c>
      <c r="G11" t="s">
        <v>8177</v>
      </c>
      <c r="H11" t="s">
        <v>8178</v>
      </c>
      <c r="I11" t="s">
        <v>8176</v>
      </c>
      <c r="K11" t="s">
        <v>12996</v>
      </c>
    </row>
    <row r="12" spans="1:11" x14ac:dyDescent="0.45">
      <c r="A12" t="s">
        <v>11759</v>
      </c>
      <c r="B12">
        <v>7</v>
      </c>
      <c r="C12" t="s">
        <v>2823</v>
      </c>
      <c r="D12" t="s">
        <v>2822</v>
      </c>
      <c r="E12" t="s">
        <v>2821</v>
      </c>
      <c r="F12">
        <v>2023</v>
      </c>
      <c r="G12" t="s">
        <v>2820</v>
      </c>
      <c r="I12" t="s">
        <v>2819</v>
      </c>
      <c r="J12" t="s">
        <v>2818</v>
      </c>
      <c r="K12" t="s">
        <v>12605</v>
      </c>
    </row>
    <row r="13" spans="1:11" x14ac:dyDescent="0.45">
      <c r="A13" t="s">
        <v>11759</v>
      </c>
      <c r="B13">
        <v>7</v>
      </c>
      <c r="C13" t="s">
        <v>1419</v>
      </c>
      <c r="D13" t="s">
        <v>1418</v>
      </c>
      <c r="E13" t="s">
        <v>1417</v>
      </c>
      <c r="F13">
        <v>2019</v>
      </c>
      <c r="G13" t="s">
        <v>1415</v>
      </c>
      <c r="I13" t="s">
        <v>1414</v>
      </c>
      <c r="J13" t="s">
        <v>1413</v>
      </c>
      <c r="K13" t="s">
        <v>12801</v>
      </c>
    </row>
    <row r="14" spans="1:11" x14ac:dyDescent="0.45">
      <c r="A14" t="s">
        <v>11760</v>
      </c>
      <c r="B14" t="s">
        <v>5857</v>
      </c>
      <c r="C14" t="s">
        <v>7458</v>
      </c>
      <c r="D14" t="s">
        <v>7455</v>
      </c>
      <c r="F14">
        <v>2022</v>
      </c>
      <c r="G14" t="s">
        <v>7452</v>
      </c>
      <c r="H14" t="s">
        <v>7453</v>
      </c>
      <c r="I14" t="s">
        <v>7451</v>
      </c>
      <c r="K14" t="s">
        <v>13063</v>
      </c>
    </row>
    <row r="15" spans="1:11" x14ac:dyDescent="0.45">
      <c r="A15" t="s">
        <v>386</v>
      </c>
      <c r="B15" t="s">
        <v>17</v>
      </c>
      <c r="C15" t="s">
        <v>198</v>
      </c>
      <c r="D15" t="s">
        <v>199</v>
      </c>
      <c r="E15" t="s">
        <v>31</v>
      </c>
      <c r="F15">
        <v>2024</v>
      </c>
      <c r="G15" t="s">
        <v>200</v>
      </c>
      <c r="H15" t="s">
        <v>201</v>
      </c>
      <c r="I15" t="s">
        <v>202</v>
      </c>
      <c r="J15" t="s">
        <v>203</v>
      </c>
      <c r="K15" t="s">
        <v>12110</v>
      </c>
    </row>
    <row r="16" spans="1:11" x14ac:dyDescent="0.45">
      <c r="A16" t="s">
        <v>11761</v>
      </c>
      <c r="B16" t="s">
        <v>9095</v>
      </c>
      <c r="C16" t="s">
        <v>9669</v>
      </c>
      <c r="D16" t="s">
        <v>9667</v>
      </c>
      <c r="F16">
        <v>2021</v>
      </c>
      <c r="G16" t="s">
        <v>12019</v>
      </c>
      <c r="H16" t="s">
        <v>9658</v>
      </c>
      <c r="I16" t="s">
        <v>9665</v>
      </c>
      <c r="J16" t="s">
        <v>9084</v>
      </c>
      <c r="K16" t="s">
        <v>13255</v>
      </c>
    </row>
    <row r="17" spans="1:11" x14ac:dyDescent="0.45">
      <c r="A17" t="s">
        <v>11760</v>
      </c>
      <c r="B17" t="s">
        <v>5857</v>
      </c>
      <c r="C17" t="s">
        <v>6811</v>
      </c>
      <c r="D17" t="s">
        <v>8740</v>
      </c>
      <c r="F17">
        <v>2024</v>
      </c>
      <c r="G17" t="s">
        <v>8738</v>
      </c>
      <c r="H17" t="s">
        <v>8739</v>
      </c>
      <c r="I17" t="s">
        <v>8737</v>
      </c>
      <c r="K17" t="s">
        <v>12238</v>
      </c>
    </row>
    <row r="18" spans="1:11" x14ac:dyDescent="0.45">
      <c r="A18" t="s">
        <v>11759</v>
      </c>
      <c r="B18">
        <v>7</v>
      </c>
      <c r="C18" t="s">
        <v>5645</v>
      </c>
      <c r="D18" t="s">
        <v>5644</v>
      </c>
      <c r="E18" t="s">
        <v>5643</v>
      </c>
      <c r="F18">
        <v>2024</v>
      </c>
      <c r="G18" t="s">
        <v>5642</v>
      </c>
      <c r="I18" t="s">
        <v>5641</v>
      </c>
      <c r="J18" t="s">
        <v>5640</v>
      </c>
      <c r="K18" t="s">
        <v>12183</v>
      </c>
    </row>
    <row r="19" spans="1:11" x14ac:dyDescent="0.45">
      <c r="A19" t="s">
        <v>386</v>
      </c>
      <c r="B19" t="s">
        <v>17</v>
      </c>
      <c r="C19" t="s">
        <v>345</v>
      </c>
      <c r="D19" t="s">
        <v>346</v>
      </c>
      <c r="E19" t="s">
        <v>347</v>
      </c>
      <c r="F19">
        <v>2020</v>
      </c>
      <c r="G19" t="s">
        <v>350</v>
      </c>
      <c r="H19" t="s">
        <v>351</v>
      </c>
      <c r="I19" t="s">
        <v>352</v>
      </c>
      <c r="J19" t="s">
        <v>353</v>
      </c>
      <c r="K19" t="s">
        <v>12130</v>
      </c>
    </row>
    <row r="20" spans="1:11" x14ac:dyDescent="0.45">
      <c r="A20" t="s">
        <v>11759</v>
      </c>
      <c r="B20">
        <v>7</v>
      </c>
      <c r="C20" t="s">
        <v>3326</v>
      </c>
      <c r="D20" t="s">
        <v>3325</v>
      </c>
      <c r="E20" t="s">
        <v>766</v>
      </c>
      <c r="F20">
        <v>2022</v>
      </c>
      <c r="G20" t="s">
        <v>3324</v>
      </c>
      <c r="I20" t="s">
        <v>3323</v>
      </c>
      <c r="J20" t="s">
        <v>3322</v>
      </c>
      <c r="K20" t="s">
        <v>12530</v>
      </c>
    </row>
    <row r="21" spans="1:11" x14ac:dyDescent="0.45">
      <c r="A21" t="s">
        <v>11760</v>
      </c>
      <c r="B21" t="s">
        <v>5857</v>
      </c>
      <c r="C21" t="s">
        <v>6091</v>
      </c>
      <c r="D21" t="s">
        <v>6088</v>
      </c>
      <c r="F21">
        <v>2020</v>
      </c>
      <c r="G21" t="s">
        <v>6085</v>
      </c>
      <c r="H21" t="s">
        <v>6086</v>
      </c>
      <c r="I21" t="s">
        <v>6084</v>
      </c>
      <c r="K21" t="s">
        <v>13201</v>
      </c>
    </row>
    <row r="22" spans="1:11" x14ac:dyDescent="0.45">
      <c r="A22" t="s">
        <v>11760</v>
      </c>
      <c r="B22" t="s">
        <v>5857</v>
      </c>
      <c r="C22" t="s">
        <v>7650</v>
      </c>
      <c r="D22" t="s">
        <v>7647</v>
      </c>
      <c r="F22">
        <v>2023</v>
      </c>
      <c r="G22" t="s">
        <v>7644</v>
      </c>
      <c r="H22" t="s">
        <v>7645</v>
      </c>
      <c r="I22" t="s">
        <v>7643</v>
      </c>
      <c r="K22" t="s">
        <v>13045</v>
      </c>
    </row>
    <row r="23" spans="1:11" x14ac:dyDescent="0.45">
      <c r="A23" t="s">
        <v>11760</v>
      </c>
      <c r="B23" t="s">
        <v>5857</v>
      </c>
      <c r="C23" t="s">
        <v>6186</v>
      </c>
      <c r="D23" t="s">
        <v>6183</v>
      </c>
      <c r="F23">
        <v>2019</v>
      </c>
      <c r="G23" t="s">
        <v>6180</v>
      </c>
      <c r="H23" t="s">
        <v>6181</v>
      </c>
      <c r="I23" t="s">
        <v>6179</v>
      </c>
      <c r="K23" t="s">
        <v>13190</v>
      </c>
    </row>
    <row r="24" spans="1:11" x14ac:dyDescent="0.45">
      <c r="A24" t="s">
        <v>11759</v>
      </c>
      <c r="B24">
        <v>7</v>
      </c>
      <c r="C24" t="s">
        <v>3561</v>
      </c>
      <c r="D24" t="s">
        <v>3560</v>
      </c>
      <c r="E24" t="s">
        <v>3559</v>
      </c>
      <c r="F24">
        <v>2022</v>
      </c>
      <c r="G24" t="s">
        <v>3557</v>
      </c>
      <c r="I24" t="s">
        <v>3556</v>
      </c>
      <c r="J24" t="s">
        <v>3555</v>
      </c>
      <c r="K24" t="s">
        <v>12496</v>
      </c>
    </row>
    <row r="25" spans="1:11" x14ac:dyDescent="0.45">
      <c r="A25" t="s">
        <v>11759</v>
      </c>
      <c r="B25">
        <v>7</v>
      </c>
      <c r="C25" t="s">
        <v>4736</v>
      </c>
      <c r="D25" t="s">
        <v>4735</v>
      </c>
      <c r="E25" t="s">
        <v>720</v>
      </c>
      <c r="F25">
        <v>2024</v>
      </c>
      <c r="G25" t="s">
        <v>4732</v>
      </c>
      <c r="I25" t="s">
        <v>4731</v>
      </c>
      <c r="J25" t="s">
        <v>4730</v>
      </c>
      <c r="K25" t="s">
        <v>12321</v>
      </c>
    </row>
    <row r="26" spans="1:11" x14ac:dyDescent="0.45">
      <c r="A26" t="s">
        <v>11759</v>
      </c>
      <c r="B26">
        <v>7</v>
      </c>
      <c r="C26" t="s">
        <v>2509</v>
      </c>
      <c r="D26" t="s">
        <v>2508</v>
      </c>
      <c r="E26" t="s">
        <v>1157</v>
      </c>
      <c r="F26">
        <v>2023</v>
      </c>
      <c r="G26" t="s">
        <v>2507</v>
      </c>
      <c r="I26" t="s">
        <v>2506</v>
      </c>
      <c r="J26" t="s">
        <v>2505</v>
      </c>
      <c r="K26" t="s">
        <v>12652</v>
      </c>
    </row>
    <row r="27" spans="1:11" x14ac:dyDescent="0.45">
      <c r="A27" t="s">
        <v>11760</v>
      </c>
      <c r="B27" t="s">
        <v>5857</v>
      </c>
      <c r="C27" t="s">
        <v>8365</v>
      </c>
      <c r="D27" t="s">
        <v>5219</v>
      </c>
      <c r="F27">
        <v>2024</v>
      </c>
      <c r="G27" t="s">
        <v>8361</v>
      </c>
      <c r="H27" t="s">
        <v>8362</v>
      </c>
      <c r="I27" t="s">
        <v>8360</v>
      </c>
      <c r="K27" t="s">
        <v>12247</v>
      </c>
    </row>
    <row r="28" spans="1:11" x14ac:dyDescent="0.45">
      <c r="A28" t="s">
        <v>11759</v>
      </c>
      <c r="B28">
        <v>7</v>
      </c>
      <c r="C28" t="s">
        <v>968</v>
      </c>
      <c r="D28" t="s">
        <v>967</v>
      </c>
      <c r="E28" t="s">
        <v>711</v>
      </c>
      <c r="F28">
        <v>2021</v>
      </c>
      <c r="G28" t="s">
        <v>966</v>
      </c>
      <c r="I28" t="s">
        <v>965</v>
      </c>
      <c r="J28" t="s">
        <v>964</v>
      </c>
      <c r="K28" t="s">
        <v>12865</v>
      </c>
    </row>
    <row r="29" spans="1:11" x14ac:dyDescent="0.45">
      <c r="A29" t="s">
        <v>11759</v>
      </c>
      <c r="B29">
        <v>7</v>
      </c>
      <c r="C29" t="s">
        <v>3010</v>
      </c>
      <c r="D29" t="s">
        <v>3009</v>
      </c>
      <c r="E29" t="s">
        <v>3008</v>
      </c>
      <c r="F29">
        <v>2024</v>
      </c>
      <c r="G29" t="s">
        <v>3005</v>
      </c>
      <c r="I29" t="s">
        <v>3004</v>
      </c>
      <c r="J29" t="s">
        <v>3003</v>
      </c>
      <c r="K29" t="s">
        <v>12577</v>
      </c>
    </row>
    <row r="30" spans="1:11" x14ac:dyDescent="0.45">
      <c r="A30" t="s">
        <v>11759</v>
      </c>
      <c r="B30">
        <v>7</v>
      </c>
      <c r="C30" t="s">
        <v>4118</v>
      </c>
      <c r="D30" t="s">
        <v>4117</v>
      </c>
      <c r="E30" t="s">
        <v>759</v>
      </c>
      <c r="F30">
        <v>2022</v>
      </c>
      <c r="G30" t="s">
        <v>4115</v>
      </c>
      <c r="I30" t="s">
        <v>4114</v>
      </c>
      <c r="J30" t="s">
        <v>4113</v>
      </c>
      <c r="K30" t="s">
        <v>12415</v>
      </c>
    </row>
    <row r="31" spans="1:11" x14ac:dyDescent="0.45">
      <c r="A31" t="s">
        <v>11759</v>
      </c>
      <c r="B31">
        <v>7</v>
      </c>
      <c r="C31" t="s">
        <v>4357</v>
      </c>
      <c r="D31" t="s">
        <v>4356</v>
      </c>
      <c r="E31" t="s">
        <v>902</v>
      </c>
      <c r="F31">
        <v>2022</v>
      </c>
      <c r="G31" t="s">
        <v>4353</v>
      </c>
      <c r="I31" t="s">
        <v>4352</v>
      </c>
      <c r="J31" t="s">
        <v>4351</v>
      </c>
      <c r="K31" t="s">
        <v>12378</v>
      </c>
    </row>
    <row r="32" spans="1:11" x14ac:dyDescent="0.45">
      <c r="A32" t="s">
        <v>11759</v>
      </c>
      <c r="B32">
        <v>7</v>
      </c>
      <c r="C32" t="s">
        <v>5739</v>
      </c>
      <c r="D32" t="s">
        <v>5738</v>
      </c>
      <c r="E32" t="s">
        <v>1581</v>
      </c>
      <c r="F32">
        <v>2024</v>
      </c>
      <c r="G32" t="s">
        <v>5737</v>
      </c>
      <c r="I32" t="s">
        <v>5736</v>
      </c>
      <c r="J32" t="s">
        <v>5735</v>
      </c>
      <c r="K32" t="s">
        <v>12168</v>
      </c>
    </row>
    <row r="33" spans="1:11" x14ac:dyDescent="0.45">
      <c r="A33" t="s">
        <v>11759</v>
      </c>
      <c r="B33">
        <v>7</v>
      </c>
      <c r="C33" t="s">
        <v>1483</v>
      </c>
      <c r="D33" t="s">
        <v>1482</v>
      </c>
      <c r="E33" t="s">
        <v>1481</v>
      </c>
      <c r="F33">
        <v>2020</v>
      </c>
      <c r="G33" t="s">
        <v>1478</v>
      </c>
      <c r="I33" t="s">
        <v>1477</v>
      </c>
      <c r="J33" t="s">
        <v>1476</v>
      </c>
      <c r="K33" t="s">
        <v>12793</v>
      </c>
    </row>
    <row r="34" spans="1:11" x14ac:dyDescent="0.45">
      <c r="A34" t="s">
        <v>11759</v>
      </c>
      <c r="B34">
        <v>7</v>
      </c>
      <c r="C34" t="s">
        <v>3320</v>
      </c>
      <c r="D34" t="s">
        <v>3319</v>
      </c>
      <c r="E34" t="s">
        <v>655</v>
      </c>
      <c r="F34">
        <v>2023</v>
      </c>
      <c r="G34" t="s">
        <v>3318</v>
      </c>
      <c r="I34" t="s">
        <v>3317</v>
      </c>
      <c r="J34" t="s">
        <v>3316</v>
      </c>
      <c r="K34" t="s">
        <v>12531</v>
      </c>
    </row>
    <row r="35" spans="1:11" x14ac:dyDescent="0.45">
      <c r="A35" t="s">
        <v>11759</v>
      </c>
      <c r="B35">
        <v>7</v>
      </c>
      <c r="C35" t="s">
        <v>2295</v>
      </c>
      <c r="D35" t="s">
        <v>2294</v>
      </c>
      <c r="E35" t="s">
        <v>1823</v>
      </c>
      <c r="F35">
        <v>2018</v>
      </c>
      <c r="G35" t="s">
        <v>2292</v>
      </c>
      <c r="I35" t="s">
        <v>2291</v>
      </c>
      <c r="J35" t="s">
        <v>2290</v>
      </c>
      <c r="K35" t="s">
        <v>12682</v>
      </c>
    </row>
    <row r="36" spans="1:11" x14ac:dyDescent="0.45">
      <c r="A36" t="s">
        <v>11759</v>
      </c>
      <c r="B36">
        <v>7</v>
      </c>
      <c r="C36" t="s">
        <v>4742</v>
      </c>
      <c r="D36" t="s">
        <v>4741</v>
      </c>
      <c r="E36" t="s">
        <v>1267</v>
      </c>
      <c r="F36">
        <v>2024</v>
      </c>
      <c r="G36" t="s">
        <v>4740</v>
      </c>
      <c r="I36" t="s">
        <v>4739</v>
      </c>
      <c r="J36" t="s">
        <v>4738</v>
      </c>
      <c r="K36" t="s">
        <v>12320</v>
      </c>
    </row>
    <row r="37" spans="1:11" x14ac:dyDescent="0.45">
      <c r="A37" t="s">
        <v>11760</v>
      </c>
      <c r="B37" t="s">
        <v>5857</v>
      </c>
      <c r="C37" t="s">
        <v>7790</v>
      </c>
      <c r="D37" t="s">
        <v>7787</v>
      </c>
      <c r="F37">
        <v>2023</v>
      </c>
      <c r="G37" t="s">
        <v>7783</v>
      </c>
      <c r="H37" t="s">
        <v>7784</v>
      </c>
      <c r="I37" t="s">
        <v>7782</v>
      </c>
      <c r="K37" t="s">
        <v>13034</v>
      </c>
    </row>
    <row r="38" spans="1:11" x14ac:dyDescent="0.45">
      <c r="A38" t="s">
        <v>11759</v>
      </c>
      <c r="B38">
        <v>7</v>
      </c>
      <c r="C38" t="s">
        <v>3063</v>
      </c>
      <c r="D38" t="s">
        <v>3062</v>
      </c>
      <c r="E38" t="s">
        <v>3061</v>
      </c>
      <c r="F38">
        <v>2023</v>
      </c>
      <c r="G38" t="s">
        <v>3060</v>
      </c>
      <c r="I38" t="s">
        <v>3059</v>
      </c>
      <c r="J38" t="s">
        <v>3058</v>
      </c>
      <c r="K38" t="s">
        <v>12569</v>
      </c>
    </row>
    <row r="39" spans="1:11" x14ac:dyDescent="0.45">
      <c r="A39" t="s">
        <v>11759</v>
      </c>
      <c r="B39">
        <v>7</v>
      </c>
      <c r="C39" t="s">
        <v>1619</v>
      </c>
      <c r="D39" t="s">
        <v>1618</v>
      </c>
      <c r="E39" t="s">
        <v>795</v>
      </c>
      <c r="F39">
        <v>2019</v>
      </c>
      <c r="G39" t="s">
        <v>1616</v>
      </c>
      <c r="I39" t="s">
        <v>1615</v>
      </c>
      <c r="J39" t="s">
        <v>1614</v>
      </c>
      <c r="K39" t="s">
        <v>12774</v>
      </c>
    </row>
    <row r="40" spans="1:11" x14ac:dyDescent="0.45">
      <c r="A40" t="s">
        <v>11759</v>
      </c>
      <c r="B40">
        <v>7</v>
      </c>
      <c r="C40" t="s">
        <v>4149</v>
      </c>
      <c r="D40" t="s">
        <v>4148</v>
      </c>
      <c r="E40" t="s">
        <v>4147</v>
      </c>
      <c r="F40">
        <v>2022</v>
      </c>
      <c r="G40" t="s">
        <v>4146</v>
      </c>
      <c r="I40" t="s">
        <v>4145</v>
      </c>
      <c r="K40" t="s">
        <v>12410</v>
      </c>
    </row>
    <row r="41" spans="1:11" x14ac:dyDescent="0.45">
      <c r="A41" t="s">
        <v>11759</v>
      </c>
      <c r="B41">
        <v>7</v>
      </c>
      <c r="C41" t="s">
        <v>1041</v>
      </c>
      <c r="D41" t="s">
        <v>1040</v>
      </c>
      <c r="E41" t="s">
        <v>773</v>
      </c>
      <c r="F41">
        <v>2021</v>
      </c>
      <c r="G41" t="s">
        <v>1039</v>
      </c>
      <c r="I41" t="s">
        <v>1038</v>
      </c>
      <c r="J41" t="s">
        <v>1037</v>
      </c>
      <c r="K41" t="s">
        <v>12854</v>
      </c>
    </row>
    <row r="42" spans="1:11" x14ac:dyDescent="0.45">
      <c r="A42" t="s">
        <v>11760</v>
      </c>
      <c r="B42" t="s">
        <v>5857</v>
      </c>
      <c r="C42" t="s">
        <v>8017</v>
      </c>
      <c r="D42" t="s">
        <v>8014</v>
      </c>
      <c r="F42">
        <v>2022</v>
      </c>
      <c r="G42" t="s">
        <v>8012</v>
      </c>
      <c r="H42" t="s">
        <v>8013</v>
      </c>
      <c r="I42" t="s">
        <v>8011</v>
      </c>
      <c r="K42" t="s">
        <v>13011</v>
      </c>
    </row>
    <row r="43" spans="1:11" x14ac:dyDescent="0.45">
      <c r="A43" t="s">
        <v>11760</v>
      </c>
      <c r="B43" t="s">
        <v>5857</v>
      </c>
      <c r="C43" t="s">
        <v>7072</v>
      </c>
      <c r="D43" t="s">
        <v>7069</v>
      </c>
      <c r="F43">
        <v>2022</v>
      </c>
      <c r="G43" t="s">
        <v>7066</v>
      </c>
      <c r="H43" t="s">
        <v>7067</v>
      </c>
      <c r="I43" t="s">
        <v>7065</v>
      </c>
      <c r="K43" t="s">
        <v>13105</v>
      </c>
    </row>
    <row r="44" spans="1:11" x14ac:dyDescent="0.45">
      <c r="A44" t="s">
        <v>11760</v>
      </c>
      <c r="B44" t="s">
        <v>5857</v>
      </c>
      <c r="C44" t="s">
        <v>6192</v>
      </c>
      <c r="D44" t="s">
        <v>1465</v>
      </c>
      <c r="F44">
        <v>2019</v>
      </c>
      <c r="G44" t="s">
        <v>6189</v>
      </c>
      <c r="H44" t="s">
        <v>6190</v>
      </c>
      <c r="I44" t="s">
        <v>6188</v>
      </c>
      <c r="K44" t="s">
        <v>12795</v>
      </c>
    </row>
    <row r="45" spans="1:11" x14ac:dyDescent="0.45">
      <c r="A45" t="s">
        <v>388</v>
      </c>
      <c r="C45" t="s">
        <v>570</v>
      </c>
      <c r="D45" t="s">
        <v>571</v>
      </c>
      <c r="F45">
        <v>2020</v>
      </c>
      <c r="G45" t="s">
        <v>566</v>
      </c>
      <c r="H45" t="s">
        <v>567</v>
      </c>
      <c r="I45" t="s">
        <v>568</v>
      </c>
      <c r="J45" t="s">
        <v>565</v>
      </c>
      <c r="K45" t="s">
        <v>12136</v>
      </c>
    </row>
    <row r="46" spans="1:11" x14ac:dyDescent="0.45">
      <c r="A46" t="s">
        <v>11759</v>
      </c>
      <c r="B46">
        <v>7</v>
      </c>
      <c r="C46" t="s">
        <v>3951</v>
      </c>
      <c r="D46" t="s">
        <v>3950</v>
      </c>
      <c r="E46" t="s">
        <v>1318</v>
      </c>
      <c r="F46">
        <v>2022</v>
      </c>
      <c r="G46" t="s">
        <v>3949</v>
      </c>
      <c r="I46" t="s">
        <v>3948</v>
      </c>
      <c r="J46" t="s">
        <v>3947</v>
      </c>
      <c r="K46" t="s">
        <v>12439</v>
      </c>
    </row>
    <row r="47" spans="1:11" x14ac:dyDescent="0.45">
      <c r="A47" t="s">
        <v>11761</v>
      </c>
      <c r="B47" t="s">
        <v>9095</v>
      </c>
      <c r="C47" t="s">
        <v>9310</v>
      </c>
      <c r="D47" t="s">
        <v>9308</v>
      </c>
      <c r="F47">
        <v>2024</v>
      </c>
      <c r="G47" t="s">
        <v>12060</v>
      </c>
      <c r="H47" t="s">
        <v>8585</v>
      </c>
      <c r="I47" t="s">
        <v>9306</v>
      </c>
      <c r="J47" t="s">
        <v>9084</v>
      </c>
      <c r="K47" t="s">
        <v>13261</v>
      </c>
    </row>
    <row r="48" spans="1:11" x14ac:dyDescent="0.45">
      <c r="A48" t="s">
        <v>11760</v>
      </c>
      <c r="B48" t="s">
        <v>5857</v>
      </c>
      <c r="C48" t="s">
        <v>8193</v>
      </c>
      <c r="D48" t="s">
        <v>8190</v>
      </c>
      <c r="F48">
        <v>2023</v>
      </c>
      <c r="G48" t="s">
        <v>8186</v>
      </c>
      <c r="H48" t="s">
        <v>8187</v>
      </c>
      <c r="I48" t="s">
        <v>8185</v>
      </c>
      <c r="K48" t="s">
        <v>12995</v>
      </c>
    </row>
    <row r="49" spans="1:11" x14ac:dyDescent="0.45">
      <c r="A49" t="s">
        <v>11760</v>
      </c>
      <c r="B49" t="s">
        <v>5901</v>
      </c>
      <c r="C49" t="s">
        <v>7675</v>
      </c>
      <c r="D49" t="s">
        <v>7672</v>
      </c>
      <c r="F49">
        <v>2023</v>
      </c>
      <c r="G49" t="s">
        <v>7670</v>
      </c>
      <c r="H49" t="s">
        <v>7671</v>
      </c>
      <c r="I49" t="s">
        <v>7669</v>
      </c>
      <c r="K49" t="s">
        <v>13042</v>
      </c>
    </row>
    <row r="50" spans="1:11" x14ac:dyDescent="0.45">
      <c r="A50" t="s">
        <v>11760</v>
      </c>
      <c r="B50" t="s">
        <v>5857</v>
      </c>
      <c r="C50" t="s">
        <v>5951</v>
      </c>
      <c r="D50" t="s">
        <v>5949</v>
      </c>
      <c r="F50">
        <v>2020</v>
      </c>
      <c r="G50" t="s">
        <v>5946</v>
      </c>
      <c r="H50" t="s">
        <v>5947</v>
      </c>
      <c r="I50" t="s">
        <v>5945</v>
      </c>
      <c r="K50" t="s">
        <v>13213</v>
      </c>
    </row>
    <row r="51" spans="1:11" x14ac:dyDescent="0.45">
      <c r="A51" t="s">
        <v>11759</v>
      </c>
      <c r="B51">
        <v>7</v>
      </c>
      <c r="C51" t="s">
        <v>4703</v>
      </c>
      <c r="D51" t="s">
        <v>4702</v>
      </c>
      <c r="E51" t="s">
        <v>704</v>
      </c>
      <c r="F51">
        <v>2024</v>
      </c>
      <c r="G51" t="s">
        <v>4701</v>
      </c>
      <c r="I51" t="s">
        <v>4700</v>
      </c>
      <c r="J51" t="s">
        <v>4699</v>
      </c>
      <c r="K51" t="s">
        <v>12326</v>
      </c>
    </row>
    <row r="52" spans="1:11" x14ac:dyDescent="0.45">
      <c r="A52" t="s">
        <v>11760</v>
      </c>
      <c r="B52" t="s">
        <v>5857</v>
      </c>
      <c r="C52" t="s">
        <v>7034</v>
      </c>
      <c r="D52" t="s">
        <v>2008</v>
      </c>
      <c r="F52">
        <v>2020</v>
      </c>
      <c r="G52" t="s">
        <v>7030</v>
      </c>
      <c r="H52" t="s">
        <v>7031</v>
      </c>
      <c r="I52" t="s">
        <v>7029</v>
      </c>
      <c r="K52" t="s">
        <v>12720</v>
      </c>
    </row>
    <row r="53" spans="1:11" x14ac:dyDescent="0.45">
      <c r="A53" t="s">
        <v>11759</v>
      </c>
      <c r="B53">
        <v>7</v>
      </c>
      <c r="C53" t="s">
        <v>1359</v>
      </c>
      <c r="D53" t="s">
        <v>1358</v>
      </c>
      <c r="E53" t="s">
        <v>720</v>
      </c>
      <c r="F53">
        <v>2019</v>
      </c>
      <c r="G53" t="s">
        <v>1355</v>
      </c>
      <c r="I53" t="s">
        <v>1354</v>
      </c>
      <c r="J53" t="s">
        <v>1353</v>
      </c>
      <c r="K53" t="s">
        <v>12809</v>
      </c>
    </row>
    <row r="54" spans="1:11" x14ac:dyDescent="0.45">
      <c r="A54" t="s">
        <v>11759</v>
      </c>
      <c r="B54">
        <v>7</v>
      </c>
      <c r="C54" t="s">
        <v>2425</v>
      </c>
      <c r="D54" t="s">
        <v>2424</v>
      </c>
      <c r="E54" t="s">
        <v>2423</v>
      </c>
      <c r="F54">
        <v>2017</v>
      </c>
      <c r="G54" t="s">
        <v>2421</v>
      </c>
      <c r="I54" t="s">
        <v>2420</v>
      </c>
      <c r="J54" t="s">
        <v>2419</v>
      </c>
      <c r="K54" t="s">
        <v>12664</v>
      </c>
    </row>
    <row r="55" spans="1:11" x14ac:dyDescent="0.45">
      <c r="A55" t="s">
        <v>11760</v>
      </c>
      <c r="B55" t="s">
        <v>5857</v>
      </c>
      <c r="C55" t="s">
        <v>6233</v>
      </c>
      <c r="D55" t="s">
        <v>6230</v>
      </c>
      <c r="F55">
        <v>2017</v>
      </c>
      <c r="G55" t="s">
        <v>6227</v>
      </c>
      <c r="H55" t="s">
        <v>6228</v>
      </c>
      <c r="I55" t="s">
        <v>6226</v>
      </c>
      <c r="K55" t="s">
        <v>13187</v>
      </c>
    </row>
    <row r="56" spans="1:11" x14ac:dyDescent="0.45">
      <c r="A56" t="s">
        <v>11759</v>
      </c>
      <c r="B56">
        <v>7</v>
      </c>
      <c r="C56" t="s">
        <v>864</v>
      </c>
      <c r="D56" t="s">
        <v>863</v>
      </c>
      <c r="E56" t="s">
        <v>655</v>
      </c>
      <c r="F56">
        <v>2020</v>
      </c>
      <c r="G56" t="s">
        <v>862</v>
      </c>
      <c r="I56" t="s">
        <v>861</v>
      </c>
      <c r="J56" t="s">
        <v>860</v>
      </c>
      <c r="K56" t="s">
        <v>12879</v>
      </c>
    </row>
    <row r="57" spans="1:11" x14ac:dyDescent="0.45">
      <c r="A57" t="s">
        <v>11759</v>
      </c>
      <c r="B57">
        <v>7</v>
      </c>
      <c r="C57" t="s">
        <v>1619</v>
      </c>
      <c r="D57" t="s">
        <v>2229</v>
      </c>
      <c r="E57" t="s">
        <v>795</v>
      </c>
      <c r="F57">
        <v>2017</v>
      </c>
      <c r="G57" t="s">
        <v>2227</v>
      </c>
      <c r="I57" t="s">
        <v>2226</v>
      </c>
      <c r="J57" t="s">
        <v>2225</v>
      </c>
      <c r="K57" t="s">
        <v>12691</v>
      </c>
    </row>
    <row r="58" spans="1:11" x14ac:dyDescent="0.45">
      <c r="A58" t="s">
        <v>11759</v>
      </c>
      <c r="B58">
        <v>7</v>
      </c>
      <c r="C58" t="s">
        <v>4324</v>
      </c>
      <c r="D58" t="s">
        <v>4323</v>
      </c>
      <c r="E58" t="s">
        <v>4322</v>
      </c>
      <c r="F58">
        <v>2022</v>
      </c>
      <c r="G58" t="s">
        <v>4321</v>
      </c>
      <c r="I58" t="s">
        <v>4320</v>
      </c>
      <c r="J58" t="s">
        <v>4319</v>
      </c>
      <c r="K58" t="s">
        <v>12383</v>
      </c>
    </row>
    <row r="59" spans="1:11" x14ac:dyDescent="0.45">
      <c r="A59" t="s">
        <v>11760</v>
      </c>
      <c r="B59" t="s">
        <v>5857</v>
      </c>
      <c r="C59" t="s">
        <v>8247</v>
      </c>
      <c r="D59" t="s">
        <v>3736</v>
      </c>
      <c r="F59">
        <v>2023</v>
      </c>
      <c r="G59" t="s">
        <v>8242</v>
      </c>
      <c r="H59" t="s">
        <v>8243</v>
      </c>
      <c r="I59" t="s">
        <v>8241</v>
      </c>
      <c r="K59" t="s">
        <v>12470</v>
      </c>
    </row>
    <row r="60" spans="1:11" x14ac:dyDescent="0.45">
      <c r="A60" t="s">
        <v>11760</v>
      </c>
      <c r="B60" t="s">
        <v>5857</v>
      </c>
      <c r="C60" t="s">
        <v>6743</v>
      </c>
      <c r="D60" t="s">
        <v>6740</v>
      </c>
      <c r="F60">
        <v>2020</v>
      </c>
      <c r="G60" t="s">
        <v>6736</v>
      </c>
      <c r="H60" t="s">
        <v>6737</v>
      </c>
      <c r="I60" t="s">
        <v>6735</v>
      </c>
      <c r="K60" t="s">
        <v>13135</v>
      </c>
    </row>
    <row r="61" spans="1:11" x14ac:dyDescent="0.45">
      <c r="A61" t="s">
        <v>11759</v>
      </c>
      <c r="B61">
        <v>7</v>
      </c>
      <c r="C61" t="s">
        <v>5029</v>
      </c>
      <c r="D61" t="s">
        <v>5028</v>
      </c>
      <c r="E61" t="s">
        <v>5027</v>
      </c>
      <c r="F61">
        <v>2024</v>
      </c>
      <c r="G61" t="s">
        <v>5026</v>
      </c>
      <c r="I61" t="s">
        <v>5025</v>
      </c>
      <c r="J61" t="s">
        <v>5024</v>
      </c>
      <c r="K61" t="s">
        <v>12277</v>
      </c>
    </row>
    <row r="62" spans="1:11" x14ac:dyDescent="0.45">
      <c r="A62" t="s">
        <v>11760</v>
      </c>
      <c r="B62" t="s">
        <v>5857</v>
      </c>
      <c r="C62" t="s">
        <v>8488</v>
      </c>
      <c r="D62" t="s">
        <v>8485</v>
      </c>
      <c r="F62">
        <v>2024</v>
      </c>
      <c r="G62" t="s">
        <v>8482</v>
      </c>
      <c r="H62" t="s">
        <v>8483</v>
      </c>
      <c r="I62" t="s">
        <v>8481</v>
      </c>
      <c r="K62" t="s">
        <v>12973</v>
      </c>
    </row>
    <row r="63" spans="1:11" x14ac:dyDescent="0.45">
      <c r="A63" t="s">
        <v>11760</v>
      </c>
      <c r="B63" t="s">
        <v>5857</v>
      </c>
      <c r="C63" t="s">
        <v>8597</v>
      </c>
      <c r="D63" t="s">
        <v>8594</v>
      </c>
      <c r="F63">
        <v>2024</v>
      </c>
      <c r="G63" t="s">
        <v>8592</v>
      </c>
      <c r="H63" t="s">
        <v>8593</v>
      </c>
      <c r="I63" t="s">
        <v>8591</v>
      </c>
      <c r="K63" t="s">
        <v>12963</v>
      </c>
    </row>
    <row r="64" spans="1:11" x14ac:dyDescent="0.45">
      <c r="A64" t="s">
        <v>11759</v>
      </c>
      <c r="B64">
        <v>7</v>
      </c>
      <c r="C64" t="s">
        <v>5387</v>
      </c>
      <c r="D64" t="s">
        <v>5386</v>
      </c>
      <c r="E64" t="s">
        <v>795</v>
      </c>
      <c r="F64">
        <v>2024</v>
      </c>
      <c r="G64" t="s">
        <v>5385</v>
      </c>
      <c r="I64" t="s">
        <v>5384</v>
      </c>
      <c r="J64" t="s">
        <v>5383</v>
      </c>
      <c r="K64" t="s">
        <v>12222</v>
      </c>
    </row>
    <row r="65" spans="1:11" x14ac:dyDescent="0.45">
      <c r="A65" t="s">
        <v>11759</v>
      </c>
      <c r="B65">
        <v>7</v>
      </c>
      <c r="C65" t="s">
        <v>2184</v>
      </c>
      <c r="D65" t="s">
        <v>2183</v>
      </c>
      <c r="E65" t="s">
        <v>2182</v>
      </c>
      <c r="F65">
        <v>2017</v>
      </c>
      <c r="G65" t="s">
        <v>2180</v>
      </c>
      <c r="I65" t="s">
        <v>2179</v>
      </c>
      <c r="J65" t="s">
        <v>2178</v>
      </c>
      <c r="K65" t="s">
        <v>12697</v>
      </c>
    </row>
    <row r="66" spans="1:11" x14ac:dyDescent="0.45">
      <c r="A66" t="s">
        <v>11759</v>
      </c>
      <c r="B66">
        <v>7</v>
      </c>
      <c r="C66" t="s">
        <v>1749</v>
      </c>
      <c r="D66" t="s">
        <v>1748</v>
      </c>
      <c r="E66" t="s">
        <v>720</v>
      </c>
      <c r="F66">
        <v>2020</v>
      </c>
      <c r="G66" t="s">
        <v>1745</v>
      </c>
      <c r="I66" t="s">
        <v>1744</v>
      </c>
      <c r="J66" t="s">
        <v>1743</v>
      </c>
      <c r="K66" t="s">
        <v>12756</v>
      </c>
    </row>
    <row r="67" spans="1:11" x14ac:dyDescent="0.45">
      <c r="A67" t="s">
        <v>11759</v>
      </c>
      <c r="B67">
        <v>7</v>
      </c>
      <c r="C67" t="s">
        <v>4595</v>
      </c>
      <c r="D67" t="s">
        <v>4594</v>
      </c>
      <c r="E67" t="s">
        <v>4593</v>
      </c>
      <c r="F67">
        <v>2024</v>
      </c>
      <c r="G67" t="s">
        <v>4592</v>
      </c>
      <c r="I67" t="s">
        <v>4591</v>
      </c>
      <c r="J67" t="s">
        <v>4590</v>
      </c>
      <c r="K67" t="s">
        <v>12342</v>
      </c>
    </row>
    <row r="68" spans="1:11" x14ac:dyDescent="0.45">
      <c r="A68" t="s">
        <v>11760</v>
      </c>
      <c r="B68" t="s">
        <v>5857</v>
      </c>
      <c r="C68" t="s">
        <v>6280</v>
      </c>
      <c r="D68" t="s">
        <v>6278</v>
      </c>
      <c r="F68">
        <v>2020</v>
      </c>
      <c r="G68" t="s">
        <v>6275</v>
      </c>
      <c r="H68" t="s">
        <v>6276</v>
      </c>
      <c r="I68" t="s">
        <v>6274</v>
      </c>
      <c r="K68" t="s">
        <v>13182</v>
      </c>
    </row>
    <row r="69" spans="1:11" x14ac:dyDescent="0.45">
      <c r="A69" t="s">
        <v>11761</v>
      </c>
      <c r="B69" t="s">
        <v>9095</v>
      </c>
      <c r="C69" t="s">
        <v>10407</v>
      </c>
      <c r="D69" t="s">
        <v>10405</v>
      </c>
      <c r="F69">
        <v>2022</v>
      </c>
      <c r="G69" t="s">
        <v>11930</v>
      </c>
      <c r="H69" t="s">
        <v>10402</v>
      </c>
      <c r="I69" t="s">
        <v>10404</v>
      </c>
      <c r="J69" t="s">
        <v>9084</v>
      </c>
      <c r="K69" t="s">
        <v>13242</v>
      </c>
    </row>
    <row r="70" spans="1:11" x14ac:dyDescent="0.45">
      <c r="A70" t="s">
        <v>11760</v>
      </c>
      <c r="B70" t="s">
        <v>5857</v>
      </c>
      <c r="C70" t="s">
        <v>6938</v>
      </c>
      <c r="D70" t="s">
        <v>6935</v>
      </c>
      <c r="F70">
        <v>2021</v>
      </c>
      <c r="G70" t="s">
        <v>6932</v>
      </c>
      <c r="H70" t="s">
        <v>6933</v>
      </c>
      <c r="I70" t="s">
        <v>6931</v>
      </c>
      <c r="K70" t="s">
        <v>13118</v>
      </c>
    </row>
    <row r="71" spans="1:11" x14ac:dyDescent="0.45">
      <c r="A71" t="s">
        <v>11759</v>
      </c>
      <c r="B71">
        <v>7</v>
      </c>
      <c r="C71" t="s">
        <v>1704</v>
      </c>
      <c r="D71" t="s">
        <v>1703</v>
      </c>
      <c r="E71" t="s">
        <v>1702</v>
      </c>
      <c r="F71">
        <v>2019</v>
      </c>
      <c r="G71" t="s">
        <v>1700</v>
      </c>
      <c r="I71" t="s">
        <v>1699</v>
      </c>
      <c r="J71" t="s">
        <v>1698</v>
      </c>
      <c r="K71" t="s">
        <v>12762</v>
      </c>
    </row>
    <row r="72" spans="1:11" x14ac:dyDescent="0.45">
      <c r="A72" t="s">
        <v>11760</v>
      </c>
      <c r="B72" t="s">
        <v>5857</v>
      </c>
      <c r="C72" t="s">
        <v>9050</v>
      </c>
      <c r="D72" t="s">
        <v>4573</v>
      </c>
      <c r="F72">
        <v>2024</v>
      </c>
      <c r="G72" t="s">
        <v>9046</v>
      </c>
      <c r="H72" t="s">
        <v>9047</v>
      </c>
      <c r="I72" t="s">
        <v>9045</v>
      </c>
      <c r="K72" t="s">
        <v>12345</v>
      </c>
    </row>
    <row r="73" spans="1:11" x14ac:dyDescent="0.45">
      <c r="A73" t="s">
        <v>11759</v>
      </c>
      <c r="B73">
        <v>7</v>
      </c>
      <c r="C73" t="s">
        <v>5155</v>
      </c>
      <c r="D73" t="s">
        <v>5154</v>
      </c>
      <c r="E73" t="s">
        <v>902</v>
      </c>
      <c r="F73">
        <v>2024</v>
      </c>
      <c r="G73" t="s">
        <v>5152</v>
      </c>
      <c r="I73" t="s">
        <v>5151</v>
      </c>
      <c r="J73" t="s">
        <v>5150</v>
      </c>
      <c r="K73" t="s">
        <v>12257</v>
      </c>
    </row>
    <row r="74" spans="1:11" x14ac:dyDescent="0.45">
      <c r="A74" t="s">
        <v>11759</v>
      </c>
      <c r="B74">
        <v>7</v>
      </c>
      <c r="C74" t="s">
        <v>1328</v>
      </c>
      <c r="D74" t="s">
        <v>1327</v>
      </c>
      <c r="E74" t="s">
        <v>720</v>
      </c>
      <c r="F74">
        <v>2019</v>
      </c>
      <c r="G74" t="s">
        <v>1324</v>
      </c>
      <c r="I74" t="s">
        <v>1323</v>
      </c>
      <c r="J74" t="s">
        <v>1322</v>
      </c>
      <c r="K74" t="s">
        <v>12813</v>
      </c>
    </row>
    <row r="75" spans="1:11" x14ac:dyDescent="0.45">
      <c r="A75" t="s">
        <v>11760</v>
      </c>
      <c r="B75" t="s">
        <v>5857</v>
      </c>
      <c r="C75" t="s">
        <v>8925</v>
      </c>
      <c r="D75" t="s">
        <v>8922</v>
      </c>
      <c r="F75">
        <v>2024</v>
      </c>
      <c r="G75" t="s">
        <v>8920</v>
      </c>
      <c r="H75" t="s">
        <v>8921</v>
      </c>
      <c r="I75" t="s">
        <v>8919</v>
      </c>
      <c r="K75" t="s">
        <v>12932</v>
      </c>
    </row>
    <row r="76" spans="1:11" x14ac:dyDescent="0.45">
      <c r="A76" t="s">
        <v>11760</v>
      </c>
      <c r="B76" t="s">
        <v>5857</v>
      </c>
      <c r="C76" t="s">
        <v>8149</v>
      </c>
      <c r="D76" t="s">
        <v>2768</v>
      </c>
      <c r="F76">
        <v>2023</v>
      </c>
      <c r="G76" t="s">
        <v>8145</v>
      </c>
      <c r="H76" t="s">
        <v>8146</v>
      </c>
      <c r="I76" t="s">
        <v>8144</v>
      </c>
      <c r="K76" t="s">
        <v>12613</v>
      </c>
    </row>
    <row r="77" spans="1:11" x14ac:dyDescent="0.45">
      <c r="A77" t="s">
        <v>11760</v>
      </c>
      <c r="B77" t="s">
        <v>5857</v>
      </c>
      <c r="C77" t="s">
        <v>7518</v>
      </c>
      <c r="D77" t="s">
        <v>3685</v>
      </c>
      <c r="F77">
        <v>2023</v>
      </c>
      <c r="G77" t="s">
        <v>7514</v>
      </c>
      <c r="H77" t="s">
        <v>7515</v>
      </c>
      <c r="I77" t="s">
        <v>7513</v>
      </c>
      <c r="K77" t="s">
        <v>12478</v>
      </c>
    </row>
    <row r="78" spans="1:11" x14ac:dyDescent="0.45">
      <c r="A78" t="s">
        <v>388</v>
      </c>
      <c r="C78" t="s">
        <v>533</v>
      </c>
      <c r="D78" t="s">
        <v>534</v>
      </c>
      <c r="F78">
        <v>2022</v>
      </c>
      <c r="G78" t="s">
        <v>528</v>
      </c>
      <c r="H78" t="s">
        <v>530</v>
      </c>
      <c r="I78" t="s">
        <v>531</v>
      </c>
      <c r="J78" t="s">
        <v>527</v>
      </c>
      <c r="K78" t="s">
        <v>12140</v>
      </c>
    </row>
    <row r="79" spans="1:11" x14ac:dyDescent="0.45">
      <c r="A79" t="s">
        <v>11760</v>
      </c>
      <c r="B79" t="s">
        <v>5857</v>
      </c>
      <c r="C79" t="s">
        <v>7163</v>
      </c>
      <c r="D79" t="s">
        <v>7160</v>
      </c>
      <c r="F79">
        <v>2021</v>
      </c>
      <c r="G79" t="s">
        <v>7157</v>
      </c>
      <c r="H79" t="s">
        <v>7158</v>
      </c>
      <c r="I79" t="s">
        <v>7156</v>
      </c>
      <c r="K79" t="s">
        <v>13096</v>
      </c>
    </row>
    <row r="80" spans="1:11" x14ac:dyDescent="0.45">
      <c r="A80" t="s">
        <v>386</v>
      </c>
      <c r="B80" t="s">
        <v>17</v>
      </c>
      <c r="C80" t="s">
        <v>109</v>
      </c>
      <c r="D80" t="s">
        <v>110</v>
      </c>
      <c r="E80" t="s">
        <v>40</v>
      </c>
      <c r="F80">
        <v>2023</v>
      </c>
      <c r="G80" t="s">
        <v>112</v>
      </c>
      <c r="H80" t="s">
        <v>113</v>
      </c>
      <c r="I80" t="s">
        <v>114</v>
      </c>
      <c r="K80" t="s">
        <v>12096</v>
      </c>
    </row>
    <row r="81" spans="1:11" x14ac:dyDescent="0.45">
      <c r="A81" t="s">
        <v>11759</v>
      </c>
      <c r="B81">
        <v>7</v>
      </c>
      <c r="C81" t="s">
        <v>3261</v>
      </c>
      <c r="D81" t="s">
        <v>3260</v>
      </c>
      <c r="E81" t="s">
        <v>3189</v>
      </c>
      <c r="F81">
        <v>2022</v>
      </c>
      <c r="G81" t="s">
        <v>3259</v>
      </c>
      <c r="I81" t="s">
        <v>3258</v>
      </c>
      <c r="J81" t="s">
        <v>3257</v>
      </c>
      <c r="K81" t="s">
        <v>12540</v>
      </c>
    </row>
    <row r="82" spans="1:11" x14ac:dyDescent="0.45">
      <c r="A82" t="s">
        <v>11760</v>
      </c>
      <c r="B82" t="s">
        <v>5857</v>
      </c>
      <c r="C82" t="s">
        <v>9043</v>
      </c>
      <c r="D82" t="s">
        <v>9040</v>
      </c>
      <c r="F82">
        <v>2024</v>
      </c>
      <c r="G82" t="s">
        <v>9037</v>
      </c>
      <c r="H82" t="s">
        <v>9038</v>
      </c>
      <c r="I82" t="s">
        <v>9036</v>
      </c>
      <c r="K82" t="s">
        <v>12918</v>
      </c>
    </row>
    <row r="83" spans="1:11" x14ac:dyDescent="0.45">
      <c r="A83" t="s">
        <v>11760</v>
      </c>
      <c r="B83" t="s">
        <v>5857</v>
      </c>
      <c r="C83" t="s">
        <v>5890</v>
      </c>
      <c r="D83" t="s">
        <v>2175</v>
      </c>
      <c r="F83">
        <v>2018</v>
      </c>
      <c r="G83" t="s">
        <v>5886</v>
      </c>
      <c r="H83" t="s">
        <v>5887</v>
      </c>
      <c r="I83" t="s">
        <v>5885</v>
      </c>
      <c r="K83" t="s">
        <v>12698</v>
      </c>
    </row>
    <row r="84" spans="1:11" x14ac:dyDescent="0.45">
      <c r="A84" t="s">
        <v>11759</v>
      </c>
      <c r="B84">
        <v>7</v>
      </c>
      <c r="C84" t="s">
        <v>1771</v>
      </c>
      <c r="D84" t="s">
        <v>1770</v>
      </c>
      <c r="E84" t="s">
        <v>1769</v>
      </c>
      <c r="F84">
        <v>2019</v>
      </c>
      <c r="G84" t="s">
        <v>1767</v>
      </c>
      <c r="I84" t="s">
        <v>1766</v>
      </c>
      <c r="J84" t="s">
        <v>1765</v>
      </c>
      <c r="K84" t="s">
        <v>12753</v>
      </c>
    </row>
    <row r="85" spans="1:11" x14ac:dyDescent="0.45">
      <c r="A85" t="s">
        <v>11760</v>
      </c>
      <c r="B85" t="s">
        <v>5857</v>
      </c>
      <c r="C85" t="s">
        <v>8158</v>
      </c>
      <c r="D85" t="s">
        <v>8155</v>
      </c>
      <c r="F85">
        <v>2022</v>
      </c>
      <c r="G85" t="s">
        <v>8152</v>
      </c>
      <c r="H85" t="s">
        <v>8153</v>
      </c>
      <c r="I85" t="s">
        <v>8151</v>
      </c>
      <c r="K85" t="s">
        <v>12998</v>
      </c>
    </row>
    <row r="86" spans="1:11" x14ac:dyDescent="0.45">
      <c r="A86" t="s">
        <v>11759</v>
      </c>
      <c r="B86">
        <v>7</v>
      </c>
      <c r="C86" t="s">
        <v>1647</v>
      </c>
      <c r="D86" t="s">
        <v>1646</v>
      </c>
      <c r="E86" t="s">
        <v>893</v>
      </c>
      <c r="F86">
        <v>2019</v>
      </c>
      <c r="G86" t="s">
        <v>1644</v>
      </c>
      <c r="I86" t="s">
        <v>1643</v>
      </c>
      <c r="J86" t="s">
        <v>1642</v>
      </c>
      <c r="K86" t="s">
        <v>12770</v>
      </c>
    </row>
    <row r="87" spans="1:11" x14ac:dyDescent="0.45">
      <c r="A87" t="s">
        <v>11760</v>
      </c>
      <c r="B87" t="s">
        <v>5857</v>
      </c>
      <c r="C87" t="s">
        <v>6305</v>
      </c>
      <c r="D87" t="s">
        <v>2353</v>
      </c>
      <c r="F87">
        <v>2019</v>
      </c>
      <c r="G87" t="s">
        <v>6301</v>
      </c>
      <c r="H87" t="s">
        <v>6302</v>
      </c>
      <c r="I87" t="s">
        <v>6300</v>
      </c>
      <c r="K87" t="s">
        <v>12674</v>
      </c>
    </row>
    <row r="88" spans="1:11" x14ac:dyDescent="0.45">
      <c r="A88" t="s">
        <v>11759</v>
      </c>
      <c r="B88">
        <v>7</v>
      </c>
      <c r="C88" t="s">
        <v>2258</v>
      </c>
      <c r="D88" t="s">
        <v>2257</v>
      </c>
      <c r="E88" t="s">
        <v>720</v>
      </c>
      <c r="F88">
        <v>2017</v>
      </c>
      <c r="G88" t="s">
        <v>2254</v>
      </c>
      <c r="I88" t="s">
        <v>2253</v>
      </c>
      <c r="J88" t="s">
        <v>2252</v>
      </c>
      <c r="K88" t="s">
        <v>12687</v>
      </c>
    </row>
    <row r="89" spans="1:11" x14ac:dyDescent="0.45">
      <c r="A89" t="s">
        <v>11759</v>
      </c>
      <c r="B89">
        <v>7</v>
      </c>
      <c r="C89" t="s">
        <v>3048</v>
      </c>
      <c r="D89" t="s">
        <v>3047</v>
      </c>
      <c r="E89" t="s">
        <v>1349</v>
      </c>
      <c r="F89">
        <v>2023</v>
      </c>
      <c r="G89" t="s">
        <v>3046</v>
      </c>
      <c r="I89" t="s">
        <v>3045</v>
      </c>
      <c r="J89" t="s">
        <v>3044</v>
      </c>
      <c r="K89" t="s">
        <v>12571</v>
      </c>
    </row>
    <row r="90" spans="1:11" x14ac:dyDescent="0.45">
      <c r="A90" t="s">
        <v>11759</v>
      </c>
      <c r="B90">
        <v>7</v>
      </c>
      <c r="C90" t="s">
        <v>3616</v>
      </c>
      <c r="D90" t="s">
        <v>3615</v>
      </c>
      <c r="E90" t="s">
        <v>902</v>
      </c>
      <c r="F90">
        <v>2023</v>
      </c>
      <c r="G90" t="s">
        <v>3613</v>
      </c>
      <c r="I90" t="s">
        <v>3612</v>
      </c>
      <c r="J90" t="s">
        <v>3611</v>
      </c>
      <c r="K90" t="s">
        <v>12488</v>
      </c>
    </row>
    <row r="91" spans="1:11" x14ac:dyDescent="0.45">
      <c r="A91" t="s">
        <v>11760</v>
      </c>
      <c r="B91" t="s">
        <v>5857</v>
      </c>
      <c r="C91" t="s">
        <v>6371</v>
      </c>
      <c r="D91" t="s">
        <v>6368</v>
      </c>
      <c r="F91">
        <v>2017</v>
      </c>
      <c r="G91" t="s">
        <v>6366</v>
      </c>
      <c r="H91" t="s">
        <v>6367</v>
      </c>
      <c r="I91" t="s">
        <v>6365</v>
      </c>
      <c r="K91" t="s">
        <v>13174</v>
      </c>
    </row>
    <row r="92" spans="1:11" x14ac:dyDescent="0.45">
      <c r="A92" t="s">
        <v>11759</v>
      </c>
      <c r="B92">
        <v>7</v>
      </c>
      <c r="C92" t="s">
        <v>1510</v>
      </c>
      <c r="D92" t="s">
        <v>1509</v>
      </c>
      <c r="E92" t="s">
        <v>830</v>
      </c>
      <c r="F92">
        <v>2019</v>
      </c>
      <c r="G92" t="s">
        <v>1508</v>
      </c>
      <c r="I92" t="s">
        <v>1507</v>
      </c>
      <c r="J92" t="s">
        <v>1506</v>
      </c>
      <c r="K92" t="s">
        <v>12789</v>
      </c>
    </row>
    <row r="93" spans="1:11" x14ac:dyDescent="0.45">
      <c r="A93" t="s">
        <v>11760</v>
      </c>
      <c r="B93" t="s">
        <v>5857</v>
      </c>
      <c r="C93" t="s">
        <v>8512</v>
      </c>
      <c r="D93" t="s">
        <v>8509</v>
      </c>
      <c r="F93">
        <v>2024</v>
      </c>
      <c r="G93" t="s">
        <v>8506</v>
      </c>
      <c r="H93" t="s">
        <v>8507</v>
      </c>
      <c r="I93" t="s">
        <v>8505</v>
      </c>
      <c r="K93" t="s">
        <v>12971</v>
      </c>
    </row>
    <row r="94" spans="1:11" x14ac:dyDescent="0.45">
      <c r="A94" t="s">
        <v>11760</v>
      </c>
      <c r="B94" t="s">
        <v>5857</v>
      </c>
      <c r="C94" t="s">
        <v>6345</v>
      </c>
      <c r="D94" t="s">
        <v>1488</v>
      </c>
      <c r="F94">
        <v>2020</v>
      </c>
      <c r="G94" t="s">
        <v>6341</v>
      </c>
      <c r="H94" t="s">
        <v>6342</v>
      </c>
      <c r="I94" t="s">
        <v>6340</v>
      </c>
      <c r="K94" t="s">
        <v>12792</v>
      </c>
    </row>
    <row r="95" spans="1:11" x14ac:dyDescent="0.45">
      <c r="A95" t="s">
        <v>11760</v>
      </c>
      <c r="B95" t="s">
        <v>5857</v>
      </c>
      <c r="C95" t="s">
        <v>8429</v>
      </c>
      <c r="D95" t="s">
        <v>8426</v>
      </c>
      <c r="F95">
        <v>2024</v>
      </c>
      <c r="G95" t="s">
        <v>8424</v>
      </c>
      <c r="H95" t="s">
        <v>8425</v>
      </c>
      <c r="I95" t="s">
        <v>8423</v>
      </c>
      <c r="K95" t="s">
        <v>12980</v>
      </c>
    </row>
    <row r="96" spans="1:11" x14ac:dyDescent="0.45">
      <c r="A96" t="s">
        <v>11760</v>
      </c>
      <c r="B96" t="s">
        <v>5857</v>
      </c>
      <c r="C96" t="s">
        <v>6955</v>
      </c>
      <c r="D96" t="s">
        <v>6953</v>
      </c>
      <c r="F96">
        <v>2022</v>
      </c>
      <c r="G96" t="s">
        <v>6950</v>
      </c>
      <c r="H96" t="s">
        <v>6951</v>
      </c>
      <c r="I96" t="s">
        <v>6949</v>
      </c>
      <c r="K96" t="s">
        <v>13116</v>
      </c>
    </row>
    <row r="97" spans="1:11" x14ac:dyDescent="0.45">
      <c r="A97" t="s">
        <v>386</v>
      </c>
      <c r="B97" t="s">
        <v>17</v>
      </c>
      <c r="C97" t="s">
        <v>205</v>
      </c>
      <c r="D97" t="s">
        <v>206</v>
      </c>
      <c r="E97" t="s">
        <v>40</v>
      </c>
      <c r="F97">
        <v>2020</v>
      </c>
      <c r="G97" t="s">
        <v>208</v>
      </c>
      <c r="H97" t="s">
        <v>209</v>
      </c>
      <c r="I97" t="s">
        <v>210</v>
      </c>
      <c r="K97" t="s">
        <v>12111</v>
      </c>
    </row>
    <row r="98" spans="1:11" x14ac:dyDescent="0.45">
      <c r="A98" t="s">
        <v>386</v>
      </c>
      <c r="B98" t="s">
        <v>17</v>
      </c>
      <c r="C98" t="s">
        <v>148</v>
      </c>
      <c r="D98" t="s">
        <v>149</v>
      </c>
      <c r="E98" t="s">
        <v>40</v>
      </c>
      <c r="F98">
        <v>2024</v>
      </c>
      <c r="G98" t="s">
        <v>151</v>
      </c>
      <c r="H98" t="s">
        <v>152</v>
      </c>
      <c r="I98" t="s">
        <v>153</v>
      </c>
      <c r="K98" t="s">
        <v>12102</v>
      </c>
    </row>
    <row r="99" spans="1:11" x14ac:dyDescent="0.45">
      <c r="A99" t="s">
        <v>11760</v>
      </c>
      <c r="B99" t="s">
        <v>5857</v>
      </c>
      <c r="C99" t="s">
        <v>8462</v>
      </c>
      <c r="D99" t="s">
        <v>8460</v>
      </c>
      <c r="F99">
        <v>2024</v>
      </c>
      <c r="G99" t="s">
        <v>8457</v>
      </c>
      <c r="H99" t="s">
        <v>8458</v>
      </c>
      <c r="I99" t="s">
        <v>8456</v>
      </c>
      <c r="K99" t="s">
        <v>12976</v>
      </c>
    </row>
    <row r="100" spans="1:11" x14ac:dyDescent="0.45">
      <c r="A100" t="s">
        <v>11759</v>
      </c>
      <c r="B100">
        <v>7</v>
      </c>
      <c r="C100" t="s">
        <v>5498</v>
      </c>
      <c r="D100" t="s">
        <v>5497</v>
      </c>
      <c r="E100" t="s">
        <v>5496</v>
      </c>
      <c r="F100">
        <v>2024</v>
      </c>
      <c r="G100" t="s">
        <v>5495</v>
      </c>
      <c r="I100" t="s">
        <v>5494</v>
      </c>
      <c r="J100" t="s">
        <v>5493</v>
      </c>
      <c r="K100" t="s">
        <v>12205</v>
      </c>
    </row>
    <row r="101" spans="1:11" x14ac:dyDescent="0.45">
      <c r="A101" t="s">
        <v>11760</v>
      </c>
      <c r="B101" t="s">
        <v>5857</v>
      </c>
      <c r="C101" t="s">
        <v>5899</v>
      </c>
      <c r="D101" t="s">
        <v>5896</v>
      </c>
      <c r="F101">
        <v>2020</v>
      </c>
      <c r="G101" t="s">
        <v>5893</v>
      </c>
      <c r="H101" t="s">
        <v>5894</v>
      </c>
      <c r="I101" t="s">
        <v>5892</v>
      </c>
      <c r="K101" t="s">
        <v>13217</v>
      </c>
    </row>
    <row r="102" spans="1:11" x14ac:dyDescent="0.45">
      <c r="A102" t="s">
        <v>11759</v>
      </c>
      <c r="B102">
        <v>7</v>
      </c>
      <c r="C102" t="s">
        <v>4895</v>
      </c>
      <c r="D102" t="s">
        <v>4894</v>
      </c>
      <c r="E102" t="s">
        <v>4893</v>
      </c>
      <c r="F102">
        <v>2024</v>
      </c>
      <c r="G102" t="s">
        <v>4892</v>
      </c>
      <c r="I102" t="s">
        <v>4891</v>
      </c>
      <c r="J102" t="s">
        <v>4890</v>
      </c>
      <c r="K102" t="s">
        <v>12297</v>
      </c>
    </row>
    <row r="103" spans="1:11" x14ac:dyDescent="0.45">
      <c r="A103" t="s">
        <v>11759</v>
      </c>
      <c r="B103">
        <v>7</v>
      </c>
      <c r="C103" t="s">
        <v>4111</v>
      </c>
      <c r="D103" t="s">
        <v>4110</v>
      </c>
      <c r="E103" t="s">
        <v>720</v>
      </c>
      <c r="F103">
        <v>2022</v>
      </c>
      <c r="G103" t="s">
        <v>4108</v>
      </c>
      <c r="I103" t="s">
        <v>4107</v>
      </c>
      <c r="J103" t="s">
        <v>4106</v>
      </c>
      <c r="K103" t="s">
        <v>12416</v>
      </c>
    </row>
    <row r="104" spans="1:11" x14ac:dyDescent="0.45">
      <c r="A104" t="s">
        <v>11759</v>
      </c>
      <c r="B104">
        <v>7</v>
      </c>
      <c r="C104" t="s">
        <v>1140</v>
      </c>
      <c r="D104" t="s">
        <v>1139</v>
      </c>
      <c r="E104" t="s">
        <v>640</v>
      </c>
      <c r="F104">
        <v>2021</v>
      </c>
      <c r="G104" t="s">
        <v>1138</v>
      </c>
      <c r="I104" t="s">
        <v>1137</v>
      </c>
      <c r="J104" t="s">
        <v>1136</v>
      </c>
      <c r="K104" t="s">
        <v>12840</v>
      </c>
    </row>
    <row r="105" spans="1:11" x14ac:dyDescent="0.45">
      <c r="A105" t="s">
        <v>11760</v>
      </c>
      <c r="B105" t="s">
        <v>5857</v>
      </c>
      <c r="C105" t="s">
        <v>6964</v>
      </c>
      <c r="D105" t="s">
        <v>6961</v>
      </c>
      <c r="F105">
        <v>2020</v>
      </c>
      <c r="G105" t="s">
        <v>6958</v>
      </c>
      <c r="H105" t="s">
        <v>6959</v>
      </c>
      <c r="I105" t="s">
        <v>6957</v>
      </c>
      <c r="K105" t="s">
        <v>13115</v>
      </c>
    </row>
    <row r="106" spans="1:11" x14ac:dyDescent="0.45">
      <c r="A106" t="s">
        <v>11759</v>
      </c>
      <c r="B106">
        <v>7</v>
      </c>
      <c r="C106" t="s">
        <v>3894</v>
      </c>
      <c r="D106" t="s">
        <v>3893</v>
      </c>
      <c r="E106" t="s">
        <v>3425</v>
      </c>
      <c r="F106">
        <v>2021</v>
      </c>
      <c r="G106" t="s">
        <v>3892</v>
      </c>
      <c r="I106" t="s">
        <v>3891</v>
      </c>
      <c r="J106" t="s">
        <v>3890</v>
      </c>
      <c r="K106" t="s">
        <v>12447</v>
      </c>
    </row>
    <row r="107" spans="1:11" x14ac:dyDescent="0.45">
      <c r="A107" t="s">
        <v>11760</v>
      </c>
      <c r="B107" t="s">
        <v>5857</v>
      </c>
      <c r="C107" t="s">
        <v>7056</v>
      </c>
      <c r="D107" t="s">
        <v>2326</v>
      </c>
      <c r="F107">
        <v>2020</v>
      </c>
      <c r="G107" t="s">
        <v>7052</v>
      </c>
      <c r="H107" t="s">
        <v>7053</v>
      </c>
      <c r="I107" t="s">
        <v>7051</v>
      </c>
      <c r="K107" t="s">
        <v>12678</v>
      </c>
    </row>
    <row r="108" spans="1:11" x14ac:dyDescent="0.45">
      <c r="A108" t="s">
        <v>11759</v>
      </c>
      <c r="B108">
        <v>7</v>
      </c>
      <c r="C108" t="s">
        <v>4651</v>
      </c>
      <c r="D108" t="s">
        <v>4650</v>
      </c>
      <c r="E108" t="s">
        <v>3096</v>
      </c>
      <c r="F108">
        <v>2024</v>
      </c>
      <c r="G108" t="s">
        <v>4649</v>
      </c>
      <c r="I108" t="s">
        <v>4648</v>
      </c>
      <c r="J108" t="s">
        <v>4647</v>
      </c>
      <c r="K108" t="s">
        <v>12334</v>
      </c>
    </row>
    <row r="109" spans="1:11" x14ac:dyDescent="0.45">
      <c r="A109" t="s">
        <v>11759</v>
      </c>
      <c r="B109">
        <v>7</v>
      </c>
      <c r="C109" t="s">
        <v>1435</v>
      </c>
      <c r="D109" t="s">
        <v>1434</v>
      </c>
      <c r="E109" t="s">
        <v>902</v>
      </c>
      <c r="F109">
        <v>2020</v>
      </c>
      <c r="G109" t="s">
        <v>1431</v>
      </c>
      <c r="I109" t="s">
        <v>1430</v>
      </c>
      <c r="J109" t="s">
        <v>1429</v>
      </c>
      <c r="K109" t="s">
        <v>12799</v>
      </c>
    </row>
    <row r="110" spans="1:11" x14ac:dyDescent="0.45">
      <c r="A110" t="s">
        <v>11759</v>
      </c>
      <c r="B110">
        <v>7</v>
      </c>
      <c r="C110" t="s">
        <v>3184</v>
      </c>
      <c r="D110" t="s">
        <v>3183</v>
      </c>
      <c r="E110" t="s">
        <v>877</v>
      </c>
      <c r="F110">
        <v>2023</v>
      </c>
      <c r="G110" t="s">
        <v>3181</v>
      </c>
      <c r="I110" t="s">
        <v>3180</v>
      </c>
      <c r="J110" t="s">
        <v>3179</v>
      </c>
      <c r="K110" t="s">
        <v>12551</v>
      </c>
    </row>
    <row r="111" spans="1:11" x14ac:dyDescent="0.45">
      <c r="A111" t="s">
        <v>11759</v>
      </c>
      <c r="B111">
        <v>7</v>
      </c>
      <c r="C111" t="s">
        <v>2654</v>
      </c>
      <c r="D111" t="s">
        <v>2653</v>
      </c>
      <c r="E111" t="s">
        <v>2652</v>
      </c>
      <c r="F111">
        <v>2023</v>
      </c>
      <c r="G111" t="s">
        <v>2651</v>
      </c>
      <c r="I111" t="s">
        <v>2650</v>
      </c>
      <c r="J111" t="s">
        <v>2649</v>
      </c>
      <c r="K111" t="s">
        <v>12630</v>
      </c>
    </row>
    <row r="112" spans="1:11" x14ac:dyDescent="0.45">
      <c r="A112" t="s">
        <v>11760</v>
      </c>
      <c r="B112" t="s">
        <v>5857</v>
      </c>
      <c r="C112" t="s">
        <v>7042</v>
      </c>
      <c r="D112" t="s">
        <v>7039</v>
      </c>
      <c r="F112">
        <v>2021</v>
      </c>
      <c r="G112" t="s">
        <v>7037</v>
      </c>
      <c r="I112" t="s">
        <v>7036</v>
      </c>
      <c r="K112" t="s">
        <v>13107</v>
      </c>
    </row>
    <row r="113" spans="1:11" x14ac:dyDescent="0.45">
      <c r="A113" t="s">
        <v>11760</v>
      </c>
      <c r="B113" t="s">
        <v>5857</v>
      </c>
      <c r="C113" t="s">
        <v>8629</v>
      </c>
      <c r="D113" t="s">
        <v>8626</v>
      </c>
      <c r="F113">
        <v>2024</v>
      </c>
      <c r="G113" t="s">
        <v>8624</v>
      </c>
      <c r="H113" t="s">
        <v>8625</v>
      </c>
      <c r="I113" t="s">
        <v>8623</v>
      </c>
      <c r="K113" t="s">
        <v>12961</v>
      </c>
    </row>
    <row r="114" spans="1:11" x14ac:dyDescent="0.45">
      <c r="A114" t="s">
        <v>11759</v>
      </c>
      <c r="B114">
        <v>7</v>
      </c>
      <c r="C114" t="s">
        <v>5299</v>
      </c>
      <c r="D114" t="s">
        <v>5298</v>
      </c>
      <c r="E114" t="s">
        <v>5297</v>
      </c>
      <c r="F114">
        <v>2024</v>
      </c>
      <c r="G114" t="s">
        <v>5296</v>
      </c>
      <c r="I114" t="s">
        <v>5295</v>
      </c>
      <c r="J114" t="s">
        <v>5294</v>
      </c>
      <c r="K114" t="s">
        <v>12235</v>
      </c>
    </row>
    <row r="115" spans="1:11" x14ac:dyDescent="0.45">
      <c r="A115" t="s">
        <v>11759</v>
      </c>
      <c r="B115">
        <v>7</v>
      </c>
      <c r="C115" t="s">
        <v>1995</v>
      </c>
      <c r="D115" t="s">
        <v>1994</v>
      </c>
      <c r="E115" t="s">
        <v>893</v>
      </c>
      <c r="F115">
        <v>2019</v>
      </c>
      <c r="G115" t="s">
        <v>1992</v>
      </c>
      <c r="I115" t="s">
        <v>1991</v>
      </c>
      <c r="J115" t="s">
        <v>1990</v>
      </c>
      <c r="K115" t="s">
        <v>12722</v>
      </c>
    </row>
    <row r="116" spans="1:11" x14ac:dyDescent="0.45">
      <c r="A116" t="s">
        <v>11760</v>
      </c>
      <c r="B116" t="s">
        <v>5857</v>
      </c>
      <c r="C116" t="s">
        <v>7993</v>
      </c>
      <c r="D116" t="s">
        <v>7990</v>
      </c>
      <c r="F116">
        <v>2023</v>
      </c>
      <c r="G116" t="s">
        <v>7987</v>
      </c>
      <c r="H116" t="s">
        <v>7988</v>
      </c>
      <c r="I116" t="s">
        <v>7986</v>
      </c>
      <c r="K116" t="s">
        <v>13013</v>
      </c>
    </row>
    <row r="117" spans="1:11" x14ac:dyDescent="0.45">
      <c r="A117" t="s">
        <v>11759</v>
      </c>
      <c r="B117">
        <v>7</v>
      </c>
      <c r="C117" t="s">
        <v>1880</v>
      </c>
      <c r="D117" t="s">
        <v>1879</v>
      </c>
      <c r="E117" t="s">
        <v>893</v>
      </c>
      <c r="F117">
        <v>2019</v>
      </c>
      <c r="G117" t="s">
        <v>1877</v>
      </c>
      <c r="I117" t="s">
        <v>1876</v>
      </c>
      <c r="J117" t="s">
        <v>1875</v>
      </c>
      <c r="K117" t="s">
        <v>12738</v>
      </c>
    </row>
    <row r="118" spans="1:11" x14ac:dyDescent="0.45">
      <c r="A118" t="s">
        <v>11759</v>
      </c>
      <c r="B118">
        <v>7</v>
      </c>
      <c r="C118" t="s">
        <v>2446</v>
      </c>
      <c r="D118" t="s">
        <v>2445</v>
      </c>
      <c r="E118" t="s">
        <v>1581</v>
      </c>
      <c r="F118">
        <v>2018</v>
      </c>
      <c r="G118" t="s">
        <v>2443</v>
      </c>
      <c r="I118" t="s">
        <v>2442</v>
      </c>
      <c r="J118" t="s">
        <v>2441</v>
      </c>
      <c r="K118" t="s">
        <v>12661</v>
      </c>
    </row>
    <row r="119" spans="1:11" x14ac:dyDescent="0.45">
      <c r="A119" t="s">
        <v>11760</v>
      </c>
      <c r="B119" t="s">
        <v>5857</v>
      </c>
      <c r="C119" t="s">
        <v>7867</v>
      </c>
      <c r="D119" t="s">
        <v>3248</v>
      </c>
      <c r="F119">
        <v>2022</v>
      </c>
      <c r="G119" t="s">
        <v>7863</v>
      </c>
      <c r="H119" t="s">
        <v>7864</v>
      </c>
      <c r="I119" t="s">
        <v>7862</v>
      </c>
      <c r="K119" t="s">
        <v>12542</v>
      </c>
    </row>
    <row r="120" spans="1:11" x14ac:dyDescent="0.45">
      <c r="A120" t="s">
        <v>11759</v>
      </c>
      <c r="B120">
        <v>7</v>
      </c>
      <c r="C120" t="s">
        <v>5419</v>
      </c>
      <c r="D120" t="s">
        <v>5418</v>
      </c>
      <c r="E120" t="s">
        <v>1830</v>
      </c>
      <c r="F120">
        <v>2024</v>
      </c>
      <c r="G120" t="s">
        <v>5417</v>
      </c>
      <c r="I120" t="s">
        <v>5416</v>
      </c>
      <c r="J120" t="s">
        <v>5415</v>
      </c>
      <c r="K120" t="s">
        <v>12217</v>
      </c>
    </row>
    <row r="121" spans="1:11" x14ac:dyDescent="0.45">
      <c r="A121" t="s">
        <v>11759</v>
      </c>
      <c r="B121">
        <v>7</v>
      </c>
      <c r="C121" t="s">
        <v>2375</v>
      </c>
      <c r="D121" t="s">
        <v>2374</v>
      </c>
      <c r="E121" t="s">
        <v>1318</v>
      </c>
      <c r="F121">
        <v>2017</v>
      </c>
      <c r="G121" t="s">
        <v>2372</v>
      </c>
      <c r="I121" t="s">
        <v>2371</v>
      </c>
      <c r="J121" t="s">
        <v>2370</v>
      </c>
      <c r="K121" t="s">
        <v>12671</v>
      </c>
    </row>
    <row r="122" spans="1:11" x14ac:dyDescent="0.45">
      <c r="A122" t="s">
        <v>11760</v>
      </c>
      <c r="B122" t="s">
        <v>5857</v>
      </c>
      <c r="C122" t="s">
        <v>6605</v>
      </c>
      <c r="D122" t="s">
        <v>6602</v>
      </c>
      <c r="F122">
        <v>2020</v>
      </c>
      <c r="G122" t="s">
        <v>6599</v>
      </c>
      <c r="H122" t="s">
        <v>6600</v>
      </c>
      <c r="I122" t="s">
        <v>6598</v>
      </c>
      <c r="K122" t="s">
        <v>13149</v>
      </c>
    </row>
    <row r="123" spans="1:11" x14ac:dyDescent="0.45">
      <c r="A123" t="s">
        <v>11759</v>
      </c>
      <c r="B123">
        <v>7</v>
      </c>
      <c r="C123" t="s">
        <v>2489</v>
      </c>
      <c r="D123" t="s">
        <v>2488</v>
      </c>
      <c r="E123" t="s">
        <v>2278</v>
      </c>
      <c r="F123">
        <v>2018</v>
      </c>
      <c r="G123" t="s">
        <v>2486</v>
      </c>
      <c r="I123" t="s">
        <v>2485</v>
      </c>
      <c r="J123" t="s">
        <v>2484</v>
      </c>
      <c r="K123" t="s">
        <v>12655</v>
      </c>
    </row>
    <row r="124" spans="1:11" x14ac:dyDescent="0.45">
      <c r="A124" t="s">
        <v>11760</v>
      </c>
      <c r="B124" t="s">
        <v>5901</v>
      </c>
      <c r="C124" t="s">
        <v>7063</v>
      </c>
      <c r="D124" t="s">
        <v>3992</v>
      </c>
      <c r="F124">
        <v>2021</v>
      </c>
      <c r="G124" t="s">
        <v>7059</v>
      </c>
      <c r="H124" t="s">
        <v>7060</v>
      </c>
      <c r="I124" t="s">
        <v>7058</v>
      </c>
      <c r="K124" t="s">
        <v>12433</v>
      </c>
    </row>
    <row r="125" spans="1:11" x14ac:dyDescent="0.45">
      <c r="A125" t="s">
        <v>11759</v>
      </c>
      <c r="B125">
        <v>7</v>
      </c>
      <c r="C125" t="s">
        <v>3269</v>
      </c>
      <c r="D125" t="s">
        <v>3268</v>
      </c>
      <c r="E125" t="s">
        <v>3267</v>
      </c>
      <c r="F125">
        <v>2023</v>
      </c>
      <c r="G125" t="s">
        <v>3265</v>
      </c>
      <c r="I125" t="s">
        <v>3264</v>
      </c>
      <c r="J125" t="s">
        <v>3263</v>
      </c>
      <c r="K125" t="s">
        <v>12539</v>
      </c>
    </row>
    <row r="126" spans="1:11" x14ac:dyDescent="0.45">
      <c r="A126" t="s">
        <v>11759</v>
      </c>
      <c r="B126">
        <v>7</v>
      </c>
      <c r="C126" t="s">
        <v>4000</v>
      </c>
      <c r="D126" t="s">
        <v>3999</v>
      </c>
      <c r="E126" t="s">
        <v>3998</v>
      </c>
      <c r="F126">
        <v>2022</v>
      </c>
      <c r="G126" t="s">
        <v>3997</v>
      </c>
      <c r="I126" t="s">
        <v>3996</v>
      </c>
      <c r="J126" t="s">
        <v>3995</v>
      </c>
      <c r="K126" t="s">
        <v>12432</v>
      </c>
    </row>
    <row r="127" spans="1:11" x14ac:dyDescent="0.45">
      <c r="A127" t="s">
        <v>11759</v>
      </c>
      <c r="B127">
        <v>7</v>
      </c>
      <c r="C127" t="s">
        <v>5228</v>
      </c>
      <c r="D127" t="s">
        <v>5227</v>
      </c>
      <c r="E127" t="s">
        <v>5226</v>
      </c>
      <c r="F127">
        <v>2024</v>
      </c>
      <c r="G127" t="s">
        <v>5224</v>
      </c>
      <c r="I127" t="s">
        <v>5223</v>
      </c>
      <c r="J127" t="s">
        <v>5222</v>
      </c>
      <c r="K127" t="s">
        <v>12246</v>
      </c>
    </row>
    <row r="128" spans="1:11" x14ac:dyDescent="0.45">
      <c r="A128" t="s">
        <v>11759</v>
      </c>
      <c r="B128">
        <v>7</v>
      </c>
      <c r="C128" t="s">
        <v>5557</v>
      </c>
      <c r="D128" t="s">
        <v>5556</v>
      </c>
      <c r="E128" t="s">
        <v>5554</v>
      </c>
      <c r="F128">
        <v>2024</v>
      </c>
      <c r="G128" t="s">
        <v>5553</v>
      </c>
      <c r="J128" t="s">
        <v>5552</v>
      </c>
      <c r="K128" t="s">
        <v>12196</v>
      </c>
    </row>
    <row r="129" spans="1:11" x14ac:dyDescent="0.45">
      <c r="A129" t="s">
        <v>11760</v>
      </c>
      <c r="B129" t="s">
        <v>5857</v>
      </c>
      <c r="C129" t="s">
        <v>6715</v>
      </c>
      <c r="D129" t="s">
        <v>6712</v>
      </c>
      <c r="F129">
        <v>2021</v>
      </c>
      <c r="G129" t="s">
        <v>6709</v>
      </c>
      <c r="H129" t="s">
        <v>6710</v>
      </c>
      <c r="I129" t="s">
        <v>6708</v>
      </c>
      <c r="K129" t="s">
        <v>13138</v>
      </c>
    </row>
    <row r="130" spans="1:11" x14ac:dyDescent="0.45">
      <c r="A130" t="s">
        <v>11759</v>
      </c>
      <c r="B130">
        <v>7</v>
      </c>
      <c r="C130" t="s">
        <v>3758</v>
      </c>
      <c r="D130" t="s">
        <v>3757</v>
      </c>
      <c r="E130" t="s">
        <v>3756</v>
      </c>
      <c r="F130">
        <v>2022</v>
      </c>
      <c r="G130" t="s">
        <v>3753</v>
      </c>
      <c r="I130" t="s">
        <v>3752</v>
      </c>
      <c r="K130" t="s">
        <v>12467</v>
      </c>
    </row>
    <row r="131" spans="1:11" x14ac:dyDescent="0.45">
      <c r="A131" t="s">
        <v>11759</v>
      </c>
      <c r="B131">
        <v>7</v>
      </c>
      <c r="C131" t="s">
        <v>2942</v>
      </c>
      <c r="D131" t="s">
        <v>2941</v>
      </c>
      <c r="E131" t="s">
        <v>2612</v>
      </c>
      <c r="F131">
        <v>2023</v>
      </c>
      <c r="G131" t="s">
        <v>2940</v>
      </c>
      <c r="I131" t="s">
        <v>2939</v>
      </c>
      <c r="J131" t="s">
        <v>2938</v>
      </c>
      <c r="K131" t="s">
        <v>12587</v>
      </c>
    </row>
    <row r="132" spans="1:11" x14ac:dyDescent="0.45">
      <c r="A132" t="s">
        <v>11759</v>
      </c>
      <c r="B132">
        <v>7</v>
      </c>
      <c r="C132" t="s">
        <v>4458</v>
      </c>
      <c r="D132" t="s">
        <v>4457</v>
      </c>
      <c r="E132" t="s">
        <v>4456</v>
      </c>
      <c r="F132">
        <v>2021</v>
      </c>
      <c r="G132" t="s">
        <v>4453</v>
      </c>
      <c r="J132" t="s">
        <v>4452</v>
      </c>
      <c r="K132" t="s">
        <v>12363</v>
      </c>
    </row>
    <row r="133" spans="1:11" x14ac:dyDescent="0.45">
      <c r="A133" t="s">
        <v>11759</v>
      </c>
      <c r="B133">
        <v>7</v>
      </c>
      <c r="C133" t="s">
        <v>3914</v>
      </c>
      <c r="D133" t="s">
        <v>3913</v>
      </c>
      <c r="E133" t="s">
        <v>3912</v>
      </c>
      <c r="F133">
        <v>2021</v>
      </c>
      <c r="G133" t="s">
        <v>3911</v>
      </c>
      <c r="I133" t="s">
        <v>3910</v>
      </c>
      <c r="J133" t="s">
        <v>3909</v>
      </c>
      <c r="K133" t="s">
        <v>12444</v>
      </c>
    </row>
    <row r="134" spans="1:11" x14ac:dyDescent="0.45">
      <c r="A134" t="s">
        <v>11760</v>
      </c>
      <c r="B134" t="s">
        <v>5901</v>
      </c>
      <c r="C134" t="s">
        <v>6973</v>
      </c>
      <c r="D134" t="s">
        <v>6970</v>
      </c>
      <c r="F134">
        <v>2020</v>
      </c>
      <c r="G134" t="s">
        <v>6967</v>
      </c>
      <c r="H134" t="s">
        <v>6968</v>
      </c>
      <c r="I134" t="s">
        <v>6966</v>
      </c>
      <c r="K134" t="s">
        <v>13114</v>
      </c>
    </row>
    <row r="135" spans="1:11" x14ac:dyDescent="0.45">
      <c r="A135" t="s">
        <v>11760</v>
      </c>
      <c r="B135" t="s">
        <v>5857</v>
      </c>
      <c r="C135" t="s">
        <v>8984</v>
      </c>
      <c r="D135" t="s">
        <v>8981</v>
      </c>
      <c r="F135">
        <v>2024</v>
      </c>
      <c r="G135" t="s">
        <v>8979</v>
      </c>
      <c r="H135" t="s">
        <v>8980</v>
      </c>
      <c r="I135" t="s">
        <v>8978</v>
      </c>
      <c r="K135" t="s">
        <v>12925</v>
      </c>
    </row>
    <row r="136" spans="1:11" x14ac:dyDescent="0.45">
      <c r="A136" t="s">
        <v>11759</v>
      </c>
      <c r="B136">
        <v>7</v>
      </c>
      <c r="C136" t="s">
        <v>3882</v>
      </c>
      <c r="D136" t="s">
        <v>3881</v>
      </c>
      <c r="E136" t="s">
        <v>720</v>
      </c>
      <c r="F136">
        <v>2022</v>
      </c>
      <c r="G136" t="s">
        <v>3878</v>
      </c>
      <c r="I136" t="s">
        <v>3877</v>
      </c>
      <c r="J136" t="s">
        <v>3876</v>
      </c>
      <c r="K136" t="s">
        <v>12449</v>
      </c>
    </row>
    <row r="137" spans="1:11" x14ac:dyDescent="0.45">
      <c r="A137" t="s">
        <v>11759</v>
      </c>
      <c r="B137">
        <v>7</v>
      </c>
      <c r="C137" t="s">
        <v>650</v>
      </c>
      <c r="D137" t="s">
        <v>649</v>
      </c>
      <c r="E137" t="s">
        <v>648</v>
      </c>
      <c r="F137">
        <v>2021</v>
      </c>
      <c r="G137" t="s">
        <v>646</v>
      </c>
      <c r="I137" t="s">
        <v>645</v>
      </c>
      <c r="J137" t="s">
        <v>644</v>
      </c>
      <c r="K137" t="s">
        <v>12909</v>
      </c>
    </row>
    <row r="138" spans="1:11" x14ac:dyDescent="0.45">
      <c r="A138" t="s">
        <v>11760</v>
      </c>
      <c r="B138" t="s">
        <v>5857</v>
      </c>
      <c r="C138" t="s">
        <v>7492</v>
      </c>
      <c r="D138" t="s">
        <v>3665</v>
      </c>
      <c r="F138">
        <v>2022</v>
      </c>
      <c r="G138" t="s">
        <v>7488</v>
      </c>
      <c r="H138" t="s">
        <v>7489</v>
      </c>
      <c r="I138" t="s">
        <v>7487</v>
      </c>
      <c r="K138" t="s">
        <v>12481</v>
      </c>
    </row>
    <row r="139" spans="1:11" x14ac:dyDescent="0.45">
      <c r="A139" t="s">
        <v>11759</v>
      </c>
      <c r="B139">
        <v>7</v>
      </c>
      <c r="C139" t="s">
        <v>3385</v>
      </c>
      <c r="D139" t="s">
        <v>3384</v>
      </c>
      <c r="E139" t="s">
        <v>3383</v>
      </c>
      <c r="F139">
        <v>2022</v>
      </c>
      <c r="G139" t="s">
        <v>3382</v>
      </c>
      <c r="I139" t="s">
        <v>3381</v>
      </c>
      <c r="J139" t="s">
        <v>3380</v>
      </c>
      <c r="K139" t="s">
        <v>12521</v>
      </c>
    </row>
    <row r="140" spans="1:11" x14ac:dyDescent="0.45">
      <c r="A140" t="s">
        <v>11759</v>
      </c>
      <c r="B140">
        <v>7</v>
      </c>
      <c r="C140" t="s">
        <v>3353</v>
      </c>
      <c r="D140" t="s">
        <v>3352</v>
      </c>
      <c r="E140" t="s">
        <v>3351</v>
      </c>
      <c r="F140">
        <v>2022</v>
      </c>
      <c r="G140" t="s">
        <v>3350</v>
      </c>
      <c r="I140" t="s">
        <v>3349</v>
      </c>
      <c r="J140" t="s">
        <v>3348</v>
      </c>
      <c r="K140" t="s">
        <v>12526</v>
      </c>
    </row>
    <row r="141" spans="1:11" x14ac:dyDescent="0.45">
      <c r="A141" t="s">
        <v>11759</v>
      </c>
      <c r="B141">
        <v>7</v>
      </c>
      <c r="C141" t="s">
        <v>2467</v>
      </c>
      <c r="D141" t="s">
        <v>2466</v>
      </c>
      <c r="E141" t="s">
        <v>893</v>
      </c>
      <c r="F141">
        <v>2019</v>
      </c>
      <c r="G141" t="s">
        <v>2464</v>
      </c>
      <c r="I141" t="s">
        <v>2463</v>
      </c>
      <c r="J141" t="s">
        <v>2462</v>
      </c>
      <c r="K141" t="s">
        <v>12658</v>
      </c>
    </row>
    <row r="142" spans="1:11" x14ac:dyDescent="0.45">
      <c r="A142" t="s">
        <v>11759</v>
      </c>
      <c r="B142">
        <v>7</v>
      </c>
      <c r="C142" t="s">
        <v>2404</v>
      </c>
      <c r="D142" t="s">
        <v>2403</v>
      </c>
      <c r="E142" t="s">
        <v>999</v>
      </c>
      <c r="F142">
        <v>2017</v>
      </c>
      <c r="G142" t="s">
        <v>2401</v>
      </c>
      <c r="I142" t="s">
        <v>2400</v>
      </c>
      <c r="J142" t="s">
        <v>2399</v>
      </c>
      <c r="K142" t="s">
        <v>12667</v>
      </c>
    </row>
    <row r="143" spans="1:11" x14ac:dyDescent="0.45">
      <c r="A143" t="s">
        <v>11760</v>
      </c>
      <c r="B143" t="s">
        <v>5857</v>
      </c>
      <c r="C143" t="s">
        <v>8352</v>
      </c>
      <c r="D143" t="s">
        <v>8349</v>
      </c>
      <c r="F143">
        <v>2024</v>
      </c>
      <c r="G143" t="s">
        <v>8347</v>
      </c>
      <c r="H143" t="s">
        <v>8348</v>
      </c>
      <c r="I143" t="s">
        <v>8346</v>
      </c>
      <c r="K143" t="s">
        <v>12985</v>
      </c>
    </row>
    <row r="144" spans="1:11" x14ac:dyDescent="0.45">
      <c r="A144" t="s">
        <v>11759</v>
      </c>
      <c r="B144">
        <v>7</v>
      </c>
      <c r="C144" t="s">
        <v>2548</v>
      </c>
      <c r="D144" t="s">
        <v>2547</v>
      </c>
      <c r="E144" t="s">
        <v>2546</v>
      </c>
      <c r="F144">
        <v>2024</v>
      </c>
      <c r="G144" t="s">
        <v>2544</v>
      </c>
      <c r="I144" t="s">
        <v>2543</v>
      </c>
      <c r="J144" t="s">
        <v>2542</v>
      </c>
      <c r="K144" t="s">
        <v>12646</v>
      </c>
    </row>
    <row r="145" spans="1:11" x14ac:dyDescent="0.45">
      <c r="A145" t="s">
        <v>11759</v>
      </c>
      <c r="B145">
        <v>7</v>
      </c>
      <c r="C145" t="s">
        <v>4124</v>
      </c>
      <c r="D145" t="s">
        <v>4123</v>
      </c>
      <c r="E145" t="s">
        <v>930</v>
      </c>
      <c r="F145">
        <v>2022</v>
      </c>
      <c r="G145" t="s">
        <v>4122</v>
      </c>
      <c r="I145" t="s">
        <v>4121</v>
      </c>
      <c r="J145" t="s">
        <v>4120</v>
      </c>
      <c r="K145" t="s">
        <v>12414</v>
      </c>
    </row>
    <row r="146" spans="1:11" x14ac:dyDescent="0.45">
      <c r="A146" t="s">
        <v>11759</v>
      </c>
      <c r="B146">
        <v>7</v>
      </c>
      <c r="C146" t="s">
        <v>4854</v>
      </c>
      <c r="D146" t="s">
        <v>4853</v>
      </c>
      <c r="E146" t="s">
        <v>655</v>
      </c>
      <c r="F146">
        <v>2024</v>
      </c>
      <c r="G146" t="s">
        <v>4852</v>
      </c>
      <c r="I146" t="s">
        <v>4851</v>
      </c>
      <c r="J146" t="s">
        <v>4850</v>
      </c>
      <c r="K146" t="s">
        <v>12303</v>
      </c>
    </row>
    <row r="147" spans="1:11" x14ac:dyDescent="0.45">
      <c r="A147" t="s">
        <v>11759</v>
      </c>
      <c r="B147">
        <v>7</v>
      </c>
      <c r="C147" t="s">
        <v>4174</v>
      </c>
      <c r="D147" t="s">
        <v>4173</v>
      </c>
      <c r="E147" t="s">
        <v>662</v>
      </c>
      <c r="F147">
        <v>2022</v>
      </c>
      <c r="G147" t="s">
        <v>4172</v>
      </c>
      <c r="I147" t="s">
        <v>4171</v>
      </c>
      <c r="J147" t="s">
        <v>4170</v>
      </c>
      <c r="K147" t="s">
        <v>12406</v>
      </c>
    </row>
    <row r="148" spans="1:11" x14ac:dyDescent="0.45">
      <c r="A148" t="s">
        <v>11759</v>
      </c>
      <c r="B148">
        <v>7</v>
      </c>
      <c r="C148" t="s">
        <v>4548</v>
      </c>
      <c r="D148" t="s">
        <v>4547</v>
      </c>
      <c r="E148" t="s">
        <v>1581</v>
      </c>
      <c r="F148">
        <v>2024</v>
      </c>
      <c r="G148" t="s">
        <v>4546</v>
      </c>
      <c r="I148" t="s">
        <v>4545</v>
      </c>
      <c r="J148" t="s">
        <v>4544</v>
      </c>
      <c r="K148" t="s">
        <v>12349</v>
      </c>
    </row>
    <row r="149" spans="1:11" x14ac:dyDescent="0.45">
      <c r="A149" t="s">
        <v>11759</v>
      </c>
      <c r="B149">
        <v>7</v>
      </c>
      <c r="C149" t="s">
        <v>2741</v>
      </c>
      <c r="D149" t="s">
        <v>2740</v>
      </c>
      <c r="E149" t="s">
        <v>1281</v>
      </c>
      <c r="F149">
        <v>2023</v>
      </c>
      <c r="G149" t="s">
        <v>2739</v>
      </c>
      <c r="I149" t="s">
        <v>2738</v>
      </c>
      <c r="J149" t="s">
        <v>2737</v>
      </c>
      <c r="K149" t="s">
        <v>12617</v>
      </c>
    </row>
    <row r="150" spans="1:11" x14ac:dyDescent="0.45">
      <c r="A150" t="s">
        <v>11759</v>
      </c>
      <c r="B150">
        <v>7</v>
      </c>
      <c r="C150" t="s">
        <v>2153</v>
      </c>
      <c r="D150" t="s">
        <v>2152</v>
      </c>
      <c r="E150" t="s">
        <v>2151</v>
      </c>
      <c r="F150">
        <v>2018</v>
      </c>
      <c r="G150" t="s">
        <v>2150</v>
      </c>
      <c r="I150" t="s">
        <v>2149</v>
      </c>
      <c r="J150" t="s">
        <v>2148</v>
      </c>
      <c r="K150" t="s">
        <v>12701</v>
      </c>
    </row>
    <row r="151" spans="1:11" x14ac:dyDescent="0.45">
      <c r="A151" t="s">
        <v>11760</v>
      </c>
      <c r="B151" t="s">
        <v>5857</v>
      </c>
      <c r="C151" t="s">
        <v>8833</v>
      </c>
      <c r="D151" t="s">
        <v>8830</v>
      </c>
      <c r="F151">
        <v>2024</v>
      </c>
      <c r="G151" t="s">
        <v>8827</v>
      </c>
      <c r="H151" t="s">
        <v>8828</v>
      </c>
      <c r="I151" t="s">
        <v>8826</v>
      </c>
      <c r="K151" t="s">
        <v>12942</v>
      </c>
    </row>
    <row r="152" spans="1:11" x14ac:dyDescent="0.45">
      <c r="A152" t="s">
        <v>11759</v>
      </c>
      <c r="B152">
        <v>7</v>
      </c>
      <c r="C152" t="s">
        <v>1097</v>
      </c>
      <c r="D152" t="s">
        <v>1096</v>
      </c>
      <c r="E152" t="s">
        <v>720</v>
      </c>
      <c r="F152">
        <v>2021</v>
      </c>
      <c r="G152" t="s">
        <v>1094</v>
      </c>
      <c r="I152" t="s">
        <v>1093</v>
      </c>
      <c r="J152" t="s">
        <v>1092</v>
      </c>
      <c r="K152" t="s">
        <v>12846</v>
      </c>
    </row>
    <row r="153" spans="1:11" x14ac:dyDescent="0.45">
      <c r="A153" t="s">
        <v>11759</v>
      </c>
      <c r="B153">
        <v>7</v>
      </c>
      <c r="C153" t="s">
        <v>3171</v>
      </c>
      <c r="D153" t="s">
        <v>3170</v>
      </c>
      <c r="E153" t="s">
        <v>3169</v>
      </c>
      <c r="F153">
        <v>2023</v>
      </c>
      <c r="G153" t="s">
        <v>3168</v>
      </c>
      <c r="I153" t="s">
        <v>3167</v>
      </c>
      <c r="J153" t="s">
        <v>3166</v>
      </c>
      <c r="K153" t="s">
        <v>12553</v>
      </c>
    </row>
    <row r="154" spans="1:11" x14ac:dyDescent="0.45">
      <c r="A154" t="s">
        <v>11760</v>
      </c>
      <c r="B154" t="s">
        <v>5857</v>
      </c>
      <c r="C154" t="s">
        <v>7441</v>
      </c>
      <c r="D154" t="s">
        <v>7438</v>
      </c>
      <c r="F154">
        <v>2023</v>
      </c>
      <c r="G154" t="s">
        <v>7436</v>
      </c>
      <c r="H154" t="s">
        <v>7437</v>
      </c>
      <c r="I154" t="s">
        <v>7435</v>
      </c>
      <c r="K154" t="s">
        <v>13065</v>
      </c>
    </row>
    <row r="155" spans="1:11" x14ac:dyDescent="0.45">
      <c r="A155" t="s">
        <v>11760</v>
      </c>
      <c r="B155" t="s">
        <v>5857</v>
      </c>
      <c r="C155" t="s">
        <v>6769</v>
      </c>
      <c r="D155" t="s">
        <v>6766</v>
      </c>
      <c r="F155">
        <v>2022</v>
      </c>
      <c r="G155" t="s">
        <v>6763</v>
      </c>
      <c r="H155" t="s">
        <v>6764</v>
      </c>
      <c r="I155" t="s">
        <v>6762</v>
      </c>
      <c r="K155" t="s">
        <v>13132</v>
      </c>
    </row>
    <row r="156" spans="1:11" x14ac:dyDescent="0.45">
      <c r="A156" t="s">
        <v>11759</v>
      </c>
      <c r="B156">
        <v>7</v>
      </c>
      <c r="C156" t="s">
        <v>4775</v>
      </c>
      <c r="D156" t="s">
        <v>4774</v>
      </c>
      <c r="E156" t="s">
        <v>902</v>
      </c>
      <c r="F156">
        <v>2024</v>
      </c>
      <c r="G156" t="s">
        <v>4771</v>
      </c>
      <c r="I156" t="s">
        <v>4770</v>
      </c>
      <c r="J156" t="s">
        <v>4769</v>
      </c>
      <c r="K156" t="s">
        <v>12315</v>
      </c>
    </row>
    <row r="157" spans="1:11" x14ac:dyDescent="0.45">
      <c r="A157" t="s">
        <v>11759</v>
      </c>
      <c r="B157">
        <v>7</v>
      </c>
      <c r="C157" t="s">
        <v>1063</v>
      </c>
      <c r="D157" t="s">
        <v>1062</v>
      </c>
      <c r="E157" t="s">
        <v>1020</v>
      </c>
      <c r="F157">
        <v>2020</v>
      </c>
      <c r="G157" t="s">
        <v>1061</v>
      </c>
      <c r="I157" t="s">
        <v>1060</v>
      </c>
      <c r="J157" t="s">
        <v>1059</v>
      </c>
      <c r="K157" t="s">
        <v>12851</v>
      </c>
    </row>
    <row r="158" spans="1:11" x14ac:dyDescent="0.45">
      <c r="A158" t="s">
        <v>386</v>
      </c>
      <c r="B158" t="s">
        <v>17</v>
      </c>
      <c r="C158" t="s">
        <v>266</v>
      </c>
      <c r="D158" t="s">
        <v>267</v>
      </c>
      <c r="E158" t="s">
        <v>74</v>
      </c>
      <c r="F158">
        <v>2023</v>
      </c>
      <c r="G158" t="s">
        <v>268</v>
      </c>
      <c r="H158" t="s">
        <v>269</v>
      </c>
      <c r="I158" t="s">
        <v>270</v>
      </c>
      <c r="J158" t="s">
        <v>271</v>
      </c>
      <c r="K158" t="s">
        <v>12120</v>
      </c>
    </row>
    <row r="159" spans="1:11" x14ac:dyDescent="0.45">
      <c r="A159" t="s">
        <v>11760</v>
      </c>
      <c r="B159" t="s">
        <v>5857</v>
      </c>
      <c r="C159" t="s">
        <v>6519</v>
      </c>
      <c r="D159" t="s">
        <v>6516</v>
      </c>
      <c r="F159">
        <v>2019</v>
      </c>
      <c r="G159" t="s">
        <v>6513</v>
      </c>
      <c r="H159" t="s">
        <v>6514</v>
      </c>
      <c r="I159" t="s">
        <v>6512</v>
      </c>
      <c r="K159" t="s">
        <v>13158</v>
      </c>
    </row>
    <row r="160" spans="1:11" x14ac:dyDescent="0.45">
      <c r="A160" t="s">
        <v>11759</v>
      </c>
      <c r="B160">
        <v>7</v>
      </c>
      <c r="C160" t="s">
        <v>2955</v>
      </c>
      <c r="D160" t="s">
        <v>2954</v>
      </c>
      <c r="E160" t="s">
        <v>979</v>
      </c>
      <c r="F160">
        <v>2023</v>
      </c>
      <c r="G160" t="s">
        <v>2953</v>
      </c>
      <c r="I160" t="s">
        <v>2952</v>
      </c>
      <c r="J160" t="s">
        <v>2951</v>
      </c>
      <c r="K160" t="s">
        <v>12585</v>
      </c>
    </row>
    <row r="161" spans="1:11" x14ac:dyDescent="0.45">
      <c r="A161" t="s">
        <v>11759</v>
      </c>
      <c r="B161">
        <v>7</v>
      </c>
      <c r="C161" t="s">
        <v>4502</v>
      </c>
      <c r="D161" t="s">
        <v>4501</v>
      </c>
      <c r="E161" t="s">
        <v>4500</v>
      </c>
      <c r="F161">
        <v>2021</v>
      </c>
      <c r="G161" t="s">
        <v>4499</v>
      </c>
      <c r="I161" t="s">
        <v>4498</v>
      </c>
      <c r="J161" t="s">
        <v>4497</v>
      </c>
      <c r="K161" t="s">
        <v>12356</v>
      </c>
    </row>
    <row r="162" spans="1:11" x14ac:dyDescent="0.45">
      <c r="A162" t="s">
        <v>386</v>
      </c>
      <c r="B162" t="s">
        <v>17</v>
      </c>
      <c r="C162" t="s">
        <v>127</v>
      </c>
      <c r="D162" t="s">
        <v>128</v>
      </c>
      <c r="E162" t="s">
        <v>65</v>
      </c>
      <c r="F162">
        <v>2023</v>
      </c>
      <c r="G162" t="s">
        <v>130</v>
      </c>
      <c r="H162" t="s">
        <v>131</v>
      </c>
      <c r="I162" t="s">
        <v>132</v>
      </c>
      <c r="J162" t="s">
        <v>133</v>
      </c>
      <c r="K162" t="s">
        <v>12099</v>
      </c>
    </row>
    <row r="163" spans="1:11" x14ac:dyDescent="0.45">
      <c r="A163" t="s">
        <v>11759</v>
      </c>
      <c r="B163">
        <v>7</v>
      </c>
      <c r="C163" t="s">
        <v>879</v>
      </c>
      <c r="D163" t="s">
        <v>878</v>
      </c>
      <c r="E163" t="s">
        <v>877</v>
      </c>
      <c r="F163">
        <v>2022</v>
      </c>
      <c r="K163" t="s">
        <v>12877</v>
      </c>
    </row>
    <row r="164" spans="1:11" x14ac:dyDescent="0.45">
      <c r="A164" t="s">
        <v>11759</v>
      </c>
      <c r="B164">
        <v>7</v>
      </c>
      <c r="C164" t="s">
        <v>5022</v>
      </c>
      <c r="D164" t="s">
        <v>5021</v>
      </c>
      <c r="E164" t="s">
        <v>902</v>
      </c>
      <c r="F164">
        <v>2024</v>
      </c>
      <c r="G164" t="s">
        <v>5019</v>
      </c>
      <c r="I164" t="s">
        <v>5018</v>
      </c>
      <c r="J164" t="s">
        <v>5017</v>
      </c>
      <c r="K164" t="s">
        <v>12278</v>
      </c>
    </row>
    <row r="165" spans="1:11" x14ac:dyDescent="0.45">
      <c r="A165" t="s">
        <v>11759</v>
      </c>
      <c r="B165">
        <v>7</v>
      </c>
      <c r="C165" t="s">
        <v>4728</v>
      </c>
      <c r="D165" t="s">
        <v>4727</v>
      </c>
      <c r="E165" t="s">
        <v>4726</v>
      </c>
      <c r="F165">
        <v>2024</v>
      </c>
      <c r="G165" t="s">
        <v>4725</v>
      </c>
      <c r="I165" t="s">
        <v>4724</v>
      </c>
      <c r="J165" t="s">
        <v>4723</v>
      </c>
      <c r="K165" t="s">
        <v>12322</v>
      </c>
    </row>
    <row r="166" spans="1:11" x14ac:dyDescent="0.45">
      <c r="A166" t="s">
        <v>11759</v>
      </c>
      <c r="B166">
        <v>7</v>
      </c>
      <c r="C166" t="s">
        <v>4709</v>
      </c>
      <c r="D166" t="s">
        <v>4708</v>
      </c>
      <c r="E166" t="s">
        <v>1318</v>
      </c>
      <c r="F166">
        <v>2024</v>
      </c>
      <c r="G166" t="s">
        <v>4707</v>
      </c>
      <c r="I166" t="s">
        <v>4706</v>
      </c>
      <c r="J166" t="s">
        <v>4705</v>
      </c>
      <c r="K166" t="s">
        <v>12325</v>
      </c>
    </row>
    <row r="167" spans="1:11" x14ac:dyDescent="0.45">
      <c r="A167" t="s">
        <v>11759</v>
      </c>
      <c r="B167">
        <v>7</v>
      </c>
      <c r="C167" t="s">
        <v>4983</v>
      </c>
      <c r="D167" t="s">
        <v>4982</v>
      </c>
      <c r="E167" t="s">
        <v>720</v>
      </c>
      <c r="F167">
        <v>2024</v>
      </c>
      <c r="G167" t="s">
        <v>4980</v>
      </c>
      <c r="I167" t="s">
        <v>4979</v>
      </c>
      <c r="J167" t="s">
        <v>4978</v>
      </c>
      <c r="K167" t="s">
        <v>12284</v>
      </c>
    </row>
    <row r="168" spans="1:11" x14ac:dyDescent="0.45">
      <c r="A168" t="s">
        <v>11759</v>
      </c>
      <c r="B168">
        <v>7</v>
      </c>
      <c r="C168" t="s">
        <v>4658</v>
      </c>
      <c r="D168" t="s">
        <v>4657</v>
      </c>
      <c r="E168" t="s">
        <v>902</v>
      </c>
      <c r="F168">
        <v>2024</v>
      </c>
      <c r="G168" t="s">
        <v>4655</v>
      </c>
      <c r="I168" t="s">
        <v>4654</v>
      </c>
      <c r="J168" t="s">
        <v>4653</v>
      </c>
      <c r="K168" t="s">
        <v>12333</v>
      </c>
    </row>
    <row r="169" spans="1:11" x14ac:dyDescent="0.45">
      <c r="A169" t="s">
        <v>11759</v>
      </c>
      <c r="B169">
        <v>7</v>
      </c>
      <c r="C169" t="s">
        <v>5130</v>
      </c>
      <c r="D169" t="s">
        <v>5129</v>
      </c>
      <c r="E169" t="s">
        <v>655</v>
      </c>
      <c r="F169">
        <v>2024</v>
      </c>
      <c r="G169" t="s">
        <v>5128</v>
      </c>
      <c r="I169" t="s">
        <v>5127</v>
      </c>
      <c r="J169" t="s">
        <v>5126</v>
      </c>
      <c r="K169" t="s">
        <v>12261</v>
      </c>
    </row>
    <row r="170" spans="1:11" x14ac:dyDescent="0.45">
      <c r="A170" t="s">
        <v>11759</v>
      </c>
      <c r="B170">
        <v>7</v>
      </c>
      <c r="C170" t="s">
        <v>2727</v>
      </c>
      <c r="D170" t="s">
        <v>2726</v>
      </c>
      <c r="E170" t="s">
        <v>605</v>
      </c>
      <c r="F170">
        <v>2023</v>
      </c>
      <c r="G170" t="s">
        <v>2725</v>
      </c>
      <c r="I170" t="s">
        <v>2724</v>
      </c>
      <c r="J170" t="s">
        <v>2723</v>
      </c>
      <c r="K170" t="s">
        <v>12619</v>
      </c>
    </row>
    <row r="171" spans="1:11" x14ac:dyDescent="0.45">
      <c r="A171" t="s">
        <v>11759</v>
      </c>
      <c r="B171">
        <v>7</v>
      </c>
      <c r="C171" t="s">
        <v>5375</v>
      </c>
      <c r="D171" t="s">
        <v>5374</v>
      </c>
      <c r="E171" t="s">
        <v>930</v>
      </c>
      <c r="F171">
        <v>2024</v>
      </c>
      <c r="G171" t="s">
        <v>5373</v>
      </c>
      <c r="I171" t="s">
        <v>5372</v>
      </c>
      <c r="J171" t="s">
        <v>5371</v>
      </c>
      <c r="K171" t="s">
        <v>12224</v>
      </c>
    </row>
    <row r="172" spans="1:11" x14ac:dyDescent="0.45">
      <c r="A172" t="s">
        <v>11759</v>
      </c>
      <c r="B172">
        <v>7</v>
      </c>
      <c r="C172" t="s">
        <v>4041</v>
      </c>
      <c r="D172" t="s">
        <v>4040</v>
      </c>
      <c r="E172" t="s">
        <v>720</v>
      </c>
      <c r="F172">
        <v>2022</v>
      </c>
      <c r="G172" t="s">
        <v>4037</v>
      </c>
      <c r="I172" t="s">
        <v>4036</v>
      </c>
      <c r="J172" t="s">
        <v>4035</v>
      </c>
      <c r="K172" t="s">
        <v>12426</v>
      </c>
    </row>
    <row r="173" spans="1:11" x14ac:dyDescent="0.45">
      <c r="A173" t="s">
        <v>11760</v>
      </c>
      <c r="B173" t="s">
        <v>5857</v>
      </c>
      <c r="C173" t="s">
        <v>7641</v>
      </c>
      <c r="D173" t="s">
        <v>7638</v>
      </c>
      <c r="F173">
        <v>2022</v>
      </c>
      <c r="G173" t="s">
        <v>7635</v>
      </c>
      <c r="H173" t="s">
        <v>7636</v>
      </c>
      <c r="I173" t="s">
        <v>7634</v>
      </c>
      <c r="K173" t="s">
        <v>13046</v>
      </c>
    </row>
    <row r="174" spans="1:11" x14ac:dyDescent="0.45">
      <c r="A174" t="s">
        <v>386</v>
      </c>
      <c r="B174" t="s">
        <v>17</v>
      </c>
      <c r="C174" t="s">
        <v>166</v>
      </c>
      <c r="D174" t="s">
        <v>167</v>
      </c>
      <c r="E174" t="s">
        <v>31</v>
      </c>
      <c r="F174">
        <v>2021</v>
      </c>
      <c r="G174" t="s">
        <v>168</v>
      </c>
      <c r="H174" t="s">
        <v>169</v>
      </c>
      <c r="I174" t="s">
        <v>170</v>
      </c>
      <c r="J174" t="s">
        <v>171</v>
      </c>
      <c r="K174" t="s">
        <v>12105</v>
      </c>
    </row>
    <row r="175" spans="1:11" x14ac:dyDescent="0.45">
      <c r="A175" t="s">
        <v>11759</v>
      </c>
      <c r="B175">
        <v>7</v>
      </c>
      <c r="C175" t="s">
        <v>3191</v>
      </c>
      <c r="D175" t="s">
        <v>3190</v>
      </c>
      <c r="E175" t="s">
        <v>3189</v>
      </c>
      <c r="F175">
        <v>2023</v>
      </c>
      <c r="G175" t="s">
        <v>3188</v>
      </c>
      <c r="I175" t="s">
        <v>3187</v>
      </c>
      <c r="J175" t="s">
        <v>3186</v>
      </c>
      <c r="K175" t="s">
        <v>12550</v>
      </c>
    </row>
    <row r="176" spans="1:11" x14ac:dyDescent="0.45">
      <c r="A176" t="s">
        <v>11759</v>
      </c>
      <c r="B176">
        <v>7</v>
      </c>
      <c r="C176" t="s">
        <v>4684</v>
      </c>
      <c r="D176" t="s">
        <v>4683</v>
      </c>
      <c r="E176" t="s">
        <v>1185</v>
      </c>
      <c r="F176">
        <v>2024</v>
      </c>
      <c r="G176" t="s">
        <v>4682</v>
      </c>
      <c r="I176" t="s">
        <v>4681</v>
      </c>
      <c r="J176" t="s">
        <v>4680</v>
      </c>
      <c r="K176" t="s">
        <v>12329</v>
      </c>
    </row>
    <row r="177" spans="1:11" x14ac:dyDescent="0.45">
      <c r="A177" t="s">
        <v>11760</v>
      </c>
      <c r="B177" t="s">
        <v>5857</v>
      </c>
      <c r="C177" t="s">
        <v>8581</v>
      </c>
      <c r="D177" t="s">
        <v>8578</v>
      </c>
      <c r="F177">
        <v>2024</v>
      </c>
      <c r="G177" t="s">
        <v>8575</v>
      </c>
      <c r="H177" t="s">
        <v>8576</v>
      </c>
      <c r="I177" t="s">
        <v>8574</v>
      </c>
      <c r="K177" t="s">
        <v>12965</v>
      </c>
    </row>
    <row r="178" spans="1:11" x14ac:dyDescent="0.45">
      <c r="A178" t="s">
        <v>11759</v>
      </c>
      <c r="B178">
        <v>7</v>
      </c>
      <c r="C178" t="s">
        <v>4815</v>
      </c>
      <c r="D178" t="s">
        <v>4814</v>
      </c>
      <c r="E178" t="s">
        <v>902</v>
      </c>
      <c r="F178">
        <v>2024</v>
      </c>
      <c r="G178" t="s">
        <v>4812</v>
      </c>
      <c r="I178" t="s">
        <v>4811</v>
      </c>
      <c r="J178" t="s">
        <v>4810</v>
      </c>
      <c r="K178" t="s">
        <v>12309</v>
      </c>
    </row>
    <row r="179" spans="1:11" x14ac:dyDescent="0.45">
      <c r="A179" t="s">
        <v>11760</v>
      </c>
      <c r="B179" t="s">
        <v>5857</v>
      </c>
      <c r="C179" t="s">
        <v>8000</v>
      </c>
      <c r="D179" t="s">
        <v>3313</v>
      </c>
      <c r="F179">
        <v>2023</v>
      </c>
      <c r="G179" t="s">
        <v>7996</v>
      </c>
      <c r="H179" t="s">
        <v>7997</v>
      </c>
      <c r="I179" t="s">
        <v>7995</v>
      </c>
      <c r="K179" t="s">
        <v>12532</v>
      </c>
    </row>
    <row r="180" spans="1:11" x14ac:dyDescent="0.45">
      <c r="A180" t="s">
        <v>11760</v>
      </c>
      <c r="B180" t="s">
        <v>5857</v>
      </c>
      <c r="C180" t="s">
        <v>7181</v>
      </c>
      <c r="D180" t="s">
        <v>7178</v>
      </c>
      <c r="F180">
        <v>2021</v>
      </c>
      <c r="G180" t="s">
        <v>7175</v>
      </c>
      <c r="H180" t="s">
        <v>7176</v>
      </c>
      <c r="I180" t="s">
        <v>7174</v>
      </c>
      <c r="K180" t="s">
        <v>13094</v>
      </c>
    </row>
    <row r="181" spans="1:11" x14ac:dyDescent="0.45">
      <c r="A181" t="s">
        <v>386</v>
      </c>
      <c r="B181" t="s">
        <v>17</v>
      </c>
      <c r="C181" t="s">
        <v>211</v>
      </c>
      <c r="D181" t="s">
        <v>212</v>
      </c>
      <c r="E181" t="s">
        <v>213</v>
      </c>
      <c r="F181">
        <v>2021</v>
      </c>
      <c r="G181" t="s">
        <v>215</v>
      </c>
      <c r="H181" t="s">
        <v>216</v>
      </c>
      <c r="I181" t="s">
        <v>217</v>
      </c>
      <c r="J181" t="s">
        <v>218</v>
      </c>
      <c r="K181" t="s">
        <v>12112</v>
      </c>
    </row>
    <row r="182" spans="1:11" x14ac:dyDescent="0.45">
      <c r="A182" t="s">
        <v>11759</v>
      </c>
      <c r="B182">
        <v>7</v>
      </c>
      <c r="C182" t="s">
        <v>839</v>
      </c>
      <c r="D182" t="s">
        <v>838</v>
      </c>
      <c r="E182" t="s">
        <v>837</v>
      </c>
      <c r="F182">
        <v>2020</v>
      </c>
      <c r="G182" t="s">
        <v>835</v>
      </c>
      <c r="I182" t="s">
        <v>834</v>
      </c>
      <c r="K182" t="s">
        <v>12883</v>
      </c>
    </row>
    <row r="183" spans="1:11" x14ac:dyDescent="0.45">
      <c r="A183" t="s">
        <v>11759</v>
      </c>
      <c r="B183">
        <v>7</v>
      </c>
      <c r="C183" t="s">
        <v>3152</v>
      </c>
      <c r="D183" t="s">
        <v>3151</v>
      </c>
      <c r="E183" t="s">
        <v>3150</v>
      </c>
      <c r="F183">
        <v>2023</v>
      </c>
      <c r="G183" t="s">
        <v>3149</v>
      </c>
      <c r="I183" t="s">
        <v>3148</v>
      </c>
      <c r="J183" t="s">
        <v>3147</v>
      </c>
      <c r="K183" t="s">
        <v>12556</v>
      </c>
    </row>
    <row r="184" spans="1:11" x14ac:dyDescent="0.45">
      <c r="A184" t="s">
        <v>11759</v>
      </c>
      <c r="B184">
        <v>7</v>
      </c>
      <c r="C184" t="s">
        <v>1451</v>
      </c>
      <c r="D184" t="s">
        <v>1450</v>
      </c>
      <c r="E184" t="s">
        <v>1449</v>
      </c>
      <c r="F184">
        <v>2020</v>
      </c>
      <c r="G184" t="s">
        <v>1446</v>
      </c>
      <c r="I184" t="s">
        <v>1445</v>
      </c>
      <c r="J184" t="s">
        <v>1444</v>
      </c>
      <c r="K184" t="s">
        <v>12797</v>
      </c>
    </row>
    <row r="185" spans="1:11" x14ac:dyDescent="0.45">
      <c r="A185" t="s">
        <v>11760</v>
      </c>
      <c r="B185" t="s">
        <v>5857</v>
      </c>
      <c r="C185" t="s">
        <v>6867</v>
      </c>
      <c r="D185" t="s">
        <v>3986</v>
      </c>
      <c r="F185">
        <v>2022</v>
      </c>
      <c r="G185" t="s">
        <v>6863</v>
      </c>
      <c r="H185" t="s">
        <v>6864</v>
      </c>
      <c r="I185" t="s">
        <v>6862</v>
      </c>
      <c r="K185" t="s">
        <v>12434</v>
      </c>
    </row>
    <row r="186" spans="1:11" x14ac:dyDescent="0.45">
      <c r="A186" t="s">
        <v>11759</v>
      </c>
      <c r="B186">
        <v>7</v>
      </c>
      <c r="C186" t="s">
        <v>2200</v>
      </c>
      <c r="D186" t="s">
        <v>2199</v>
      </c>
      <c r="E186" t="s">
        <v>2198</v>
      </c>
      <c r="F186">
        <v>2017</v>
      </c>
      <c r="G186" t="s">
        <v>2196</v>
      </c>
      <c r="I186" t="s">
        <v>2195</v>
      </c>
      <c r="J186" t="s">
        <v>2194</v>
      </c>
      <c r="K186" t="s">
        <v>12695</v>
      </c>
    </row>
    <row r="187" spans="1:11" x14ac:dyDescent="0.45">
      <c r="A187" t="s">
        <v>11759</v>
      </c>
      <c r="B187">
        <v>7</v>
      </c>
      <c r="C187" t="s">
        <v>5081</v>
      </c>
      <c r="D187" t="s">
        <v>5080</v>
      </c>
      <c r="E187" t="s">
        <v>5079</v>
      </c>
      <c r="F187">
        <v>2024</v>
      </c>
      <c r="G187" t="s">
        <v>5078</v>
      </c>
      <c r="I187" t="s">
        <v>5077</v>
      </c>
      <c r="J187" t="s">
        <v>5076</v>
      </c>
      <c r="K187" t="s">
        <v>12269</v>
      </c>
    </row>
    <row r="188" spans="1:11" x14ac:dyDescent="0.45">
      <c r="A188" t="s">
        <v>11760</v>
      </c>
      <c r="B188" t="s">
        <v>5857</v>
      </c>
      <c r="C188" t="s">
        <v>7105</v>
      </c>
      <c r="D188" t="s">
        <v>7102</v>
      </c>
      <c r="F188">
        <v>2021</v>
      </c>
      <c r="G188" t="s">
        <v>7099</v>
      </c>
      <c r="H188" t="s">
        <v>7100</v>
      </c>
      <c r="I188" t="s">
        <v>7098</v>
      </c>
      <c r="K188" t="s">
        <v>13102</v>
      </c>
    </row>
    <row r="189" spans="1:11" x14ac:dyDescent="0.45">
      <c r="A189" t="s">
        <v>11759</v>
      </c>
      <c r="B189">
        <v>7</v>
      </c>
      <c r="C189" t="s">
        <v>5060</v>
      </c>
      <c r="D189" t="s">
        <v>5059</v>
      </c>
      <c r="E189" t="s">
        <v>662</v>
      </c>
      <c r="F189">
        <v>2024</v>
      </c>
      <c r="G189" t="s">
        <v>5058</v>
      </c>
      <c r="I189" t="s">
        <v>5057</v>
      </c>
      <c r="J189" t="s">
        <v>5056</v>
      </c>
      <c r="K189" t="s">
        <v>12272</v>
      </c>
    </row>
    <row r="190" spans="1:11" x14ac:dyDescent="0.45">
      <c r="A190" t="s">
        <v>11760</v>
      </c>
      <c r="B190" t="s">
        <v>5857</v>
      </c>
      <c r="C190" t="s">
        <v>5943</v>
      </c>
      <c r="D190" t="s">
        <v>5940</v>
      </c>
      <c r="F190">
        <v>2019</v>
      </c>
      <c r="G190" t="s">
        <v>5937</v>
      </c>
      <c r="H190" t="s">
        <v>5938</v>
      </c>
      <c r="I190" t="s">
        <v>5936</v>
      </c>
      <c r="K190" t="s">
        <v>13214</v>
      </c>
    </row>
    <row r="191" spans="1:11" x14ac:dyDescent="0.45">
      <c r="A191" t="s">
        <v>11759</v>
      </c>
      <c r="B191">
        <v>7</v>
      </c>
      <c r="C191" t="s">
        <v>2749</v>
      </c>
      <c r="D191" t="s">
        <v>2748</v>
      </c>
      <c r="E191" t="s">
        <v>2747</v>
      </c>
      <c r="F191">
        <v>2023</v>
      </c>
      <c r="G191" t="s">
        <v>2744</v>
      </c>
      <c r="J191" t="s">
        <v>2743</v>
      </c>
      <c r="K191" t="s">
        <v>12616</v>
      </c>
    </row>
    <row r="192" spans="1:11" x14ac:dyDescent="0.45">
      <c r="A192" t="s">
        <v>11760</v>
      </c>
      <c r="B192" t="s">
        <v>5857</v>
      </c>
      <c r="C192" t="s">
        <v>7282</v>
      </c>
      <c r="D192" t="s">
        <v>663</v>
      </c>
      <c r="F192">
        <v>2021</v>
      </c>
      <c r="G192" t="s">
        <v>7278</v>
      </c>
      <c r="H192" t="s">
        <v>7279</v>
      </c>
      <c r="I192" t="s">
        <v>7277</v>
      </c>
      <c r="K192" t="s">
        <v>12907</v>
      </c>
    </row>
    <row r="193" spans="1:11" x14ac:dyDescent="0.45">
      <c r="A193" t="s">
        <v>11759</v>
      </c>
      <c r="B193">
        <v>7</v>
      </c>
      <c r="C193" t="s">
        <v>607</v>
      </c>
      <c r="D193" t="s">
        <v>606</v>
      </c>
      <c r="E193" t="s">
        <v>605</v>
      </c>
      <c r="F193">
        <v>2021</v>
      </c>
      <c r="G193" t="s">
        <v>604</v>
      </c>
      <c r="I193" t="s">
        <v>603</v>
      </c>
      <c r="J193" t="s">
        <v>602</v>
      </c>
      <c r="K193" t="s">
        <v>12915</v>
      </c>
    </row>
    <row r="194" spans="1:11" x14ac:dyDescent="0.45">
      <c r="A194" t="s">
        <v>11759</v>
      </c>
      <c r="B194">
        <v>7</v>
      </c>
      <c r="C194" t="s">
        <v>1852</v>
      </c>
      <c r="D194" t="s">
        <v>1873</v>
      </c>
      <c r="E194" t="s">
        <v>795</v>
      </c>
      <c r="F194">
        <v>2019</v>
      </c>
      <c r="G194" t="s">
        <v>1871</v>
      </c>
      <c r="I194" t="s">
        <v>1870</v>
      </c>
      <c r="J194" t="s">
        <v>1869</v>
      </c>
      <c r="K194" t="s">
        <v>12739</v>
      </c>
    </row>
    <row r="195" spans="1:11" x14ac:dyDescent="0.45">
      <c r="A195" t="s">
        <v>11759</v>
      </c>
      <c r="B195">
        <v>7</v>
      </c>
      <c r="C195" t="s">
        <v>2311</v>
      </c>
      <c r="D195" t="s">
        <v>2310</v>
      </c>
      <c r="E195" t="s">
        <v>2309</v>
      </c>
      <c r="F195">
        <v>2017</v>
      </c>
      <c r="G195" t="s">
        <v>2306</v>
      </c>
      <c r="I195" t="s">
        <v>2305</v>
      </c>
      <c r="J195" t="s">
        <v>2304</v>
      </c>
      <c r="K195" t="s">
        <v>12680</v>
      </c>
    </row>
    <row r="196" spans="1:11" x14ac:dyDescent="0.45">
      <c r="A196" t="s">
        <v>11759</v>
      </c>
      <c r="B196">
        <v>7</v>
      </c>
      <c r="C196" t="s">
        <v>4069</v>
      </c>
      <c r="D196" t="s">
        <v>4068</v>
      </c>
      <c r="E196" t="s">
        <v>4067</v>
      </c>
      <c r="F196">
        <v>2022</v>
      </c>
      <c r="G196" t="s">
        <v>4066</v>
      </c>
      <c r="I196" t="s">
        <v>4065</v>
      </c>
      <c r="J196" t="s">
        <v>4064</v>
      </c>
      <c r="K196" t="s">
        <v>12422</v>
      </c>
    </row>
    <row r="197" spans="1:11" x14ac:dyDescent="0.45">
      <c r="A197" t="s">
        <v>11760</v>
      </c>
      <c r="B197" t="s">
        <v>5857</v>
      </c>
      <c r="C197" t="s">
        <v>6561</v>
      </c>
      <c r="D197" t="s">
        <v>6559</v>
      </c>
      <c r="F197">
        <v>2017</v>
      </c>
      <c r="G197" t="s">
        <v>6556</v>
      </c>
      <c r="H197" t="s">
        <v>6557</v>
      </c>
      <c r="I197" t="s">
        <v>6555</v>
      </c>
      <c r="K197" t="s">
        <v>13154</v>
      </c>
    </row>
    <row r="198" spans="1:11" x14ac:dyDescent="0.45">
      <c r="A198" t="s">
        <v>11759</v>
      </c>
      <c r="B198">
        <v>7</v>
      </c>
      <c r="C198" t="s">
        <v>1817</v>
      </c>
      <c r="D198" t="s">
        <v>1816</v>
      </c>
      <c r="E198" t="s">
        <v>1815</v>
      </c>
      <c r="F198">
        <v>2019</v>
      </c>
      <c r="G198" t="s">
        <v>1812</v>
      </c>
      <c r="I198" t="s">
        <v>1811</v>
      </c>
      <c r="K198" t="s">
        <v>12747</v>
      </c>
    </row>
    <row r="199" spans="1:11" x14ac:dyDescent="0.45">
      <c r="A199" t="s">
        <v>11759</v>
      </c>
      <c r="B199">
        <v>7</v>
      </c>
      <c r="C199" t="s">
        <v>1001</v>
      </c>
      <c r="D199" t="s">
        <v>1000</v>
      </c>
      <c r="E199" t="s">
        <v>999</v>
      </c>
      <c r="F199">
        <v>2021</v>
      </c>
      <c r="G199" t="s">
        <v>998</v>
      </c>
      <c r="I199" t="s">
        <v>997</v>
      </c>
      <c r="J199" t="s">
        <v>996</v>
      </c>
      <c r="K199" t="s">
        <v>12860</v>
      </c>
    </row>
    <row r="200" spans="1:11" x14ac:dyDescent="0.45">
      <c r="A200" t="s">
        <v>11759</v>
      </c>
      <c r="B200">
        <v>7</v>
      </c>
      <c r="C200" t="s">
        <v>1289</v>
      </c>
      <c r="D200" t="s">
        <v>1288</v>
      </c>
      <c r="E200" t="s">
        <v>766</v>
      </c>
      <c r="F200">
        <v>2021</v>
      </c>
      <c r="G200" t="s">
        <v>1287</v>
      </c>
      <c r="I200" t="s">
        <v>1286</v>
      </c>
      <c r="J200" t="s">
        <v>1285</v>
      </c>
      <c r="K200" t="s">
        <v>12818</v>
      </c>
    </row>
    <row r="201" spans="1:11" x14ac:dyDescent="0.45">
      <c r="A201" t="s">
        <v>11760</v>
      </c>
      <c r="B201" t="s">
        <v>5857</v>
      </c>
      <c r="C201" t="s">
        <v>6544</v>
      </c>
      <c r="D201" t="s">
        <v>6541</v>
      </c>
      <c r="F201">
        <v>2019</v>
      </c>
      <c r="G201" t="s">
        <v>6538</v>
      </c>
      <c r="H201" t="s">
        <v>6539</v>
      </c>
      <c r="I201" t="s">
        <v>6537</v>
      </c>
      <c r="K201" t="s">
        <v>13156</v>
      </c>
    </row>
    <row r="202" spans="1:11" x14ac:dyDescent="0.45">
      <c r="A202" t="s">
        <v>11759</v>
      </c>
      <c r="B202">
        <v>7</v>
      </c>
      <c r="C202" t="s">
        <v>2169</v>
      </c>
      <c r="D202" t="s">
        <v>2168</v>
      </c>
      <c r="E202" t="s">
        <v>2167</v>
      </c>
      <c r="F202">
        <v>2017</v>
      </c>
      <c r="G202" t="s">
        <v>2165</v>
      </c>
      <c r="I202" t="s">
        <v>2164</v>
      </c>
      <c r="J202" t="s">
        <v>2163</v>
      </c>
      <c r="K202" t="s">
        <v>12699</v>
      </c>
    </row>
    <row r="203" spans="1:11" x14ac:dyDescent="0.45">
      <c r="A203" t="s">
        <v>11760</v>
      </c>
      <c r="B203" t="s">
        <v>5901</v>
      </c>
      <c r="C203" t="s">
        <v>6380</v>
      </c>
      <c r="D203" t="s">
        <v>6377</v>
      </c>
      <c r="F203">
        <v>2018</v>
      </c>
      <c r="G203" t="s">
        <v>6374</v>
      </c>
      <c r="H203" t="s">
        <v>6375</v>
      </c>
      <c r="I203" t="s">
        <v>6373</v>
      </c>
      <c r="K203" t="s">
        <v>13173</v>
      </c>
    </row>
    <row r="204" spans="1:11" x14ac:dyDescent="0.45">
      <c r="A204" t="s">
        <v>11759</v>
      </c>
      <c r="B204">
        <v>7</v>
      </c>
      <c r="C204" t="s">
        <v>2250</v>
      </c>
      <c r="D204" t="s">
        <v>2249</v>
      </c>
      <c r="E204" t="s">
        <v>720</v>
      </c>
      <c r="F204">
        <v>2018</v>
      </c>
      <c r="G204" t="s">
        <v>2247</v>
      </c>
      <c r="I204" t="s">
        <v>2246</v>
      </c>
      <c r="J204" t="s">
        <v>2245</v>
      </c>
      <c r="K204" t="s">
        <v>12688</v>
      </c>
    </row>
    <row r="205" spans="1:11" x14ac:dyDescent="0.45">
      <c r="A205" t="s">
        <v>11759</v>
      </c>
      <c r="B205">
        <v>7</v>
      </c>
      <c r="C205" t="s">
        <v>4989</v>
      </c>
      <c r="D205" t="s">
        <v>4988</v>
      </c>
      <c r="E205" t="s">
        <v>830</v>
      </c>
      <c r="F205">
        <v>2024</v>
      </c>
      <c r="G205" t="s">
        <v>4987</v>
      </c>
      <c r="I205" t="s">
        <v>4986</v>
      </c>
      <c r="J205" t="s">
        <v>4985</v>
      </c>
      <c r="K205" t="s">
        <v>12283</v>
      </c>
    </row>
    <row r="206" spans="1:11" x14ac:dyDescent="0.45">
      <c r="A206" t="s">
        <v>11760</v>
      </c>
      <c r="B206" t="s">
        <v>5857</v>
      </c>
      <c r="C206" t="s">
        <v>9018</v>
      </c>
      <c r="D206" t="s">
        <v>9015</v>
      </c>
      <c r="F206">
        <v>2024</v>
      </c>
      <c r="G206" t="s">
        <v>9013</v>
      </c>
      <c r="I206" t="s">
        <v>9012</v>
      </c>
      <c r="K206" t="s">
        <v>12921</v>
      </c>
    </row>
    <row r="207" spans="1:11" x14ac:dyDescent="0.45">
      <c r="A207" t="s">
        <v>11759</v>
      </c>
      <c r="B207">
        <v>7</v>
      </c>
      <c r="C207" t="s">
        <v>5009</v>
      </c>
      <c r="D207" t="s">
        <v>5008</v>
      </c>
      <c r="E207" t="s">
        <v>5007</v>
      </c>
      <c r="F207">
        <v>2024</v>
      </c>
      <c r="G207" t="s">
        <v>5005</v>
      </c>
      <c r="I207" t="s">
        <v>5004</v>
      </c>
      <c r="J207" t="s">
        <v>5003</v>
      </c>
      <c r="K207" t="s">
        <v>12280</v>
      </c>
    </row>
    <row r="208" spans="1:11" x14ac:dyDescent="0.45">
      <c r="A208" t="s">
        <v>11759</v>
      </c>
      <c r="B208">
        <v>7</v>
      </c>
      <c r="C208" t="s">
        <v>2216</v>
      </c>
      <c r="D208" t="s">
        <v>2215</v>
      </c>
      <c r="E208" t="s">
        <v>2214</v>
      </c>
      <c r="F208">
        <v>2017</v>
      </c>
      <c r="G208" t="s">
        <v>2212</v>
      </c>
      <c r="I208" t="s">
        <v>2211</v>
      </c>
      <c r="J208" t="s">
        <v>2210</v>
      </c>
      <c r="K208" t="s">
        <v>12693</v>
      </c>
    </row>
    <row r="209" spans="1:11" x14ac:dyDescent="0.45">
      <c r="A209" t="s">
        <v>11759</v>
      </c>
      <c r="B209">
        <v>7</v>
      </c>
      <c r="C209" t="s">
        <v>1518</v>
      </c>
      <c r="D209" t="s">
        <v>1517</v>
      </c>
      <c r="E209" t="s">
        <v>902</v>
      </c>
      <c r="F209">
        <v>2019</v>
      </c>
      <c r="G209" t="s">
        <v>1514</v>
      </c>
      <c r="I209" t="s">
        <v>1513</v>
      </c>
      <c r="J209" t="s">
        <v>1512</v>
      </c>
      <c r="K209" t="s">
        <v>12788</v>
      </c>
    </row>
    <row r="210" spans="1:11" x14ac:dyDescent="0.45">
      <c r="A210" t="s">
        <v>11760</v>
      </c>
      <c r="B210" t="s">
        <v>5857</v>
      </c>
      <c r="C210" t="s">
        <v>6338</v>
      </c>
      <c r="D210" t="s">
        <v>6335</v>
      </c>
      <c r="F210">
        <v>2018</v>
      </c>
      <c r="G210" t="s">
        <v>6332</v>
      </c>
      <c r="H210" t="s">
        <v>6333</v>
      </c>
      <c r="I210" t="s">
        <v>6331</v>
      </c>
      <c r="K210" t="s">
        <v>13177</v>
      </c>
    </row>
    <row r="211" spans="1:11" x14ac:dyDescent="0.45">
      <c r="A211" t="s">
        <v>11759</v>
      </c>
      <c r="B211">
        <v>7</v>
      </c>
      <c r="C211" t="s">
        <v>2843</v>
      </c>
      <c r="D211" t="s">
        <v>2842</v>
      </c>
      <c r="E211" t="s">
        <v>2747</v>
      </c>
      <c r="F211">
        <v>2023</v>
      </c>
      <c r="G211" t="s">
        <v>2840</v>
      </c>
      <c r="J211" t="s">
        <v>2839</v>
      </c>
      <c r="K211" t="s">
        <v>12602</v>
      </c>
    </row>
    <row r="212" spans="1:11" x14ac:dyDescent="0.45">
      <c r="A212" t="s">
        <v>11759</v>
      </c>
      <c r="B212">
        <v>7</v>
      </c>
      <c r="C212" t="s">
        <v>2382</v>
      </c>
      <c r="D212" t="s">
        <v>2381</v>
      </c>
      <c r="E212" t="s">
        <v>2380</v>
      </c>
      <c r="F212">
        <v>2017</v>
      </c>
      <c r="G212" t="s">
        <v>2378</v>
      </c>
      <c r="I212" t="s">
        <v>2377</v>
      </c>
      <c r="K212" t="s">
        <v>12670</v>
      </c>
    </row>
    <row r="213" spans="1:11" x14ac:dyDescent="0.45">
      <c r="A213" t="s">
        <v>388</v>
      </c>
      <c r="C213" t="s">
        <v>430</v>
      </c>
      <c r="D213" t="s">
        <v>431</v>
      </c>
      <c r="F213">
        <v>2019</v>
      </c>
      <c r="G213" t="s">
        <v>424</v>
      </c>
      <c r="H213" t="s">
        <v>425</v>
      </c>
      <c r="I213" t="s">
        <v>427</v>
      </c>
      <c r="J213" t="s">
        <v>423</v>
      </c>
      <c r="K213" t="s">
        <v>12150</v>
      </c>
    </row>
    <row r="214" spans="1:11" x14ac:dyDescent="0.45">
      <c r="A214" t="s">
        <v>11759</v>
      </c>
      <c r="B214">
        <v>7</v>
      </c>
      <c r="C214" t="s">
        <v>1605</v>
      </c>
      <c r="D214" t="s">
        <v>1604</v>
      </c>
      <c r="E214" t="s">
        <v>979</v>
      </c>
      <c r="F214">
        <v>2019</v>
      </c>
      <c r="G214" t="s">
        <v>1602</v>
      </c>
      <c r="I214" t="s">
        <v>1601</v>
      </c>
      <c r="J214" t="s">
        <v>1600</v>
      </c>
      <c r="K214" t="s">
        <v>12776</v>
      </c>
    </row>
    <row r="215" spans="1:11" x14ac:dyDescent="0.45">
      <c r="A215" t="s">
        <v>11759</v>
      </c>
      <c r="B215">
        <v>7</v>
      </c>
      <c r="C215" t="s">
        <v>3042</v>
      </c>
      <c r="D215" t="s">
        <v>3041</v>
      </c>
      <c r="E215" t="s">
        <v>3040</v>
      </c>
      <c r="F215">
        <v>2023</v>
      </c>
      <c r="G215" t="s">
        <v>3039</v>
      </c>
      <c r="I215" t="s">
        <v>3038</v>
      </c>
      <c r="J215" t="s">
        <v>3037</v>
      </c>
      <c r="K215" t="s">
        <v>12572</v>
      </c>
    </row>
    <row r="216" spans="1:11" x14ac:dyDescent="0.45">
      <c r="A216" t="s">
        <v>11759</v>
      </c>
      <c r="B216">
        <v>7</v>
      </c>
      <c r="C216" t="s">
        <v>5401</v>
      </c>
      <c r="D216" t="s">
        <v>5400</v>
      </c>
      <c r="E216" t="s">
        <v>4614</v>
      </c>
      <c r="F216">
        <v>2024</v>
      </c>
      <c r="G216" t="s">
        <v>5398</v>
      </c>
      <c r="I216" t="s">
        <v>5397</v>
      </c>
      <c r="J216" t="s">
        <v>5396</v>
      </c>
      <c r="K216" t="s">
        <v>12220</v>
      </c>
    </row>
    <row r="217" spans="1:11" x14ac:dyDescent="0.45">
      <c r="A217" t="s">
        <v>11760</v>
      </c>
      <c r="B217" t="s">
        <v>5857</v>
      </c>
      <c r="C217" t="s">
        <v>7257</v>
      </c>
      <c r="D217" t="s">
        <v>7254</v>
      </c>
      <c r="F217">
        <v>2022</v>
      </c>
      <c r="G217" t="s">
        <v>7251</v>
      </c>
      <c r="H217" t="s">
        <v>7252</v>
      </c>
      <c r="I217" t="s">
        <v>7250</v>
      </c>
      <c r="K217" t="s">
        <v>13085</v>
      </c>
    </row>
    <row r="218" spans="1:11" x14ac:dyDescent="0.45">
      <c r="A218" t="s">
        <v>11759</v>
      </c>
      <c r="B218">
        <v>7</v>
      </c>
      <c r="C218" t="s">
        <v>5353</v>
      </c>
      <c r="D218" t="s">
        <v>5352</v>
      </c>
      <c r="E218" t="s">
        <v>5351</v>
      </c>
      <c r="F218">
        <v>2024</v>
      </c>
      <c r="G218" t="s">
        <v>5350</v>
      </c>
      <c r="I218" t="s">
        <v>5349</v>
      </c>
      <c r="J218" t="s">
        <v>5348</v>
      </c>
      <c r="K218" t="s">
        <v>12227</v>
      </c>
    </row>
    <row r="219" spans="1:11" x14ac:dyDescent="0.45">
      <c r="A219" t="s">
        <v>11759</v>
      </c>
      <c r="B219">
        <v>7</v>
      </c>
      <c r="C219" t="s">
        <v>3288</v>
      </c>
      <c r="D219" t="s">
        <v>3287</v>
      </c>
      <c r="E219" t="s">
        <v>893</v>
      </c>
      <c r="F219">
        <v>2022</v>
      </c>
      <c r="G219" t="s">
        <v>3285</v>
      </c>
      <c r="I219" t="s">
        <v>3284</v>
      </c>
      <c r="J219" t="s">
        <v>3283</v>
      </c>
      <c r="K219" t="s">
        <v>12536</v>
      </c>
    </row>
    <row r="220" spans="1:11" x14ac:dyDescent="0.45">
      <c r="A220" t="s">
        <v>386</v>
      </c>
      <c r="B220" t="s">
        <v>17</v>
      </c>
      <c r="C220" t="s">
        <v>141</v>
      </c>
      <c r="D220" t="s">
        <v>142</v>
      </c>
      <c r="E220" t="s">
        <v>74</v>
      </c>
      <c r="F220">
        <v>2023</v>
      </c>
      <c r="G220" t="s">
        <v>144</v>
      </c>
      <c r="H220" t="s">
        <v>145</v>
      </c>
      <c r="I220" t="s">
        <v>146</v>
      </c>
      <c r="J220" t="s">
        <v>147</v>
      </c>
      <c r="K220" t="s">
        <v>12101</v>
      </c>
    </row>
    <row r="221" spans="1:11" x14ac:dyDescent="0.45">
      <c r="A221" t="s">
        <v>11759</v>
      </c>
      <c r="B221">
        <v>7</v>
      </c>
      <c r="C221" t="s">
        <v>2755</v>
      </c>
      <c r="D221" t="s">
        <v>2754</v>
      </c>
      <c r="E221" t="s">
        <v>2494</v>
      </c>
      <c r="F221">
        <v>2023</v>
      </c>
      <c r="G221" t="s">
        <v>2753</v>
      </c>
      <c r="I221" t="s">
        <v>2752</v>
      </c>
      <c r="J221" t="s">
        <v>2751</v>
      </c>
      <c r="K221" t="s">
        <v>12615</v>
      </c>
    </row>
    <row r="222" spans="1:11" x14ac:dyDescent="0.45">
      <c r="A222" t="s">
        <v>11759</v>
      </c>
      <c r="B222">
        <v>7</v>
      </c>
      <c r="C222" t="s">
        <v>4226</v>
      </c>
      <c r="D222" t="s">
        <v>4225</v>
      </c>
      <c r="E222" t="s">
        <v>626</v>
      </c>
      <c r="F222">
        <v>2021</v>
      </c>
      <c r="G222" t="s">
        <v>4224</v>
      </c>
      <c r="I222" t="s">
        <v>4223</v>
      </c>
      <c r="J222" t="s">
        <v>4222</v>
      </c>
      <c r="K222" t="s">
        <v>12398</v>
      </c>
    </row>
    <row r="223" spans="1:11" x14ac:dyDescent="0.45">
      <c r="A223" t="s">
        <v>11759</v>
      </c>
      <c r="B223">
        <v>7</v>
      </c>
      <c r="C223" t="s">
        <v>4257</v>
      </c>
      <c r="D223" t="s">
        <v>4256</v>
      </c>
      <c r="E223" t="s">
        <v>3425</v>
      </c>
      <c r="F223">
        <v>2022</v>
      </c>
      <c r="G223" t="s">
        <v>4255</v>
      </c>
      <c r="I223" t="s">
        <v>4254</v>
      </c>
      <c r="J223" t="s">
        <v>4253</v>
      </c>
      <c r="K223" t="s">
        <v>12393</v>
      </c>
    </row>
    <row r="224" spans="1:11" x14ac:dyDescent="0.45">
      <c r="A224" t="s">
        <v>11759</v>
      </c>
      <c r="B224">
        <v>7</v>
      </c>
      <c r="C224" t="s">
        <v>4995</v>
      </c>
      <c r="D224" t="s">
        <v>4994</v>
      </c>
      <c r="E224" t="s">
        <v>979</v>
      </c>
      <c r="F224">
        <v>2024</v>
      </c>
      <c r="G224" t="s">
        <v>4993</v>
      </c>
      <c r="I224" t="s">
        <v>4992</v>
      </c>
      <c r="J224" t="s">
        <v>4991</v>
      </c>
      <c r="K224" t="s">
        <v>12282</v>
      </c>
    </row>
    <row r="225" spans="1:11" x14ac:dyDescent="0.45">
      <c r="A225" t="s">
        <v>11760</v>
      </c>
      <c r="B225" t="s">
        <v>5857</v>
      </c>
      <c r="C225" t="s">
        <v>6070</v>
      </c>
      <c r="D225" t="s">
        <v>6067</v>
      </c>
      <c r="F225">
        <v>2018</v>
      </c>
      <c r="G225" t="s">
        <v>6064</v>
      </c>
      <c r="H225" t="s">
        <v>6065</v>
      </c>
      <c r="I225" t="s">
        <v>6063</v>
      </c>
      <c r="K225" t="s">
        <v>13202</v>
      </c>
    </row>
    <row r="226" spans="1:11" x14ac:dyDescent="0.45">
      <c r="A226" t="s">
        <v>11760</v>
      </c>
      <c r="B226" t="s">
        <v>5857</v>
      </c>
      <c r="C226" t="s">
        <v>8520</v>
      </c>
      <c r="D226" t="s">
        <v>8517</v>
      </c>
      <c r="F226">
        <v>2024</v>
      </c>
      <c r="G226" t="s">
        <v>8515</v>
      </c>
      <c r="H226" t="s">
        <v>8516</v>
      </c>
      <c r="I226" t="s">
        <v>8514</v>
      </c>
      <c r="K226" t="s">
        <v>12970</v>
      </c>
    </row>
    <row r="227" spans="1:11" x14ac:dyDescent="0.45">
      <c r="A227" t="s">
        <v>11759</v>
      </c>
      <c r="B227">
        <v>7</v>
      </c>
      <c r="C227" t="s">
        <v>2361</v>
      </c>
      <c r="D227" t="s">
        <v>2360</v>
      </c>
      <c r="E227" t="s">
        <v>1349</v>
      </c>
      <c r="F227">
        <v>2018</v>
      </c>
      <c r="G227" t="s">
        <v>2358</v>
      </c>
      <c r="I227" t="s">
        <v>2357</v>
      </c>
      <c r="J227" t="s">
        <v>2356</v>
      </c>
      <c r="K227" t="s">
        <v>12673</v>
      </c>
    </row>
    <row r="228" spans="1:11" x14ac:dyDescent="0.45">
      <c r="A228" t="s">
        <v>11760</v>
      </c>
      <c r="B228" t="s">
        <v>5857</v>
      </c>
      <c r="C228" t="s">
        <v>7543</v>
      </c>
      <c r="D228" t="s">
        <v>7574</v>
      </c>
      <c r="F228">
        <v>2022</v>
      </c>
      <c r="G228" t="s">
        <v>7571</v>
      </c>
      <c r="H228" t="s">
        <v>7572</v>
      </c>
      <c r="I228" t="s">
        <v>7570</v>
      </c>
      <c r="K228" t="s">
        <v>13052</v>
      </c>
    </row>
    <row r="229" spans="1:11" x14ac:dyDescent="0.45">
      <c r="A229" t="s">
        <v>11760</v>
      </c>
      <c r="B229" t="s">
        <v>5857</v>
      </c>
      <c r="C229" t="s">
        <v>8384</v>
      </c>
      <c r="D229" t="s">
        <v>8381</v>
      </c>
      <c r="F229">
        <v>2024</v>
      </c>
      <c r="G229" t="s">
        <v>8378</v>
      </c>
      <c r="H229" t="s">
        <v>8379</v>
      </c>
      <c r="I229" t="s">
        <v>8377</v>
      </c>
      <c r="K229" t="s">
        <v>12983</v>
      </c>
    </row>
    <row r="230" spans="1:11" x14ac:dyDescent="0.45">
      <c r="A230" t="s">
        <v>11760</v>
      </c>
      <c r="B230" t="s">
        <v>5901</v>
      </c>
      <c r="C230" t="s">
        <v>7876</v>
      </c>
      <c r="D230" t="s">
        <v>7873</v>
      </c>
      <c r="F230">
        <v>2023</v>
      </c>
      <c r="G230" t="s">
        <v>7870</v>
      </c>
      <c r="H230" t="s">
        <v>7871</v>
      </c>
      <c r="I230" t="s">
        <v>7869</v>
      </c>
      <c r="K230" t="s">
        <v>13026</v>
      </c>
    </row>
    <row r="231" spans="1:11" x14ac:dyDescent="0.45">
      <c r="A231" t="s">
        <v>11760</v>
      </c>
      <c r="B231" t="s">
        <v>5857</v>
      </c>
      <c r="C231" t="s">
        <v>6997</v>
      </c>
      <c r="D231" t="s">
        <v>7834</v>
      </c>
      <c r="F231">
        <v>2023</v>
      </c>
      <c r="G231" t="s">
        <v>7831</v>
      </c>
      <c r="H231" t="s">
        <v>7832</v>
      </c>
      <c r="I231" t="s">
        <v>7830</v>
      </c>
      <c r="K231" t="s">
        <v>13030</v>
      </c>
    </row>
    <row r="232" spans="1:11" x14ac:dyDescent="0.45">
      <c r="A232" t="s">
        <v>11759</v>
      </c>
      <c r="B232">
        <v>7</v>
      </c>
      <c r="C232" t="s">
        <v>4062</v>
      </c>
      <c r="D232" t="s">
        <v>4061</v>
      </c>
      <c r="E232" t="s">
        <v>720</v>
      </c>
      <c r="F232">
        <v>2022</v>
      </c>
      <c r="G232" t="s">
        <v>4058</v>
      </c>
      <c r="I232" t="s">
        <v>4057</v>
      </c>
      <c r="J232" t="s">
        <v>4056</v>
      </c>
      <c r="K232" t="s">
        <v>12423</v>
      </c>
    </row>
    <row r="233" spans="1:11" x14ac:dyDescent="0.45">
      <c r="A233" t="s">
        <v>11759</v>
      </c>
      <c r="B233">
        <v>7</v>
      </c>
      <c r="C233" t="s">
        <v>2069</v>
      </c>
      <c r="D233" t="s">
        <v>2068</v>
      </c>
      <c r="E233" t="s">
        <v>893</v>
      </c>
      <c r="F233">
        <v>2018</v>
      </c>
      <c r="G233" t="s">
        <v>2066</v>
      </c>
      <c r="I233" t="s">
        <v>2065</v>
      </c>
      <c r="K233" t="s">
        <v>12712</v>
      </c>
    </row>
    <row r="234" spans="1:11" x14ac:dyDescent="0.45">
      <c r="A234" t="s">
        <v>11759</v>
      </c>
      <c r="B234">
        <v>7</v>
      </c>
      <c r="C234" t="s">
        <v>3866</v>
      </c>
      <c r="D234" t="s">
        <v>3865</v>
      </c>
      <c r="E234" t="s">
        <v>960</v>
      </c>
      <c r="F234">
        <v>2022</v>
      </c>
      <c r="G234" t="s">
        <v>3862</v>
      </c>
      <c r="I234" t="s">
        <v>3861</v>
      </c>
      <c r="J234" t="s">
        <v>3860</v>
      </c>
      <c r="K234" t="s">
        <v>12451</v>
      </c>
    </row>
    <row r="235" spans="1:11" x14ac:dyDescent="0.45">
      <c r="A235" t="s">
        <v>11759</v>
      </c>
      <c r="B235">
        <v>7</v>
      </c>
      <c r="C235" t="s">
        <v>1359</v>
      </c>
      <c r="D235" t="s">
        <v>1373</v>
      </c>
      <c r="E235" t="s">
        <v>720</v>
      </c>
      <c r="F235">
        <v>2020</v>
      </c>
      <c r="G235" t="s">
        <v>1370</v>
      </c>
      <c r="I235" t="s">
        <v>1369</v>
      </c>
      <c r="J235" t="s">
        <v>1368</v>
      </c>
      <c r="K235" t="s">
        <v>12807</v>
      </c>
    </row>
    <row r="236" spans="1:11" x14ac:dyDescent="0.45">
      <c r="A236" t="s">
        <v>11759</v>
      </c>
      <c r="B236">
        <v>7</v>
      </c>
      <c r="C236" t="s">
        <v>5273</v>
      </c>
      <c r="D236" t="s">
        <v>5272</v>
      </c>
      <c r="E236" t="s">
        <v>2182</v>
      </c>
      <c r="F236">
        <v>2024</v>
      </c>
      <c r="G236" t="s">
        <v>5271</v>
      </c>
      <c r="I236" t="s">
        <v>5270</v>
      </c>
      <c r="J236" t="s">
        <v>5269</v>
      </c>
      <c r="K236" t="s">
        <v>12239</v>
      </c>
    </row>
    <row r="237" spans="1:11" x14ac:dyDescent="0.45">
      <c r="A237" t="s">
        <v>11759</v>
      </c>
      <c r="B237">
        <v>7</v>
      </c>
      <c r="C237" t="s">
        <v>1568</v>
      </c>
      <c r="D237" t="s">
        <v>1567</v>
      </c>
      <c r="E237" t="s">
        <v>830</v>
      </c>
      <c r="F237">
        <v>2019</v>
      </c>
      <c r="G237" t="s">
        <v>1565</v>
      </c>
      <c r="I237" t="s">
        <v>1564</v>
      </c>
      <c r="J237" t="s">
        <v>1563</v>
      </c>
      <c r="K237" t="s">
        <v>12781</v>
      </c>
    </row>
    <row r="238" spans="1:11" x14ac:dyDescent="0.45">
      <c r="A238" t="s">
        <v>11759</v>
      </c>
      <c r="B238">
        <v>7</v>
      </c>
      <c r="C238" t="s">
        <v>3588</v>
      </c>
      <c r="D238" t="s">
        <v>3587</v>
      </c>
      <c r="E238" t="s">
        <v>1241</v>
      </c>
      <c r="F238">
        <v>2023</v>
      </c>
      <c r="G238" t="s">
        <v>3585</v>
      </c>
      <c r="I238" t="s">
        <v>3584</v>
      </c>
      <c r="J238" t="s">
        <v>3583</v>
      </c>
      <c r="K238" t="s">
        <v>12492</v>
      </c>
    </row>
    <row r="239" spans="1:11" x14ac:dyDescent="0.45">
      <c r="A239" t="s">
        <v>11759</v>
      </c>
      <c r="B239">
        <v>7</v>
      </c>
      <c r="C239" t="s">
        <v>3483</v>
      </c>
      <c r="D239" t="s">
        <v>3482</v>
      </c>
      <c r="E239" t="s">
        <v>662</v>
      </c>
      <c r="F239">
        <v>2022</v>
      </c>
      <c r="G239" t="s">
        <v>3481</v>
      </c>
      <c r="I239" t="s">
        <v>3480</v>
      </c>
      <c r="J239" t="s">
        <v>3479</v>
      </c>
      <c r="K239" t="s">
        <v>12507</v>
      </c>
    </row>
    <row r="240" spans="1:11" x14ac:dyDescent="0.45">
      <c r="A240" t="s">
        <v>11759</v>
      </c>
      <c r="B240">
        <v>7</v>
      </c>
      <c r="C240" t="s">
        <v>4180</v>
      </c>
      <c r="D240" t="s">
        <v>4179</v>
      </c>
      <c r="E240" t="s">
        <v>850</v>
      </c>
      <c r="F240">
        <v>2022</v>
      </c>
      <c r="G240" t="s">
        <v>4177</v>
      </c>
      <c r="I240" t="s">
        <v>4176</v>
      </c>
      <c r="K240" t="s">
        <v>12405</v>
      </c>
    </row>
    <row r="241" spans="1:11" x14ac:dyDescent="0.45">
      <c r="A241" t="s">
        <v>11759</v>
      </c>
      <c r="B241">
        <v>7</v>
      </c>
      <c r="C241" t="s">
        <v>1696</v>
      </c>
      <c r="D241" t="s">
        <v>1695</v>
      </c>
      <c r="E241" t="s">
        <v>1694</v>
      </c>
      <c r="F241">
        <v>2019</v>
      </c>
      <c r="G241" t="s">
        <v>1692</v>
      </c>
      <c r="I241" t="s">
        <v>1691</v>
      </c>
      <c r="J241" t="s">
        <v>1690</v>
      </c>
      <c r="K241" t="s">
        <v>12763</v>
      </c>
    </row>
    <row r="242" spans="1:11" x14ac:dyDescent="0.45">
      <c r="A242" t="s">
        <v>11759</v>
      </c>
      <c r="B242">
        <v>7</v>
      </c>
      <c r="C242" t="s">
        <v>5543</v>
      </c>
      <c r="D242" t="s">
        <v>5542</v>
      </c>
      <c r="E242" t="s">
        <v>2981</v>
      </c>
      <c r="F242">
        <v>2024</v>
      </c>
      <c r="G242" t="s">
        <v>5541</v>
      </c>
      <c r="I242" t="s">
        <v>5540</v>
      </c>
      <c r="J242" t="s">
        <v>5539</v>
      </c>
      <c r="K242" t="s">
        <v>12198</v>
      </c>
    </row>
    <row r="243" spans="1:11" x14ac:dyDescent="0.45">
      <c r="A243" t="s">
        <v>11759</v>
      </c>
      <c r="B243">
        <v>7</v>
      </c>
      <c r="C243" t="s">
        <v>5196</v>
      </c>
      <c r="D243" t="s">
        <v>5195</v>
      </c>
      <c r="E243" t="s">
        <v>5194</v>
      </c>
      <c r="F243">
        <v>2024</v>
      </c>
      <c r="G243" t="s">
        <v>5193</v>
      </c>
      <c r="I243" t="s">
        <v>5192</v>
      </c>
      <c r="J243" t="s">
        <v>5191</v>
      </c>
      <c r="K243" t="s">
        <v>12251</v>
      </c>
    </row>
    <row r="244" spans="1:11" x14ac:dyDescent="0.45">
      <c r="A244" t="s">
        <v>11759</v>
      </c>
      <c r="B244">
        <v>7</v>
      </c>
      <c r="C244" t="s">
        <v>5312</v>
      </c>
      <c r="D244" t="s">
        <v>5311</v>
      </c>
      <c r="E244" t="s">
        <v>4614</v>
      </c>
      <c r="F244">
        <v>2024</v>
      </c>
      <c r="G244" t="s">
        <v>5309</v>
      </c>
      <c r="I244" t="s">
        <v>5308</v>
      </c>
      <c r="J244" t="s">
        <v>5307</v>
      </c>
      <c r="K244" t="s">
        <v>12233</v>
      </c>
    </row>
    <row r="245" spans="1:11" x14ac:dyDescent="0.45">
      <c r="A245" t="s">
        <v>11759</v>
      </c>
      <c r="B245">
        <v>7</v>
      </c>
      <c r="C245" t="s">
        <v>3346</v>
      </c>
      <c r="D245" t="s">
        <v>3345</v>
      </c>
      <c r="E245" t="s">
        <v>633</v>
      </c>
      <c r="F245">
        <v>2022</v>
      </c>
      <c r="G245" t="s">
        <v>3344</v>
      </c>
      <c r="I245" t="s">
        <v>3343</v>
      </c>
      <c r="J245" t="s">
        <v>3342</v>
      </c>
      <c r="K245" t="s">
        <v>12527</v>
      </c>
    </row>
    <row r="246" spans="1:11" x14ac:dyDescent="0.45">
      <c r="A246" t="s">
        <v>11759</v>
      </c>
      <c r="B246">
        <v>7</v>
      </c>
      <c r="C246" t="s">
        <v>1504</v>
      </c>
      <c r="D246" t="s">
        <v>1503</v>
      </c>
      <c r="E246" t="s">
        <v>720</v>
      </c>
      <c r="F246">
        <v>2019</v>
      </c>
      <c r="G246" t="s">
        <v>1501</v>
      </c>
      <c r="I246" t="s">
        <v>1500</v>
      </c>
      <c r="J246" t="s">
        <v>1499</v>
      </c>
      <c r="K246" t="s">
        <v>12790</v>
      </c>
    </row>
    <row r="247" spans="1:11" x14ac:dyDescent="0.45">
      <c r="A247" t="s">
        <v>388</v>
      </c>
      <c r="C247" t="s">
        <v>459</v>
      </c>
      <c r="D247" t="s">
        <v>460</v>
      </c>
      <c r="F247">
        <v>2018</v>
      </c>
      <c r="G247" t="s">
        <v>455</v>
      </c>
      <c r="H247" t="s">
        <v>456</v>
      </c>
      <c r="I247" t="s">
        <v>457</v>
      </c>
      <c r="J247" t="s">
        <v>454</v>
      </c>
      <c r="K247" t="s">
        <v>12147</v>
      </c>
    </row>
    <row r="248" spans="1:11" x14ac:dyDescent="0.45">
      <c r="A248" t="s">
        <v>11759</v>
      </c>
      <c r="B248">
        <v>7</v>
      </c>
      <c r="C248" t="s">
        <v>699</v>
      </c>
      <c r="D248" t="s">
        <v>698</v>
      </c>
      <c r="E248" t="s">
        <v>697</v>
      </c>
      <c r="F248">
        <v>2021</v>
      </c>
      <c r="G248" t="s">
        <v>696</v>
      </c>
      <c r="I248" t="s">
        <v>695</v>
      </c>
      <c r="J248" t="s">
        <v>694</v>
      </c>
      <c r="K248" t="s">
        <v>12902</v>
      </c>
    </row>
    <row r="249" spans="1:11" x14ac:dyDescent="0.45">
      <c r="A249" t="s">
        <v>11759</v>
      </c>
      <c r="B249">
        <v>7</v>
      </c>
      <c r="C249" t="s">
        <v>2587</v>
      </c>
      <c r="D249" t="s">
        <v>2586</v>
      </c>
      <c r="E249" t="s">
        <v>2585</v>
      </c>
      <c r="F249">
        <v>2023</v>
      </c>
      <c r="G249" t="s">
        <v>2583</v>
      </c>
      <c r="I249" t="s">
        <v>2582</v>
      </c>
      <c r="K249" t="s">
        <v>12640</v>
      </c>
    </row>
    <row r="250" spans="1:11" x14ac:dyDescent="0.45">
      <c r="A250" t="s">
        <v>11759</v>
      </c>
      <c r="B250">
        <v>7</v>
      </c>
      <c r="C250" t="s">
        <v>3651</v>
      </c>
      <c r="D250" t="s">
        <v>3650</v>
      </c>
      <c r="E250" t="s">
        <v>3649</v>
      </c>
      <c r="F250">
        <v>2022</v>
      </c>
      <c r="G250" t="s">
        <v>3647</v>
      </c>
      <c r="I250" t="s">
        <v>3646</v>
      </c>
      <c r="J250" t="s">
        <v>3645</v>
      </c>
      <c r="K250" t="s">
        <v>12483</v>
      </c>
    </row>
    <row r="251" spans="1:11" x14ac:dyDescent="0.45">
      <c r="A251" t="s">
        <v>386</v>
      </c>
      <c r="B251" t="s">
        <v>17</v>
      </c>
      <c r="C251" t="s">
        <v>336</v>
      </c>
      <c r="D251" t="s">
        <v>337</v>
      </c>
      <c r="E251" t="s">
        <v>338</v>
      </c>
      <c r="F251">
        <v>2019</v>
      </c>
      <c r="G251" t="s">
        <v>341</v>
      </c>
      <c r="H251" t="s">
        <v>342</v>
      </c>
      <c r="I251" t="s">
        <v>343</v>
      </c>
      <c r="J251" t="s">
        <v>344</v>
      </c>
      <c r="K251" t="s">
        <v>12129</v>
      </c>
    </row>
    <row r="252" spans="1:11" x14ac:dyDescent="0.45">
      <c r="A252" t="s">
        <v>11759</v>
      </c>
      <c r="B252">
        <v>7</v>
      </c>
      <c r="C252" t="s">
        <v>2872</v>
      </c>
      <c r="D252" t="s">
        <v>2871</v>
      </c>
      <c r="E252" t="s">
        <v>2870</v>
      </c>
      <c r="F252">
        <v>2023</v>
      </c>
      <c r="G252" t="s">
        <v>2868</v>
      </c>
      <c r="I252" t="s">
        <v>2867</v>
      </c>
      <c r="J252" t="s">
        <v>2866</v>
      </c>
      <c r="K252" t="s">
        <v>12598</v>
      </c>
    </row>
    <row r="253" spans="1:11" x14ac:dyDescent="0.45">
      <c r="A253" t="s">
        <v>386</v>
      </c>
      <c r="B253" t="s">
        <v>17</v>
      </c>
      <c r="C253" t="s">
        <v>154</v>
      </c>
      <c r="D253" t="s">
        <v>155</v>
      </c>
      <c r="E253" t="s">
        <v>31</v>
      </c>
      <c r="F253">
        <v>2018</v>
      </c>
      <c r="G253" t="s">
        <v>157</v>
      </c>
      <c r="H253" t="s">
        <v>158</v>
      </c>
      <c r="J253" t="s">
        <v>159</v>
      </c>
      <c r="K253" t="s">
        <v>12103</v>
      </c>
    </row>
    <row r="254" spans="1:11" x14ac:dyDescent="0.45">
      <c r="A254" t="s">
        <v>11761</v>
      </c>
      <c r="B254" t="s">
        <v>9095</v>
      </c>
      <c r="C254" t="s">
        <v>10240</v>
      </c>
      <c r="D254" t="s">
        <v>10238</v>
      </c>
      <c r="F254">
        <v>2022</v>
      </c>
      <c r="G254" t="s">
        <v>11950</v>
      </c>
      <c r="H254" t="s">
        <v>10233</v>
      </c>
      <c r="I254" t="s">
        <v>10237</v>
      </c>
      <c r="J254" t="s">
        <v>9084</v>
      </c>
      <c r="K254" t="s">
        <v>13245</v>
      </c>
    </row>
    <row r="255" spans="1:11" x14ac:dyDescent="0.45">
      <c r="A255" t="s">
        <v>11760</v>
      </c>
      <c r="B255" t="s">
        <v>5901</v>
      </c>
      <c r="C255" t="s">
        <v>7309</v>
      </c>
      <c r="D255" t="s">
        <v>7306</v>
      </c>
      <c r="F255">
        <v>2021</v>
      </c>
      <c r="G255" t="s">
        <v>7302</v>
      </c>
      <c r="H255" t="s">
        <v>7303</v>
      </c>
      <c r="I255" t="s">
        <v>7301</v>
      </c>
      <c r="K255" t="s">
        <v>13080</v>
      </c>
    </row>
    <row r="256" spans="1:11" x14ac:dyDescent="0.45">
      <c r="A256" t="s">
        <v>11760</v>
      </c>
      <c r="B256" t="s">
        <v>5857</v>
      </c>
      <c r="C256" t="s">
        <v>8295</v>
      </c>
      <c r="D256" t="s">
        <v>3103</v>
      </c>
      <c r="F256">
        <v>2023</v>
      </c>
      <c r="G256" t="s">
        <v>8291</v>
      </c>
      <c r="H256" t="s">
        <v>8292</v>
      </c>
      <c r="I256" t="s">
        <v>8290</v>
      </c>
      <c r="K256" t="s">
        <v>12563</v>
      </c>
    </row>
    <row r="257" spans="1:11" x14ac:dyDescent="0.45">
      <c r="A257" t="s">
        <v>11760</v>
      </c>
      <c r="B257" t="s">
        <v>5857</v>
      </c>
      <c r="C257" t="s">
        <v>5864</v>
      </c>
      <c r="D257" t="s">
        <v>5862</v>
      </c>
      <c r="F257">
        <v>2019</v>
      </c>
      <c r="G257" t="s">
        <v>5859</v>
      </c>
      <c r="H257" t="s">
        <v>5860</v>
      </c>
      <c r="I257" t="s">
        <v>5858</v>
      </c>
      <c r="K257" t="s">
        <v>13220</v>
      </c>
    </row>
    <row r="258" spans="1:11" x14ac:dyDescent="0.45">
      <c r="A258" t="s">
        <v>11759</v>
      </c>
      <c r="B258">
        <v>7</v>
      </c>
      <c r="C258" t="s">
        <v>5208</v>
      </c>
      <c r="D258" t="s">
        <v>5207</v>
      </c>
      <c r="E258" t="s">
        <v>1776</v>
      </c>
      <c r="F258">
        <v>2024</v>
      </c>
      <c r="G258" t="s">
        <v>5206</v>
      </c>
      <c r="I258" t="s">
        <v>5205</v>
      </c>
      <c r="J258" t="s">
        <v>5204</v>
      </c>
      <c r="K258" t="s">
        <v>12249</v>
      </c>
    </row>
    <row r="259" spans="1:11" x14ac:dyDescent="0.45">
      <c r="A259" t="s">
        <v>11759</v>
      </c>
      <c r="B259">
        <v>7</v>
      </c>
      <c r="C259" t="s">
        <v>3372</v>
      </c>
      <c r="D259" t="s">
        <v>3371</v>
      </c>
      <c r="E259" t="s">
        <v>3370</v>
      </c>
      <c r="F259">
        <v>2022</v>
      </c>
      <c r="G259" t="s">
        <v>3369</v>
      </c>
      <c r="I259" t="s">
        <v>3368</v>
      </c>
      <c r="K259" t="s">
        <v>12523</v>
      </c>
    </row>
    <row r="260" spans="1:11" x14ac:dyDescent="0.45">
      <c r="A260" t="s">
        <v>11759</v>
      </c>
      <c r="B260">
        <v>5</v>
      </c>
      <c r="C260" t="s">
        <v>1688</v>
      </c>
      <c r="D260" t="s">
        <v>1687</v>
      </c>
      <c r="F260">
        <v>2019</v>
      </c>
      <c r="G260" t="s">
        <v>1685</v>
      </c>
      <c r="I260" t="s">
        <v>1680</v>
      </c>
      <c r="J260" t="s">
        <v>1679</v>
      </c>
      <c r="K260" t="s">
        <v>12764</v>
      </c>
    </row>
    <row r="261" spans="1:11" x14ac:dyDescent="0.45">
      <c r="A261" t="s">
        <v>11760</v>
      </c>
      <c r="B261" t="s">
        <v>5857</v>
      </c>
      <c r="C261" t="s">
        <v>6298</v>
      </c>
      <c r="D261" t="s">
        <v>6295</v>
      </c>
      <c r="F261">
        <v>2018</v>
      </c>
      <c r="G261" t="s">
        <v>6292</v>
      </c>
      <c r="H261" t="s">
        <v>6293</v>
      </c>
      <c r="I261" t="s">
        <v>6291</v>
      </c>
      <c r="K261" t="s">
        <v>13180</v>
      </c>
    </row>
    <row r="262" spans="1:11" x14ac:dyDescent="0.45">
      <c r="A262" t="s">
        <v>11760</v>
      </c>
      <c r="B262" t="s">
        <v>5857</v>
      </c>
      <c r="C262" t="s">
        <v>7749</v>
      </c>
      <c r="D262" t="s">
        <v>7746</v>
      </c>
      <c r="F262">
        <v>2023</v>
      </c>
      <c r="G262" t="s">
        <v>7743</v>
      </c>
      <c r="H262" t="s">
        <v>7744</v>
      </c>
      <c r="I262" t="s">
        <v>7742</v>
      </c>
      <c r="K262" t="s">
        <v>13037</v>
      </c>
    </row>
    <row r="263" spans="1:11" x14ac:dyDescent="0.45">
      <c r="A263" t="s">
        <v>11760</v>
      </c>
      <c r="B263" t="s">
        <v>5857</v>
      </c>
      <c r="C263" t="s">
        <v>8572</v>
      </c>
      <c r="D263" t="s">
        <v>8569</v>
      </c>
      <c r="F263">
        <v>2024</v>
      </c>
      <c r="G263" t="s">
        <v>8565</v>
      </c>
      <c r="H263" t="s">
        <v>8566</v>
      </c>
      <c r="I263" t="s">
        <v>8564</v>
      </c>
      <c r="K263" t="s">
        <v>12966</v>
      </c>
    </row>
    <row r="264" spans="1:11" x14ac:dyDescent="0.45">
      <c r="A264" t="s">
        <v>11759</v>
      </c>
      <c r="B264">
        <v>7</v>
      </c>
      <c r="C264" t="s">
        <v>1411</v>
      </c>
      <c r="D264" t="s">
        <v>1410</v>
      </c>
      <c r="E264" t="s">
        <v>690</v>
      </c>
      <c r="F264">
        <v>2019</v>
      </c>
      <c r="G264" t="s">
        <v>1408</v>
      </c>
      <c r="I264" t="s">
        <v>1407</v>
      </c>
      <c r="J264" t="s">
        <v>1406</v>
      </c>
      <c r="K264" t="s">
        <v>12802</v>
      </c>
    </row>
    <row r="265" spans="1:11" x14ac:dyDescent="0.45">
      <c r="A265" t="s">
        <v>11759</v>
      </c>
      <c r="B265">
        <v>7</v>
      </c>
      <c r="C265" t="s">
        <v>4517</v>
      </c>
      <c r="D265" t="s">
        <v>4516</v>
      </c>
      <c r="E265" t="s">
        <v>3412</v>
      </c>
      <c r="F265">
        <v>2022</v>
      </c>
      <c r="G265" t="s">
        <v>4514</v>
      </c>
      <c r="I265" t="s">
        <v>4513</v>
      </c>
      <c r="J265" t="s">
        <v>4512</v>
      </c>
      <c r="K265" t="s">
        <v>12354</v>
      </c>
    </row>
    <row r="266" spans="1:11" x14ac:dyDescent="0.45">
      <c r="A266" t="s">
        <v>11760</v>
      </c>
      <c r="B266" t="s">
        <v>5857</v>
      </c>
      <c r="C266" t="s">
        <v>6312</v>
      </c>
      <c r="D266" t="s">
        <v>2301</v>
      </c>
      <c r="F266">
        <v>2017</v>
      </c>
      <c r="G266" t="s">
        <v>6308</v>
      </c>
      <c r="H266" t="s">
        <v>6309</v>
      </c>
      <c r="I266" t="s">
        <v>6307</v>
      </c>
      <c r="K266" t="s">
        <v>12681</v>
      </c>
    </row>
    <row r="267" spans="1:11" x14ac:dyDescent="0.45">
      <c r="A267" t="s">
        <v>11760</v>
      </c>
      <c r="B267" t="s">
        <v>5857</v>
      </c>
      <c r="C267" t="s">
        <v>7552</v>
      </c>
      <c r="D267" t="s">
        <v>7549</v>
      </c>
      <c r="F267">
        <v>2023</v>
      </c>
      <c r="G267" t="s">
        <v>7546</v>
      </c>
      <c r="H267" t="s">
        <v>7547</v>
      </c>
      <c r="I267" t="s">
        <v>7545</v>
      </c>
      <c r="K267" t="s">
        <v>13055</v>
      </c>
    </row>
    <row r="268" spans="1:11" x14ac:dyDescent="0.45">
      <c r="A268" t="s">
        <v>11759</v>
      </c>
      <c r="B268">
        <v>7</v>
      </c>
      <c r="C268" t="s">
        <v>1228</v>
      </c>
      <c r="D268" t="s">
        <v>1227</v>
      </c>
      <c r="E268" t="s">
        <v>633</v>
      </c>
      <c r="F268">
        <v>2021</v>
      </c>
      <c r="G268" t="s">
        <v>1226</v>
      </c>
      <c r="I268" t="s">
        <v>1225</v>
      </c>
      <c r="J268" t="s">
        <v>1224</v>
      </c>
      <c r="K268" t="s">
        <v>12827</v>
      </c>
    </row>
    <row r="269" spans="1:11" x14ac:dyDescent="0.45">
      <c r="A269" t="s">
        <v>11760</v>
      </c>
      <c r="B269" t="s">
        <v>5857</v>
      </c>
      <c r="C269" t="s">
        <v>8009</v>
      </c>
      <c r="D269" t="s">
        <v>8006</v>
      </c>
      <c r="F269">
        <v>2023</v>
      </c>
      <c r="G269" t="s">
        <v>8003</v>
      </c>
      <c r="H269" t="s">
        <v>8004</v>
      </c>
      <c r="I269" t="s">
        <v>8002</v>
      </c>
      <c r="K269" t="s">
        <v>13012</v>
      </c>
    </row>
    <row r="270" spans="1:11" x14ac:dyDescent="0.45">
      <c r="A270" t="s">
        <v>11760</v>
      </c>
      <c r="B270" t="s">
        <v>5857</v>
      </c>
      <c r="C270" t="s">
        <v>7968</v>
      </c>
      <c r="D270" t="s">
        <v>7965</v>
      </c>
      <c r="F270">
        <v>2023</v>
      </c>
      <c r="G270" t="s">
        <v>7962</v>
      </c>
      <c r="H270" t="s">
        <v>7963</v>
      </c>
      <c r="I270" t="s">
        <v>7961</v>
      </c>
      <c r="K270" t="s">
        <v>13016</v>
      </c>
    </row>
    <row r="271" spans="1:11" x14ac:dyDescent="0.45">
      <c r="A271" t="s">
        <v>11759</v>
      </c>
      <c r="B271">
        <v>7</v>
      </c>
      <c r="C271" t="s">
        <v>4349</v>
      </c>
      <c r="D271" t="s">
        <v>4348</v>
      </c>
      <c r="E271" t="s">
        <v>773</v>
      </c>
      <c r="F271">
        <v>2021</v>
      </c>
      <c r="G271" t="s">
        <v>4347</v>
      </c>
      <c r="I271" t="s">
        <v>4346</v>
      </c>
      <c r="J271" t="s">
        <v>4345</v>
      </c>
      <c r="K271" t="s">
        <v>12379</v>
      </c>
    </row>
    <row r="272" spans="1:11" x14ac:dyDescent="0.45">
      <c r="A272" t="s">
        <v>11759</v>
      </c>
      <c r="B272">
        <v>7</v>
      </c>
      <c r="C272" t="s">
        <v>4962</v>
      </c>
      <c r="D272" t="s">
        <v>4961</v>
      </c>
      <c r="E272" t="s">
        <v>4614</v>
      </c>
      <c r="F272">
        <v>2024</v>
      </c>
      <c r="G272" t="s">
        <v>4959</v>
      </c>
      <c r="I272" t="s">
        <v>4958</v>
      </c>
      <c r="J272" t="s">
        <v>4957</v>
      </c>
      <c r="K272" t="s">
        <v>12287</v>
      </c>
    </row>
    <row r="273" spans="1:11" x14ac:dyDescent="0.45">
      <c r="A273" t="s">
        <v>11759</v>
      </c>
      <c r="B273">
        <v>7</v>
      </c>
      <c r="C273" t="s">
        <v>2453</v>
      </c>
      <c r="D273" t="s">
        <v>2452</v>
      </c>
      <c r="E273" t="s">
        <v>1793</v>
      </c>
      <c r="F273">
        <v>2017</v>
      </c>
      <c r="G273" t="s">
        <v>2450</v>
      </c>
      <c r="I273" t="s">
        <v>2449</v>
      </c>
      <c r="J273" t="s">
        <v>2448</v>
      </c>
      <c r="K273" t="s">
        <v>12660</v>
      </c>
    </row>
    <row r="274" spans="1:11" x14ac:dyDescent="0.45">
      <c r="A274" t="s">
        <v>11759</v>
      </c>
      <c r="B274">
        <v>7</v>
      </c>
      <c r="C274" t="s">
        <v>4271</v>
      </c>
      <c r="D274" t="s">
        <v>4270</v>
      </c>
      <c r="E274" t="s">
        <v>766</v>
      </c>
      <c r="F274">
        <v>2022</v>
      </c>
      <c r="G274" t="s">
        <v>4269</v>
      </c>
      <c r="I274" t="s">
        <v>4268</v>
      </c>
      <c r="J274" t="s">
        <v>4267</v>
      </c>
      <c r="K274" t="s">
        <v>12391</v>
      </c>
    </row>
    <row r="275" spans="1:11" x14ac:dyDescent="0.45">
      <c r="A275" t="s">
        <v>11760</v>
      </c>
      <c r="B275" t="s">
        <v>5857</v>
      </c>
      <c r="C275" t="s">
        <v>8621</v>
      </c>
      <c r="D275" t="s">
        <v>5318</v>
      </c>
      <c r="F275">
        <v>2024</v>
      </c>
      <c r="G275" t="s">
        <v>8617</v>
      </c>
      <c r="H275" t="s">
        <v>8618</v>
      </c>
      <c r="I275" t="s">
        <v>8616</v>
      </c>
      <c r="K275" t="s">
        <v>12232</v>
      </c>
    </row>
    <row r="276" spans="1:11" x14ac:dyDescent="0.45">
      <c r="A276" t="s">
        <v>11760</v>
      </c>
      <c r="B276" t="s">
        <v>5857</v>
      </c>
      <c r="C276" t="s">
        <v>8344</v>
      </c>
      <c r="D276" t="s">
        <v>5123</v>
      </c>
      <c r="F276">
        <v>2024</v>
      </c>
      <c r="G276" t="s">
        <v>8339</v>
      </c>
      <c r="H276" t="s">
        <v>8340</v>
      </c>
      <c r="I276" t="s">
        <v>8338</v>
      </c>
      <c r="K276" t="s">
        <v>12262</v>
      </c>
    </row>
    <row r="277" spans="1:11" x14ac:dyDescent="0.45">
      <c r="A277" t="s">
        <v>11759</v>
      </c>
      <c r="B277">
        <v>7</v>
      </c>
      <c r="C277" t="s">
        <v>2789</v>
      </c>
      <c r="D277" t="s">
        <v>2788</v>
      </c>
      <c r="E277" t="s">
        <v>2787</v>
      </c>
      <c r="F277">
        <v>2023</v>
      </c>
      <c r="G277" t="s">
        <v>2786</v>
      </c>
      <c r="I277" t="s">
        <v>2785</v>
      </c>
      <c r="J277" t="s">
        <v>2784</v>
      </c>
      <c r="K277" t="s">
        <v>12610</v>
      </c>
    </row>
    <row r="278" spans="1:11" x14ac:dyDescent="0.45">
      <c r="A278" t="s">
        <v>11759</v>
      </c>
      <c r="B278">
        <v>7</v>
      </c>
      <c r="C278" t="s">
        <v>2681</v>
      </c>
      <c r="D278" t="s">
        <v>2680</v>
      </c>
      <c r="E278" t="s">
        <v>2679</v>
      </c>
      <c r="F278">
        <v>2023</v>
      </c>
      <c r="G278" t="s">
        <v>2678</v>
      </c>
      <c r="I278" t="s">
        <v>2677</v>
      </c>
      <c r="J278" t="s">
        <v>2676</v>
      </c>
      <c r="K278" t="s">
        <v>12626</v>
      </c>
    </row>
    <row r="279" spans="1:11" x14ac:dyDescent="0.45">
      <c r="A279" t="s">
        <v>11759</v>
      </c>
      <c r="B279">
        <v>7</v>
      </c>
      <c r="C279" t="s">
        <v>1118</v>
      </c>
      <c r="D279" t="s">
        <v>1117</v>
      </c>
      <c r="E279" t="s">
        <v>662</v>
      </c>
      <c r="F279">
        <v>2020</v>
      </c>
      <c r="G279" t="s">
        <v>1116</v>
      </c>
      <c r="I279" t="s">
        <v>1115</v>
      </c>
      <c r="J279" t="s">
        <v>1114</v>
      </c>
      <c r="K279" t="s">
        <v>12843</v>
      </c>
    </row>
    <row r="280" spans="1:11" x14ac:dyDescent="0.45">
      <c r="A280" t="s">
        <v>386</v>
      </c>
      <c r="B280" t="s">
        <v>17</v>
      </c>
      <c r="C280" t="s">
        <v>327</v>
      </c>
      <c r="D280" t="s">
        <v>328</v>
      </c>
      <c r="E280" t="s">
        <v>329</v>
      </c>
      <c r="F280">
        <v>2017</v>
      </c>
      <c r="G280" t="s">
        <v>332</v>
      </c>
      <c r="H280" t="s">
        <v>333</v>
      </c>
      <c r="I280" t="s">
        <v>334</v>
      </c>
      <c r="J280" t="s">
        <v>335</v>
      </c>
      <c r="K280" t="s">
        <v>12128</v>
      </c>
    </row>
    <row r="281" spans="1:11" x14ac:dyDescent="0.45">
      <c r="A281" t="s">
        <v>11759</v>
      </c>
      <c r="B281">
        <v>7</v>
      </c>
      <c r="C281" t="s">
        <v>5619</v>
      </c>
      <c r="D281" t="s">
        <v>5618</v>
      </c>
      <c r="E281" t="s">
        <v>4411</v>
      </c>
      <c r="F281">
        <v>2024</v>
      </c>
      <c r="G281" t="s">
        <v>5617</v>
      </c>
      <c r="I281" t="s">
        <v>5616</v>
      </c>
      <c r="J281" t="s">
        <v>5615</v>
      </c>
      <c r="K281" t="s">
        <v>12187</v>
      </c>
    </row>
    <row r="282" spans="1:11" x14ac:dyDescent="0.45">
      <c r="A282" t="s">
        <v>11760</v>
      </c>
      <c r="B282" t="s">
        <v>5857</v>
      </c>
      <c r="C282" t="s">
        <v>8857</v>
      </c>
      <c r="D282" t="s">
        <v>8854</v>
      </c>
      <c r="F282">
        <v>2024</v>
      </c>
      <c r="G282" t="s">
        <v>8852</v>
      </c>
      <c r="H282" t="s">
        <v>8853</v>
      </c>
      <c r="I282" t="s">
        <v>8851</v>
      </c>
      <c r="K282" t="s">
        <v>12939</v>
      </c>
    </row>
    <row r="283" spans="1:11" x14ac:dyDescent="0.45">
      <c r="A283" t="s">
        <v>11760</v>
      </c>
      <c r="B283" t="s">
        <v>5857</v>
      </c>
      <c r="C283" t="s">
        <v>7333</v>
      </c>
      <c r="D283" t="s">
        <v>7330</v>
      </c>
      <c r="F283">
        <v>2022</v>
      </c>
      <c r="G283" t="s">
        <v>7327</v>
      </c>
      <c r="H283" t="s">
        <v>7328</v>
      </c>
      <c r="I283" t="s">
        <v>7326</v>
      </c>
      <c r="K283" t="s">
        <v>13078</v>
      </c>
    </row>
    <row r="284" spans="1:11" x14ac:dyDescent="0.45">
      <c r="A284" t="s">
        <v>11760</v>
      </c>
      <c r="B284" t="s">
        <v>5857</v>
      </c>
      <c r="C284" t="s">
        <v>6321</v>
      </c>
      <c r="D284" t="s">
        <v>6318</v>
      </c>
      <c r="F284">
        <v>2018</v>
      </c>
      <c r="G284" t="s">
        <v>6315</v>
      </c>
      <c r="H284" t="s">
        <v>6316</v>
      </c>
      <c r="I284" t="s">
        <v>6314</v>
      </c>
      <c r="K284" t="s">
        <v>13179</v>
      </c>
    </row>
    <row r="285" spans="1:11" x14ac:dyDescent="0.45">
      <c r="A285" t="s">
        <v>11760</v>
      </c>
      <c r="B285" t="s">
        <v>5857</v>
      </c>
      <c r="C285" t="s">
        <v>7476</v>
      </c>
      <c r="D285" t="s">
        <v>7473</v>
      </c>
      <c r="F285">
        <v>2023</v>
      </c>
      <c r="G285" t="s">
        <v>7470</v>
      </c>
      <c r="H285" t="s">
        <v>7471</v>
      </c>
      <c r="I285" t="s">
        <v>7469</v>
      </c>
      <c r="K285" t="s">
        <v>13061</v>
      </c>
    </row>
    <row r="286" spans="1:11" x14ac:dyDescent="0.45">
      <c r="A286" t="s">
        <v>386</v>
      </c>
      <c r="B286" t="s">
        <v>17</v>
      </c>
      <c r="C286" t="s">
        <v>378</v>
      </c>
      <c r="D286" t="s">
        <v>379</v>
      </c>
      <c r="E286" t="s">
        <v>74</v>
      </c>
      <c r="F286">
        <v>2018</v>
      </c>
      <c r="G286" t="s">
        <v>381</v>
      </c>
      <c r="H286" t="s">
        <v>382</v>
      </c>
      <c r="I286" t="s">
        <v>383</v>
      </c>
      <c r="J286" t="s">
        <v>384</v>
      </c>
      <c r="K286" t="s">
        <v>12134</v>
      </c>
    </row>
    <row r="287" spans="1:11" x14ac:dyDescent="0.45">
      <c r="A287" t="s">
        <v>11760</v>
      </c>
      <c r="B287" t="s">
        <v>5857</v>
      </c>
      <c r="C287" t="s">
        <v>8026</v>
      </c>
      <c r="D287" t="s">
        <v>8023</v>
      </c>
      <c r="F287">
        <v>2023</v>
      </c>
      <c r="G287" t="s">
        <v>8020</v>
      </c>
      <c r="H287" t="s">
        <v>8021</v>
      </c>
      <c r="I287" t="s">
        <v>8019</v>
      </c>
      <c r="K287" t="s">
        <v>13010</v>
      </c>
    </row>
    <row r="288" spans="1:11" x14ac:dyDescent="0.45">
      <c r="A288" t="s">
        <v>11759</v>
      </c>
      <c r="B288">
        <v>7</v>
      </c>
      <c r="C288" t="s">
        <v>692</v>
      </c>
      <c r="D288" t="s">
        <v>691</v>
      </c>
      <c r="E288" t="s">
        <v>690</v>
      </c>
      <c r="F288">
        <v>2020</v>
      </c>
      <c r="G288" t="s">
        <v>689</v>
      </c>
      <c r="I288" t="s">
        <v>688</v>
      </c>
      <c r="J288" t="s">
        <v>687</v>
      </c>
      <c r="K288" t="s">
        <v>12903</v>
      </c>
    </row>
    <row r="289" spans="1:11" x14ac:dyDescent="0.45">
      <c r="A289" t="s">
        <v>11759</v>
      </c>
      <c r="B289">
        <v>7</v>
      </c>
      <c r="C289" t="s">
        <v>917</v>
      </c>
      <c r="D289" t="s">
        <v>916</v>
      </c>
      <c r="E289" t="s">
        <v>662</v>
      </c>
      <c r="F289">
        <v>2021</v>
      </c>
      <c r="G289" t="s">
        <v>915</v>
      </c>
      <c r="I289" t="s">
        <v>914</v>
      </c>
      <c r="J289" t="s">
        <v>913</v>
      </c>
      <c r="K289" t="s">
        <v>12872</v>
      </c>
    </row>
    <row r="290" spans="1:11" x14ac:dyDescent="0.45">
      <c r="A290" t="s">
        <v>11760</v>
      </c>
      <c r="B290" t="s">
        <v>5857</v>
      </c>
      <c r="C290" t="s">
        <v>6830</v>
      </c>
      <c r="D290" t="s">
        <v>6827</v>
      </c>
      <c r="F290">
        <v>2021</v>
      </c>
      <c r="G290" t="s">
        <v>6823</v>
      </c>
      <c r="H290" t="s">
        <v>6824</v>
      </c>
      <c r="I290" t="s">
        <v>6822</v>
      </c>
      <c r="K290" t="s">
        <v>13126</v>
      </c>
    </row>
    <row r="291" spans="1:11" x14ac:dyDescent="0.45">
      <c r="A291" t="s">
        <v>11759</v>
      </c>
      <c r="B291">
        <v>7</v>
      </c>
      <c r="C291" t="s">
        <v>1427</v>
      </c>
      <c r="D291" t="s">
        <v>1426</v>
      </c>
      <c r="E291" t="s">
        <v>1425</v>
      </c>
      <c r="F291">
        <v>2020</v>
      </c>
      <c r="G291" t="s">
        <v>1423</v>
      </c>
      <c r="I291" t="s">
        <v>1422</v>
      </c>
      <c r="J291" t="s">
        <v>1421</v>
      </c>
      <c r="K291" t="s">
        <v>12800</v>
      </c>
    </row>
    <row r="292" spans="1:11" x14ac:dyDescent="0.45">
      <c r="A292" t="s">
        <v>11759</v>
      </c>
      <c r="B292">
        <v>7</v>
      </c>
      <c r="C292" t="s">
        <v>4794</v>
      </c>
      <c r="D292" t="s">
        <v>4793</v>
      </c>
      <c r="E292" t="s">
        <v>612</v>
      </c>
      <c r="F292">
        <v>2024</v>
      </c>
      <c r="G292" t="s">
        <v>4792</v>
      </c>
      <c r="I292" t="s">
        <v>4791</v>
      </c>
      <c r="J292" t="s">
        <v>4790</v>
      </c>
      <c r="K292" t="s">
        <v>12312</v>
      </c>
    </row>
    <row r="293" spans="1:11" x14ac:dyDescent="0.45">
      <c r="A293" t="s">
        <v>11759</v>
      </c>
      <c r="B293">
        <v>7</v>
      </c>
      <c r="C293" t="s">
        <v>1134</v>
      </c>
      <c r="D293" t="s">
        <v>1133</v>
      </c>
      <c r="E293" t="s">
        <v>1132</v>
      </c>
      <c r="F293">
        <v>2021</v>
      </c>
      <c r="G293" t="s">
        <v>1131</v>
      </c>
      <c r="I293" t="s">
        <v>1130</v>
      </c>
      <c r="J293" t="s">
        <v>1129</v>
      </c>
      <c r="K293" t="s">
        <v>12841</v>
      </c>
    </row>
    <row r="294" spans="1:11" x14ac:dyDescent="0.45">
      <c r="A294" t="s">
        <v>11759</v>
      </c>
      <c r="B294">
        <v>7</v>
      </c>
      <c r="C294" t="s">
        <v>4939</v>
      </c>
      <c r="D294" t="s">
        <v>4938</v>
      </c>
      <c r="E294" t="s">
        <v>1964</v>
      </c>
      <c r="F294">
        <v>2024</v>
      </c>
      <c r="G294" t="s">
        <v>4937</v>
      </c>
      <c r="I294" t="s">
        <v>4936</v>
      </c>
      <c r="J294" t="s">
        <v>4935</v>
      </c>
      <c r="K294" t="s">
        <v>12290</v>
      </c>
    </row>
    <row r="295" spans="1:11" x14ac:dyDescent="0.45">
      <c r="A295" t="s">
        <v>11759</v>
      </c>
      <c r="B295">
        <v>7</v>
      </c>
      <c r="C295" t="s">
        <v>3643</v>
      </c>
      <c r="D295" t="s">
        <v>3642</v>
      </c>
      <c r="E295" t="s">
        <v>3641</v>
      </c>
      <c r="F295">
        <v>2022</v>
      </c>
      <c r="G295" t="s">
        <v>3640</v>
      </c>
      <c r="I295" t="s">
        <v>3639</v>
      </c>
      <c r="J295" t="s">
        <v>3638</v>
      </c>
      <c r="K295" t="s">
        <v>12484</v>
      </c>
    </row>
    <row r="296" spans="1:11" x14ac:dyDescent="0.45">
      <c r="A296" t="s">
        <v>11759</v>
      </c>
      <c r="B296">
        <v>7</v>
      </c>
      <c r="C296" t="s">
        <v>924</v>
      </c>
      <c r="D296" t="s">
        <v>923</v>
      </c>
      <c r="E296" t="s">
        <v>902</v>
      </c>
      <c r="F296">
        <v>2021</v>
      </c>
      <c r="G296" t="s">
        <v>921</v>
      </c>
      <c r="I296" t="s">
        <v>920</v>
      </c>
      <c r="J296" t="s">
        <v>919</v>
      </c>
      <c r="K296" t="s">
        <v>12871</v>
      </c>
    </row>
    <row r="297" spans="1:11" x14ac:dyDescent="0.45">
      <c r="A297" t="s">
        <v>11759</v>
      </c>
      <c r="B297">
        <v>7</v>
      </c>
      <c r="C297" t="s">
        <v>2077</v>
      </c>
      <c r="D297" t="s">
        <v>2076</v>
      </c>
      <c r="E297" t="s">
        <v>2075</v>
      </c>
      <c r="F297">
        <v>2018</v>
      </c>
      <c r="G297" t="s">
        <v>2073</v>
      </c>
      <c r="I297" t="s">
        <v>2072</v>
      </c>
      <c r="J297" t="s">
        <v>2071</v>
      </c>
      <c r="K297" t="s">
        <v>12711</v>
      </c>
    </row>
    <row r="298" spans="1:11" x14ac:dyDescent="0.45">
      <c r="A298" t="s">
        <v>11759</v>
      </c>
      <c r="B298">
        <v>7</v>
      </c>
      <c r="C298" t="s">
        <v>1077</v>
      </c>
      <c r="D298" t="s">
        <v>1076</v>
      </c>
      <c r="E298" t="s">
        <v>766</v>
      </c>
      <c r="F298">
        <v>2021</v>
      </c>
      <c r="G298" t="s">
        <v>1075</v>
      </c>
      <c r="I298" t="s">
        <v>1074</v>
      </c>
      <c r="J298" t="s">
        <v>1073</v>
      </c>
      <c r="K298" t="s">
        <v>12849</v>
      </c>
    </row>
    <row r="299" spans="1:11" x14ac:dyDescent="0.45">
      <c r="A299" t="s">
        <v>11759</v>
      </c>
      <c r="B299">
        <v>7</v>
      </c>
      <c r="C299" t="s">
        <v>1547</v>
      </c>
      <c r="D299" t="s">
        <v>1546</v>
      </c>
      <c r="E299" t="s">
        <v>902</v>
      </c>
      <c r="F299">
        <v>2020</v>
      </c>
      <c r="G299" t="s">
        <v>1543</v>
      </c>
      <c r="I299" t="s">
        <v>1542</v>
      </c>
      <c r="J299" t="s">
        <v>1541</v>
      </c>
      <c r="K299" t="s">
        <v>12784</v>
      </c>
    </row>
    <row r="300" spans="1:11" x14ac:dyDescent="0.45">
      <c r="A300" t="s">
        <v>11759</v>
      </c>
      <c r="B300">
        <v>7</v>
      </c>
      <c r="C300" t="s">
        <v>5813</v>
      </c>
      <c r="D300" t="s">
        <v>5812</v>
      </c>
      <c r="E300" t="s">
        <v>3219</v>
      </c>
      <c r="F300">
        <v>2024</v>
      </c>
      <c r="G300" t="s">
        <v>5811</v>
      </c>
      <c r="I300" t="s">
        <v>5810</v>
      </c>
      <c r="K300" t="s">
        <v>12156</v>
      </c>
    </row>
    <row r="301" spans="1:11" x14ac:dyDescent="0.45">
      <c r="A301" t="s">
        <v>11760</v>
      </c>
      <c r="B301" t="s">
        <v>5857</v>
      </c>
      <c r="C301" t="s">
        <v>8695</v>
      </c>
      <c r="D301" t="s">
        <v>8692</v>
      </c>
      <c r="F301">
        <v>2024</v>
      </c>
      <c r="G301" t="s">
        <v>8689</v>
      </c>
      <c r="H301" t="s">
        <v>8690</v>
      </c>
      <c r="I301" t="s">
        <v>8688</v>
      </c>
      <c r="K301" t="s">
        <v>12955</v>
      </c>
    </row>
    <row r="302" spans="1:11" x14ac:dyDescent="0.45">
      <c r="A302" t="s">
        <v>11759</v>
      </c>
      <c r="B302">
        <v>7</v>
      </c>
      <c r="C302" t="s">
        <v>2092</v>
      </c>
      <c r="D302" t="s">
        <v>2091</v>
      </c>
      <c r="E302" t="s">
        <v>759</v>
      </c>
      <c r="F302">
        <v>2017</v>
      </c>
      <c r="G302" t="s">
        <v>2089</v>
      </c>
      <c r="I302" t="s">
        <v>2088</v>
      </c>
      <c r="J302" t="s">
        <v>2087</v>
      </c>
      <c r="K302" t="s">
        <v>12709</v>
      </c>
    </row>
    <row r="303" spans="1:11" x14ac:dyDescent="0.45">
      <c r="A303" t="s">
        <v>11759</v>
      </c>
      <c r="B303">
        <v>7</v>
      </c>
      <c r="C303" t="s">
        <v>3069</v>
      </c>
      <c r="D303" t="s">
        <v>3068</v>
      </c>
      <c r="E303" t="s">
        <v>1318</v>
      </c>
      <c r="F303">
        <v>2023</v>
      </c>
      <c r="G303" t="s">
        <v>3067</v>
      </c>
      <c r="I303" t="s">
        <v>3066</v>
      </c>
      <c r="J303" t="s">
        <v>3065</v>
      </c>
      <c r="K303" t="s">
        <v>12568</v>
      </c>
    </row>
    <row r="304" spans="1:11" x14ac:dyDescent="0.45">
      <c r="A304" t="s">
        <v>11759</v>
      </c>
      <c r="B304">
        <v>7</v>
      </c>
      <c r="C304" t="s">
        <v>2924</v>
      </c>
      <c r="D304" t="s">
        <v>2923</v>
      </c>
      <c r="E304" t="s">
        <v>808</v>
      </c>
      <c r="F304">
        <v>2023</v>
      </c>
      <c r="G304" t="s">
        <v>2922</v>
      </c>
      <c r="I304" t="s">
        <v>2921</v>
      </c>
      <c r="J304" t="s">
        <v>2920</v>
      </c>
      <c r="K304" t="s">
        <v>12590</v>
      </c>
    </row>
    <row r="305" spans="1:11" x14ac:dyDescent="0.45">
      <c r="A305" t="s">
        <v>11759</v>
      </c>
      <c r="B305">
        <v>7</v>
      </c>
      <c r="C305" t="s">
        <v>5326</v>
      </c>
      <c r="D305" t="s">
        <v>5325</v>
      </c>
      <c r="E305" t="s">
        <v>4614</v>
      </c>
      <c r="F305">
        <v>2024</v>
      </c>
      <c r="G305" t="s">
        <v>5323</v>
      </c>
      <c r="I305" t="s">
        <v>5322</v>
      </c>
      <c r="J305" t="s">
        <v>5321</v>
      </c>
      <c r="K305" t="s">
        <v>12231</v>
      </c>
    </row>
    <row r="306" spans="1:11" x14ac:dyDescent="0.45">
      <c r="A306" t="s">
        <v>11759</v>
      </c>
      <c r="B306">
        <v>7</v>
      </c>
      <c r="C306" t="s">
        <v>1916</v>
      </c>
      <c r="D306" t="s">
        <v>1915</v>
      </c>
      <c r="E306" t="s">
        <v>1914</v>
      </c>
      <c r="F306">
        <v>2020</v>
      </c>
      <c r="G306" t="s">
        <v>1913</v>
      </c>
      <c r="I306" t="s">
        <v>1912</v>
      </c>
      <c r="J306" t="s">
        <v>1911</v>
      </c>
      <c r="K306" t="s">
        <v>12733</v>
      </c>
    </row>
    <row r="307" spans="1:11" x14ac:dyDescent="0.45">
      <c r="A307" t="s">
        <v>11759</v>
      </c>
      <c r="B307">
        <v>7</v>
      </c>
      <c r="C307" t="s">
        <v>5182</v>
      </c>
      <c r="D307" t="s">
        <v>5181</v>
      </c>
      <c r="E307" t="s">
        <v>5180</v>
      </c>
      <c r="F307">
        <v>2024</v>
      </c>
      <c r="G307" t="s">
        <v>5179</v>
      </c>
      <c r="I307" t="s">
        <v>5178</v>
      </c>
      <c r="J307" t="s">
        <v>5177</v>
      </c>
      <c r="K307" t="s">
        <v>12253</v>
      </c>
    </row>
    <row r="308" spans="1:11" x14ac:dyDescent="0.45">
      <c r="A308" t="s">
        <v>11759</v>
      </c>
      <c r="B308">
        <v>7</v>
      </c>
      <c r="C308" t="s">
        <v>2280</v>
      </c>
      <c r="D308" t="s">
        <v>2279</v>
      </c>
      <c r="E308" t="s">
        <v>2278</v>
      </c>
      <c r="F308">
        <v>2017</v>
      </c>
      <c r="G308" t="s">
        <v>2275</v>
      </c>
      <c r="I308" t="s">
        <v>2274</v>
      </c>
      <c r="J308" t="s">
        <v>2273</v>
      </c>
      <c r="K308" t="s">
        <v>12684</v>
      </c>
    </row>
    <row r="309" spans="1:11" x14ac:dyDescent="0.45">
      <c r="A309" t="s">
        <v>386</v>
      </c>
      <c r="B309" t="s">
        <v>17</v>
      </c>
      <c r="C309" t="s">
        <v>232</v>
      </c>
      <c r="D309" t="s">
        <v>233</v>
      </c>
      <c r="E309" t="s">
        <v>31</v>
      </c>
      <c r="F309">
        <v>2023</v>
      </c>
      <c r="G309" t="s">
        <v>235</v>
      </c>
      <c r="H309" t="s">
        <v>236</v>
      </c>
      <c r="I309" t="s">
        <v>237</v>
      </c>
      <c r="J309" t="s">
        <v>238</v>
      </c>
      <c r="K309" t="s">
        <v>12115</v>
      </c>
    </row>
    <row r="310" spans="1:11" x14ac:dyDescent="0.45">
      <c r="A310" t="s">
        <v>11759</v>
      </c>
      <c r="B310">
        <v>7</v>
      </c>
      <c r="C310" t="s">
        <v>2674</v>
      </c>
      <c r="D310" t="s">
        <v>2673</v>
      </c>
      <c r="E310" t="s">
        <v>2672</v>
      </c>
      <c r="F310">
        <v>2023</v>
      </c>
      <c r="G310" t="s">
        <v>2671</v>
      </c>
      <c r="I310" t="s">
        <v>2670</v>
      </c>
      <c r="J310" t="s">
        <v>2669</v>
      </c>
      <c r="K310" t="s">
        <v>12627</v>
      </c>
    </row>
    <row r="311" spans="1:11" x14ac:dyDescent="0.45">
      <c r="A311" t="s">
        <v>11759</v>
      </c>
      <c r="B311">
        <v>7</v>
      </c>
      <c r="C311" t="s">
        <v>5512</v>
      </c>
      <c r="D311" t="s">
        <v>5511</v>
      </c>
      <c r="E311" t="s">
        <v>1717</v>
      </c>
      <c r="F311">
        <v>2024</v>
      </c>
      <c r="G311" t="s">
        <v>5510</v>
      </c>
      <c r="I311" t="s">
        <v>5509</v>
      </c>
      <c r="J311" t="s">
        <v>5508</v>
      </c>
      <c r="K311" t="s">
        <v>12203</v>
      </c>
    </row>
    <row r="312" spans="1:11" x14ac:dyDescent="0.45">
      <c r="A312" t="s">
        <v>11760</v>
      </c>
      <c r="B312" t="s">
        <v>5857</v>
      </c>
      <c r="C312" t="s">
        <v>6529</v>
      </c>
      <c r="D312" t="s">
        <v>6526</v>
      </c>
      <c r="F312">
        <v>2018</v>
      </c>
      <c r="G312" t="s">
        <v>6523</v>
      </c>
      <c r="H312" t="s">
        <v>6524</v>
      </c>
      <c r="I312" t="s">
        <v>6522</v>
      </c>
      <c r="K312" t="s">
        <v>13157</v>
      </c>
    </row>
    <row r="313" spans="1:11" x14ac:dyDescent="0.45">
      <c r="A313" t="s">
        <v>11760</v>
      </c>
      <c r="B313" t="s">
        <v>5857</v>
      </c>
      <c r="C313" t="s">
        <v>6587</v>
      </c>
      <c r="D313" t="s">
        <v>6584</v>
      </c>
      <c r="F313">
        <v>2018</v>
      </c>
      <c r="G313" t="s">
        <v>6581</v>
      </c>
      <c r="H313" t="s">
        <v>6582</v>
      </c>
      <c r="I313" t="s">
        <v>6580</v>
      </c>
      <c r="K313" t="s">
        <v>13151</v>
      </c>
    </row>
    <row r="314" spans="1:11" x14ac:dyDescent="0.45">
      <c r="A314" t="s">
        <v>11759</v>
      </c>
      <c r="B314">
        <v>7</v>
      </c>
      <c r="C314" t="s">
        <v>5771</v>
      </c>
      <c r="D314" t="s">
        <v>5770</v>
      </c>
      <c r="E314" t="s">
        <v>3425</v>
      </c>
      <c r="F314">
        <v>2024</v>
      </c>
      <c r="G314" t="s">
        <v>5769</v>
      </c>
      <c r="I314" t="s">
        <v>5768</v>
      </c>
      <c r="J314" t="s">
        <v>5767</v>
      </c>
      <c r="K314" t="s">
        <v>12163</v>
      </c>
    </row>
    <row r="315" spans="1:11" x14ac:dyDescent="0.45">
      <c r="A315" t="s">
        <v>388</v>
      </c>
      <c r="C315" t="s">
        <v>441</v>
      </c>
      <c r="D315" t="s">
        <v>442</v>
      </c>
      <c r="F315">
        <v>2020</v>
      </c>
      <c r="G315" t="s">
        <v>434</v>
      </c>
      <c r="H315" t="s">
        <v>436</v>
      </c>
      <c r="I315" t="s">
        <v>438</v>
      </c>
      <c r="J315" t="s">
        <v>433</v>
      </c>
      <c r="K315" t="s">
        <v>12149</v>
      </c>
    </row>
    <row r="316" spans="1:11" x14ac:dyDescent="0.45">
      <c r="A316" t="s">
        <v>11759</v>
      </c>
      <c r="B316">
        <v>7</v>
      </c>
      <c r="C316" t="s">
        <v>1710</v>
      </c>
      <c r="D316" t="s">
        <v>1709</v>
      </c>
      <c r="E316" t="s">
        <v>1185</v>
      </c>
      <c r="F316">
        <v>2020</v>
      </c>
      <c r="G316" t="s">
        <v>1708</v>
      </c>
      <c r="I316" t="s">
        <v>1707</v>
      </c>
      <c r="J316" t="s">
        <v>1706</v>
      </c>
      <c r="K316" t="s">
        <v>12761</v>
      </c>
    </row>
    <row r="317" spans="1:11" x14ac:dyDescent="0.45">
      <c r="A317" t="s">
        <v>11759</v>
      </c>
      <c r="B317">
        <v>7</v>
      </c>
      <c r="C317" t="s">
        <v>2347</v>
      </c>
      <c r="D317" t="s">
        <v>2346</v>
      </c>
      <c r="E317" t="s">
        <v>612</v>
      </c>
      <c r="F317">
        <v>2017</v>
      </c>
      <c r="G317" t="s">
        <v>2344</v>
      </c>
      <c r="I317" t="s">
        <v>2343</v>
      </c>
      <c r="J317" t="s">
        <v>2342</v>
      </c>
      <c r="K317" t="s">
        <v>12675</v>
      </c>
    </row>
    <row r="318" spans="1:11" x14ac:dyDescent="0.45">
      <c r="A318" t="s">
        <v>386</v>
      </c>
      <c r="B318" t="s">
        <v>17</v>
      </c>
      <c r="C318" t="s">
        <v>72</v>
      </c>
      <c r="D318" t="s">
        <v>73</v>
      </c>
      <c r="E318" t="s">
        <v>74</v>
      </c>
      <c r="F318">
        <v>2024</v>
      </c>
      <c r="G318" t="s">
        <v>77</v>
      </c>
      <c r="H318" t="s">
        <v>78</v>
      </c>
      <c r="I318" t="s">
        <v>79</v>
      </c>
      <c r="J318" t="s">
        <v>80</v>
      </c>
      <c r="K318" t="s">
        <v>12091</v>
      </c>
    </row>
    <row r="319" spans="1:11" x14ac:dyDescent="0.45">
      <c r="A319" t="s">
        <v>11759</v>
      </c>
      <c r="B319">
        <v>7</v>
      </c>
      <c r="C319" t="s">
        <v>2032</v>
      </c>
      <c r="D319" t="s">
        <v>2031</v>
      </c>
      <c r="E319" t="s">
        <v>2030</v>
      </c>
      <c r="F319">
        <v>2020</v>
      </c>
      <c r="G319" t="s">
        <v>2029</v>
      </c>
      <c r="I319" t="s">
        <v>2028</v>
      </c>
      <c r="J319" t="s">
        <v>2027</v>
      </c>
      <c r="K319" t="s">
        <v>12717</v>
      </c>
    </row>
    <row r="320" spans="1:11" x14ac:dyDescent="0.45">
      <c r="A320" t="s">
        <v>11760</v>
      </c>
      <c r="B320" t="s">
        <v>5857</v>
      </c>
      <c r="C320" t="s">
        <v>7467</v>
      </c>
      <c r="D320" t="s">
        <v>7464</v>
      </c>
      <c r="F320">
        <v>2023</v>
      </c>
      <c r="G320" t="s">
        <v>7461</v>
      </c>
      <c r="H320" t="s">
        <v>7462</v>
      </c>
      <c r="I320" t="s">
        <v>7460</v>
      </c>
      <c r="K320" t="s">
        <v>13062</v>
      </c>
    </row>
    <row r="321" spans="1:11" x14ac:dyDescent="0.45">
      <c r="A321" t="s">
        <v>11760</v>
      </c>
      <c r="B321" t="s">
        <v>5857</v>
      </c>
      <c r="C321" t="s">
        <v>7607</v>
      </c>
      <c r="D321" t="s">
        <v>4303</v>
      </c>
      <c r="F321">
        <v>2022</v>
      </c>
      <c r="G321" t="s">
        <v>7603</v>
      </c>
      <c r="H321" t="s">
        <v>7604</v>
      </c>
      <c r="I321" t="s">
        <v>7602</v>
      </c>
      <c r="K321" t="s">
        <v>12386</v>
      </c>
    </row>
    <row r="322" spans="1:11" x14ac:dyDescent="0.45">
      <c r="A322" t="s">
        <v>11759</v>
      </c>
      <c r="B322">
        <v>7</v>
      </c>
      <c r="C322" t="s">
        <v>981</v>
      </c>
      <c r="D322" t="s">
        <v>980</v>
      </c>
      <c r="E322" t="s">
        <v>979</v>
      </c>
      <c r="F322">
        <v>2021</v>
      </c>
      <c r="G322" t="s">
        <v>978</v>
      </c>
      <c r="I322" t="s">
        <v>977</v>
      </c>
      <c r="J322" t="s">
        <v>976</v>
      </c>
      <c r="K322" t="s">
        <v>12863</v>
      </c>
    </row>
    <row r="323" spans="1:11" x14ac:dyDescent="0.45">
      <c r="A323" t="s">
        <v>386</v>
      </c>
      <c r="B323" t="s">
        <v>17</v>
      </c>
      <c r="C323" t="s">
        <v>294</v>
      </c>
      <c r="D323" t="s">
        <v>295</v>
      </c>
      <c r="E323" t="s">
        <v>40</v>
      </c>
      <c r="F323">
        <v>2021</v>
      </c>
      <c r="G323" t="s">
        <v>298</v>
      </c>
      <c r="H323" t="s">
        <v>299</v>
      </c>
      <c r="I323" t="s">
        <v>300</v>
      </c>
      <c r="K323" t="s">
        <v>12124</v>
      </c>
    </row>
    <row r="324" spans="1:11" x14ac:dyDescent="0.45">
      <c r="A324" t="s">
        <v>11759</v>
      </c>
      <c r="B324">
        <v>7</v>
      </c>
      <c r="C324" t="s">
        <v>3281</v>
      </c>
      <c r="D324" t="s">
        <v>3280</v>
      </c>
      <c r="E324" t="s">
        <v>1318</v>
      </c>
      <c r="F324">
        <v>2022</v>
      </c>
      <c r="G324" t="s">
        <v>3279</v>
      </c>
      <c r="I324" t="s">
        <v>3278</v>
      </c>
      <c r="J324" t="s">
        <v>3277</v>
      </c>
      <c r="K324" t="s">
        <v>12537</v>
      </c>
    </row>
    <row r="325" spans="1:11" x14ac:dyDescent="0.45">
      <c r="A325" t="s">
        <v>11759</v>
      </c>
      <c r="B325">
        <v>7</v>
      </c>
      <c r="C325" t="s">
        <v>1249</v>
      </c>
      <c r="D325" t="s">
        <v>1248</v>
      </c>
      <c r="E325" t="s">
        <v>795</v>
      </c>
      <c r="F325">
        <v>2020</v>
      </c>
      <c r="G325" t="s">
        <v>1247</v>
      </c>
      <c r="I325" t="s">
        <v>1246</v>
      </c>
      <c r="J325" t="s">
        <v>1245</v>
      </c>
      <c r="K325" t="s">
        <v>12824</v>
      </c>
    </row>
    <row r="326" spans="1:11" x14ac:dyDescent="0.45">
      <c r="A326" t="s">
        <v>11760</v>
      </c>
      <c r="B326" t="s">
        <v>5857</v>
      </c>
      <c r="C326" t="s">
        <v>8142</v>
      </c>
      <c r="D326" t="s">
        <v>8139</v>
      </c>
      <c r="F326">
        <v>2022</v>
      </c>
      <c r="G326" t="s">
        <v>8136</v>
      </c>
      <c r="H326" t="s">
        <v>8137</v>
      </c>
      <c r="I326" t="s">
        <v>8135</v>
      </c>
      <c r="K326" t="s">
        <v>12999</v>
      </c>
    </row>
    <row r="327" spans="1:11" x14ac:dyDescent="0.45">
      <c r="A327" t="s">
        <v>11759</v>
      </c>
      <c r="B327">
        <v>7</v>
      </c>
      <c r="C327" t="s">
        <v>1304</v>
      </c>
      <c r="D327" t="s">
        <v>1303</v>
      </c>
      <c r="E327" t="s">
        <v>1302</v>
      </c>
      <c r="F327">
        <v>2020</v>
      </c>
      <c r="G327" t="s">
        <v>1301</v>
      </c>
      <c r="I327" t="s">
        <v>1300</v>
      </c>
      <c r="J327" t="s">
        <v>1299</v>
      </c>
      <c r="K327" t="s">
        <v>12816</v>
      </c>
    </row>
    <row r="328" spans="1:11" x14ac:dyDescent="0.45">
      <c r="A328" t="s">
        <v>11759</v>
      </c>
      <c r="B328">
        <v>7</v>
      </c>
      <c r="C328" t="s">
        <v>722</v>
      </c>
      <c r="D328" t="s">
        <v>721</v>
      </c>
      <c r="E328" t="s">
        <v>720</v>
      </c>
      <c r="F328">
        <v>2021</v>
      </c>
      <c r="G328" t="s">
        <v>717</v>
      </c>
      <c r="I328" t="s">
        <v>716</v>
      </c>
      <c r="J328" t="s">
        <v>715</v>
      </c>
      <c r="K328" t="s">
        <v>12899</v>
      </c>
    </row>
    <row r="329" spans="1:11" x14ac:dyDescent="0.45">
      <c r="A329" t="s">
        <v>11759</v>
      </c>
      <c r="B329">
        <v>7</v>
      </c>
      <c r="C329" t="s">
        <v>832</v>
      </c>
      <c r="D329" t="s">
        <v>831</v>
      </c>
      <c r="E329" t="s">
        <v>830</v>
      </c>
      <c r="F329">
        <v>2020</v>
      </c>
      <c r="G329" t="s">
        <v>829</v>
      </c>
      <c r="I329" t="s">
        <v>828</v>
      </c>
      <c r="J329" t="s">
        <v>827</v>
      </c>
      <c r="K329" t="s">
        <v>12884</v>
      </c>
    </row>
    <row r="330" spans="1:11" x14ac:dyDescent="0.45">
      <c r="A330" t="s">
        <v>11760</v>
      </c>
      <c r="B330" t="s">
        <v>5857</v>
      </c>
      <c r="C330" t="s">
        <v>6811</v>
      </c>
      <c r="D330" t="s">
        <v>6898</v>
      </c>
      <c r="F330">
        <v>2021</v>
      </c>
      <c r="G330" t="s">
        <v>6896</v>
      </c>
      <c r="H330" t="s">
        <v>6897</v>
      </c>
      <c r="I330" t="s">
        <v>6895</v>
      </c>
      <c r="K330" t="s">
        <v>13122</v>
      </c>
    </row>
    <row r="331" spans="1:11" x14ac:dyDescent="0.45">
      <c r="A331" t="s">
        <v>11759</v>
      </c>
      <c r="B331">
        <v>7</v>
      </c>
      <c r="C331" t="s">
        <v>3522</v>
      </c>
      <c r="D331" t="s">
        <v>3521</v>
      </c>
      <c r="E331" t="s">
        <v>720</v>
      </c>
      <c r="F331">
        <v>2023</v>
      </c>
      <c r="G331" t="s">
        <v>3518</v>
      </c>
      <c r="I331" t="s">
        <v>3517</v>
      </c>
      <c r="K331" t="s">
        <v>12501</v>
      </c>
    </row>
    <row r="332" spans="1:11" x14ac:dyDescent="0.45">
      <c r="A332" t="s">
        <v>11759</v>
      </c>
      <c r="B332">
        <v>7</v>
      </c>
      <c r="C332" t="s">
        <v>5175</v>
      </c>
      <c r="D332" t="s">
        <v>5174</v>
      </c>
      <c r="E332" t="s">
        <v>902</v>
      </c>
      <c r="F332">
        <v>2024</v>
      </c>
      <c r="G332" t="s">
        <v>5172</v>
      </c>
      <c r="I332" t="s">
        <v>5171</v>
      </c>
      <c r="J332" t="s">
        <v>5170</v>
      </c>
      <c r="K332" t="s">
        <v>12254</v>
      </c>
    </row>
    <row r="333" spans="1:11" x14ac:dyDescent="0.45">
      <c r="A333" t="s">
        <v>11760</v>
      </c>
      <c r="B333" t="s">
        <v>5857</v>
      </c>
      <c r="C333" t="s">
        <v>6177</v>
      </c>
      <c r="D333" t="s">
        <v>6175</v>
      </c>
      <c r="F333">
        <v>2017</v>
      </c>
      <c r="G333" t="s">
        <v>6172</v>
      </c>
      <c r="H333" t="s">
        <v>6173</v>
      </c>
      <c r="I333" t="s">
        <v>6171</v>
      </c>
      <c r="K333" t="s">
        <v>13191</v>
      </c>
    </row>
    <row r="334" spans="1:11" x14ac:dyDescent="0.45">
      <c r="A334" t="s">
        <v>386</v>
      </c>
      <c r="B334" t="s">
        <v>17</v>
      </c>
      <c r="C334" t="s">
        <v>319</v>
      </c>
      <c r="D334" t="s">
        <v>320</v>
      </c>
      <c r="E334" t="s">
        <v>20</v>
      </c>
      <c r="F334">
        <v>2018</v>
      </c>
      <c r="G334" t="s">
        <v>323</v>
      </c>
      <c r="H334" t="s">
        <v>324</v>
      </c>
      <c r="I334" t="s">
        <v>325</v>
      </c>
      <c r="J334" t="s">
        <v>326</v>
      </c>
      <c r="K334" t="s">
        <v>12127</v>
      </c>
    </row>
    <row r="335" spans="1:11" x14ac:dyDescent="0.45">
      <c r="A335" t="s">
        <v>11760</v>
      </c>
      <c r="B335" t="s">
        <v>5857</v>
      </c>
      <c r="C335" t="s">
        <v>6201</v>
      </c>
      <c r="D335" t="s">
        <v>6198</v>
      </c>
      <c r="F335">
        <v>2018</v>
      </c>
      <c r="G335" t="s">
        <v>6195</v>
      </c>
      <c r="H335" t="s">
        <v>6196</v>
      </c>
      <c r="I335" t="s">
        <v>6194</v>
      </c>
      <c r="K335" t="s">
        <v>13189</v>
      </c>
    </row>
    <row r="336" spans="1:11" x14ac:dyDescent="0.45">
      <c r="A336" t="s">
        <v>11760</v>
      </c>
      <c r="B336" t="s">
        <v>5857</v>
      </c>
      <c r="C336" t="s">
        <v>8400</v>
      </c>
      <c r="D336" t="s">
        <v>8398</v>
      </c>
      <c r="F336">
        <v>2024</v>
      </c>
      <c r="G336" t="s">
        <v>8396</v>
      </c>
      <c r="H336" t="s">
        <v>8397</v>
      </c>
      <c r="I336" t="s">
        <v>8395</v>
      </c>
      <c r="K336" t="s">
        <v>12981</v>
      </c>
    </row>
    <row r="337" spans="1:11" x14ac:dyDescent="0.45">
      <c r="A337" t="s">
        <v>11759</v>
      </c>
      <c r="B337">
        <v>7</v>
      </c>
      <c r="C337" t="s">
        <v>713</v>
      </c>
      <c r="D337" t="s">
        <v>712</v>
      </c>
      <c r="E337" t="s">
        <v>711</v>
      </c>
      <c r="F337">
        <v>2021</v>
      </c>
      <c r="G337" t="s">
        <v>710</v>
      </c>
      <c r="I337" t="s">
        <v>709</v>
      </c>
      <c r="J337" t="s">
        <v>708</v>
      </c>
      <c r="K337" t="s">
        <v>12900</v>
      </c>
    </row>
    <row r="338" spans="1:11" x14ac:dyDescent="0.45">
      <c r="A338" t="s">
        <v>11760</v>
      </c>
      <c r="B338" t="s">
        <v>5857</v>
      </c>
      <c r="C338" t="s">
        <v>6623</v>
      </c>
      <c r="D338" t="s">
        <v>6620</v>
      </c>
      <c r="F338">
        <v>2022</v>
      </c>
      <c r="G338" t="s">
        <v>6618</v>
      </c>
      <c r="H338" t="s">
        <v>6619</v>
      </c>
      <c r="I338" t="s">
        <v>6617</v>
      </c>
      <c r="K338" t="s">
        <v>13147</v>
      </c>
    </row>
    <row r="339" spans="1:11" x14ac:dyDescent="0.45">
      <c r="A339" t="s">
        <v>11759</v>
      </c>
      <c r="B339">
        <v>7</v>
      </c>
      <c r="C339" t="s">
        <v>3658</v>
      </c>
      <c r="D339" t="s">
        <v>3657</v>
      </c>
      <c r="E339" t="s">
        <v>2214</v>
      </c>
      <c r="F339">
        <v>2023</v>
      </c>
      <c r="G339" t="s">
        <v>3655</v>
      </c>
      <c r="I339" t="s">
        <v>3654</v>
      </c>
      <c r="J339" t="s">
        <v>3653</v>
      </c>
      <c r="K339" t="s">
        <v>12482</v>
      </c>
    </row>
    <row r="340" spans="1:11" x14ac:dyDescent="0.45">
      <c r="A340" t="s">
        <v>11760</v>
      </c>
      <c r="B340" t="s">
        <v>5857</v>
      </c>
      <c r="C340" t="s">
        <v>6914</v>
      </c>
      <c r="D340" t="s">
        <v>4405</v>
      </c>
      <c r="F340">
        <v>2022</v>
      </c>
      <c r="G340" t="s">
        <v>6910</v>
      </c>
      <c r="H340" t="s">
        <v>6911</v>
      </c>
      <c r="I340" t="s">
        <v>6909</v>
      </c>
      <c r="K340" t="s">
        <v>12371</v>
      </c>
    </row>
    <row r="341" spans="1:11" x14ac:dyDescent="0.45">
      <c r="A341" t="s">
        <v>11760</v>
      </c>
      <c r="B341" t="s">
        <v>5857</v>
      </c>
      <c r="C341" t="s">
        <v>6272</v>
      </c>
      <c r="D341" t="s">
        <v>6269</v>
      </c>
      <c r="F341">
        <v>2019</v>
      </c>
      <c r="G341" t="s">
        <v>6266</v>
      </c>
      <c r="H341" t="s">
        <v>6267</v>
      </c>
      <c r="I341" t="s">
        <v>6265</v>
      </c>
      <c r="K341" t="s">
        <v>13183</v>
      </c>
    </row>
    <row r="342" spans="1:11" x14ac:dyDescent="0.45">
      <c r="A342" t="s">
        <v>11760</v>
      </c>
      <c r="B342" t="s">
        <v>5901</v>
      </c>
      <c r="C342" t="s">
        <v>8165</v>
      </c>
      <c r="D342" t="s">
        <v>2627</v>
      </c>
      <c r="F342">
        <v>2023</v>
      </c>
      <c r="G342" t="s">
        <v>8161</v>
      </c>
      <c r="H342" t="s">
        <v>8162</v>
      </c>
      <c r="I342" t="s">
        <v>8160</v>
      </c>
      <c r="K342" t="s">
        <v>12634</v>
      </c>
    </row>
    <row r="343" spans="1:11" x14ac:dyDescent="0.45">
      <c r="A343" t="s">
        <v>11759</v>
      </c>
      <c r="B343">
        <v>7</v>
      </c>
      <c r="C343" t="s">
        <v>3981</v>
      </c>
      <c r="D343" t="s">
        <v>3980</v>
      </c>
      <c r="E343" t="s">
        <v>2652</v>
      </c>
      <c r="F343">
        <v>2021</v>
      </c>
      <c r="G343" t="s">
        <v>3978</v>
      </c>
      <c r="I343" t="s">
        <v>3977</v>
      </c>
      <c r="J343" t="s">
        <v>3976</v>
      </c>
      <c r="K343" t="s">
        <v>12435</v>
      </c>
    </row>
    <row r="344" spans="1:11" x14ac:dyDescent="0.45">
      <c r="A344" t="s">
        <v>11760</v>
      </c>
      <c r="B344" t="s">
        <v>5857</v>
      </c>
      <c r="C344" t="s">
        <v>8817</v>
      </c>
      <c r="D344" t="s">
        <v>5455</v>
      </c>
      <c r="F344">
        <v>2024</v>
      </c>
      <c r="G344" t="s">
        <v>8813</v>
      </c>
      <c r="H344" t="s">
        <v>8814</v>
      </c>
      <c r="I344" t="s">
        <v>8812</v>
      </c>
      <c r="K344" t="s">
        <v>12211</v>
      </c>
    </row>
    <row r="345" spans="1:11" x14ac:dyDescent="0.45">
      <c r="A345" t="s">
        <v>11759</v>
      </c>
      <c r="B345">
        <v>7</v>
      </c>
      <c r="C345" t="s">
        <v>3393</v>
      </c>
      <c r="D345" t="s">
        <v>3392</v>
      </c>
      <c r="E345" t="s">
        <v>902</v>
      </c>
      <c r="F345">
        <v>2023</v>
      </c>
      <c r="G345" t="s">
        <v>3389</v>
      </c>
      <c r="I345" t="s">
        <v>3388</v>
      </c>
      <c r="J345" t="s">
        <v>3387</v>
      </c>
      <c r="K345" t="s">
        <v>12520</v>
      </c>
    </row>
    <row r="346" spans="1:11" x14ac:dyDescent="0.45">
      <c r="A346" t="s">
        <v>11760</v>
      </c>
      <c r="B346" t="s">
        <v>5857</v>
      </c>
      <c r="C346" t="s">
        <v>6242</v>
      </c>
      <c r="D346" t="s">
        <v>6239</v>
      </c>
      <c r="F346">
        <v>2017</v>
      </c>
      <c r="G346" t="s">
        <v>6236</v>
      </c>
      <c r="H346" t="s">
        <v>6237</v>
      </c>
      <c r="I346" t="s">
        <v>6235</v>
      </c>
      <c r="K346" t="s">
        <v>13186</v>
      </c>
    </row>
    <row r="347" spans="1:11" x14ac:dyDescent="0.45">
      <c r="A347" t="s">
        <v>11760</v>
      </c>
      <c r="B347" t="s">
        <v>5857</v>
      </c>
      <c r="C347" t="s">
        <v>6052</v>
      </c>
      <c r="D347" t="s">
        <v>6049</v>
      </c>
      <c r="F347">
        <v>2020</v>
      </c>
      <c r="G347" t="s">
        <v>6046</v>
      </c>
      <c r="H347" t="s">
        <v>6047</v>
      </c>
      <c r="I347" t="s">
        <v>6045</v>
      </c>
      <c r="K347" t="s">
        <v>13204</v>
      </c>
    </row>
    <row r="348" spans="1:11" x14ac:dyDescent="0.45">
      <c r="A348" t="s">
        <v>11760</v>
      </c>
      <c r="B348" t="s">
        <v>5857</v>
      </c>
      <c r="C348" t="s">
        <v>6947</v>
      </c>
      <c r="D348" t="s">
        <v>6944</v>
      </c>
      <c r="F348">
        <v>2021</v>
      </c>
      <c r="G348" t="s">
        <v>6941</v>
      </c>
      <c r="H348" t="s">
        <v>6942</v>
      </c>
      <c r="I348" t="s">
        <v>6940</v>
      </c>
      <c r="K348" t="s">
        <v>13117</v>
      </c>
    </row>
    <row r="349" spans="1:11" x14ac:dyDescent="0.45">
      <c r="A349" t="s">
        <v>11759</v>
      </c>
      <c r="B349">
        <v>7</v>
      </c>
      <c r="C349" t="s">
        <v>3805</v>
      </c>
      <c r="D349" t="s">
        <v>3804</v>
      </c>
      <c r="E349" t="s">
        <v>3803</v>
      </c>
      <c r="F349">
        <v>2023</v>
      </c>
      <c r="G349" t="s">
        <v>3802</v>
      </c>
      <c r="I349" t="s">
        <v>3801</v>
      </c>
      <c r="J349" t="s">
        <v>3800</v>
      </c>
      <c r="K349" t="s">
        <v>12460</v>
      </c>
    </row>
    <row r="350" spans="1:11" x14ac:dyDescent="0.45">
      <c r="A350" t="s">
        <v>11759</v>
      </c>
      <c r="B350">
        <v>7</v>
      </c>
      <c r="C350" t="s">
        <v>5450</v>
      </c>
      <c r="D350" t="s">
        <v>5449</v>
      </c>
      <c r="E350" t="s">
        <v>2679</v>
      </c>
      <c r="F350">
        <v>2024</v>
      </c>
      <c r="G350" t="s">
        <v>5448</v>
      </c>
      <c r="I350" t="s">
        <v>5447</v>
      </c>
      <c r="J350" t="s">
        <v>5446</v>
      </c>
      <c r="K350" t="s">
        <v>12212</v>
      </c>
    </row>
    <row r="351" spans="1:11" x14ac:dyDescent="0.45">
      <c r="A351" t="s">
        <v>11761</v>
      </c>
      <c r="B351" t="s">
        <v>9095</v>
      </c>
      <c r="C351" t="s">
        <v>9482</v>
      </c>
      <c r="D351" t="s">
        <v>9480</v>
      </c>
      <c r="F351">
        <v>2021</v>
      </c>
      <c r="G351" t="s">
        <v>12041</v>
      </c>
      <c r="H351" t="s">
        <v>9474</v>
      </c>
      <c r="I351" t="s">
        <v>9478</v>
      </c>
      <c r="J351" t="s">
        <v>9084</v>
      </c>
      <c r="K351" t="s">
        <v>13259</v>
      </c>
    </row>
    <row r="352" spans="1:11" x14ac:dyDescent="0.45">
      <c r="A352" t="s">
        <v>11760</v>
      </c>
      <c r="B352" t="s">
        <v>5901</v>
      </c>
      <c r="C352" t="s">
        <v>8375</v>
      </c>
      <c r="D352" t="s">
        <v>8372</v>
      </c>
      <c r="F352">
        <v>2024</v>
      </c>
      <c r="G352" t="s">
        <v>8368</v>
      </c>
      <c r="H352" t="s">
        <v>8369</v>
      </c>
      <c r="I352" t="s">
        <v>8367</v>
      </c>
      <c r="K352" t="s">
        <v>12984</v>
      </c>
    </row>
    <row r="353" spans="1:11" x14ac:dyDescent="0.45">
      <c r="A353" t="s">
        <v>11761</v>
      </c>
      <c r="B353" t="s">
        <v>9095</v>
      </c>
      <c r="C353" t="s">
        <v>10312</v>
      </c>
      <c r="D353" t="s">
        <v>10310</v>
      </c>
      <c r="F353">
        <v>2024</v>
      </c>
      <c r="G353" t="s">
        <v>11941</v>
      </c>
      <c r="H353" t="s">
        <v>10306</v>
      </c>
      <c r="I353" t="s">
        <v>10308</v>
      </c>
      <c r="J353" t="s">
        <v>9084</v>
      </c>
      <c r="K353" t="s">
        <v>13244</v>
      </c>
    </row>
    <row r="354" spans="1:11" x14ac:dyDescent="0.45">
      <c r="A354" t="s">
        <v>11760</v>
      </c>
      <c r="B354" t="s">
        <v>5901</v>
      </c>
      <c r="C354" t="s">
        <v>6000</v>
      </c>
      <c r="D354" t="s">
        <v>1403</v>
      </c>
      <c r="F354">
        <v>2019</v>
      </c>
      <c r="G354" t="s">
        <v>5997</v>
      </c>
      <c r="H354" t="s">
        <v>5998</v>
      </c>
      <c r="I354" t="s">
        <v>5996</v>
      </c>
      <c r="K354" t="s">
        <v>12803</v>
      </c>
    </row>
    <row r="355" spans="1:11" x14ac:dyDescent="0.45">
      <c r="A355" t="s">
        <v>11759</v>
      </c>
      <c r="B355">
        <v>7</v>
      </c>
      <c r="C355" t="s">
        <v>3636</v>
      </c>
      <c r="D355" t="s">
        <v>3635</v>
      </c>
      <c r="E355" t="s">
        <v>720</v>
      </c>
      <c r="F355">
        <v>2023</v>
      </c>
      <c r="G355" t="s">
        <v>3633</v>
      </c>
      <c r="I355" t="s">
        <v>3632</v>
      </c>
      <c r="J355" t="s">
        <v>3631</v>
      </c>
      <c r="K355" t="s">
        <v>12485</v>
      </c>
    </row>
    <row r="356" spans="1:11" x14ac:dyDescent="0.45">
      <c r="A356" t="s">
        <v>11760</v>
      </c>
      <c r="B356" t="s">
        <v>5857</v>
      </c>
      <c r="C356" t="s">
        <v>7275</v>
      </c>
      <c r="D356" t="s">
        <v>7272</v>
      </c>
      <c r="F356">
        <v>2021</v>
      </c>
      <c r="G356" t="s">
        <v>7269</v>
      </c>
      <c r="H356" t="s">
        <v>7270</v>
      </c>
      <c r="I356" t="s">
        <v>7268</v>
      </c>
      <c r="K356" t="s">
        <v>13083</v>
      </c>
    </row>
    <row r="357" spans="1:11" x14ac:dyDescent="0.45">
      <c r="A357" t="s">
        <v>388</v>
      </c>
      <c r="C357" t="s">
        <v>479</v>
      </c>
      <c r="D357" t="s">
        <v>480</v>
      </c>
      <c r="F357">
        <v>2022</v>
      </c>
      <c r="G357" t="s">
        <v>473</v>
      </c>
      <c r="H357" t="s">
        <v>474</v>
      </c>
      <c r="I357" t="s">
        <v>476</v>
      </c>
      <c r="J357" t="s">
        <v>472</v>
      </c>
      <c r="K357" t="s">
        <v>12145</v>
      </c>
    </row>
    <row r="358" spans="1:11" x14ac:dyDescent="0.45">
      <c r="A358" t="s">
        <v>11760</v>
      </c>
      <c r="B358" t="s">
        <v>5857</v>
      </c>
      <c r="C358" t="s">
        <v>8358</v>
      </c>
      <c r="D358" t="s">
        <v>4787</v>
      </c>
      <c r="F358">
        <v>2024</v>
      </c>
      <c r="G358" t="s">
        <v>8355</v>
      </c>
      <c r="H358" t="s">
        <v>8356</v>
      </c>
      <c r="I358" t="s">
        <v>8354</v>
      </c>
      <c r="K358" t="s">
        <v>12313</v>
      </c>
    </row>
    <row r="359" spans="1:11" x14ac:dyDescent="0.45">
      <c r="A359" t="s">
        <v>386</v>
      </c>
      <c r="B359" t="s">
        <v>17</v>
      </c>
      <c r="C359" t="s">
        <v>239</v>
      </c>
      <c r="D359" t="s">
        <v>240</v>
      </c>
      <c r="E359" t="s">
        <v>74</v>
      </c>
      <c r="F359">
        <v>2021</v>
      </c>
      <c r="G359" t="s">
        <v>242</v>
      </c>
      <c r="H359" t="s">
        <v>243</v>
      </c>
      <c r="I359" t="s">
        <v>244</v>
      </c>
      <c r="J359" t="s">
        <v>245</v>
      </c>
      <c r="K359" t="s">
        <v>12116</v>
      </c>
    </row>
    <row r="360" spans="1:11" x14ac:dyDescent="0.45">
      <c r="A360" t="s">
        <v>11759</v>
      </c>
      <c r="B360">
        <v>7</v>
      </c>
      <c r="C360" t="s">
        <v>5099</v>
      </c>
      <c r="D360" t="s">
        <v>5098</v>
      </c>
      <c r="E360" t="s">
        <v>3061</v>
      </c>
      <c r="F360">
        <v>2024</v>
      </c>
      <c r="G360" t="s">
        <v>5097</v>
      </c>
      <c r="I360" t="s">
        <v>5096</v>
      </c>
      <c r="K360" t="s">
        <v>12266</v>
      </c>
    </row>
    <row r="361" spans="1:11" x14ac:dyDescent="0.45">
      <c r="A361" t="s">
        <v>11759</v>
      </c>
      <c r="B361">
        <v>7</v>
      </c>
      <c r="C361" t="s">
        <v>2503</v>
      </c>
      <c r="D361" t="s">
        <v>2502</v>
      </c>
      <c r="E361" t="s">
        <v>2046</v>
      </c>
      <c r="F361">
        <v>2023</v>
      </c>
      <c r="G361" t="s">
        <v>2500</v>
      </c>
      <c r="I361" t="s">
        <v>2499</v>
      </c>
      <c r="J361" t="s">
        <v>2498</v>
      </c>
      <c r="K361" t="s">
        <v>12653</v>
      </c>
    </row>
    <row r="362" spans="1:11" x14ac:dyDescent="0.45">
      <c r="A362" t="s">
        <v>11759</v>
      </c>
      <c r="B362">
        <v>7</v>
      </c>
      <c r="C362" t="s">
        <v>730</v>
      </c>
      <c r="D362" t="s">
        <v>729</v>
      </c>
      <c r="E362" t="s">
        <v>728</v>
      </c>
      <c r="F362">
        <v>2021</v>
      </c>
      <c r="G362" t="s">
        <v>726</v>
      </c>
      <c r="I362" t="s">
        <v>725</v>
      </c>
      <c r="J362" t="s">
        <v>724</v>
      </c>
      <c r="K362" t="s">
        <v>12898</v>
      </c>
    </row>
    <row r="363" spans="1:11" x14ac:dyDescent="0.45">
      <c r="A363" t="s">
        <v>11759</v>
      </c>
      <c r="B363">
        <v>7</v>
      </c>
      <c r="C363" t="s">
        <v>4131</v>
      </c>
      <c r="D363" t="s">
        <v>4130</v>
      </c>
      <c r="E363" t="s">
        <v>720</v>
      </c>
      <c r="F363">
        <v>2022</v>
      </c>
      <c r="G363" t="s">
        <v>4128</v>
      </c>
      <c r="I363" t="s">
        <v>4127</v>
      </c>
      <c r="J363" t="s">
        <v>4126</v>
      </c>
      <c r="K363" t="s">
        <v>12413</v>
      </c>
    </row>
    <row r="364" spans="1:11" x14ac:dyDescent="0.45">
      <c r="A364" t="s">
        <v>11759</v>
      </c>
      <c r="B364">
        <v>7</v>
      </c>
      <c r="C364" t="s">
        <v>1809</v>
      </c>
      <c r="D364" t="s">
        <v>1808</v>
      </c>
      <c r="E364" t="s">
        <v>1807</v>
      </c>
      <c r="F364">
        <v>2019</v>
      </c>
      <c r="G364" t="s">
        <v>1804</v>
      </c>
      <c r="J364" t="s">
        <v>1803</v>
      </c>
      <c r="K364" t="s">
        <v>12748</v>
      </c>
    </row>
    <row r="365" spans="1:11" x14ac:dyDescent="0.45">
      <c r="A365" t="s">
        <v>11759</v>
      </c>
      <c r="B365">
        <v>7</v>
      </c>
      <c r="C365" t="s">
        <v>1336</v>
      </c>
      <c r="D365" t="s">
        <v>1335</v>
      </c>
      <c r="E365" t="s">
        <v>1125</v>
      </c>
      <c r="F365">
        <v>2020</v>
      </c>
      <c r="G365" t="s">
        <v>1332</v>
      </c>
      <c r="I365" t="s">
        <v>1331</v>
      </c>
      <c r="J365" t="s">
        <v>1330</v>
      </c>
      <c r="K365" t="s">
        <v>12812</v>
      </c>
    </row>
    <row r="366" spans="1:11" x14ac:dyDescent="0.45">
      <c r="A366" t="s">
        <v>11759</v>
      </c>
      <c r="B366">
        <v>7</v>
      </c>
      <c r="C366" t="s">
        <v>2475</v>
      </c>
      <c r="D366" t="s">
        <v>2474</v>
      </c>
      <c r="E366" t="s">
        <v>2473</v>
      </c>
      <c r="F366">
        <v>2017</v>
      </c>
      <c r="G366" t="s">
        <v>2471</v>
      </c>
      <c r="I366" t="s">
        <v>2470</v>
      </c>
      <c r="J366" t="s">
        <v>2469</v>
      </c>
      <c r="K366" t="s">
        <v>12657</v>
      </c>
    </row>
    <row r="367" spans="1:11" x14ac:dyDescent="0.45">
      <c r="A367" t="s">
        <v>11760</v>
      </c>
      <c r="B367" t="s">
        <v>5857</v>
      </c>
      <c r="C367" t="s">
        <v>7907</v>
      </c>
      <c r="D367" t="s">
        <v>7904</v>
      </c>
      <c r="F367">
        <v>2023</v>
      </c>
      <c r="G367" t="s">
        <v>7901</v>
      </c>
      <c r="H367" t="s">
        <v>7902</v>
      </c>
      <c r="I367" t="s">
        <v>7900</v>
      </c>
      <c r="K367" t="s">
        <v>13023</v>
      </c>
    </row>
    <row r="368" spans="1:11" x14ac:dyDescent="0.45">
      <c r="A368" t="s">
        <v>11759</v>
      </c>
      <c r="B368">
        <v>7</v>
      </c>
      <c r="C368" t="s">
        <v>1733</v>
      </c>
      <c r="D368" t="s">
        <v>1732</v>
      </c>
      <c r="E368" t="s">
        <v>1731</v>
      </c>
      <c r="F368">
        <v>2019</v>
      </c>
      <c r="G368" t="s">
        <v>1730</v>
      </c>
      <c r="I368" t="s">
        <v>1729</v>
      </c>
      <c r="J368" t="s">
        <v>1728</v>
      </c>
      <c r="K368" t="s">
        <v>12758</v>
      </c>
    </row>
    <row r="369" spans="1:11" x14ac:dyDescent="0.45">
      <c r="A369" t="s">
        <v>11760</v>
      </c>
      <c r="B369" t="s">
        <v>5901</v>
      </c>
      <c r="C369" t="s">
        <v>8050</v>
      </c>
      <c r="D369" t="s">
        <v>3097</v>
      </c>
      <c r="F369">
        <v>2023</v>
      </c>
      <c r="G369" t="s">
        <v>8046</v>
      </c>
      <c r="H369" t="s">
        <v>8047</v>
      </c>
      <c r="I369" t="s">
        <v>8045</v>
      </c>
      <c r="K369" t="s">
        <v>12564</v>
      </c>
    </row>
    <row r="370" spans="1:11" x14ac:dyDescent="0.45">
      <c r="A370" t="s">
        <v>11759</v>
      </c>
      <c r="B370">
        <v>7</v>
      </c>
      <c r="C370" t="s">
        <v>3158</v>
      </c>
      <c r="D370" t="s">
        <v>3157</v>
      </c>
      <c r="E370" t="s">
        <v>2706</v>
      </c>
      <c r="F370">
        <v>2023</v>
      </c>
      <c r="G370" t="s">
        <v>3156</v>
      </c>
      <c r="I370" t="s">
        <v>3155</v>
      </c>
      <c r="J370" t="s">
        <v>3154</v>
      </c>
      <c r="K370" t="s">
        <v>12555</v>
      </c>
    </row>
    <row r="371" spans="1:11" x14ac:dyDescent="0.45">
      <c r="A371" t="s">
        <v>11760</v>
      </c>
      <c r="B371" t="s">
        <v>5857</v>
      </c>
      <c r="C371" t="s">
        <v>8310</v>
      </c>
      <c r="D371" t="s">
        <v>4671</v>
      </c>
      <c r="F371">
        <v>2024</v>
      </c>
      <c r="G371" t="s">
        <v>8306</v>
      </c>
      <c r="H371" t="s">
        <v>8307</v>
      </c>
      <c r="I371" t="s">
        <v>8305</v>
      </c>
      <c r="K371" t="s">
        <v>12331</v>
      </c>
    </row>
    <row r="372" spans="1:11" x14ac:dyDescent="0.45">
      <c r="A372" t="s">
        <v>11760</v>
      </c>
      <c r="B372" t="s">
        <v>5857</v>
      </c>
      <c r="C372" t="s">
        <v>6631</v>
      </c>
      <c r="D372" t="s">
        <v>6629</v>
      </c>
      <c r="F372">
        <v>2022</v>
      </c>
      <c r="G372" t="s">
        <v>6626</v>
      </c>
      <c r="H372" t="s">
        <v>6627</v>
      </c>
      <c r="I372" t="s">
        <v>6625</v>
      </c>
      <c r="K372" t="s">
        <v>13146</v>
      </c>
    </row>
    <row r="373" spans="1:11" x14ac:dyDescent="0.45">
      <c r="A373" t="s">
        <v>11760</v>
      </c>
      <c r="B373" t="s">
        <v>5857</v>
      </c>
      <c r="C373" t="s">
        <v>6395</v>
      </c>
      <c r="D373" t="s">
        <v>6392</v>
      </c>
      <c r="F373">
        <v>2019</v>
      </c>
      <c r="G373" t="s">
        <v>6389</v>
      </c>
      <c r="H373" t="s">
        <v>6390</v>
      </c>
      <c r="I373" t="s">
        <v>6388</v>
      </c>
      <c r="K373" t="s">
        <v>13172</v>
      </c>
    </row>
    <row r="374" spans="1:11" x14ac:dyDescent="0.45">
      <c r="A374" t="s">
        <v>11759</v>
      </c>
      <c r="B374">
        <v>7</v>
      </c>
      <c r="C374" t="s">
        <v>818</v>
      </c>
      <c r="D374" t="s">
        <v>817</v>
      </c>
      <c r="E374" t="s">
        <v>816</v>
      </c>
      <c r="F374">
        <v>2020</v>
      </c>
      <c r="G374" t="s">
        <v>814</v>
      </c>
      <c r="I374" t="s">
        <v>813</v>
      </c>
      <c r="J374" t="s">
        <v>812</v>
      </c>
      <c r="K374" t="s">
        <v>12886</v>
      </c>
    </row>
    <row r="375" spans="1:11" x14ac:dyDescent="0.45">
      <c r="A375" t="s">
        <v>11759</v>
      </c>
      <c r="B375">
        <v>7</v>
      </c>
      <c r="C375" t="s">
        <v>5606</v>
      </c>
      <c r="D375" t="s">
        <v>5605</v>
      </c>
      <c r="E375" t="s">
        <v>5604</v>
      </c>
      <c r="F375">
        <v>2024</v>
      </c>
      <c r="G375" t="s">
        <v>5601</v>
      </c>
      <c r="I375" t="s">
        <v>5600</v>
      </c>
      <c r="J375" t="s">
        <v>5599</v>
      </c>
      <c r="K375" t="s">
        <v>12189</v>
      </c>
    </row>
    <row r="376" spans="1:11" x14ac:dyDescent="0.45">
      <c r="A376" t="s">
        <v>11759</v>
      </c>
      <c r="B376">
        <v>7</v>
      </c>
      <c r="C376" t="s">
        <v>3629</v>
      </c>
      <c r="D376" t="s">
        <v>3628</v>
      </c>
      <c r="E376" t="s">
        <v>808</v>
      </c>
      <c r="F376">
        <v>2022</v>
      </c>
      <c r="G376" t="s">
        <v>3627</v>
      </c>
      <c r="I376" t="s">
        <v>3626</v>
      </c>
      <c r="J376" t="s">
        <v>3625</v>
      </c>
      <c r="K376" t="s">
        <v>12486</v>
      </c>
    </row>
    <row r="377" spans="1:11" x14ac:dyDescent="0.45">
      <c r="A377" t="s">
        <v>11760</v>
      </c>
      <c r="B377" t="s">
        <v>5857</v>
      </c>
      <c r="C377" t="s">
        <v>8669</v>
      </c>
      <c r="D377" t="s">
        <v>8667</v>
      </c>
      <c r="F377">
        <v>2024</v>
      </c>
      <c r="G377" t="s">
        <v>8664</v>
      </c>
      <c r="H377" t="s">
        <v>8665</v>
      </c>
      <c r="I377" t="s">
        <v>8663</v>
      </c>
      <c r="K377" t="s">
        <v>12957</v>
      </c>
    </row>
    <row r="378" spans="1:11" x14ac:dyDescent="0.45">
      <c r="A378" t="s">
        <v>11759</v>
      </c>
      <c r="B378">
        <v>7</v>
      </c>
      <c r="C378" t="s">
        <v>4426</v>
      </c>
      <c r="D378" t="s">
        <v>4425</v>
      </c>
      <c r="E378" t="s">
        <v>3197</v>
      </c>
      <c r="F378">
        <v>2022</v>
      </c>
      <c r="G378" t="s">
        <v>4423</v>
      </c>
      <c r="I378" t="s">
        <v>4422</v>
      </c>
      <c r="J378" t="s">
        <v>4421</v>
      </c>
      <c r="K378" t="s">
        <v>12368</v>
      </c>
    </row>
    <row r="379" spans="1:11" x14ac:dyDescent="0.45">
      <c r="A379" t="s">
        <v>11760</v>
      </c>
      <c r="B379" t="s">
        <v>5857</v>
      </c>
      <c r="C379" t="s">
        <v>8068</v>
      </c>
      <c r="D379" t="s">
        <v>8065</v>
      </c>
      <c r="F379">
        <v>2023</v>
      </c>
      <c r="G379" t="s">
        <v>8062</v>
      </c>
      <c r="H379" t="s">
        <v>8063</v>
      </c>
      <c r="I379" t="s">
        <v>8061</v>
      </c>
      <c r="K379" t="s">
        <v>13006</v>
      </c>
    </row>
    <row r="380" spans="1:11" x14ac:dyDescent="0.45">
      <c r="A380" t="s">
        <v>11760</v>
      </c>
      <c r="B380" t="s">
        <v>5857</v>
      </c>
      <c r="C380" t="s">
        <v>7130</v>
      </c>
      <c r="D380" t="s">
        <v>7127</v>
      </c>
      <c r="F380">
        <v>2021</v>
      </c>
      <c r="G380" t="s">
        <v>7125</v>
      </c>
      <c r="H380" t="s">
        <v>7126</v>
      </c>
      <c r="I380" t="s">
        <v>7124</v>
      </c>
      <c r="K380" t="s">
        <v>13099</v>
      </c>
    </row>
    <row r="381" spans="1:11" x14ac:dyDescent="0.45">
      <c r="A381" t="s">
        <v>11759</v>
      </c>
      <c r="B381">
        <v>7</v>
      </c>
      <c r="C381" t="s">
        <v>4542</v>
      </c>
      <c r="D381" t="s">
        <v>4541</v>
      </c>
      <c r="E381" t="s">
        <v>4540</v>
      </c>
      <c r="F381">
        <v>2024</v>
      </c>
      <c r="G381" t="s">
        <v>4539</v>
      </c>
      <c r="I381" t="s">
        <v>4538</v>
      </c>
      <c r="J381" t="s">
        <v>4537</v>
      </c>
      <c r="K381" t="s">
        <v>12350</v>
      </c>
    </row>
    <row r="382" spans="1:11" x14ac:dyDescent="0.45">
      <c r="A382" t="s">
        <v>11760</v>
      </c>
      <c r="B382" t="s">
        <v>5857</v>
      </c>
      <c r="C382" t="s">
        <v>7291</v>
      </c>
      <c r="D382" t="s">
        <v>7288</v>
      </c>
      <c r="F382">
        <v>2020</v>
      </c>
      <c r="G382" t="s">
        <v>7285</v>
      </c>
      <c r="H382" t="s">
        <v>7286</v>
      </c>
      <c r="I382" t="s">
        <v>7284</v>
      </c>
      <c r="K382" t="s">
        <v>13082</v>
      </c>
    </row>
    <row r="383" spans="1:11" x14ac:dyDescent="0.45">
      <c r="A383" t="s">
        <v>11760</v>
      </c>
      <c r="B383" t="s">
        <v>5857</v>
      </c>
      <c r="C383" t="s">
        <v>8824</v>
      </c>
      <c r="D383" t="s">
        <v>8822</v>
      </c>
      <c r="F383">
        <v>2023</v>
      </c>
      <c r="G383" t="s">
        <v>8820</v>
      </c>
      <c r="H383" t="s">
        <v>8821</v>
      </c>
      <c r="I383" t="s">
        <v>8819</v>
      </c>
      <c r="K383" t="s">
        <v>12943</v>
      </c>
    </row>
    <row r="384" spans="1:11" x14ac:dyDescent="0.45">
      <c r="A384" t="s">
        <v>386</v>
      </c>
      <c r="B384" t="s">
        <v>17</v>
      </c>
      <c r="C384" t="s">
        <v>18</v>
      </c>
      <c r="D384" t="s">
        <v>19</v>
      </c>
      <c r="E384" t="s">
        <v>20</v>
      </c>
      <c r="F384">
        <v>2024</v>
      </c>
      <c r="G384" t="s">
        <v>25</v>
      </c>
      <c r="H384" t="s">
        <v>26</v>
      </c>
      <c r="I384" t="s">
        <v>27</v>
      </c>
      <c r="J384" t="s">
        <v>28</v>
      </c>
      <c r="K384" t="s">
        <v>12085</v>
      </c>
    </row>
    <row r="385" spans="1:11" x14ac:dyDescent="0.45">
      <c r="A385" t="s">
        <v>11759</v>
      </c>
      <c r="B385">
        <v>7</v>
      </c>
      <c r="C385" t="s">
        <v>5067</v>
      </c>
      <c r="D385" t="s">
        <v>5066</v>
      </c>
      <c r="E385" t="s">
        <v>5065</v>
      </c>
      <c r="F385">
        <v>2024</v>
      </c>
      <c r="G385" t="s">
        <v>5064</v>
      </c>
      <c r="I385" t="s">
        <v>5063</v>
      </c>
      <c r="J385" t="s">
        <v>5062</v>
      </c>
      <c r="K385" t="s">
        <v>12271</v>
      </c>
    </row>
    <row r="386" spans="1:11" x14ac:dyDescent="0.45">
      <c r="A386" t="s">
        <v>11759</v>
      </c>
      <c r="B386">
        <v>7</v>
      </c>
      <c r="C386" t="s">
        <v>5563</v>
      </c>
      <c r="D386" t="s">
        <v>5562</v>
      </c>
      <c r="E386" t="s">
        <v>626</v>
      </c>
      <c r="F386">
        <v>2024</v>
      </c>
      <c r="G386" t="s">
        <v>5561</v>
      </c>
      <c r="I386" t="s">
        <v>5560</v>
      </c>
      <c r="J386" t="s">
        <v>5559</v>
      </c>
      <c r="K386" t="s">
        <v>12195</v>
      </c>
    </row>
    <row r="387" spans="1:11" x14ac:dyDescent="0.45">
      <c r="A387" t="s">
        <v>11759</v>
      </c>
      <c r="B387">
        <v>7</v>
      </c>
      <c r="C387" t="s">
        <v>1923</v>
      </c>
      <c r="D387" t="s">
        <v>1922</v>
      </c>
      <c r="E387" t="s">
        <v>1921</v>
      </c>
      <c r="F387">
        <v>2020</v>
      </c>
      <c r="G387" t="s">
        <v>1920</v>
      </c>
      <c r="I387" t="s">
        <v>1919</v>
      </c>
      <c r="J387" t="s">
        <v>1918</v>
      </c>
      <c r="K387" t="s">
        <v>12732</v>
      </c>
    </row>
    <row r="388" spans="1:11" x14ac:dyDescent="0.45">
      <c r="A388" t="s">
        <v>11761</v>
      </c>
      <c r="B388" t="s">
        <v>9095</v>
      </c>
      <c r="C388" t="s">
        <v>10634</v>
      </c>
      <c r="D388" t="s">
        <v>10632</v>
      </c>
      <c r="F388">
        <v>2020</v>
      </c>
      <c r="G388" t="s">
        <v>11904</v>
      </c>
      <c r="H388" t="s">
        <v>10626</v>
      </c>
      <c r="I388" t="s">
        <v>10630</v>
      </c>
      <c r="J388" t="s">
        <v>9084</v>
      </c>
      <c r="K388" t="s">
        <v>13238</v>
      </c>
    </row>
    <row r="389" spans="1:11" x14ac:dyDescent="0.45">
      <c r="A389" t="s">
        <v>11759</v>
      </c>
      <c r="B389">
        <v>7</v>
      </c>
      <c r="C389" t="s">
        <v>5189</v>
      </c>
      <c r="D389" t="s">
        <v>5188</v>
      </c>
      <c r="E389" t="s">
        <v>5187</v>
      </c>
      <c r="F389">
        <v>2024</v>
      </c>
      <c r="G389" t="s">
        <v>5186</v>
      </c>
      <c r="I389" t="s">
        <v>5185</v>
      </c>
      <c r="J389" t="s">
        <v>5184</v>
      </c>
      <c r="K389" t="s">
        <v>12252</v>
      </c>
    </row>
    <row r="390" spans="1:11" x14ac:dyDescent="0.45">
      <c r="A390" t="s">
        <v>11759</v>
      </c>
      <c r="B390">
        <v>7</v>
      </c>
      <c r="C390" t="s">
        <v>1187</v>
      </c>
      <c r="D390" t="s">
        <v>1186</v>
      </c>
      <c r="E390" t="s">
        <v>1185</v>
      </c>
      <c r="F390">
        <v>2020</v>
      </c>
      <c r="G390" t="s">
        <v>1184</v>
      </c>
      <c r="I390" t="s">
        <v>1183</v>
      </c>
      <c r="J390" t="s">
        <v>1182</v>
      </c>
      <c r="K390" t="s">
        <v>12833</v>
      </c>
    </row>
    <row r="391" spans="1:11" x14ac:dyDescent="0.45">
      <c r="A391" t="s">
        <v>11759</v>
      </c>
      <c r="B391">
        <v>7</v>
      </c>
      <c r="C391" t="s">
        <v>1852</v>
      </c>
      <c r="D391" t="s">
        <v>1851</v>
      </c>
      <c r="E391" t="s">
        <v>766</v>
      </c>
      <c r="F391">
        <v>2019</v>
      </c>
      <c r="G391" t="s">
        <v>1849</v>
      </c>
      <c r="I391" t="s">
        <v>1848</v>
      </c>
      <c r="J391" t="s">
        <v>1847</v>
      </c>
      <c r="K391" t="s">
        <v>12742</v>
      </c>
    </row>
    <row r="392" spans="1:11" x14ac:dyDescent="0.45">
      <c r="A392" t="s">
        <v>11759</v>
      </c>
      <c r="B392">
        <v>7</v>
      </c>
      <c r="C392" t="s">
        <v>4808</v>
      </c>
      <c r="D392" t="s">
        <v>4807</v>
      </c>
      <c r="E392" t="s">
        <v>902</v>
      </c>
      <c r="F392">
        <v>2024</v>
      </c>
      <c r="G392" t="s">
        <v>4805</v>
      </c>
      <c r="I392" t="s">
        <v>4804</v>
      </c>
      <c r="J392" t="s">
        <v>4803</v>
      </c>
      <c r="K392" t="s">
        <v>12310</v>
      </c>
    </row>
    <row r="393" spans="1:11" x14ac:dyDescent="0.45">
      <c r="A393" t="s">
        <v>11759</v>
      </c>
      <c r="B393">
        <v>7</v>
      </c>
      <c r="C393" t="s">
        <v>5531</v>
      </c>
      <c r="D393" t="s">
        <v>5530</v>
      </c>
      <c r="E393" t="s">
        <v>1731</v>
      </c>
      <c r="F393">
        <v>2024</v>
      </c>
      <c r="G393" t="s">
        <v>5529</v>
      </c>
      <c r="I393" t="s">
        <v>5528</v>
      </c>
      <c r="J393" t="s">
        <v>5527</v>
      </c>
      <c r="K393" t="s">
        <v>12200</v>
      </c>
    </row>
    <row r="394" spans="1:11" x14ac:dyDescent="0.45">
      <c r="A394" t="s">
        <v>11759</v>
      </c>
      <c r="B394">
        <v>7</v>
      </c>
      <c r="C394" t="s">
        <v>2887</v>
      </c>
      <c r="D394" t="s">
        <v>2886</v>
      </c>
      <c r="E394" t="s">
        <v>2885</v>
      </c>
      <c r="F394">
        <v>2023</v>
      </c>
      <c r="G394" t="s">
        <v>2884</v>
      </c>
      <c r="I394" t="s">
        <v>2883</v>
      </c>
      <c r="J394" t="s">
        <v>2882</v>
      </c>
      <c r="K394" t="s">
        <v>12596</v>
      </c>
    </row>
    <row r="395" spans="1:11" x14ac:dyDescent="0.45">
      <c r="A395" t="s">
        <v>11759</v>
      </c>
      <c r="B395">
        <v>7</v>
      </c>
      <c r="C395" t="s">
        <v>1867</v>
      </c>
      <c r="D395" t="s">
        <v>1866</v>
      </c>
      <c r="E395" t="s">
        <v>766</v>
      </c>
      <c r="F395">
        <v>2018</v>
      </c>
      <c r="G395" t="s">
        <v>1864</v>
      </c>
      <c r="I395" t="s">
        <v>1863</v>
      </c>
      <c r="J395" t="s">
        <v>1862</v>
      </c>
      <c r="K395" t="s">
        <v>12740</v>
      </c>
    </row>
    <row r="396" spans="1:11" x14ac:dyDescent="0.45">
      <c r="A396" t="s">
        <v>11759</v>
      </c>
      <c r="B396">
        <v>7</v>
      </c>
      <c r="C396" t="s">
        <v>4933</v>
      </c>
      <c r="D396" t="s">
        <v>4932</v>
      </c>
      <c r="E396" t="s">
        <v>704</v>
      </c>
      <c r="F396">
        <v>2024</v>
      </c>
      <c r="G396" t="s">
        <v>4931</v>
      </c>
      <c r="I396" t="s">
        <v>4930</v>
      </c>
      <c r="J396" t="s">
        <v>4929</v>
      </c>
      <c r="K396" t="s">
        <v>12291</v>
      </c>
    </row>
    <row r="397" spans="1:11" x14ac:dyDescent="0.45">
      <c r="A397" t="s">
        <v>11759</v>
      </c>
      <c r="B397">
        <v>7</v>
      </c>
      <c r="C397" t="s">
        <v>1243</v>
      </c>
      <c r="D397" t="s">
        <v>1242</v>
      </c>
      <c r="E397" t="s">
        <v>1241</v>
      </c>
      <c r="F397">
        <v>2021</v>
      </c>
      <c r="G397" t="s">
        <v>1238</v>
      </c>
      <c r="I397" t="s">
        <v>1237</v>
      </c>
      <c r="J397" t="s">
        <v>1236</v>
      </c>
      <c r="K397" t="s">
        <v>12825</v>
      </c>
    </row>
    <row r="398" spans="1:11" x14ac:dyDescent="0.45">
      <c r="A398" t="s">
        <v>11759</v>
      </c>
      <c r="B398">
        <v>7</v>
      </c>
      <c r="C398" t="s">
        <v>3234</v>
      </c>
      <c r="D398" t="s">
        <v>3233</v>
      </c>
      <c r="E398" t="s">
        <v>655</v>
      </c>
      <c r="F398">
        <v>2023</v>
      </c>
      <c r="G398" t="s">
        <v>3232</v>
      </c>
      <c r="I398" t="s">
        <v>3231</v>
      </c>
      <c r="J398" t="s">
        <v>3230</v>
      </c>
      <c r="K398" t="s">
        <v>12544</v>
      </c>
    </row>
    <row r="399" spans="1:11" x14ac:dyDescent="0.45">
      <c r="A399" t="s">
        <v>11761</v>
      </c>
      <c r="B399" t="s">
        <v>9095</v>
      </c>
      <c r="C399" t="s">
        <v>10829</v>
      </c>
      <c r="D399" t="s">
        <v>10827</v>
      </c>
      <c r="F399">
        <v>2023</v>
      </c>
      <c r="G399" t="s">
        <v>11880</v>
      </c>
      <c r="H399" t="s">
        <v>10820</v>
      </c>
      <c r="I399" t="s">
        <v>10825</v>
      </c>
      <c r="J399" t="s">
        <v>9084</v>
      </c>
      <c r="K399" t="s">
        <v>13234</v>
      </c>
    </row>
    <row r="400" spans="1:11" x14ac:dyDescent="0.45">
      <c r="A400" t="s">
        <v>11759</v>
      </c>
      <c r="B400">
        <v>7</v>
      </c>
      <c r="C400" t="s">
        <v>1943</v>
      </c>
      <c r="D400" t="s">
        <v>1942</v>
      </c>
      <c r="E400" t="s">
        <v>1941</v>
      </c>
      <c r="F400">
        <v>2020</v>
      </c>
      <c r="G400" t="s">
        <v>1940</v>
      </c>
      <c r="I400" t="s">
        <v>1939</v>
      </c>
      <c r="J400" t="s">
        <v>1938</v>
      </c>
      <c r="K400" t="s">
        <v>12729</v>
      </c>
    </row>
    <row r="401" spans="1:11" x14ac:dyDescent="0.45">
      <c r="A401" t="s">
        <v>11759</v>
      </c>
      <c r="B401">
        <v>7</v>
      </c>
      <c r="C401" t="s">
        <v>1497</v>
      </c>
      <c r="D401" t="s">
        <v>1496</v>
      </c>
      <c r="E401" t="s">
        <v>1495</v>
      </c>
      <c r="F401">
        <v>2019</v>
      </c>
      <c r="G401" t="s">
        <v>1493</v>
      </c>
      <c r="I401" t="s">
        <v>1492</v>
      </c>
      <c r="J401" t="s">
        <v>1491</v>
      </c>
      <c r="K401" t="s">
        <v>12791</v>
      </c>
    </row>
    <row r="402" spans="1:11" x14ac:dyDescent="0.45">
      <c r="A402" t="s">
        <v>11759</v>
      </c>
      <c r="B402">
        <v>7</v>
      </c>
      <c r="C402" t="s">
        <v>4084</v>
      </c>
      <c r="D402" t="s">
        <v>4083</v>
      </c>
      <c r="E402" t="s">
        <v>720</v>
      </c>
      <c r="F402">
        <v>2022</v>
      </c>
      <c r="G402" t="s">
        <v>4080</v>
      </c>
      <c r="I402" t="s">
        <v>4079</v>
      </c>
      <c r="J402" t="s">
        <v>4078</v>
      </c>
      <c r="K402" t="s">
        <v>12420</v>
      </c>
    </row>
    <row r="403" spans="1:11" x14ac:dyDescent="0.45">
      <c r="A403" t="s">
        <v>11759</v>
      </c>
      <c r="B403">
        <v>7</v>
      </c>
      <c r="C403" t="s">
        <v>2561</v>
      </c>
      <c r="D403" t="s">
        <v>2560</v>
      </c>
      <c r="E403" t="s">
        <v>2559</v>
      </c>
      <c r="F403">
        <v>2023</v>
      </c>
      <c r="G403" t="s">
        <v>2558</v>
      </c>
      <c r="I403" t="s">
        <v>2557</v>
      </c>
      <c r="J403" t="s">
        <v>2556</v>
      </c>
      <c r="K403" t="s">
        <v>12644</v>
      </c>
    </row>
    <row r="404" spans="1:11" x14ac:dyDescent="0.45">
      <c r="A404" t="s">
        <v>11760</v>
      </c>
      <c r="B404" t="s">
        <v>5857</v>
      </c>
      <c r="C404" t="s">
        <v>6596</v>
      </c>
      <c r="D404" t="s">
        <v>6593</v>
      </c>
      <c r="F404">
        <v>2021</v>
      </c>
      <c r="G404" t="s">
        <v>6590</v>
      </c>
      <c r="H404" t="s">
        <v>6591</v>
      </c>
      <c r="I404" t="s">
        <v>6589</v>
      </c>
      <c r="K404" t="s">
        <v>13150</v>
      </c>
    </row>
    <row r="405" spans="1:11" x14ac:dyDescent="0.45">
      <c r="A405" t="s">
        <v>11759</v>
      </c>
      <c r="B405">
        <v>7</v>
      </c>
      <c r="C405" t="s">
        <v>3812</v>
      </c>
      <c r="D405" t="s">
        <v>3811</v>
      </c>
      <c r="E405" t="s">
        <v>3810</v>
      </c>
      <c r="F405">
        <v>2023</v>
      </c>
      <c r="G405" t="s">
        <v>3809</v>
      </c>
      <c r="I405" t="s">
        <v>3808</v>
      </c>
      <c r="J405" t="s">
        <v>3807</v>
      </c>
      <c r="K405" t="s">
        <v>12459</v>
      </c>
    </row>
    <row r="406" spans="1:11" x14ac:dyDescent="0.45">
      <c r="A406" t="s">
        <v>11759</v>
      </c>
      <c r="B406">
        <v>7</v>
      </c>
      <c r="C406" t="s">
        <v>3242</v>
      </c>
      <c r="D406" t="s">
        <v>3241</v>
      </c>
      <c r="E406" t="s">
        <v>720</v>
      </c>
      <c r="F406">
        <v>2023</v>
      </c>
      <c r="G406" t="s">
        <v>3238</v>
      </c>
      <c r="I406" t="s">
        <v>3237</v>
      </c>
      <c r="J406" t="s">
        <v>3236</v>
      </c>
      <c r="K406" t="s">
        <v>12543</v>
      </c>
    </row>
    <row r="407" spans="1:11" x14ac:dyDescent="0.45">
      <c r="A407" t="s">
        <v>11760</v>
      </c>
      <c r="B407" t="s">
        <v>5857</v>
      </c>
      <c r="C407" t="s">
        <v>6675</v>
      </c>
      <c r="D407" t="s">
        <v>6672</v>
      </c>
      <c r="F407">
        <v>2021</v>
      </c>
      <c r="G407" t="s">
        <v>6670</v>
      </c>
      <c r="H407" t="s">
        <v>6671</v>
      </c>
      <c r="I407" t="s">
        <v>6669</v>
      </c>
      <c r="K407" t="s">
        <v>13141</v>
      </c>
    </row>
    <row r="408" spans="1:11" x14ac:dyDescent="0.45">
      <c r="A408" t="s">
        <v>11759</v>
      </c>
      <c r="B408">
        <v>7</v>
      </c>
      <c r="C408" t="s">
        <v>3001</v>
      </c>
      <c r="D408" t="s">
        <v>3000</v>
      </c>
      <c r="E408" t="s">
        <v>759</v>
      </c>
      <c r="F408">
        <v>2023</v>
      </c>
      <c r="G408" t="s">
        <v>2999</v>
      </c>
      <c r="I408" t="s">
        <v>2998</v>
      </c>
      <c r="J408" t="s">
        <v>2997</v>
      </c>
      <c r="K408" t="s">
        <v>12578</v>
      </c>
    </row>
    <row r="409" spans="1:11" x14ac:dyDescent="0.45">
      <c r="A409" t="s">
        <v>11759</v>
      </c>
      <c r="B409">
        <v>7</v>
      </c>
      <c r="C409" t="s">
        <v>1343</v>
      </c>
      <c r="D409" t="s">
        <v>1342</v>
      </c>
      <c r="E409" t="s">
        <v>1341</v>
      </c>
      <c r="F409">
        <v>2020</v>
      </c>
      <c r="G409" t="s">
        <v>1340</v>
      </c>
      <c r="I409" t="s">
        <v>1339</v>
      </c>
      <c r="J409" t="s">
        <v>1338</v>
      </c>
      <c r="K409" t="s">
        <v>12811</v>
      </c>
    </row>
    <row r="410" spans="1:11" x14ac:dyDescent="0.45">
      <c r="A410" t="s">
        <v>11759</v>
      </c>
      <c r="B410">
        <v>7</v>
      </c>
      <c r="C410" t="s">
        <v>4337</v>
      </c>
      <c r="D410" t="s">
        <v>4336</v>
      </c>
      <c r="E410" t="s">
        <v>766</v>
      </c>
      <c r="F410">
        <v>2023</v>
      </c>
      <c r="G410" t="s">
        <v>4335</v>
      </c>
      <c r="I410" t="s">
        <v>4334</v>
      </c>
      <c r="J410" t="s">
        <v>4333</v>
      </c>
      <c r="K410" t="s">
        <v>12381</v>
      </c>
    </row>
    <row r="411" spans="1:11" x14ac:dyDescent="0.45">
      <c r="A411" t="s">
        <v>11759</v>
      </c>
      <c r="B411">
        <v>7</v>
      </c>
      <c r="C411" t="s">
        <v>5652</v>
      </c>
      <c r="D411" t="s">
        <v>5651</v>
      </c>
      <c r="E411" t="s">
        <v>5650</v>
      </c>
      <c r="F411">
        <v>2024</v>
      </c>
      <c r="G411" t="s">
        <v>5649</v>
      </c>
      <c r="I411" t="s">
        <v>5648</v>
      </c>
      <c r="J411" t="s">
        <v>5647</v>
      </c>
      <c r="K411" t="s">
        <v>12182</v>
      </c>
    </row>
    <row r="412" spans="1:11" x14ac:dyDescent="0.45">
      <c r="A412" t="s">
        <v>11759</v>
      </c>
      <c r="B412">
        <v>7</v>
      </c>
      <c r="C412" t="s">
        <v>5168</v>
      </c>
      <c r="D412" t="s">
        <v>5167</v>
      </c>
      <c r="E412" t="s">
        <v>902</v>
      </c>
      <c r="F412">
        <v>2024</v>
      </c>
      <c r="G412" t="s">
        <v>5165</v>
      </c>
      <c r="I412" t="s">
        <v>5164</v>
      </c>
      <c r="J412" t="s">
        <v>5163</v>
      </c>
      <c r="K412" t="s">
        <v>12255</v>
      </c>
    </row>
    <row r="413" spans="1:11" x14ac:dyDescent="0.45">
      <c r="A413" t="s">
        <v>11759</v>
      </c>
      <c r="B413">
        <v>7</v>
      </c>
      <c r="C413" t="s">
        <v>1127</v>
      </c>
      <c r="D413" t="s">
        <v>1126</v>
      </c>
      <c r="E413" t="s">
        <v>1125</v>
      </c>
      <c r="F413">
        <v>2021</v>
      </c>
      <c r="G413" t="s">
        <v>1122</v>
      </c>
      <c r="I413" t="s">
        <v>1121</v>
      </c>
      <c r="J413" t="s">
        <v>1120</v>
      </c>
      <c r="K413" t="s">
        <v>12842</v>
      </c>
    </row>
    <row r="414" spans="1:11" x14ac:dyDescent="0.45">
      <c r="A414" t="s">
        <v>11761</v>
      </c>
      <c r="B414" t="s">
        <v>9095</v>
      </c>
      <c r="C414" t="s">
        <v>9646</v>
      </c>
      <c r="D414" t="s">
        <v>9644</v>
      </c>
      <c r="F414">
        <v>2024</v>
      </c>
      <c r="G414" t="s">
        <v>12022</v>
      </c>
      <c r="H414" t="s">
        <v>9637</v>
      </c>
      <c r="I414" t="s">
        <v>9642</v>
      </c>
      <c r="J414" t="s">
        <v>9084</v>
      </c>
      <c r="K414" t="s">
        <v>13256</v>
      </c>
    </row>
    <row r="415" spans="1:11" x14ac:dyDescent="0.45">
      <c r="A415" t="s">
        <v>11759</v>
      </c>
      <c r="B415">
        <v>7</v>
      </c>
      <c r="C415" t="s">
        <v>5074</v>
      </c>
      <c r="D415" t="s">
        <v>5073</v>
      </c>
      <c r="E415" t="s">
        <v>720</v>
      </c>
      <c r="F415">
        <v>2024</v>
      </c>
      <c r="G415" t="s">
        <v>5071</v>
      </c>
      <c r="I415" t="s">
        <v>5070</v>
      </c>
      <c r="J415" t="s">
        <v>5069</v>
      </c>
      <c r="K415" t="s">
        <v>12270</v>
      </c>
    </row>
    <row r="416" spans="1:11" x14ac:dyDescent="0.45">
      <c r="A416" t="s">
        <v>11759</v>
      </c>
      <c r="B416">
        <v>7</v>
      </c>
      <c r="C416" t="s">
        <v>3138</v>
      </c>
      <c r="D416" t="s">
        <v>3137</v>
      </c>
      <c r="E416" t="s">
        <v>3136</v>
      </c>
      <c r="F416">
        <v>2023</v>
      </c>
      <c r="G416" t="s">
        <v>3135</v>
      </c>
      <c r="I416" t="s">
        <v>3134</v>
      </c>
      <c r="J416" t="s">
        <v>3133</v>
      </c>
      <c r="K416" t="s">
        <v>12558</v>
      </c>
    </row>
    <row r="417" spans="1:11" x14ac:dyDescent="0.45">
      <c r="A417" t="s">
        <v>11759</v>
      </c>
      <c r="B417">
        <v>7</v>
      </c>
      <c r="C417" t="s">
        <v>4630</v>
      </c>
      <c r="D417" t="s">
        <v>4629</v>
      </c>
      <c r="E417" t="s">
        <v>4628</v>
      </c>
      <c r="F417">
        <v>2024</v>
      </c>
      <c r="G417" t="s">
        <v>4626</v>
      </c>
      <c r="I417" t="s">
        <v>4625</v>
      </c>
      <c r="J417" t="s">
        <v>4624</v>
      </c>
      <c r="K417" t="s">
        <v>12337</v>
      </c>
    </row>
    <row r="418" spans="1:11" x14ac:dyDescent="0.45">
      <c r="A418" t="s">
        <v>11759</v>
      </c>
      <c r="B418">
        <v>7</v>
      </c>
      <c r="C418" t="s">
        <v>2880</v>
      </c>
      <c r="D418" t="s">
        <v>2879</v>
      </c>
      <c r="E418" t="s">
        <v>2878</v>
      </c>
      <c r="F418">
        <v>2023</v>
      </c>
      <c r="G418" t="s">
        <v>2876</v>
      </c>
      <c r="I418" t="s">
        <v>2875</v>
      </c>
      <c r="J418" t="s">
        <v>2874</v>
      </c>
      <c r="K418" t="s">
        <v>12597</v>
      </c>
    </row>
    <row r="419" spans="1:11" x14ac:dyDescent="0.45">
      <c r="A419" t="s">
        <v>11759</v>
      </c>
      <c r="B419">
        <v>7</v>
      </c>
      <c r="C419" t="s">
        <v>5381</v>
      </c>
      <c r="D419" t="s">
        <v>5380</v>
      </c>
      <c r="E419" t="s">
        <v>795</v>
      </c>
      <c r="F419">
        <v>2024</v>
      </c>
      <c r="G419" t="s">
        <v>5379</v>
      </c>
      <c r="I419" t="s">
        <v>5378</v>
      </c>
      <c r="J419" t="s">
        <v>5377</v>
      </c>
      <c r="K419" t="s">
        <v>12223</v>
      </c>
    </row>
    <row r="420" spans="1:11" x14ac:dyDescent="0.45">
      <c r="A420" t="s">
        <v>11759</v>
      </c>
      <c r="B420">
        <v>7</v>
      </c>
      <c r="C420" t="s">
        <v>5407</v>
      </c>
      <c r="D420" t="s">
        <v>5406</v>
      </c>
      <c r="E420" t="s">
        <v>5405</v>
      </c>
      <c r="F420">
        <v>2024</v>
      </c>
      <c r="G420" t="s">
        <v>5404</v>
      </c>
      <c r="I420" t="s">
        <v>5403</v>
      </c>
      <c r="K420" t="s">
        <v>12219</v>
      </c>
    </row>
    <row r="421" spans="1:11" x14ac:dyDescent="0.45">
      <c r="A421" t="s">
        <v>11759</v>
      </c>
      <c r="B421">
        <v>7</v>
      </c>
      <c r="C421" t="s">
        <v>1929</v>
      </c>
      <c r="D421" t="s">
        <v>1928</v>
      </c>
      <c r="E421" t="s">
        <v>676</v>
      </c>
      <c r="F421">
        <v>2019</v>
      </c>
      <c r="G421" t="s">
        <v>1927</v>
      </c>
      <c r="I421" t="s">
        <v>1926</v>
      </c>
      <c r="J421" t="s">
        <v>1925</v>
      </c>
      <c r="K421" t="s">
        <v>12731</v>
      </c>
    </row>
    <row r="422" spans="1:11" x14ac:dyDescent="0.45">
      <c r="A422" t="s">
        <v>11760</v>
      </c>
      <c r="B422" t="s">
        <v>5857</v>
      </c>
      <c r="C422" t="s">
        <v>8414</v>
      </c>
      <c r="D422" t="s">
        <v>5682</v>
      </c>
      <c r="F422">
        <v>2024</v>
      </c>
      <c r="G422" t="s">
        <v>8410</v>
      </c>
      <c r="H422" t="s">
        <v>8411</v>
      </c>
      <c r="I422" t="s">
        <v>8409</v>
      </c>
      <c r="K422" t="s">
        <v>12177</v>
      </c>
    </row>
    <row r="423" spans="1:11" x14ac:dyDescent="0.45">
      <c r="A423" t="s">
        <v>11759</v>
      </c>
      <c r="B423">
        <v>7</v>
      </c>
      <c r="C423" t="s">
        <v>2661</v>
      </c>
      <c r="D423" t="s">
        <v>2660</v>
      </c>
      <c r="E423" t="s">
        <v>2659</v>
      </c>
      <c r="F423">
        <v>2023</v>
      </c>
      <c r="G423" t="s">
        <v>2658</v>
      </c>
      <c r="I423" t="s">
        <v>2657</v>
      </c>
      <c r="J423" t="s">
        <v>2656</v>
      </c>
      <c r="K423" t="s">
        <v>12629</v>
      </c>
    </row>
    <row r="424" spans="1:11" x14ac:dyDescent="0.45">
      <c r="A424" t="s">
        <v>11759</v>
      </c>
      <c r="B424">
        <v>7</v>
      </c>
      <c r="C424" t="s">
        <v>2496</v>
      </c>
      <c r="D424" t="s">
        <v>2495</v>
      </c>
      <c r="E424" t="s">
        <v>2494</v>
      </c>
      <c r="F424">
        <v>2018</v>
      </c>
      <c r="G424" t="s">
        <v>2493</v>
      </c>
      <c r="I424" t="s">
        <v>2492</v>
      </c>
      <c r="J424" t="s">
        <v>2491</v>
      </c>
      <c r="K424" t="s">
        <v>12654</v>
      </c>
    </row>
    <row r="425" spans="1:11" x14ac:dyDescent="0.45">
      <c r="A425" t="s">
        <v>11759</v>
      </c>
      <c r="B425">
        <v>7</v>
      </c>
      <c r="C425" t="s">
        <v>5709</v>
      </c>
      <c r="D425" t="s">
        <v>5708</v>
      </c>
      <c r="E425" t="s">
        <v>893</v>
      </c>
      <c r="F425">
        <v>2024</v>
      </c>
      <c r="G425" t="s">
        <v>5706</v>
      </c>
      <c r="I425" t="s">
        <v>5705</v>
      </c>
      <c r="J425" t="s">
        <v>5704</v>
      </c>
      <c r="K425" t="s">
        <v>12173</v>
      </c>
    </row>
    <row r="426" spans="1:11" x14ac:dyDescent="0.45">
      <c r="A426" t="s">
        <v>11759</v>
      </c>
      <c r="B426">
        <v>7</v>
      </c>
      <c r="C426" t="s">
        <v>2849</v>
      </c>
      <c r="D426" t="s">
        <v>2848</v>
      </c>
      <c r="E426" t="s">
        <v>1581</v>
      </c>
      <c r="F426">
        <v>2023</v>
      </c>
      <c r="G426" t="s">
        <v>2847</v>
      </c>
      <c r="I426" t="s">
        <v>2846</v>
      </c>
      <c r="J426" t="s">
        <v>2845</v>
      </c>
      <c r="K426" t="s">
        <v>12601</v>
      </c>
    </row>
    <row r="427" spans="1:11" x14ac:dyDescent="0.45">
      <c r="A427" t="s">
        <v>11759</v>
      </c>
      <c r="B427">
        <v>7</v>
      </c>
      <c r="C427" t="s">
        <v>2899</v>
      </c>
      <c r="D427" t="s">
        <v>2898</v>
      </c>
      <c r="E427" t="s">
        <v>2061</v>
      </c>
      <c r="F427">
        <v>2023</v>
      </c>
      <c r="G427" t="s">
        <v>2897</v>
      </c>
      <c r="I427" t="s">
        <v>2896</v>
      </c>
      <c r="J427" t="s">
        <v>2895</v>
      </c>
      <c r="K427" t="s">
        <v>12594</v>
      </c>
    </row>
    <row r="428" spans="1:11" x14ac:dyDescent="0.45">
      <c r="A428" t="s">
        <v>11760</v>
      </c>
      <c r="B428" t="s">
        <v>5857</v>
      </c>
      <c r="C428" t="s">
        <v>8101</v>
      </c>
      <c r="D428" t="s">
        <v>8098</v>
      </c>
      <c r="F428">
        <v>2023</v>
      </c>
      <c r="G428" t="s">
        <v>8095</v>
      </c>
      <c r="H428" t="s">
        <v>8096</v>
      </c>
      <c r="I428" t="s">
        <v>8094</v>
      </c>
      <c r="K428" t="s">
        <v>13002</v>
      </c>
    </row>
    <row r="429" spans="1:11" x14ac:dyDescent="0.45">
      <c r="A429" t="s">
        <v>386</v>
      </c>
      <c r="B429" t="s">
        <v>17</v>
      </c>
      <c r="C429" t="s">
        <v>102</v>
      </c>
      <c r="D429" t="s">
        <v>103</v>
      </c>
      <c r="E429" t="s">
        <v>20</v>
      </c>
      <c r="F429">
        <v>2022</v>
      </c>
      <c r="G429" t="s">
        <v>105</v>
      </c>
      <c r="H429" t="s">
        <v>106</v>
      </c>
      <c r="I429" t="s">
        <v>107</v>
      </c>
      <c r="J429" t="s">
        <v>108</v>
      </c>
      <c r="K429" t="s">
        <v>12095</v>
      </c>
    </row>
    <row r="430" spans="1:11" x14ac:dyDescent="0.45">
      <c r="A430" t="s">
        <v>11759</v>
      </c>
      <c r="B430">
        <v>7</v>
      </c>
      <c r="C430" t="s">
        <v>4385</v>
      </c>
      <c r="D430" t="s">
        <v>4384</v>
      </c>
      <c r="E430" t="s">
        <v>1581</v>
      </c>
      <c r="F430">
        <v>2021</v>
      </c>
      <c r="G430" t="s">
        <v>4383</v>
      </c>
      <c r="I430" t="s">
        <v>4382</v>
      </c>
      <c r="J430" t="s">
        <v>4381</v>
      </c>
      <c r="K430" t="s">
        <v>12374</v>
      </c>
    </row>
    <row r="431" spans="1:11" x14ac:dyDescent="0.45">
      <c r="A431" t="s">
        <v>11760</v>
      </c>
      <c r="B431" t="s">
        <v>5857</v>
      </c>
      <c r="C431" t="s">
        <v>7764</v>
      </c>
      <c r="D431" t="s">
        <v>7761</v>
      </c>
      <c r="F431">
        <v>2022</v>
      </c>
      <c r="G431" t="s">
        <v>7759</v>
      </c>
      <c r="H431" t="s">
        <v>7760</v>
      </c>
      <c r="I431" t="s">
        <v>7758</v>
      </c>
      <c r="K431" t="s">
        <v>13036</v>
      </c>
    </row>
    <row r="432" spans="1:11" x14ac:dyDescent="0.45">
      <c r="A432" t="s">
        <v>11760</v>
      </c>
      <c r="B432" t="s">
        <v>5857</v>
      </c>
      <c r="C432" t="s">
        <v>8769</v>
      </c>
      <c r="D432" t="s">
        <v>8766</v>
      </c>
      <c r="F432">
        <v>2024</v>
      </c>
      <c r="G432" t="s">
        <v>8762</v>
      </c>
      <c r="H432" t="s">
        <v>8763</v>
      </c>
      <c r="I432" t="s">
        <v>8761</v>
      </c>
      <c r="K432" t="s">
        <v>12948</v>
      </c>
    </row>
    <row r="433" spans="1:11" x14ac:dyDescent="0.45">
      <c r="A433" t="s">
        <v>11759</v>
      </c>
      <c r="B433">
        <v>7</v>
      </c>
      <c r="C433" t="s">
        <v>871</v>
      </c>
      <c r="D433" t="s">
        <v>870</v>
      </c>
      <c r="E433" t="s">
        <v>869</v>
      </c>
      <c r="F433">
        <v>2020</v>
      </c>
      <c r="G433" t="s">
        <v>868</v>
      </c>
      <c r="I433" t="s">
        <v>867</v>
      </c>
      <c r="J433" t="s">
        <v>866</v>
      </c>
      <c r="K433" t="s">
        <v>12878</v>
      </c>
    </row>
    <row r="434" spans="1:11" x14ac:dyDescent="0.45">
      <c r="A434" t="s">
        <v>11759</v>
      </c>
      <c r="B434">
        <v>7</v>
      </c>
      <c r="C434" t="s">
        <v>614</v>
      </c>
      <c r="D434" t="s">
        <v>613</v>
      </c>
      <c r="E434" t="s">
        <v>612</v>
      </c>
      <c r="F434">
        <v>2020</v>
      </c>
      <c r="G434" t="s">
        <v>611</v>
      </c>
      <c r="I434" t="s">
        <v>610</v>
      </c>
      <c r="J434" t="s">
        <v>609</v>
      </c>
      <c r="K434" t="s">
        <v>12914</v>
      </c>
    </row>
    <row r="435" spans="1:11" x14ac:dyDescent="0.45">
      <c r="A435" t="s">
        <v>11759</v>
      </c>
      <c r="B435">
        <v>7</v>
      </c>
      <c r="C435" t="s">
        <v>3907</v>
      </c>
      <c r="D435" t="s">
        <v>3906</v>
      </c>
      <c r="E435" t="s">
        <v>640</v>
      </c>
      <c r="F435">
        <v>2022</v>
      </c>
      <c r="G435" t="s">
        <v>3905</v>
      </c>
      <c r="I435" t="s">
        <v>3904</v>
      </c>
      <c r="J435" t="s">
        <v>3903</v>
      </c>
      <c r="K435" t="s">
        <v>12445</v>
      </c>
    </row>
    <row r="436" spans="1:11" x14ac:dyDescent="0.45">
      <c r="A436" t="s">
        <v>11759</v>
      </c>
      <c r="B436">
        <v>7</v>
      </c>
      <c r="C436" t="s">
        <v>1763</v>
      </c>
      <c r="D436" t="s">
        <v>1762</v>
      </c>
      <c r="E436" t="s">
        <v>1761</v>
      </c>
      <c r="F436">
        <v>2018</v>
      </c>
      <c r="G436" t="s">
        <v>1760</v>
      </c>
      <c r="I436" t="s">
        <v>1759</v>
      </c>
      <c r="J436" t="s">
        <v>1758</v>
      </c>
      <c r="K436" t="s">
        <v>12754</v>
      </c>
    </row>
    <row r="437" spans="1:11" x14ac:dyDescent="0.45">
      <c r="A437" t="s">
        <v>11759</v>
      </c>
      <c r="B437">
        <v>7</v>
      </c>
      <c r="C437" t="s">
        <v>2460</v>
      </c>
      <c r="D437" t="s">
        <v>2459</v>
      </c>
      <c r="E437" t="s">
        <v>2458</v>
      </c>
      <c r="F437">
        <v>2017</v>
      </c>
      <c r="G437" t="s">
        <v>2456</v>
      </c>
      <c r="I437" t="s">
        <v>2455</v>
      </c>
      <c r="K437" t="s">
        <v>12659</v>
      </c>
    </row>
    <row r="438" spans="1:11" x14ac:dyDescent="0.45">
      <c r="A438" t="s">
        <v>11759</v>
      </c>
      <c r="B438">
        <v>7</v>
      </c>
      <c r="C438" t="s">
        <v>4827</v>
      </c>
      <c r="D438" t="s">
        <v>4826</v>
      </c>
      <c r="E438" t="s">
        <v>3607</v>
      </c>
      <c r="F438">
        <v>2024</v>
      </c>
      <c r="G438" t="s">
        <v>4825</v>
      </c>
      <c r="I438" t="s">
        <v>4824</v>
      </c>
      <c r="J438" t="s">
        <v>4823</v>
      </c>
      <c r="K438" t="s">
        <v>12307</v>
      </c>
    </row>
    <row r="439" spans="1:11" x14ac:dyDescent="0.45">
      <c r="A439" t="s">
        <v>11759</v>
      </c>
      <c r="B439">
        <v>7</v>
      </c>
      <c r="C439" t="s">
        <v>858</v>
      </c>
      <c r="D439" t="s">
        <v>857</v>
      </c>
      <c r="E439" t="s">
        <v>676</v>
      </c>
      <c r="F439">
        <v>2020</v>
      </c>
      <c r="G439" t="s">
        <v>856</v>
      </c>
      <c r="I439" t="s">
        <v>855</v>
      </c>
      <c r="J439" t="s">
        <v>854</v>
      </c>
      <c r="K439" t="s">
        <v>12880</v>
      </c>
    </row>
    <row r="440" spans="1:11" x14ac:dyDescent="0.45">
      <c r="A440" t="s">
        <v>388</v>
      </c>
      <c r="C440" t="s">
        <v>451</v>
      </c>
      <c r="D440" t="s">
        <v>452</v>
      </c>
      <c r="F440">
        <v>2023</v>
      </c>
      <c r="G440" t="s">
        <v>445</v>
      </c>
      <c r="H440" t="s">
        <v>446</v>
      </c>
      <c r="I440" t="s">
        <v>448</v>
      </c>
      <c r="J440" t="s">
        <v>444</v>
      </c>
      <c r="K440" t="s">
        <v>12148</v>
      </c>
    </row>
    <row r="441" spans="1:11" x14ac:dyDescent="0.45">
      <c r="A441" t="s">
        <v>11759</v>
      </c>
      <c r="B441">
        <v>7</v>
      </c>
      <c r="C441" t="s">
        <v>4588</v>
      </c>
      <c r="D441" t="s">
        <v>4587</v>
      </c>
      <c r="E441" t="s">
        <v>720</v>
      </c>
      <c r="F441">
        <v>2024</v>
      </c>
      <c r="G441" t="s">
        <v>4584</v>
      </c>
      <c r="I441" t="s">
        <v>4583</v>
      </c>
      <c r="J441" t="s">
        <v>4582</v>
      </c>
      <c r="K441" t="s">
        <v>12343</v>
      </c>
    </row>
    <row r="442" spans="1:11" x14ac:dyDescent="0.45">
      <c r="A442" t="s">
        <v>386</v>
      </c>
      <c r="B442" t="s">
        <v>17</v>
      </c>
      <c r="C442" t="s">
        <v>89</v>
      </c>
      <c r="D442" t="s">
        <v>90</v>
      </c>
      <c r="E442" t="s">
        <v>31</v>
      </c>
      <c r="F442">
        <v>2022</v>
      </c>
      <c r="G442" t="s">
        <v>92</v>
      </c>
      <c r="H442" t="s">
        <v>93</v>
      </c>
      <c r="J442" t="s">
        <v>94</v>
      </c>
      <c r="K442" t="s">
        <v>12093</v>
      </c>
    </row>
    <row r="443" spans="1:11" x14ac:dyDescent="0.45">
      <c r="A443" t="s">
        <v>386</v>
      </c>
      <c r="B443" t="s">
        <v>17</v>
      </c>
      <c r="C443" t="s">
        <v>122</v>
      </c>
      <c r="D443" t="s">
        <v>123</v>
      </c>
      <c r="E443" t="s">
        <v>31</v>
      </c>
      <c r="F443">
        <v>2021</v>
      </c>
      <c r="G443" t="s">
        <v>124</v>
      </c>
      <c r="H443" t="s">
        <v>125</v>
      </c>
      <c r="J443" t="s">
        <v>126</v>
      </c>
      <c r="K443" t="s">
        <v>12098</v>
      </c>
    </row>
    <row r="444" spans="1:11" x14ac:dyDescent="0.45">
      <c r="A444" t="s">
        <v>11759</v>
      </c>
      <c r="B444">
        <v>7</v>
      </c>
      <c r="C444" t="s">
        <v>2949</v>
      </c>
      <c r="D444" t="s">
        <v>2948</v>
      </c>
      <c r="E444" t="s">
        <v>2947</v>
      </c>
      <c r="F444">
        <v>2023</v>
      </c>
      <c r="G444" t="s">
        <v>2946</v>
      </c>
      <c r="I444" t="s">
        <v>2945</v>
      </c>
      <c r="J444" t="s">
        <v>2944</v>
      </c>
      <c r="K444" t="s">
        <v>12586</v>
      </c>
    </row>
    <row r="445" spans="1:11" x14ac:dyDescent="0.45">
      <c r="A445" t="s">
        <v>11759</v>
      </c>
      <c r="B445">
        <v>7</v>
      </c>
      <c r="C445" t="s">
        <v>2983</v>
      </c>
      <c r="D445" t="s">
        <v>2982</v>
      </c>
      <c r="E445" t="s">
        <v>2981</v>
      </c>
      <c r="F445">
        <v>2023</v>
      </c>
      <c r="G445" t="s">
        <v>2980</v>
      </c>
      <c r="I445" t="s">
        <v>2979</v>
      </c>
      <c r="J445" t="s">
        <v>2978</v>
      </c>
      <c r="K445" t="s">
        <v>12581</v>
      </c>
    </row>
    <row r="446" spans="1:11" x14ac:dyDescent="0.45">
      <c r="A446" t="s">
        <v>11759</v>
      </c>
      <c r="B446">
        <v>7</v>
      </c>
      <c r="C446" t="s">
        <v>5111</v>
      </c>
      <c r="D446" t="s">
        <v>5110</v>
      </c>
      <c r="E446" t="s">
        <v>655</v>
      </c>
      <c r="F446">
        <v>2024</v>
      </c>
      <c r="G446" t="s">
        <v>5109</v>
      </c>
      <c r="I446" t="s">
        <v>5108</v>
      </c>
      <c r="J446" t="s">
        <v>5107</v>
      </c>
      <c r="K446" t="s">
        <v>12264</v>
      </c>
    </row>
    <row r="447" spans="1:11" x14ac:dyDescent="0.45">
      <c r="A447" t="s">
        <v>11759</v>
      </c>
      <c r="B447">
        <v>7</v>
      </c>
      <c r="C447" t="s">
        <v>4645</v>
      </c>
      <c r="D447" t="s">
        <v>4644</v>
      </c>
      <c r="E447" t="s">
        <v>4643</v>
      </c>
      <c r="F447">
        <v>2024</v>
      </c>
      <c r="G447" t="s">
        <v>4642</v>
      </c>
      <c r="I447" t="s">
        <v>4641</v>
      </c>
      <c r="J447" t="s">
        <v>4640</v>
      </c>
      <c r="K447" t="s">
        <v>12335</v>
      </c>
    </row>
    <row r="448" spans="1:11" x14ac:dyDescent="0.45">
      <c r="A448" t="s">
        <v>11759</v>
      </c>
      <c r="B448">
        <v>7</v>
      </c>
      <c r="C448" t="s">
        <v>2002</v>
      </c>
      <c r="D448" t="s">
        <v>2001</v>
      </c>
      <c r="E448" t="s">
        <v>2000</v>
      </c>
      <c r="F448">
        <v>2020</v>
      </c>
      <c r="G448" t="s">
        <v>1999</v>
      </c>
      <c r="I448" t="s">
        <v>1998</v>
      </c>
      <c r="J448" t="s">
        <v>1997</v>
      </c>
      <c r="K448" t="s">
        <v>12721</v>
      </c>
    </row>
    <row r="449" spans="1:11" x14ac:dyDescent="0.45">
      <c r="A449" t="s">
        <v>11760</v>
      </c>
      <c r="B449" t="s">
        <v>5857</v>
      </c>
      <c r="C449" t="s">
        <v>6445</v>
      </c>
      <c r="D449" t="s">
        <v>6442</v>
      </c>
      <c r="F449">
        <v>2019</v>
      </c>
      <c r="G449" t="s">
        <v>6439</v>
      </c>
      <c r="H449" t="s">
        <v>6440</v>
      </c>
      <c r="I449" t="s">
        <v>6438</v>
      </c>
      <c r="K449" t="s">
        <v>13167</v>
      </c>
    </row>
    <row r="450" spans="1:11" x14ac:dyDescent="0.45">
      <c r="A450" t="s">
        <v>11759</v>
      </c>
      <c r="B450">
        <v>7</v>
      </c>
      <c r="C450" t="s">
        <v>4901</v>
      </c>
      <c r="D450" t="s">
        <v>4900</v>
      </c>
      <c r="E450" t="s">
        <v>4074</v>
      </c>
      <c r="F450">
        <v>2024</v>
      </c>
      <c r="G450" t="s">
        <v>4899</v>
      </c>
      <c r="I450" t="s">
        <v>4898</v>
      </c>
      <c r="J450" t="s">
        <v>4897</v>
      </c>
      <c r="K450" t="s">
        <v>12296</v>
      </c>
    </row>
    <row r="451" spans="1:11" x14ac:dyDescent="0.45">
      <c r="A451" t="s">
        <v>11759</v>
      </c>
      <c r="B451">
        <v>7</v>
      </c>
      <c r="C451" t="s">
        <v>5518</v>
      </c>
      <c r="D451" t="s">
        <v>5517</v>
      </c>
      <c r="E451" t="s">
        <v>3096</v>
      </c>
      <c r="F451">
        <v>2024</v>
      </c>
      <c r="G451" t="s">
        <v>5516</v>
      </c>
      <c r="I451" t="s">
        <v>5515</v>
      </c>
      <c r="J451" t="s">
        <v>5514</v>
      </c>
      <c r="K451" t="s">
        <v>12202</v>
      </c>
    </row>
    <row r="452" spans="1:11" x14ac:dyDescent="0.45">
      <c r="A452" t="s">
        <v>11760</v>
      </c>
      <c r="B452" t="s">
        <v>5857</v>
      </c>
      <c r="C452" t="s">
        <v>7583</v>
      </c>
      <c r="D452" t="s">
        <v>7580</v>
      </c>
      <c r="F452">
        <v>2023</v>
      </c>
      <c r="G452" t="s">
        <v>7577</v>
      </c>
      <c r="H452" t="s">
        <v>7578</v>
      </c>
      <c r="I452" t="s">
        <v>7576</v>
      </c>
      <c r="K452" t="s">
        <v>13051</v>
      </c>
    </row>
    <row r="453" spans="1:11" x14ac:dyDescent="0.45">
      <c r="A453" t="s">
        <v>386</v>
      </c>
      <c r="B453" t="s">
        <v>17</v>
      </c>
      <c r="C453" t="s">
        <v>185</v>
      </c>
      <c r="D453" t="s">
        <v>186</v>
      </c>
      <c r="E453" t="s">
        <v>20</v>
      </c>
      <c r="F453">
        <v>2023</v>
      </c>
      <c r="G453" t="s">
        <v>187</v>
      </c>
      <c r="H453" t="s">
        <v>188</v>
      </c>
      <c r="I453" t="s">
        <v>189</v>
      </c>
      <c r="J453" t="s">
        <v>190</v>
      </c>
      <c r="K453" t="s">
        <v>12108</v>
      </c>
    </row>
    <row r="454" spans="1:11" x14ac:dyDescent="0.45">
      <c r="A454" t="s">
        <v>11759</v>
      </c>
      <c r="B454">
        <v>7</v>
      </c>
      <c r="C454" t="s">
        <v>3832</v>
      </c>
      <c r="D454" t="s">
        <v>3831</v>
      </c>
      <c r="E454" t="s">
        <v>902</v>
      </c>
      <c r="F454">
        <v>2023</v>
      </c>
      <c r="G454" t="s">
        <v>3829</v>
      </c>
      <c r="I454" t="s">
        <v>3828</v>
      </c>
      <c r="J454" t="s">
        <v>3827</v>
      </c>
      <c r="K454" t="s">
        <v>12456</v>
      </c>
    </row>
    <row r="455" spans="1:11" x14ac:dyDescent="0.45">
      <c r="A455" t="s">
        <v>11759</v>
      </c>
      <c r="B455">
        <v>7</v>
      </c>
      <c r="C455" t="s">
        <v>3334</v>
      </c>
      <c r="D455" t="s">
        <v>3333</v>
      </c>
      <c r="E455" t="s">
        <v>720</v>
      </c>
      <c r="F455">
        <v>2023</v>
      </c>
      <c r="G455" t="s">
        <v>3330</v>
      </c>
      <c r="I455" t="s">
        <v>3329</v>
      </c>
      <c r="J455" t="s">
        <v>3328</v>
      </c>
      <c r="K455" t="s">
        <v>12529</v>
      </c>
    </row>
    <row r="456" spans="1:11" x14ac:dyDescent="0.45">
      <c r="A456" t="s">
        <v>388</v>
      </c>
      <c r="C456" t="s">
        <v>397</v>
      </c>
      <c r="D456" t="s">
        <v>398</v>
      </c>
      <c r="F456">
        <v>2020</v>
      </c>
      <c r="G456" t="s">
        <v>391</v>
      </c>
      <c r="H456" t="s">
        <v>392</v>
      </c>
      <c r="I456" t="s">
        <v>394</v>
      </c>
      <c r="J456" t="s">
        <v>390</v>
      </c>
      <c r="K456" t="s">
        <v>12153</v>
      </c>
    </row>
    <row r="457" spans="1:11" x14ac:dyDescent="0.45">
      <c r="A457" t="s">
        <v>11759</v>
      </c>
      <c r="B457">
        <v>7</v>
      </c>
      <c r="C457" t="s">
        <v>4580</v>
      </c>
      <c r="D457" t="s">
        <v>4579</v>
      </c>
      <c r="E457" t="s">
        <v>4185</v>
      </c>
      <c r="F457">
        <v>2024</v>
      </c>
      <c r="G457" t="s">
        <v>4578</v>
      </c>
      <c r="I457" t="s">
        <v>4577</v>
      </c>
      <c r="J457" t="s">
        <v>4576</v>
      </c>
      <c r="K457" t="s">
        <v>12344</v>
      </c>
    </row>
    <row r="458" spans="1:11" x14ac:dyDescent="0.45">
      <c r="A458" t="s">
        <v>11759</v>
      </c>
      <c r="B458">
        <v>7</v>
      </c>
      <c r="C458" t="s">
        <v>5394</v>
      </c>
      <c r="D458" t="s">
        <v>5393</v>
      </c>
      <c r="E458" t="s">
        <v>5392</v>
      </c>
      <c r="F458">
        <v>2024</v>
      </c>
      <c r="G458" t="s">
        <v>5391</v>
      </c>
      <c r="I458" t="s">
        <v>5390</v>
      </c>
      <c r="J458" t="s">
        <v>5389</v>
      </c>
      <c r="K458" t="s">
        <v>12221</v>
      </c>
    </row>
    <row r="459" spans="1:11" x14ac:dyDescent="0.45">
      <c r="A459" t="s">
        <v>11760</v>
      </c>
      <c r="B459" t="s">
        <v>5857</v>
      </c>
      <c r="C459" t="s">
        <v>6263</v>
      </c>
      <c r="D459" t="s">
        <v>6260</v>
      </c>
      <c r="F459">
        <v>2020</v>
      </c>
      <c r="G459" t="s">
        <v>6257</v>
      </c>
      <c r="H459" t="s">
        <v>6258</v>
      </c>
      <c r="I459" t="s">
        <v>6256</v>
      </c>
      <c r="K459" t="s">
        <v>13184</v>
      </c>
    </row>
    <row r="460" spans="1:11" x14ac:dyDescent="0.45">
      <c r="A460" t="s">
        <v>11759</v>
      </c>
      <c r="B460">
        <v>7</v>
      </c>
      <c r="C460" t="s">
        <v>2782</v>
      </c>
      <c r="D460" t="s">
        <v>2781</v>
      </c>
      <c r="E460" t="s">
        <v>1581</v>
      </c>
      <c r="F460">
        <v>2024</v>
      </c>
      <c r="G460" t="s">
        <v>2780</v>
      </c>
      <c r="I460" t="s">
        <v>2779</v>
      </c>
      <c r="J460" t="s">
        <v>2778</v>
      </c>
      <c r="K460" t="s">
        <v>12611</v>
      </c>
    </row>
    <row r="461" spans="1:11" x14ac:dyDescent="0.45">
      <c r="A461" t="s">
        <v>11759</v>
      </c>
      <c r="B461">
        <v>7</v>
      </c>
      <c r="C461" t="s">
        <v>5677</v>
      </c>
      <c r="D461" t="s">
        <v>5676</v>
      </c>
      <c r="E461" t="s">
        <v>2981</v>
      </c>
      <c r="F461">
        <v>2024</v>
      </c>
      <c r="G461" t="s">
        <v>5675</v>
      </c>
      <c r="I461" t="s">
        <v>5674</v>
      </c>
      <c r="J461" t="s">
        <v>5673</v>
      </c>
      <c r="K461" t="s">
        <v>12178</v>
      </c>
    </row>
    <row r="462" spans="1:11" x14ac:dyDescent="0.45">
      <c r="A462" t="s">
        <v>386</v>
      </c>
      <c r="B462" t="s">
        <v>17</v>
      </c>
      <c r="C462" t="s">
        <v>252</v>
      </c>
      <c r="D462" t="s">
        <v>253</v>
      </c>
      <c r="E462" t="s">
        <v>20</v>
      </c>
      <c r="F462">
        <v>2023</v>
      </c>
      <c r="G462" t="s">
        <v>254</v>
      </c>
      <c r="H462" t="s">
        <v>255</v>
      </c>
      <c r="I462" t="s">
        <v>256</v>
      </c>
      <c r="J462" t="s">
        <v>257</v>
      </c>
      <c r="K462" t="s">
        <v>12118</v>
      </c>
    </row>
    <row r="463" spans="1:11" x14ac:dyDescent="0.45">
      <c r="A463" t="s">
        <v>11761</v>
      </c>
      <c r="B463" t="s">
        <v>9095</v>
      </c>
      <c r="C463" t="s">
        <v>11466</v>
      </c>
      <c r="D463" t="s">
        <v>11464</v>
      </c>
      <c r="F463">
        <v>2024</v>
      </c>
      <c r="G463" t="s">
        <v>11796</v>
      </c>
      <c r="H463" t="s">
        <v>8879</v>
      </c>
      <c r="I463" t="s">
        <v>11462</v>
      </c>
      <c r="J463" t="s">
        <v>9084</v>
      </c>
      <c r="K463" t="s">
        <v>13222</v>
      </c>
    </row>
    <row r="464" spans="1:11" x14ac:dyDescent="0.45">
      <c r="A464" t="s">
        <v>11759</v>
      </c>
      <c r="B464">
        <v>7</v>
      </c>
      <c r="C464" t="s">
        <v>1388</v>
      </c>
      <c r="D464" t="s">
        <v>1387</v>
      </c>
      <c r="E464" t="s">
        <v>1386</v>
      </c>
      <c r="F464">
        <v>2019</v>
      </c>
      <c r="G464" t="s">
        <v>1384</v>
      </c>
      <c r="I464" t="s">
        <v>1383</v>
      </c>
      <c r="J464" t="s">
        <v>1382</v>
      </c>
      <c r="K464" t="s">
        <v>12805</v>
      </c>
    </row>
    <row r="465" spans="1:11" x14ac:dyDescent="0.45">
      <c r="A465" t="s">
        <v>11759</v>
      </c>
      <c r="B465">
        <v>7</v>
      </c>
      <c r="C465" t="s">
        <v>904</v>
      </c>
      <c r="D465" t="s">
        <v>903</v>
      </c>
      <c r="E465" t="s">
        <v>902</v>
      </c>
      <c r="F465">
        <v>2021</v>
      </c>
      <c r="G465" t="s">
        <v>899</v>
      </c>
      <c r="I465" t="s">
        <v>898</v>
      </c>
      <c r="J465" t="s">
        <v>897</v>
      </c>
      <c r="K465" t="s">
        <v>12874</v>
      </c>
    </row>
    <row r="466" spans="1:11" x14ac:dyDescent="0.45">
      <c r="A466" t="s">
        <v>11759</v>
      </c>
      <c r="B466">
        <v>7</v>
      </c>
      <c r="C466" t="s">
        <v>4021</v>
      </c>
      <c r="D466" t="s">
        <v>4020</v>
      </c>
      <c r="E466" t="s">
        <v>902</v>
      </c>
      <c r="F466">
        <v>2022</v>
      </c>
      <c r="G466" t="s">
        <v>4017</v>
      </c>
      <c r="I466" t="s">
        <v>4016</v>
      </c>
      <c r="J466" t="s">
        <v>4015</v>
      </c>
      <c r="K466" t="s">
        <v>12429</v>
      </c>
    </row>
    <row r="467" spans="1:11" x14ac:dyDescent="0.45">
      <c r="A467" t="s">
        <v>11760</v>
      </c>
      <c r="B467" t="s">
        <v>5857</v>
      </c>
      <c r="C467" t="s">
        <v>7888</v>
      </c>
      <c r="D467" t="s">
        <v>7885</v>
      </c>
      <c r="F467">
        <v>2022</v>
      </c>
      <c r="G467" t="s">
        <v>7879</v>
      </c>
      <c r="H467" t="s">
        <v>7880</v>
      </c>
      <c r="I467" t="s">
        <v>7878</v>
      </c>
      <c r="K467" t="s">
        <v>13025</v>
      </c>
    </row>
    <row r="468" spans="1:11" x14ac:dyDescent="0.45">
      <c r="A468" t="s">
        <v>11759</v>
      </c>
      <c r="B468">
        <v>7</v>
      </c>
      <c r="C468" t="s">
        <v>3698</v>
      </c>
      <c r="D468" t="s">
        <v>3697</v>
      </c>
      <c r="E468" t="s">
        <v>626</v>
      </c>
      <c r="F468">
        <v>2022</v>
      </c>
      <c r="G468" t="s">
        <v>3696</v>
      </c>
      <c r="I468" t="s">
        <v>3695</v>
      </c>
      <c r="J468" t="s">
        <v>3694</v>
      </c>
      <c r="K468" t="s">
        <v>12476</v>
      </c>
    </row>
    <row r="469" spans="1:11" x14ac:dyDescent="0.45">
      <c r="A469" t="s">
        <v>11760</v>
      </c>
      <c r="B469" t="s">
        <v>5857</v>
      </c>
      <c r="C469" t="s">
        <v>8084</v>
      </c>
      <c r="D469" t="s">
        <v>8081</v>
      </c>
      <c r="F469">
        <v>2022</v>
      </c>
      <c r="G469" t="s">
        <v>8079</v>
      </c>
      <c r="H469" t="s">
        <v>8080</v>
      </c>
      <c r="I469" t="s">
        <v>8078</v>
      </c>
      <c r="K469" t="s">
        <v>13004</v>
      </c>
    </row>
    <row r="470" spans="1:11" x14ac:dyDescent="0.45">
      <c r="A470" t="s">
        <v>11760</v>
      </c>
      <c r="B470" t="s">
        <v>5857</v>
      </c>
      <c r="C470" t="s">
        <v>7560</v>
      </c>
      <c r="D470" t="s">
        <v>7558</v>
      </c>
      <c r="F470">
        <v>2023</v>
      </c>
      <c r="G470" t="s">
        <v>7555</v>
      </c>
      <c r="H470" t="s">
        <v>7556</v>
      </c>
      <c r="I470" t="s">
        <v>7554</v>
      </c>
      <c r="K470" t="s">
        <v>13054</v>
      </c>
    </row>
    <row r="471" spans="1:11" x14ac:dyDescent="0.45">
      <c r="A471" t="s">
        <v>11759</v>
      </c>
      <c r="B471">
        <v>7</v>
      </c>
      <c r="C471" t="s">
        <v>2554</v>
      </c>
      <c r="D471" t="s">
        <v>2553</v>
      </c>
      <c r="E471" t="s">
        <v>626</v>
      </c>
      <c r="F471">
        <v>2023</v>
      </c>
      <c r="G471" t="s">
        <v>2552</v>
      </c>
      <c r="I471" t="s">
        <v>2551</v>
      </c>
      <c r="J471" t="s">
        <v>2550</v>
      </c>
      <c r="K471" t="s">
        <v>12645</v>
      </c>
    </row>
    <row r="472" spans="1:11" x14ac:dyDescent="0.45">
      <c r="A472" t="s">
        <v>11761</v>
      </c>
      <c r="B472" t="s">
        <v>9095</v>
      </c>
      <c r="C472" t="s">
        <v>11457</v>
      </c>
      <c r="D472" t="s">
        <v>11455</v>
      </c>
      <c r="F472">
        <v>2022</v>
      </c>
      <c r="G472" t="s">
        <v>11797</v>
      </c>
      <c r="H472" t="s">
        <v>7150</v>
      </c>
      <c r="I472" t="s">
        <v>11454</v>
      </c>
      <c r="J472" t="s">
        <v>9084</v>
      </c>
      <c r="K472" t="s">
        <v>13223</v>
      </c>
    </row>
    <row r="473" spans="1:11" x14ac:dyDescent="0.45">
      <c r="A473" t="s">
        <v>11759</v>
      </c>
      <c r="B473">
        <v>7</v>
      </c>
      <c r="C473" t="s">
        <v>5715</v>
      </c>
      <c r="D473" t="s">
        <v>5714</v>
      </c>
      <c r="E473" t="s">
        <v>795</v>
      </c>
      <c r="F473">
        <v>2024</v>
      </c>
      <c r="G473" t="s">
        <v>5713</v>
      </c>
      <c r="I473" t="s">
        <v>5712</v>
      </c>
      <c r="J473" t="s">
        <v>5711</v>
      </c>
      <c r="K473" t="s">
        <v>12172</v>
      </c>
    </row>
    <row r="474" spans="1:11" x14ac:dyDescent="0.45">
      <c r="A474" t="s">
        <v>11760</v>
      </c>
      <c r="B474" t="s">
        <v>5857</v>
      </c>
      <c r="C474" t="s">
        <v>6363</v>
      </c>
      <c r="D474" t="s">
        <v>6360</v>
      </c>
      <c r="F474">
        <v>2018</v>
      </c>
      <c r="G474" t="s">
        <v>6357</v>
      </c>
      <c r="H474" t="s">
        <v>6358</v>
      </c>
      <c r="I474" t="s">
        <v>6356</v>
      </c>
      <c r="K474" t="s">
        <v>13175</v>
      </c>
    </row>
    <row r="475" spans="1:11" x14ac:dyDescent="0.45">
      <c r="A475" t="s">
        <v>386</v>
      </c>
      <c r="B475" t="s">
        <v>17</v>
      </c>
      <c r="C475" t="s">
        <v>115</v>
      </c>
      <c r="D475" t="s">
        <v>116</v>
      </c>
      <c r="E475" t="s">
        <v>31</v>
      </c>
      <c r="F475">
        <v>2023</v>
      </c>
      <c r="G475" t="s">
        <v>118</v>
      </c>
      <c r="H475" t="s">
        <v>119</v>
      </c>
      <c r="I475" t="s">
        <v>120</v>
      </c>
      <c r="J475" t="s">
        <v>121</v>
      </c>
      <c r="K475" t="s">
        <v>12097</v>
      </c>
    </row>
    <row r="476" spans="1:11" x14ac:dyDescent="0.45">
      <c r="A476" t="s">
        <v>11759</v>
      </c>
      <c r="B476">
        <v>7</v>
      </c>
      <c r="C476" t="s">
        <v>3117</v>
      </c>
      <c r="D476" t="s">
        <v>3116</v>
      </c>
      <c r="E476" t="s">
        <v>1047</v>
      </c>
      <c r="F476">
        <v>2023</v>
      </c>
      <c r="G476" t="s">
        <v>3115</v>
      </c>
      <c r="I476" t="s">
        <v>3114</v>
      </c>
      <c r="J476" t="s">
        <v>3113</v>
      </c>
      <c r="K476" t="s">
        <v>12561</v>
      </c>
    </row>
    <row r="477" spans="1:11" x14ac:dyDescent="0.45">
      <c r="A477" t="s">
        <v>11759</v>
      </c>
      <c r="B477">
        <v>7</v>
      </c>
      <c r="C477" t="s">
        <v>4697</v>
      </c>
      <c r="D477" t="s">
        <v>4696</v>
      </c>
      <c r="E477" t="s">
        <v>4309</v>
      </c>
      <c r="F477">
        <v>2024</v>
      </c>
      <c r="G477" t="s">
        <v>4695</v>
      </c>
      <c r="I477" t="s">
        <v>4694</v>
      </c>
      <c r="J477" t="s">
        <v>4693</v>
      </c>
      <c r="K477" t="s">
        <v>12327</v>
      </c>
    </row>
    <row r="478" spans="1:11" x14ac:dyDescent="0.45">
      <c r="A478" t="s">
        <v>11759</v>
      </c>
      <c r="B478">
        <v>7</v>
      </c>
      <c r="C478" t="s">
        <v>1756</v>
      </c>
      <c r="D478" t="s">
        <v>1755</v>
      </c>
      <c r="E478" t="s">
        <v>720</v>
      </c>
      <c r="F478">
        <v>2020</v>
      </c>
      <c r="G478" t="s">
        <v>1753</v>
      </c>
      <c r="I478" t="s">
        <v>1752</v>
      </c>
      <c r="J478" t="s">
        <v>1751</v>
      </c>
      <c r="K478" t="s">
        <v>12755</v>
      </c>
    </row>
    <row r="479" spans="1:11" x14ac:dyDescent="0.45">
      <c r="A479" t="s">
        <v>11759</v>
      </c>
      <c r="B479">
        <v>7</v>
      </c>
      <c r="C479" t="s">
        <v>3406</v>
      </c>
      <c r="D479" t="s">
        <v>3405</v>
      </c>
      <c r="E479" t="s">
        <v>3404</v>
      </c>
      <c r="F479">
        <v>2023</v>
      </c>
      <c r="G479" t="s">
        <v>3403</v>
      </c>
      <c r="I479" t="s">
        <v>3402</v>
      </c>
      <c r="J479" t="s">
        <v>3401</v>
      </c>
      <c r="K479" t="s">
        <v>12518</v>
      </c>
    </row>
    <row r="480" spans="1:11" x14ac:dyDescent="0.45">
      <c r="A480" t="s">
        <v>11760</v>
      </c>
      <c r="B480" t="s">
        <v>5857</v>
      </c>
      <c r="C480" t="s">
        <v>8529</v>
      </c>
      <c r="D480" t="s">
        <v>8526</v>
      </c>
      <c r="F480">
        <v>2024</v>
      </c>
      <c r="G480" t="s">
        <v>8523</v>
      </c>
      <c r="H480" t="s">
        <v>8524</v>
      </c>
      <c r="I480" t="s">
        <v>8522</v>
      </c>
      <c r="K480" t="s">
        <v>12969</v>
      </c>
    </row>
    <row r="481" spans="1:11" x14ac:dyDescent="0.45">
      <c r="A481" t="s">
        <v>11760</v>
      </c>
      <c r="B481" t="s">
        <v>5857</v>
      </c>
      <c r="C481" t="s">
        <v>8976</v>
      </c>
      <c r="D481" t="s">
        <v>8973</v>
      </c>
      <c r="F481">
        <v>2023</v>
      </c>
      <c r="G481" t="s">
        <v>8971</v>
      </c>
      <c r="H481" t="s">
        <v>8972</v>
      </c>
      <c r="I481" t="s">
        <v>8970</v>
      </c>
      <c r="K481" t="s">
        <v>12926</v>
      </c>
    </row>
    <row r="482" spans="1:11" x14ac:dyDescent="0.45">
      <c r="A482" t="s">
        <v>11760</v>
      </c>
      <c r="B482" t="s">
        <v>5857</v>
      </c>
      <c r="C482" t="s">
        <v>6117</v>
      </c>
      <c r="D482" t="s">
        <v>6114</v>
      </c>
      <c r="F482">
        <v>2019</v>
      </c>
      <c r="G482" t="s">
        <v>6111</v>
      </c>
      <c r="H482" t="s">
        <v>6112</v>
      </c>
      <c r="I482" t="s">
        <v>6110</v>
      </c>
      <c r="K482" t="s">
        <v>13198</v>
      </c>
    </row>
    <row r="483" spans="1:11" x14ac:dyDescent="0.45">
      <c r="A483" t="s">
        <v>11760</v>
      </c>
      <c r="B483" t="s">
        <v>5857</v>
      </c>
      <c r="C483" t="s">
        <v>8407</v>
      </c>
      <c r="D483" t="s">
        <v>4607</v>
      </c>
      <c r="F483">
        <v>2024</v>
      </c>
      <c r="G483" t="s">
        <v>8403</v>
      </c>
      <c r="H483" t="s">
        <v>8404</v>
      </c>
      <c r="I483" t="s">
        <v>8402</v>
      </c>
      <c r="K483" t="s">
        <v>12340</v>
      </c>
    </row>
    <row r="484" spans="1:11" x14ac:dyDescent="0.45">
      <c r="A484" t="s">
        <v>11759</v>
      </c>
      <c r="B484">
        <v>7</v>
      </c>
      <c r="C484" t="s">
        <v>5041</v>
      </c>
      <c r="D484" t="s">
        <v>5040</v>
      </c>
      <c r="E484" t="s">
        <v>5039</v>
      </c>
      <c r="F484">
        <v>2024</v>
      </c>
      <c r="G484" t="s">
        <v>5038</v>
      </c>
      <c r="I484" t="s">
        <v>5037</v>
      </c>
      <c r="J484" t="s">
        <v>5036</v>
      </c>
      <c r="K484" t="s">
        <v>12275</v>
      </c>
    </row>
    <row r="485" spans="1:11" x14ac:dyDescent="0.45">
      <c r="A485" t="s">
        <v>11760</v>
      </c>
      <c r="B485" t="s">
        <v>5857</v>
      </c>
      <c r="C485" t="s">
        <v>8547</v>
      </c>
      <c r="D485" t="s">
        <v>8544</v>
      </c>
      <c r="F485">
        <v>2024</v>
      </c>
      <c r="G485" t="s">
        <v>8541</v>
      </c>
      <c r="H485" t="s">
        <v>8542</v>
      </c>
      <c r="I485" t="s">
        <v>8540</v>
      </c>
      <c r="K485" t="s">
        <v>12967</v>
      </c>
    </row>
    <row r="486" spans="1:11" x14ac:dyDescent="0.45">
      <c r="A486" t="s">
        <v>11760</v>
      </c>
      <c r="B486" t="s">
        <v>5857</v>
      </c>
      <c r="C486" t="s">
        <v>7239</v>
      </c>
      <c r="D486" t="s">
        <v>7237</v>
      </c>
      <c r="F486">
        <v>2022</v>
      </c>
      <c r="G486" t="s">
        <v>7234</v>
      </c>
      <c r="H486" t="s">
        <v>7235</v>
      </c>
      <c r="I486" t="s">
        <v>7233</v>
      </c>
      <c r="K486" t="s">
        <v>13087</v>
      </c>
    </row>
    <row r="487" spans="1:11" x14ac:dyDescent="0.45">
      <c r="A487" t="s">
        <v>11759</v>
      </c>
      <c r="B487">
        <v>7</v>
      </c>
      <c r="C487" t="s">
        <v>5665</v>
      </c>
      <c r="D487" t="s">
        <v>5664</v>
      </c>
      <c r="E487" t="s">
        <v>1769</v>
      </c>
      <c r="F487">
        <v>2024</v>
      </c>
      <c r="G487" t="s">
        <v>5663</v>
      </c>
      <c r="I487" t="s">
        <v>5662</v>
      </c>
      <c r="J487" t="s">
        <v>5661</v>
      </c>
      <c r="K487" t="s">
        <v>12180</v>
      </c>
    </row>
    <row r="488" spans="1:11" x14ac:dyDescent="0.45">
      <c r="A488" t="s">
        <v>11760</v>
      </c>
      <c r="B488" t="s">
        <v>5857</v>
      </c>
      <c r="C488" t="s">
        <v>6280</v>
      </c>
      <c r="D488" t="s">
        <v>7381</v>
      </c>
      <c r="F488">
        <v>2021</v>
      </c>
      <c r="G488" t="s">
        <v>7379</v>
      </c>
      <c r="H488" t="s">
        <v>7380</v>
      </c>
      <c r="I488" t="s">
        <v>7378</v>
      </c>
      <c r="K488" t="s">
        <v>13072</v>
      </c>
    </row>
    <row r="489" spans="1:11" x14ac:dyDescent="0.45">
      <c r="A489" t="s">
        <v>11760</v>
      </c>
      <c r="B489" t="s">
        <v>5857</v>
      </c>
      <c r="C489" t="s">
        <v>7199</v>
      </c>
      <c r="D489" t="s">
        <v>7196</v>
      </c>
      <c r="F489">
        <v>2022</v>
      </c>
      <c r="G489" t="s">
        <v>7194</v>
      </c>
      <c r="H489" t="s">
        <v>7195</v>
      </c>
      <c r="I489" t="s">
        <v>7193</v>
      </c>
      <c r="K489" t="s">
        <v>13092</v>
      </c>
    </row>
    <row r="490" spans="1:11" x14ac:dyDescent="0.45">
      <c r="A490" t="s">
        <v>11759</v>
      </c>
      <c r="B490">
        <v>7</v>
      </c>
      <c r="C490" t="s">
        <v>753</v>
      </c>
      <c r="D490" t="s">
        <v>752</v>
      </c>
      <c r="E490" t="s">
        <v>751</v>
      </c>
      <c r="F490">
        <v>2021</v>
      </c>
      <c r="G490" t="s">
        <v>750</v>
      </c>
      <c r="I490" t="s">
        <v>749</v>
      </c>
      <c r="J490" t="s">
        <v>748</v>
      </c>
      <c r="K490" t="s">
        <v>12895</v>
      </c>
    </row>
    <row r="491" spans="1:11" x14ac:dyDescent="0.45">
      <c r="A491" t="s">
        <v>11759</v>
      </c>
      <c r="B491">
        <v>7</v>
      </c>
      <c r="C491" t="s">
        <v>1442</v>
      </c>
      <c r="D491" t="s">
        <v>1441</v>
      </c>
      <c r="E491" t="s">
        <v>1417</v>
      </c>
      <c r="F491">
        <v>2020</v>
      </c>
      <c r="G491" t="s">
        <v>1439</v>
      </c>
      <c r="I491" t="s">
        <v>1438</v>
      </c>
      <c r="J491" t="s">
        <v>1437</v>
      </c>
      <c r="K491" t="s">
        <v>12798</v>
      </c>
    </row>
    <row r="492" spans="1:11" x14ac:dyDescent="0.45">
      <c r="A492" t="s">
        <v>11759</v>
      </c>
      <c r="B492">
        <v>7</v>
      </c>
      <c r="C492" t="s">
        <v>3302</v>
      </c>
      <c r="D492" t="s">
        <v>3301</v>
      </c>
      <c r="E492" t="s">
        <v>3300</v>
      </c>
      <c r="F492">
        <v>2022</v>
      </c>
      <c r="G492" t="s">
        <v>3299</v>
      </c>
      <c r="I492" t="s">
        <v>3298</v>
      </c>
      <c r="J492" t="s">
        <v>3297</v>
      </c>
      <c r="K492" t="s">
        <v>12534</v>
      </c>
    </row>
    <row r="493" spans="1:11" x14ac:dyDescent="0.45">
      <c r="A493" t="s">
        <v>11759</v>
      </c>
      <c r="B493">
        <v>7</v>
      </c>
      <c r="C493" t="s">
        <v>2714</v>
      </c>
      <c r="D493" t="s">
        <v>2713</v>
      </c>
      <c r="E493" t="s">
        <v>1281</v>
      </c>
      <c r="F493">
        <v>2023</v>
      </c>
      <c r="G493" t="s">
        <v>2712</v>
      </c>
      <c r="I493" t="s">
        <v>2711</v>
      </c>
      <c r="J493" t="s">
        <v>2710</v>
      </c>
      <c r="K493" t="s">
        <v>12621</v>
      </c>
    </row>
    <row r="494" spans="1:11" x14ac:dyDescent="0.45">
      <c r="A494" t="s">
        <v>11760</v>
      </c>
      <c r="B494" t="s">
        <v>5857</v>
      </c>
      <c r="C494" t="s">
        <v>8750</v>
      </c>
      <c r="D494" t="s">
        <v>8747</v>
      </c>
      <c r="F494">
        <v>2024</v>
      </c>
      <c r="G494" t="s">
        <v>8743</v>
      </c>
      <c r="H494" t="s">
        <v>8744</v>
      </c>
      <c r="I494" t="s">
        <v>8742</v>
      </c>
      <c r="K494" t="s">
        <v>12950</v>
      </c>
    </row>
    <row r="495" spans="1:11" x14ac:dyDescent="0.45">
      <c r="A495" t="s">
        <v>11760</v>
      </c>
      <c r="B495" t="s">
        <v>5857</v>
      </c>
      <c r="C495" t="s">
        <v>8934</v>
      </c>
      <c r="D495" t="s">
        <v>8931</v>
      </c>
      <c r="F495">
        <v>2024</v>
      </c>
      <c r="G495" t="s">
        <v>8928</v>
      </c>
      <c r="H495" t="s">
        <v>8929</v>
      </c>
      <c r="I495" t="s">
        <v>8927</v>
      </c>
      <c r="K495" t="s">
        <v>12931</v>
      </c>
    </row>
    <row r="496" spans="1:11" x14ac:dyDescent="0.45">
      <c r="A496" t="s">
        <v>11760</v>
      </c>
      <c r="B496" t="s">
        <v>5857</v>
      </c>
      <c r="C496" t="s">
        <v>8960</v>
      </c>
      <c r="D496" t="s">
        <v>8957</v>
      </c>
      <c r="F496">
        <v>2023</v>
      </c>
      <c r="G496" t="s">
        <v>8954</v>
      </c>
      <c r="H496" t="s">
        <v>8955</v>
      </c>
      <c r="I496" t="s">
        <v>8953</v>
      </c>
      <c r="K496" t="s">
        <v>12928</v>
      </c>
    </row>
    <row r="497" spans="1:11" x14ac:dyDescent="0.45">
      <c r="A497" t="s">
        <v>386</v>
      </c>
      <c r="B497" t="s">
        <v>17</v>
      </c>
      <c r="C497" t="s">
        <v>191</v>
      </c>
      <c r="D497" t="s">
        <v>192</v>
      </c>
      <c r="E497" t="s">
        <v>40</v>
      </c>
      <c r="F497">
        <v>2020</v>
      </c>
      <c r="G497" t="s">
        <v>195</v>
      </c>
      <c r="H497" t="s">
        <v>196</v>
      </c>
      <c r="I497" t="s">
        <v>197</v>
      </c>
      <c r="K497" t="s">
        <v>12109</v>
      </c>
    </row>
    <row r="498" spans="1:11" x14ac:dyDescent="0.45">
      <c r="A498" t="s">
        <v>11760</v>
      </c>
      <c r="B498" t="s">
        <v>5857</v>
      </c>
      <c r="C498" t="s">
        <v>8614</v>
      </c>
      <c r="D498" t="s">
        <v>8611</v>
      </c>
      <c r="F498">
        <v>2024</v>
      </c>
      <c r="G498" t="s">
        <v>8609</v>
      </c>
      <c r="H498" t="s">
        <v>8610</v>
      </c>
      <c r="I498" t="s">
        <v>8608</v>
      </c>
      <c r="K498" t="s">
        <v>12158</v>
      </c>
    </row>
    <row r="499" spans="1:11" x14ac:dyDescent="0.45">
      <c r="A499" t="s">
        <v>11760</v>
      </c>
      <c r="B499" t="s">
        <v>5857</v>
      </c>
      <c r="C499" t="s">
        <v>7146</v>
      </c>
      <c r="D499" t="s">
        <v>7143</v>
      </c>
      <c r="F499">
        <v>2022</v>
      </c>
      <c r="G499" t="s">
        <v>7140</v>
      </c>
      <c r="H499" t="s">
        <v>7141</v>
      </c>
      <c r="I499" t="s">
        <v>7139</v>
      </c>
      <c r="K499" t="s">
        <v>13098</v>
      </c>
    </row>
    <row r="500" spans="1:11" x14ac:dyDescent="0.45">
      <c r="A500" t="s">
        <v>388</v>
      </c>
      <c r="C500" t="s">
        <v>513</v>
      </c>
      <c r="D500" t="s">
        <v>514</v>
      </c>
      <c r="F500">
        <v>2022</v>
      </c>
      <c r="G500" t="s">
        <v>506</v>
      </c>
      <c r="H500" t="s">
        <v>508</v>
      </c>
      <c r="I500" t="s">
        <v>510</v>
      </c>
      <c r="J500" t="s">
        <v>505</v>
      </c>
      <c r="K500" t="s">
        <v>12142</v>
      </c>
    </row>
    <row r="501" spans="1:11" x14ac:dyDescent="0.45">
      <c r="A501" t="s">
        <v>11761</v>
      </c>
      <c r="B501" t="s">
        <v>9095</v>
      </c>
      <c r="C501" t="s">
        <v>9858</v>
      </c>
      <c r="D501" t="s">
        <v>9856</v>
      </c>
      <c r="F501">
        <v>2023</v>
      </c>
      <c r="G501" t="s">
        <v>11996</v>
      </c>
      <c r="H501" t="s">
        <v>8492</v>
      </c>
      <c r="I501" t="s">
        <v>9854</v>
      </c>
      <c r="J501" t="s">
        <v>9084</v>
      </c>
      <c r="K501" t="s">
        <v>13253</v>
      </c>
    </row>
    <row r="502" spans="1:11" x14ac:dyDescent="0.45">
      <c r="A502" t="s">
        <v>11759</v>
      </c>
      <c r="B502">
        <v>7</v>
      </c>
      <c r="C502" t="s">
        <v>1035</v>
      </c>
      <c r="D502" t="s">
        <v>1034</v>
      </c>
      <c r="E502" t="s">
        <v>960</v>
      </c>
      <c r="F502">
        <v>2021</v>
      </c>
      <c r="G502" t="s">
        <v>1032</v>
      </c>
      <c r="I502" t="s">
        <v>1031</v>
      </c>
      <c r="J502" t="s">
        <v>1030</v>
      </c>
      <c r="K502" t="s">
        <v>12855</v>
      </c>
    </row>
    <row r="503" spans="1:11" x14ac:dyDescent="0.45">
      <c r="A503" t="s">
        <v>11760</v>
      </c>
      <c r="B503" t="s">
        <v>5901</v>
      </c>
      <c r="C503" t="s">
        <v>6699</v>
      </c>
      <c r="D503" t="s">
        <v>1200</v>
      </c>
      <c r="F503">
        <v>2021</v>
      </c>
      <c r="G503" t="s">
        <v>6696</v>
      </c>
      <c r="H503" t="s">
        <v>6697</v>
      </c>
      <c r="I503" t="s">
        <v>6695</v>
      </c>
      <c r="K503" t="s">
        <v>12831</v>
      </c>
    </row>
    <row r="504" spans="1:11" x14ac:dyDescent="0.45">
      <c r="A504" t="s">
        <v>11759</v>
      </c>
      <c r="B504">
        <v>7</v>
      </c>
      <c r="C504" t="s">
        <v>761</v>
      </c>
      <c r="D504" t="s">
        <v>760</v>
      </c>
      <c r="E504" t="s">
        <v>759</v>
      </c>
      <c r="F504">
        <v>2021</v>
      </c>
      <c r="G504" t="s">
        <v>757</v>
      </c>
      <c r="I504" t="s">
        <v>756</v>
      </c>
      <c r="J504" t="s">
        <v>755</v>
      </c>
      <c r="K504" t="s">
        <v>12894</v>
      </c>
    </row>
    <row r="505" spans="1:11" x14ac:dyDescent="0.45">
      <c r="A505" t="s">
        <v>11759</v>
      </c>
      <c r="B505">
        <v>7</v>
      </c>
      <c r="C505" t="s">
        <v>1575</v>
      </c>
      <c r="D505" t="s">
        <v>1574</v>
      </c>
      <c r="E505" t="s">
        <v>720</v>
      </c>
      <c r="F505">
        <v>2019</v>
      </c>
      <c r="G505" t="s">
        <v>1572</v>
      </c>
      <c r="I505" t="s">
        <v>1571</v>
      </c>
      <c r="J505" t="s">
        <v>1570</v>
      </c>
      <c r="K505" t="s">
        <v>12780</v>
      </c>
    </row>
    <row r="506" spans="1:11" x14ac:dyDescent="0.45">
      <c r="A506" t="s">
        <v>11759</v>
      </c>
      <c r="B506">
        <v>7</v>
      </c>
      <c r="C506" t="s">
        <v>2288</v>
      </c>
      <c r="D506" t="s">
        <v>2287</v>
      </c>
      <c r="E506" t="s">
        <v>720</v>
      </c>
      <c r="F506">
        <v>2018</v>
      </c>
      <c r="G506" t="s">
        <v>2284</v>
      </c>
      <c r="I506" t="s">
        <v>2283</v>
      </c>
      <c r="J506" t="s">
        <v>2282</v>
      </c>
      <c r="K506" t="s">
        <v>12683</v>
      </c>
    </row>
    <row r="507" spans="1:11" x14ac:dyDescent="0.45">
      <c r="A507" t="s">
        <v>11759</v>
      </c>
      <c r="B507">
        <v>7</v>
      </c>
      <c r="C507" t="s">
        <v>4888</v>
      </c>
      <c r="D507" t="s">
        <v>4887</v>
      </c>
      <c r="E507" t="s">
        <v>830</v>
      </c>
      <c r="F507">
        <v>2024</v>
      </c>
      <c r="G507" t="s">
        <v>4886</v>
      </c>
      <c r="I507" t="s">
        <v>4885</v>
      </c>
      <c r="J507" t="s">
        <v>4884</v>
      </c>
      <c r="K507" t="s">
        <v>12298</v>
      </c>
    </row>
    <row r="508" spans="1:11" x14ac:dyDescent="0.45">
      <c r="A508" t="s">
        <v>11759</v>
      </c>
      <c r="B508">
        <v>7</v>
      </c>
      <c r="C508" t="s">
        <v>5525</v>
      </c>
      <c r="D508" t="s">
        <v>5524</v>
      </c>
      <c r="E508" t="s">
        <v>3536</v>
      </c>
      <c r="F508">
        <v>2024</v>
      </c>
      <c r="G508" t="s">
        <v>5522</v>
      </c>
      <c r="I508" t="s">
        <v>5521</v>
      </c>
      <c r="J508" t="s">
        <v>5520</v>
      </c>
      <c r="K508" t="s">
        <v>12201</v>
      </c>
    </row>
    <row r="509" spans="1:11" x14ac:dyDescent="0.45">
      <c r="A509" t="s">
        <v>11760</v>
      </c>
      <c r="B509" t="s">
        <v>5857</v>
      </c>
      <c r="C509" t="s">
        <v>6804</v>
      </c>
      <c r="D509" t="s">
        <v>6801</v>
      </c>
      <c r="F509">
        <v>2021</v>
      </c>
      <c r="G509" t="s">
        <v>6798</v>
      </c>
      <c r="H509" t="s">
        <v>6799</v>
      </c>
      <c r="I509" t="s">
        <v>6797</v>
      </c>
      <c r="K509" t="s">
        <v>13128</v>
      </c>
    </row>
    <row r="510" spans="1:11" x14ac:dyDescent="0.45">
      <c r="A510" t="s">
        <v>11760</v>
      </c>
      <c r="B510" t="s">
        <v>5857</v>
      </c>
      <c r="C510" t="s">
        <v>6035</v>
      </c>
      <c r="D510" t="s">
        <v>6032</v>
      </c>
      <c r="F510">
        <v>2019</v>
      </c>
      <c r="G510" t="s">
        <v>6029</v>
      </c>
      <c r="H510" t="s">
        <v>6030</v>
      </c>
      <c r="I510" t="s">
        <v>6028</v>
      </c>
      <c r="K510" t="s">
        <v>13206</v>
      </c>
    </row>
    <row r="511" spans="1:11" x14ac:dyDescent="0.45">
      <c r="A511" t="s">
        <v>11761</v>
      </c>
      <c r="B511" t="s">
        <v>9095</v>
      </c>
      <c r="C511" t="s">
        <v>10133</v>
      </c>
      <c r="D511" t="s">
        <v>10131</v>
      </c>
      <c r="F511">
        <v>2021</v>
      </c>
      <c r="G511" t="s">
        <v>11963</v>
      </c>
      <c r="H511" t="s">
        <v>10125</v>
      </c>
      <c r="I511" t="s">
        <v>10129</v>
      </c>
      <c r="J511" t="s">
        <v>9084</v>
      </c>
      <c r="K511" t="s">
        <v>13249</v>
      </c>
    </row>
    <row r="512" spans="1:11" x14ac:dyDescent="0.45">
      <c r="A512" t="s">
        <v>11760</v>
      </c>
      <c r="B512" t="s">
        <v>5857</v>
      </c>
      <c r="C512" t="s">
        <v>6724</v>
      </c>
      <c r="D512" t="s">
        <v>6721</v>
      </c>
      <c r="F512">
        <v>2021</v>
      </c>
      <c r="G512" t="s">
        <v>6718</v>
      </c>
      <c r="H512" t="s">
        <v>6719</v>
      </c>
      <c r="I512" t="s">
        <v>6717</v>
      </c>
      <c r="K512" t="s">
        <v>13137</v>
      </c>
    </row>
    <row r="513" spans="1:11" x14ac:dyDescent="0.45">
      <c r="A513" t="s">
        <v>11760</v>
      </c>
      <c r="B513" t="s">
        <v>5857</v>
      </c>
      <c r="C513" t="s">
        <v>6997</v>
      </c>
      <c r="D513" t="s">
        <v>6994</v>
      </c>
      <c r="F513">
        <v>2022</v>
      </c>
      <c r="G513" t="s">
        <v>6992</v>
      </c>
      <c r="I513" t="s">
        <v>6991</v>
      </c>
      <c r="K513" t="s">
        <v>13111</v>
      </c>
    </row>
    <row r="514" spans="1:11" x14ac:dyDescent="0.45">
      <c r="A514" t="s">
        <v>386</v>
      </c>
      <c r="B514" t="s">
        <v>17</v>
      </c>
      <c r="C514" t="s">
        <v>81</v>
      </c>
      <c r="D514" t="s">
        <v>82</v>
      </c>
      <c r="E514" t="s">
        <v>83</v>
      </c>
      <c r="F514">
        <v>2024</v>
      </c>
      <c r="G514" t="s">
        <v>85</v>
      </c>
      <c r="H514" t="s">
        <v>86</v>
      </c>
      <c r="I514" t="s">
        <v>87</v>
      </c>
      <c r="J514" t="s">
        <v>88</v>
      </c>
      <c r="K514" t="s">
        <v>12092</v>
      </c>
    </row>
    <row r="515" spans="1:11" x14ac:dyDescent="0.45">
      <c r="A515" t="s">
        <v>11759</v>
      </c>
      <c r="B515">
        <v>7</v>
      </c>
      <c r="C515" t="s">
        <v>1256</v>
      </c>
      <c r="D515" t="s">
        <v>1255</v>
      </c>
      <c r="E515" t="s">
        <v>766</v>
      </c>
      <c r="F515">
        <v>2020</v>
      </c>
      <c r="G515" t="s">
        <v>1253</v>
      </c>
      <c r="I515" t="s">
        <v>1252</v>
      </c>
      <c r="J515" t="s">
        <v>1251</v>
      </c>
      <c r="K515" t="s">
        <v>12823</v>
      </c>
    </row>
    <row r="516" spans="1:11" x14ac:dyDescent="0.45">
      <c r="A516" t="s">
        <v>11760</v>
      </c>
      <c r="B516" t="s">
        <v>5857</v>
      </c>
      <c r="C516" t="s">
        <v>7933</v>
      </c>
      <c r="D516" t="s">
        <v>7931</v>
      </c>
      <c r="F516">
        <v>2023</v>
      </c>
      <c r="G516" t="s">
        <v>7928</v>
      </c>
      <c r="H516" t="s">
        <v>7929</v>
      </c>
      <c r="I516" t="s">
        <v>7927</v>
      </c>
      <c r="K516" t="s">
        <v>13020</v>
      </c>
    </row>
    <row r="517" spans="1:11" x14ac:dyDescent="0.45">
      <c r="A517" t="s">
        <v>11761</v>
      </c>
      <c r="B517" t="s">
        <v>9095</v>
      </c>
      <c r="C517" t="s">
        <v>10548</v>
      </c>
      <c r="D517" t="s">
        <v>10546</v>
      </c>
      <c r="F517">
        <v>2024</v>
      </c>
      <c r="G517" t="s">
        <v>9084</v>
      </c>
      <c r="H517" t="s">
        <v>9084</v>
      </c>
      <c r="I517" t="s">
        <v>10544</v>
      </c>
      <c r="J517" t="s">
        <v>9084</v>
      </c>
      <c r="K517" t="s">
        <v>13241</v>
      </c>
    </row>
    <row r="518" spans="1:11" x14ac:dyDescent="0.45">
      <c r="A518" t="s">
        <v>11760</v>
      </c>
      <c r="B518" t="s">
        <v>5857</v>
      </c>
      <c r="C518" t="s">
        <v>7502</v>
      </c>
      <c r="D518" t="s">
        <v>7499</v>
      </c>
      <c r="F518">
        <v>2023</v>
      </c>
      <c r="G518" t="s">
        <v>7496</v>
      </c>
      <c r="H518" t="s">
        <v>7497</v>
      </c>
      <c r="I518" t="s">
        <v>7495</v>
      </c>
      <c r="K518" t="s">
        <v>13059</v>
      </c>
    </row>
    <row r="519" spans="1:11" x14ac:dyDescent="0.45">
      <c r="A519" t="s">
        <v>11759</v>
      </c>
      <c r="B519">
        <v>7</v>
      </c>
      <c r="C519" t="s">
        <v>1007</v>
      </c>
      <c r="D519" t="s">
        <v>1006</v>
      </c>
      <c r="E519" t="s">
        <v>640</v>
      </c>
      <c r="F519">
        <v>2021</v>
      </c>
      <c r="G519" t="s">
        <v>1005</v>
      </c>
      <c r="I519" t="s">
        <v>1004</v>
      </c>
      <c r="J519" t="s">
        <v>1003</v>
      </c>
      <c r="K519" t="s">
        <v>12859</v>
      </c>
    </row>
    <row r="520" spans="1:11" x14ac:dyDescent="0.45">
      <c r="A520" t="s">
        <v>11761</v>
      </c>
      <c r="B520" t="s">
        <v>9095</v>
      </c>
      <c r="C520" t="s">
        <v>9196</v>
      </c>
      <c r="D520" t="s">
        <v>9194</v>
      </c>
      <c r="F520">
        <v>2021</v>
      </c>
      <c r="G520" t="s">
        <v>12073</v>
      </c>
      <c r="H520" t="s">
        <v>9187</v>
      </c>
      <c r="I520" t="s">
        <v>9192</v>
      </c>
      <c r="J520" t="s">
        <v>9084</v>
      </c>
      <c r="K520" t="s">
        <v>13262</v>
      </c>
    </row>
    <row r="521" spans="1:11" x14ac:dyDescent="0.45">
      <c r="A521" t="s">
        <v>11759</v>
      </c>
      <c r="B521">
        <v>7</v>
      </c>
      <c r="C521" t="s">
        <v>2390</v>
      </c>
      <c r="D521" t="s">
        <v>2389</v>
      </c>
      <c r="E521" t="s">
        <v>2388</v>
      </c>
      <c r="F521">
        <v>2018</v>
      </c>
      <c r="G521" t="s">
        <v>2386</v>
      </c>
      <c r="I521" t="s">
        <v>2385</v>
      </c>
      <c r="J521" t="s">
        <v>2384</v>
      </c>
      <c r="K521" t="s">
        <v>12669</v>
      </c>
    </row>
    <row r="522" spans="1:11" x14ac:dyDescent="0.45">
      <c r="A522" t="s">
        <v>11759</v>
      </c>
      <c r="B522">
        <v>7</v>
      </c>
      <c r="C522" t="s">
        <v>3016</v>
      </c>
      <c r="D522" t="s">
        <v>3015</v>
      </c>
      <c r="E522" t="s">
        <v>773</v>
      </c>
      <c r="F522">
        <v>2024</v>
      </c>
      <c r="G522" t="s">
        <v>3014</v>
      </c>
      <c r="I522" t="s">
        <v>3013</v>
      </c>
      <c r="J522" t="s">
        <v>3012</v>
      </c>
      <c r="K522" t="s">
        <v>12576</v>
      </c>
    </row>
    <row r="523" spans="1:11" x14ac:dyDescent="0.45">
      <c r="A523" t="s">
        <v>11759</v>
      </c>
      <c r="B523">
        <v>7</v>
      </c>
      <c r="C523" t="s">
        <v>2417</v>
      </c>
      <c r="D523" t="s">
        <v>2416</v>
      </c>
      <c r="E523" t="s">
        <v>2415</v>
      </c>
      <c r="F523">
        <v>2017</v>
      </c>
      <c r="G523" t="s">
        <v>2413</v>
      </c>
      <c r="I523" t="s">
        <v>2412</v>
      </c>
      <c r="K523" t="s">
        <v>12665</v>
      </c>
    </row>
    <row r="524" spans="1:11" x14ac:dyDescent="0.45">
      <c r="A524" t="s">
        <v>11759</v>
      </c>
      <c r="B524">
        <v>7</v>
      </c>
      <c r="C524" t="s">
        <v>2708</v>
      </c>
      <c r="D524" t="s">
        <v>2707</v>
      </c>
      <c r="E524" t="s">
        <v>2706</v>
      </c>
      <c r="F524">
        <v>2023</v>
      </c>
      <c r="G524" t="s">
        <v>2705</v>
      </c>
      <c r="I524" t="s">
        <v>2704</v>
      </c>
      <c r="J524" t="s">
        <v>2703</v>
      </c>
      <c r="K524" t="s">
        <v>12622</v>
      </c>
    </row>
    <row r="525" spans="1:11" x14ac:dyDescent="0.45">
      <c r="A525" t="s">
        <v>11760</v>
      </c>
      <c r="B525" t="s">
        <v>5857</v>
      </c>
      <c r="C525" t="s">
        <v>7316</v>
      </c>
      <c r="D525" t="s">
        <v>931</v>
      </c>
      <c r="F525">
        <v>2020</v>
      </c>
      <c r="G525" t="s">
        <v>7312</v>
      </c>
      <c r="H525" t="s">
        <v>7313</v>
      </c>
      <c r="I525" t="s">
        <v>7311</v>
      </c>
      <c r="K525" t="s">
        <v>12870</v>
      </c>
    </row>
    <row r="526" spans="1:11" x14ac:dyDescent="0.45">
      <c r="A526" t="s">
        <v>11759</v>
      </c>
      <c r="B526">
        <v>7</v>
      </c>
      <c r="C526" t="s">
        <v>4104</v>
      </c>
      <c r="D526" t="s">
        <v>4103</v>
      </c>
      <c r="E526" t="s">
        <v>3972</v>
      </c>
      <c r="F526">
        <v>2021</v>
      </c>
      <c r="G526" t="s">
        <v>4102</v>
      </c>
      <c r="I526" t="s">
        <v>4101</v>
      </c>
      <c r="J526" t="s">
        <v>4100</v>
      </c>
      <c r="K526" t="s">
        <v>12417</v>
      </c>
    </row>
    <row r="527" spans="1:11" x14ac:dyDescent="0.45">
      <c r="A527" t="s">
        <v>11759</v>
      </c>
      <c r="B527">
        <v>7</v>
      </c>
      <c r="C527" t="s">
        <v>3974</v>
      </c>
      <c r="D527" t="s">
        <v>3973</v>
      </c>
      <c r="E527" t="s">
        <v>3972</v>
      </c>
      <c r="F527">
        <v>2021</v>
      </c>
      <c r="G527" t="s">
        <v>3971</v>
      </c>
      <c r="I527" t="s">
        <v>3970</v>
      </c>
      <c r="J527" t="s">
        <v>3969</v>
      </c>
      <c r="K527" t="s">
        <v>12436</v>
      </c>
    </row>
    <row r="528" spans="1:11" x14ac:dyDescent="0.45">
      <c r="A528" t="s">
        <v>11759</v>
      </c>
      <c r="B528">
        <v>7</v>
      </c>
      <c r="C528" t="s">
        <v>4882</v>
      </c>
      <c r="D528" t="s">
        <v>4881</v>
      </c>
      <c r="E528" t="s">
        <v>720</v>
      </c>
      <c r="F528">
        <v>2024</v>
      </c>
      <c r="G528" t="s">
        <v>4878</v>
      </c>
      <c r="I528" t="s">
        <v>4877</v>
      </c>
      <c r="J528" t="s">
        <v>4876</v>
      </c>
      <c r="K528" t="s">
        <v>12299</v>
      </c>
    </row>
    <row r="529" spans="1:11" x14ac:dyDescent="0.45">
      <c r="A529" t="s">
        <v>386</v>
      </c>
      <c r="B529" t="s">
        <v>17</v>
      </c>
      <c r="C529" t="s">
        <v>225</v>
      </c>
      <c r="D529" t="s">
        <v>226</v>
      </c>
      <c r="E529" t="s">
        <v>227</v>
      </c>
      <c r="F529">
        <v>2023</v>
      </c>
      <c r="G529" t="s">
        <v>228</v>
      </c>
      <c r="H529" t="s">
        <v>229</v>
      </c>
      <c r="I529" t="s">
        <v>230</v>
      </c>
      <c r="J529" t="s">
        <v>231</v>
      </c>
      <c r="K529" t="s">
        <v>12114</v>
      </c>
    </row>
    <row r="530" spans="1:11" x14ac:dyDescent="0.45">
      <c r="A530" t="s">
        <v>11759</v>
      </c>
      <c r="B530">
        <v>7</v>
      </c>
      <c r="C530" t="s">
        <v>2810</v>
      </c>
      <c r="D530" t="s">
        <v>2809</v>
      </c>
      <c r="E530" t="s">
        <v>1980</v>
      </c>
      <c r="F530">
        <v>2024</v>
      </c>
      <c r="G530" t="s">
        <v>2807</v>
      </c>
      <c r="I530" t="s">
        <v>2806</v>
      </c>
      <c r="J530" t="s">
        <v>2805</v>
      </c>
      <c r="K530" t="s">
        <v>12607</v>
      </c>
    </row>
    <row r="531" spans="1:11" x14ac:dyDescent="0.45">
      <c r="A531" t="s">
        <v>11759</v>
      </c>
      <c r="B531">
        <v>7</v>
      </c>
      <c r="C531" t="s">
        <v>5690</v>
      </c>
      <c r="D531" t="s">
        <v>5689</v>
      </c>
      <c r="E531" t="s">
        <v>1980</v>
      </c>
      <c r="F531">
        <v>2024</v>
      </c>
      <c r="G531" t="s">
        <v>5687</v>
      </c>
      <c r="I531" t="s">
        <v>5686</v>
      </c>
      <c r="J531" t="s">
        <v>5685</v>
      </c>
      <c r="K531" t="s">
        <v>12176</v>
      </c>
    </row>
    <row r="532" spans="1:11" x14ac:dyDescent="0.45">
      <c r="A532" t="s">
        <v>11759</v>
      </c>
      <c r="B532">
        <v>7</v>
      </c>
      <c r="C532" t="s">
        <v>2580</v>
      </c>
      <c r="D532" t="s">
        <v>2579</v>
      </c>
      <c r="E532" t="s">
        <v>2578</v>
      </c>
      <c r="F532">
        <v>2023</v>
      </c>
      <c r="G532" t="s">
        <v>2577</v>
      </c>
      <c r="I532" t="s">
        <v>2576</v>
      </c>
      <c r="J532" t="s">
        <v>2575</v>
      </c>
      <c r="K532" t="s">
        <v>12641</v>
      </c>
    </row>
    <row r="533" spans="1:11" x14ac:dyDescent="0.45">
      <c r="A533" t="s">
        <v>11759</v>
      </c>
      <c r="B533">
        <v>7</v>
      </c>
      <c r="C533" t="s">
        <v>1351</v>
      </c>
      <c r="D533" t="s">
        <v>1350</v>
      </c>
      <c r="E533" t="s">
        <v>1349</v>
      </c>
      <c r="F533">
        <v>2019</v>
      </c>
      <c r="G533" t="s">
        <v>1347</v>
      </c>
      <c r="I533" t="s">
        <v>1346</v>
      </c>
      <c r="J533" t="s">
        <v>1345</v>
      </c>
      <c r="K533" t="s">
        <v>12810</v>
      </c>
    </row>
    <row r="534" spans="1:11" x14ac:dyDescent="0.45">
      <c r="A534" t="s">
        <v>11759</v>
      </c>
      <c r="B534">
        <v>7</v>
      </c>
      <c r="C534" t="s">
        <v>2368</v>
      </c>
      <c r="D534" t="s">
        <v>2367</v>
      </c>
      <c r="E534" t="s">
        <v>2366</v>
      </c>
      <c r="F534">
        <v>2017</v>
      </c>
      <c r="G534" t="s">
        <v>2365</v>
      </c>
      <c r="I534" t="s">
        <v>2364</v>
      </c>
      <c r="J534" t="s">
        <v>2363</v>
      </c>
      <c r="K534" t="s">
        <v>12672</v>
      </c>
    </row>
    <row r="535" spans="1:11" x14ac:dyDescent="0.45">
      <c r="A535" t="s">
        <v>11759</v>
      </c>
      <c r="B535">
        <v>7</v>
      </c>
      <c r="C535" t="s">
        <v>5702</v>
      </c>
      <c r="D535" t="s">
        <v>5701</v>
      </c>
      <c r="E535" t="s">
        <v>979</v>
      </c>
      <c r="F535">
        <v>2024</v>
      </c>
      <c r="G535" t="s">
        <v>5700</v>
      </c>
      <c r="I535" t="s">
        <v>5699</v>
      </c>
      <c r="J535" t="s">
        <v>5698</v>
      </c>
      <c r="K535" t="s">
        <v>12174</v>
      </c>
    </row>
    <row r="536" spans="1:11" x14ac:dyDescent="0.45">
      <c r="A536" t="s">
        <v>11760</v>
      </c>
      <c r="B536" t="s">
        <v>5857</v>
      </c>
      <c r="C536" t="s">
        <v>8849</v>
      </c>
      <c r="D536" t="s">
        <v>8846</v>
      </c>
      <c r="F536">
        <v>2024</v>
      </c>
      <c r="G536" t="s">
        <v>8844</v>
      </c>
      <c r="H536" t="s">
        <v>8845</v>
      </c>
      <c r="I536" t="s">
        <v>8843</v>
      </c>
      <c r="K536" t="s">
        <v>12940</v>
      </c>
    </row>
    <row r="537" spans="1:11" x14ac:dyDescent="0.45">
      <c r="A537" t="s">
        <v>11759</v>
      </c>
      <c r="B537">
        <v>7</v>
      </c>
      <c r="C537" t="s">
        <v>2912</v>
      </c>
      <c r="D537" t="s">
        <v>2911</v>
      </c>
      <c r="E537" t="s">
        <v>893</v>
      </c>
      <c r="F537">
        <v>2023</v>
      </c>
      <c r="G537" t="s">
        <v>2909</v>
      </c>
      <c r="I537" t="s">
        <v>2908</v>
      </c>
      <c r="J537" t="s">
        <v>2907</v>
      </c>
      <c r="K537" t="s">
        <v>12592</v>
      </c>
    </row>
    <row r="538" spans="1:11" x14ac:dyDescent="0.45">
      <c r="A538" t="s">
        <v>11760</v>
      </c>
      <c r="B538" t="s">
        <v>5857</v>
      </c>
      <c r="C538" t="s">
        <v>8893</v>
      </c>
      <c r="D538" t="s">
        <v>8890</v>
      </c>
      <c r="F538">
        <v>2024</v>
      </c>
      <c r="G538" t="s">
        <v>8887</v>
      </c>
      <c r="H538" t="s">
        <v>8888</v>
      </c>
      <c r="I538" t="s">
        <v>8886</v>
      </c>
      <c r="K538" t="s">
        <v>12935</v>
      </c>
    </row>
    <row r="539" spans="1:11" x14ac:dyDescent="0.45">
      <c r="A539" t="s">
        <v>11759</v>
      </c>
      <c r="B539">
        <v>7</v>
      </c>
      <c r="C539" t="s">
        <v>4193</v>
      </c>
      <c r="D539" t="s">
        <v>4192</v>
      </c>
      <c r="E539" t="s">
        <v>3219</v>
      </c>
      <c r="F539">
        <v>2021</v>
      </c>
      <c r="G539" t="s">
        <v>4191</v>
      </c>
      <c r="I539" t="s">
        <v>4190</v>
      </c>
      <c r="J539" t="s">
        <v>4189</v>
      </c>
      <c r="K539" t="s">
        <v>12403</v>
      </c>
    </row>
    <row r="540" spans="1:11" x14ac:dyDescent="0.45">
      <c r="A540" t="s">
        <v>386</v>
      </c>
      <c r="B540" t="s">
        <v>17</v>
      </c>
      <c r="C540" t="s">
        <v>29</v>
      </c>
      <c r="D540" t="s">
        <v>30</v>
      </c>
      <c r="E540" t="s">
        <v>31</v>
      </c>
      <c r="F540">
        <v>2021</v>
      </c>
      <c r="G540" t="s">
        <v>34</v>
      </c>
      <c r="H540" t="s">
        <v>35</v>
      </c>
      <c r="I540" t="s">
        <v>36</v>
      </c>
      <c r="J540" t="s">
        <v>37</v>
      </c>
      <c r="K540" t="s">
        <v>12086</v>
      </c>
    </row>
    <row r="541" spans="1:11" x14ac:dyDescent="0.45">
      <c r="A541" t="s">
        <v>11759</v>
      </c>
      <c r="B541">
        <v>7</v>
      </c>
      <c r="C541" t="s">
        <v>5142</v>
      </c>
      <c r="D541" t="s">
        <v>5141</v>
      </c>
      <c r="E541" t="s">
        <v>830</v>
      </c>
      <c r="F541">
        <v>2024</v>
      </c>
      <c r="G541" t="s">
        <v>5140</v>
      </c>
      <c r="I541" t="s">
        <v>5139</v>
      </c>
      <c r="J541" t="s">
        <v>5138</v>
      </c>
      <c r="K541" t="s">
        <v>12259</v>
      </c>
    </row>
    <row r="542" spans="1:11" x14ac:dyDescent="0.45">
      <c r="A542" t="s">
        <v>11759</v>
      </c>
      <c r="B542">
        <v>7</v>
      </c>
      <c r="C542" t="s">
        <v>953</v>
      </c>
      <c r="D542" t="s">
        <v>952</v>
      </c>
      <c r="E542" t="s">
        <v>951</v>
      </c>
      <c r="F542">
        <v>2020</v>
      </c>
      <c r="G542" t="s">
        <v>950</v>
      </c>
      <c r="I542" t="s">
        <v>949</v>
      </c>
      <c r="J542" t="s">
        <v>948</v>
      </c>
      <c r="K542" t="s">
        <v>12867</v>
      </c>
    </row>
    <row r="543" spans="1:11" x14ac:dyDescent="0.45">
      <c r="A543" t="s">
        <v>11759</v>
      </c>
      <c r="B543">
        <v>7</v>
      </c>
      <c r="C543" t="s">
        <v>3726</v>
      </c>
      <c r="D543" t="s">
        <v>3725</v>
      </c>
      <c r="E543" t="s">
        <v>1241</v>
      </c>
      <c r="F543">
        <v>2023</v>
      </c>
      <c r="G543" t="s">
        <v>3722</v>
      </c>
      <c r="I543" t="s">
        <v>3721</v>
      </c>
      <c r="J543" t="s">
        <v>3720</v>
      </c>
      <c r="K543" t="s">
        <v>12472</v>
      </c>
    </row>
    <row r="544" spans="1:11" x14ac:dyDescent="0.45">
      <c r="A544" t="s">
        <v>11760</v>
      </c>
      <c r="B544" t="s">
        <v>5857</v>
      </c>
      <c r="C544" t="s">
        <v>7543</v>
      </c>
      <c r="D544" t="s">
        <v>3339</v>
      </c>
      <c r="F544">
        <v>2022</v>
      </c>
      <c r="G544" t="s">
        <v>7539</v>
      </c>
      <c r="H544" t="s">
        <v>7540</v>
      </c>
      <c r="I544" t="s">
        <v>7538</v>
      </c>
      <c r="K544" t="s">
        <v>12528</v>
      </c>
    </row>
    <row r="545" spans="1:11" x14ac:dyDescent="0.45">
      <c r="A545" t="s">
        <v>11760</v>
      </c>
      <c r="B545" t="s">
        <v>5857</v>
      </c>
      <c r="C545" t="s">
        <v>6787</v>
      </c>
      <c r="D545" t="s">
        <v>6785</v>
      </c>
      <c r="F545">
        <v>2021</v>
      </c>
      <c r="G545" t="s">
        <v>6781</v>
      </c>
      <c r="H545" t="s">
        <v>6782</v>
      </c>
      <c r="I545" t="s">
        <v>6780</v>
      </c>
      <c r="K545" t="s">
        <v>13130</v>
      </c>
    </row>
    <row r="546" spans="1:11" x14ac:dyDescent="0.45">
      <c r="A546" t="s">
        <v>11759</v>
      </c>
      <c r="B546">
        <v>7</v>
      </c>
      <c r="C546" t="s">
        <v>5015</v>
      </c>
      <c r="D546" t="s">
        <v>5014</v>
      </c>
      <c r="E546" t="s">
        <v>626</v>
      </c>
      <c r="F546">
        <v>2024</v>
      </c>
      <c r="G546" t="s">
        <v>5013</v>
      </c>
      <c r="I546" t="s">
        <v>5012</v>
      </c>
      <c r="J546" t="s">
        <v>5011</v>
      </c>
      <c r="K546" t="s">
        <v>12279</v>
      </c>
    </row>
    <row r="547" spans="1:11" x14ac:dyDescent="0.45">
      <c r="A547" t="s">
        <v>11759</v>
      </c>
      <c r="B547">
        <v>7</v>
      </c>
      <c r="C547" t="s">
        <v>4277</v>
      </c>
      <c r="D547" t="s">
        <v>4276</v>
      </c>
      <c r="E547" t="s">
        <v>3300</v>
      </c>
      <c r="F547">
        <v>2022</v>
      </c>
      <c r="G547" t="s">
        <v>4275</v>
      </c>
      <c r="I547" t="s">
        <v>4274</v>
      </c>
      <c r="J547" t="s">
        <v>4273</v>
      </c>
      <c r="K547" t="s">
        <v>12390</v>
      </c>
    </row>
    <row r="548" spans="1:11" x14ac:dyDescent="0.45">
      <c r="A548" t="s">
        <v>11760</v>
      </c>
      <c r="B548" t="s">
        <v>5857</v>
      </c>
      <c r="C548" t="s">
        <v>7898</v>
      </c>
      <c r="D548" t="s">
        <v>7895</v>
      </c>
      <c r="F548">
        <v>2023</v>
      </c>
      <c r="G548" t="s">
        <v>7891</v>
      </c>
      <c r="H548" t="s">
        <v>7892</v>
      </c>
      <c r="I548" t="s">
        <v>7890</v>
      </c>
      <c r="K548" t="s">
        <v>13024</v>
      </c>
    </row>
    <row r="549" spans="1:11" x14ac:dyDescent="0.45">
      <c r="A549" t="s">
        <v>11759</v>
      </c>
      <c r="B549">
        <v>7</v>
      </c>
      <c r="C549" t="s">
        <v>1146</v>
      </c>
      <c r="D549" t="s">
        <v>1145</v>
      </c>
      <c r="E549" t="s">
        <v>850</v>
      </c>
      <c r="F549">
        <v>2021</v>
      </c>
      <c r="G549" t="s">
        <v>1143</v>
      </c>
      <c r="I549" t="s">
        <v>1142</v>
      </c>
      <c r="K549" t="s">
        <v>12839</v>
      </c>
    </row>
    <row r="550" spans="1:11" x14ac:dyDescent="0.45">
      <c r="A550" t="s">
        <v>11760</v>
      </c>
      <c r="B550" t="s">
        <v>5857</v>
      </c>
      <c r="C550" t="s">
        <v>6436</v>
      </c>
      <c r="D550" t="s">
        <v>6433</v>
      </c>
      <c r="F550">
        <v>2017</v>
      </c>
      <c r="G550" t="s">
        <v>6431</v>
      </c>
      <c r="I550" t="s">
        <v>6430</v>
      </c>
      <c r="K550" t="s">
        <v>13168</v>
      </c>
    </row>
    <row r="551" spans="1:11" x14ac:dyDescent="0.45">
      <c r="A551" t="s">
        <v>11759</v>
      </c>
      <c r="B551">
        <v>7</v>
      </c>
      <c r="C551" t="s">
        <v>852</v>
      </c>
      <c r="D551" t="s">
        <v>851</v>
      </c>
      <c r="E551" t="s">
        <v>850</v>
      </c>
      <c r="F551">
        <v>2021</v>
      </c>
      <c r="G551" t="s">
        <v>848</v>
      </c>
      <c r="I551" t="s">
        <v>847</v>
      </c>
      <c r="K551" t="s">
        <v>12881</v>
      </c>
    </row>
    <row r="552" spans="1:11" x14ac:dyDescent="0.45">
      <c r="A552" t="s">
        <v>11759</v>
      </c>
      <c r="B552">
        <v>7</v>
      </c>
      <c r="C552" t="s">
        <v>5471</v>
      </c>
      <c r="D552" t="s">
        <v>5470</v>
      </c>
      <c r="E552" t="s">
        <v>5469</v>
      </c>
      <c r="F552">
        <v>2024</v>
      </c>
      <c r="G552" t="s">
        <v>5468</v>
      </c>
      <c r="I552" t="s">
        <v>5467</v>
      </c>
      <c r="J552" t="s">
        <v>5466</v>
      </c>
      <c r="K552" t="s">
        <v>12209</v>
      </c>
    </row>
    <row r="553" spans="1:11" x14ac:dyDescent="0.45">
      <c r="A553" t="s">
        <v>11759</v>
      </c>
      <c r="B553">
        <v>7</v>
      </c>
      <c r="C553" t="s">
        <v>1084</v>
      </c>
      <c r="D553" t="s">
        <v>1083</v>
      </c>
      <c r="E553" t="s">
        <v>902</v>
      </c>
      <c r="F553">
        <v>2021</v>
      </c>
      <c r="G553" t="s">
        <v>1081</v>
      </c>
      <c r="I553" t="s">
        <v>1080</v>
      </c>
      <c r="J553" t="s">
        <v>1079</v>
      </c>
      <c r="K553" t="s">
        <v>12848</v>
      </c>
    </row>
    <row r="554" spans="1:11" x14ac:dyDescent="0.45">
      <c r="A554" t="s">
        <v>11759</v>
      </c>
      <c r="B554">
        <v>7</v>
      </c>
      <c r="C554" t="s">
        <v>1838</v>
      </c>
      <c r="D554" t="s">
        <v>1837</v>
      </c>
      <c r="E554" t="s">
        <v>1836</v>
      </c>
      <c r="F554">
        <v>2019</v>
      </c>
      <c r="G554" t="s">
        <v>1835</v>
      </c>
      <c r="I554" t="s">
        <v>1834</v>
      </c>
      <c r="K554" t="s">
        <v>12744</v>
      </c>
    </row>
    <row r="555" spans="1:11" x14ac:dyDescent="0.45">
      <c r="A555" t="s">
        <v>11759</v>
      </c>
      <c r="B555">
        <v>7</v>
      </c>
      <c r="C555" t="s">
        <v>1625</v>
      </c>
      <c r="D555" t="s">
        <v>1624</v>
      </c>
      <c r="E555" t="s">
        <v>605</v>
      </c>
      <c r="F555">
        <v>2020</v>
      </c>
      <c r="G555" t="s">
        <v>1623</v>
      </c>
      <c r="I555" t="s">
        <v>1622</v>
      </c>
      <c r="J555" t="s">
        <v>1621</v>
      </c>
      <c r="K555" t="s">
        <v>12773</v>
      </c>
    </row>
    <row r="556" spans="1:11" x14ac:dyDescent="0.45">
      <c r="A556" t="s">
        <v>11760</v>
      </c>
      <c r="B556" t="s">
        <v>5857</v>
      </c>
      <c r="C556" t="s">
        <v>9010</v>
      </c>
      <c r="D556" t="s">
        <v>9007</v>
      </c>
      <c r="F556">
        <v>2024</v>
      </c>
      <c r="G556" t="s">
        <v>9005</v>
      </c>
      <c r="H556" t="s">
        <v>9006</v>
      </c>
      <c r="I556" t="s">
        <v>9004</v>
      </c>
      <c r="K556" t="s">
        <v>12922</v>
      </c>
    </row>
    <row r="557" spans="1:11" x14ac:dyDescent="0.45">
      <c r="A557" t="s">
        <v>11760</v>
      </c>
      <c r="B557" t="s">
        <v>5857</v>
      </c>
      <c r="C557" t="s">
        <v>9027</v>
      </c>
      <c r="D557" t="s">
        <v>9024</v>
      </c>
      <c r="F557">
        <v>2023</v>
      </c>
      <c r="G557" t="s">
        <v>9021</v>
      </c>
      <c r="H557" t="s">
        <v>9022</v>
      </c>
      <c r="I557" t="s">
        <v>9020</v>
      </c>
      <c r="K557" t="s">
        <v>12920</v>
      </c>
    </row>
    <row r="558" spans="1:11" x14ac:dyDescent="0.45">
      <c r="A558" t="s">
        <v>11760</v>
      </c>
      <c r="B558" t="s">
        <v>5857</v>
      </c>
      <c r="C558" t="s">
        <v>6043</v>
      </c>
      <c r="D558" t="s">
        <v>6041</v>
      </c>
      <c r="F558">
        <v>2020</v>
      </c>
      <c r="G558" t="s">
        <v>6038</v>
      </c>
      <c r="H558" t="s">
        <v>6039</v>
      </c>
      <c r="I558" t="s">
        <v>6037</v>
      </c>
      <c r="K558" t="s">
        <v>13205</v>
      </c>
    </row>
    <row r="559" spans="1:11" x14ac:dyDescent="0.45">
      <c r="A559" t="s">
        <v>11760</v>
      </c>
      <c r="B559" t="s">
        <v>5857</v>
      </c>
      <c r="C559" t="s">
        <v>6476</v>
      </c>
      <c r="D559" t="s">
        <v>6473</v>
      </c>
      <c r="F559">
        <v>2017</v>
      </c>
      <c r="G559" t="s">
        <v>6470</v>
      </c>
      <c r="H559" t="s">
        <v>6471</v>
      </c>
      <c r="I559" t="s">
        <v>6469</v>
      </c>
      <c r="K559" t="s">
        <v>13163</v>
      </c>
    </row>
    <row r="560" spans="1:11" x14ac:dyDescent="0.45">
      <c r="A560" t="s">
        <v>11760</v>
      </c>
      <c r="B560" t="s">
        <v>5857</v>
      </c>
      <c r="C560" t="s">
        <v>7049</v>
      </c>
      <c r="D560" t="s">
        <v>7047</v>
      </c>
      <c r="F560">
        <v>2022</v>
      </c>
      <c r="G560" t="s">
        <v>7045</v>
      </c>
      <c r="H560" t="s">
        <v>7046</v>
      </c>
      <c r="I560" t="s">
        <v>7044</v>
      </c>
      <c r="K560" t="s">
        <v>13106</v>
      </c>
    </row>
    <row r="561" spans="1:11" x14ac:dyDescent="0.45">
      <c r="A561" t="s">
        <v>11760</v>
      </c>
      <c r="B561" t="s">
        <v>5857</v>
      </c>
      <c r="C561" t="s">
        <v>7299</v>
      </c>
      <c r="D561" t="s">
        <v>7296</v>
      </c>
      <c r="F561">
        <v>2021</v>
      </c>
      <c r="G561" t="s">
        <v>7294</v>
      </c>
      <c r="H561" t="s">
        <v>7295</v>
      </c>
      <c r="I561" t="s">
        <v>7293</v>
      </c>
      <c r="K561" t="s">
        <v>13081</v>
      </c>
    </row>
    <row r="562" spans="1:11" x14ac:dyDescent="0.45">
      <c r="A562" t="s">
        <v>11759</v>
      </c>
      <c r="B562">
        <v>7</v>
      </c>
      <c r="C562" t="s">
        <v>2573</v>
      </c>
      <c r="D562" t="s">
        <v>2572</v>
      </c>
      <c r="E562" t="s">
        <v>979</v>
      </c>
      <c r="F562">
        <v>2024</v>
      </c>
      <c r="G562" t="s">
        <v>2571</v>
      </c>
      <c r="I562" t="s">
        <v>2570</v>
      </c>
      <c r="J562" t="s">
        <v>2569</v>
      </c>
      <c r="K562" t="s">
        <v>12642</v>
      </c>
    </row>
    <row r="563" spans="1:11" x14ac:dyDescent="0.45">
      <c r="A563" t="s">
        <v>11759</v>
      </c>
      <c r="B563">
        <v>7</v>
      </c>
      <c r="C563" t="s">
        <v>2139</v>
      </c>
      <c r="D563" t="s">
        <v>2138</v>
      </c>
      <c r="E563" t="s">
        <v>2137</v>
      </c>
      <c r="F563">
        <v>2018</v>
      </c>
      <c r="G563" t="s">
        <v>2134</v>
      </c>
      <c r="I563" t="s">
        <v>2133</v>
      </c>
      <c r="J563" t="s">
        <v>2132</v>
      </c>
      <c r="K563" t="s">
        <v>12703</v>
      </c>
    </row>
    <row r="564" spans="1:11" x14ac:dyDescent="0.45">
      <c r="A564" t="s">
        <v>11759</v>
      </c>
      <c r="B564">
        <v>7</v>
      </c>
      <c r="C564" t="s">
        <v>5242</v>
      </c>
      <c r="D564" t="s">
        <v>5241</v>
      </c>
      <c r="E564" t="s">
        <v>5240</v>
      </c>
      <c r="F564">
        <v>2024</v>
      </c>
      <c r="G564" t="s">
        <v>5239</v>
      </c>
      <c r="I564" t="s">
        <v>5238</v>
      </c>
      <c r="J564" t="s">
        <v>5237</v>
      </c>
      <c r="K564" t="s">
        <v>12244</v>
      </c>
    </row>
    <row r="565" spans="1:11" x14ac:dyDescent="0.45">
      <c r="A565" t="s">
        <v>11759</v>
      </c>
      <c r="B565">
        <v>7</v>
      </c>
      <c r="C565" t="s">
        <v>2601</v>
      </c>
      <c r="D565" t="s">
        <v>2600</v>
      </c>
      <c r="E565" t="s">
        <v>2599</v>
      </c>
      <c r="F565">
        <v>2023</v>
      </c>
      <c r="G565" t="s">
        <v>2598</v>
      </c>
      <c r="I565" t="s">
        <v>2597</v>
      </c>
      <c r="J565" t="s">
        <v>2596</v>
      </c>
      <c r="K565" t="s">
        <v>12638</v>
      </c>
    </row>
    <row r="566" spans="1:11" x14ac:dyDescent="0.45">
      <c r="A566" t="s">
        <v>11759</v>
      </c>
      <c r="B566">
        <v>7</v>
      </c>
      <c r="C566" t="s">
        <v>5214</v>
      </c>
      <c r="D566" t="s">
        <v>5213</v>
      </c>
      <c r="E566" t="s">
        <v>1941</v>
      </c>
      <c r="F566">
        <v>2024</v>
      </c>
      <c r="G566" t="s">
        <v>5212</v>
      </c>
      <c r="I566" t="s">
        <v>5211</v>
      </c>
      <c r="J566" t="s">
        <v>5210</v>
      </c>
      <c r="K566" t="s">
        <v>12248</v>
      </c>
    </row>
    <row r="567" spans="1:11" x14ac:dyDescent="0.45">
      <c r="A567" t="s">
        <v>11760</v>
      </c>
      <c r="B567" t="s">
        <v>5857</v>
      </c>
      <c r="C567" t="s">
        <v>8421</v>
      </c>
      <c r="D567" t="s">
        <v>4820</v>
      </c>
      <c r="F567">
        <v>2024</v>
      </c>
      <c r="G567" t="s">
        <v>8417</v>
      </c>
      <c r="H567" t="s">
        <v>8418</v>
      </c>
      <c r="I567" t="s">
        <v>8416</v>
      </c>
      <c r="K567" t="s">
        <v>12308</v>
      </c>
    </row>
    <row r="568" spans="1:11" x14ac:dyDescent="0.45">
      <c r="A568" t="s">
        <v>11759</v>
      </c>
      <c r="B568">
        <v>7</v>
      </c>
      <c r="C568" t="s">
        <v>738</v>
      </c>
      <c r="D568" t="s">
        <v>737</v>
      </c>
      <c r="E568" t="s">
        <v>736</v>
      </c>
      <c r="F568">
        <v>2020</v>
      </c>
      <c r="G568" t="s">
        <v>734</v>
      </c>
      <c r="I568" t="s">
        <v>733</v>
      </c>
      <c r="J568" t="s">
        <v>732</v>
      </c>
      <c r="K568" t="s">
        <v>12897</v>
      </c>
    </row>
    <row r="569" spans="1:11" x14ac:dyDescent="0.45">
      <c r="A569" t="s">
        <v>11759</v>
      </c>
      <c r="B569">
        <v>7</v>
      </c>
      <c r="C569" t="s">
        <v>2635</v>
      </c>
      <c r="D569" t="s">
        <v>2634</v>
      </c>
      <c r="E569" t="s">
        <v>2633</v>
      </c>
      <c r="F569">
        <v>2023</v>
      </c>
      <c r="G569" t="s">
        <v>2632</v>
      </c>
      <c r="I569" t="s">
        <v>2631</v>
      </c>
      <c r="J569" t="s">
        <v>2630</v>
      </c>
      <c r="K569" t="s">
        <v>12633</v>
      </c>
    </row>
    <row r="570" spans="1:11" x14ac:dyDescent="0.45">
      <c r="A570" t="s">
        <v>11759</v>
      </c>
      <c r="B570">
        <v>7</v>
      </c>
      <c r="C570" t="s">
        <v>628</v>
      </c>
      <c r="D570" t="s">
        <v>627</v>
      </c>
      <c r="E570" t="s">
        <v>626</v>
      </c>
      <c r="F570">
        <v>2020</v>
      </c>
      <c r="G570" t="s">
        <v>625</v>
      </c>
      <c r="I570" t="s">
        <v>624</v>
      </c>
      <c r="J570" t="s">
        <v>623</v>
      </c>
      <c r="K570" t="s">
        <v>12912</v>
      </c>
    </row>
    <row r="571" spans="1:11" x14ac:dyDescent="0.45">
      <c r="A571" t="s">
        <v>11759</v>
      </c>
      <c r="B571">
        <v>7</v>
      </c>
      <c r="C571" t="s">
        <v>1262</v>
      </c>
      <c r="D571" t="s">
        <v>1261</v>
      </c>
      <c r="E571" t="s">
        <v>690</v>
      </c>
      <c r="F571">
        <v>2021</v>
      </c>
      <c r="G571" t="s">
        <v>1260</v>
      </c>
      <c r="I571" t="s">
        <v>1259</v>
      </c>
      <c r="J571" t="s">
        <v>1258</v>
      </c>
      <c r="K571" t="s">
        <v>12822</v>
      </c>
    </row>
    <row r="572" spans="1:11" x14ac:dyDescent="0.45">
      <c r="A572" t="s">
        <v>11759</v>
      </c>
      <c r="B572">
        <v>7</v>
      </c>
      <c r="C572" t="s">
        <v>3888</v>
      </c>
      <c r="D572" t="s">
        <v>3887</v>
      </c>
      <c r="E572" t="s">
        <v>795</v>
      </c>
      <c r="F572">
        <v>2022</v>
      </c>
      <c r="G572" t="s">
        <v>3886</v>
      </c>
      <c r="I572" t="s">
        <v>3885</v>
      </c>
      <c r="J572" t="s">
        <v>3884</v>
      </c>
      <c r="K572" t="s">
        <v>12448</v>
      </c>
    </row>
    <row r="573" spans="1:11" x14ac:dyDescent="0.45">
      <c r="A573" t="s">
        <v>11760</v>
      </c>
      <c r="B573" t="s">
        <v>5857</v>
      </c>
      <c r="C573" t="s">
        <v>6404</v>
      </c>
      <c r="D573" t="s">
        <v>6401</v>
      </c>
      <c r="F573">
        <v>2020</v>
      </c>
      <c r="G573" t="s">
        <v>6398</v>
      </c>
      <c r="H573" t="s">
        <v>6399</v>
      </c>
      <c r="I573" t="s">
        <v>6397</v>
      </c>
      <c r="K573" t="s">
        <v>13171</v>
      </c>
    </row>
    <row r="574" spans="1:11" x14ac:dyDescent="0.45">
      <c r="A574" t="s">
        <v>11759</v>
      </c>
      <c r="B574">
        <v>7</v>
      </c>
      <c r="C574" t="s">
        <v>3399</v>
      </c>
      <c r="D574" t="s">
        <v>3398</v>
      </c>
      <c r="E574" t="s">
        <v>1731</v>
      </c>
      <c r="F574">
        <v>2022</v>
      </c>
      <c r="G574" t="s">
        <v>3397</v>
      </c>
      <c r="I574" t="s">
        <v>3396</v>
      </c>
      <c r="J574" t="s">
        <v>3395</v>
      </c>
      <c r="K574" t="s">
        <v>12519</v>
      </c>
    </row>
    <row r="575" spans="1:11" x14ac:dyDescent="0.45">
      <c r="A575" t="s">
        <v>11760</v>
      </c>
      <c r="B575" t="s">
        <v>5857</v>
      </c>
      <c r="C575" t="s">
        <v>7959</v>
      </c>
      <c r="D575" t="s">
        <v>7956</v>
      </c>
      <c r="F575">
        <v>2023</v>
      </c>
      <c r="G575" t="s">
        <v>7953</v>
      </c>
      <c r="H575" t="s">
        <v>7954</v>
      </c>
      <c r="I575" t="s">
        <v>7952</v>
      </c>
      <c r="K575" t="s">
        <v>13017</v>
      </c>
    </row>
    <row r="576" spans="1:11" x14ac:dyDescent="0.45">
      <c r="A576" t="s">
        <v>11760</v>
      </c>
      <c r="B576" t="s">
        <v>5857</v>
      </c>
      <c r="C576" t="s">
        <v>8661</v>
      </c>
      <c r="D576" t="s">
        <v>8658</v>
      </c>
      <c r="F576">
        <v>2024</v>
      </c>
      <c r="G576" t="s">
        <v>8656</v>
      </c>
      <c r="H576" t="s">
        <v>8657</v>
      </c>
      <c r="I576" t="s">
        <v>8655</v>
      </c>
      <c r="K576" t="s">
        <v>12958</v>
      </c>
    </row>
    <row r="577" spans="1:11" x14ac:dyDescent="0.45">
      <c r="A577" t="s">
        <v>11759</v>
      </c>
      <c r="B577">
        <v>7</v>
      </c>
      <c r="C577" t="s">
        <v>4913</v>
      </c>
      <c r="D577" t="s">
        <v>4912</v>
      </c>
      <c r="E577" t="s">
        <v>626</v>
      </c>
      <c r="F577">
        <v>2024</v>
      </c>
      <c r="G577" t="s">
        <v>4911</v>
      </c>
      <c r="I577" t="s">
        <v>4910</v>
      </c>
      <c r="J577" t="s">
        <v>4909</v>
      </c>
      <c r="K577" t="s">
        <v>12294</v>
      </c>
    </row>
    <row r="578" spans="1:11" x14ac:dyDescent="0.45">
      <c r="A578" t="s">
        <v>11759</v>
      </c>
      <c r="B578">
        <v>7</v>
      </c>
      <c r="C578" t="s">
        <v>1474</v>
      </c>
      <c r="D578" t="s">
        <v>1473</v>
      </c>
      <c r="E578" t="s">
        <v>960</v>
      </c>
      <c r="F578">
        <v>2020</v>
      </c>
      <c r="G578" t="s">
        <v>1470</v>
      </c>
      <c r="I578" t="s">
        <v>1469</v>
      </c>
      <c r="J578" t="s">
        <v>1468</v>
      </c>
      <c r="K578" t="s">
        <v>12794</v>
      </c>
    </row>
    <row r="579" spans="1:11" x14ac:dyDescent="0.45">
      <c r="A579" t="s">
        <v>11759</v>
      </c>
      <c r="B579">
        <v>7</v>
      </c>
      <c r="C579" t="s">
        <v>3901</v>
      </c>
      <c r="D579" t="s">
        <v>3900</v>
      </c>
      <c r="E579" t="s">
        <v>3899</v>
      </c>
      <c r="F579">
        <v>2022</v>
      </c>
      <c r="G579" t="s">
        <v>3898</v>
      </c>
      <c r="I579" t="s">
        <v>3897</v>
      </c>
      <c r="J579" t="s">
        <v>3896</v>
      </c>
      <c r="K579" t="s">
        <v>12446</v>
      </c>
    </row>
    <row r="580" spans="1:11" x14ac:dyDescent="0.45">
      <c r="A580" t="s">
        <v>11759</v>
      </c>
      <c r="B580">
        <v>7</v>
      </c>
      <c r="C580" t="s">
        <v>5305</v>
      </c>
      <c r="D580" t="s">
        <v>5304</v>
      </c>
      <c r="E580" t="s">
        <v>773</v>
      </c>
      <c r="F580">
        <v>2024</v>
      </c>
      <c r="G580" t="s">
        <v>5303</v>
      </c>
      <c r="I580" t="s">
        <v>5302</v>
      </c>
      <c r="J580" t="s">
        <v>5301</v>
      </c>
      <c r="K580" t="s">
        <v>12234</v>
      </c>
    </row>
    <row r="581" spans="1:11" x14ac:dyDescent="0.45">
      <c r="A581" t="s">
        <v>11760</v>
      </c>
      <c r="B581" t="s">
        <v>5901</v>
      </c>
      <c r="C581" t="s">
        <v>6454</v>
      </c>
      <c r="D581" t="s">
        <v>6451</v>
      </c>
      <c r="F581">
        <v>2017</v>
      </c>
      <c r="G581" t="s">
        <v>6448</v>
      </c>
      <c r="H581" t="s">
        <v>6449</v>
      </c>
      <c r="I581" t="s">
        <v>6447</v>
      </c>
      <c r="K581" t="s">
        <v>13166</v>
      </c>
    </row>
    <row r="582" spans="1:11" x14ac:dyDescent="0.45">
      <c r="A582" t="s">
        <v>11760</v>
      </c>
      <c r="B582" t="s">
        <v>5857</v>
      </c>
      <c r="C582" t="s">
        <v>6907</v>
      </c>
      <c r="D582" t="s">
        <v>6904</v>
      </c>
      <c r="F582">
        <v>2022</v>
      </c>
      <c r="G582" t="s">
        <v>6901</v>
      </c>
      <c r="H582" t="s">
        <v>6902</v>
      </c>
      <c r="I582" t="s">
        <v>6900</v>
      </c>
      <c r="K582" t="s">
        <v>13121</v>
      </c>
    </row>
    <row r="583" spans="1:11" x14ac:dyDescent="0.45">
      <c r="A583" t="s">
        <v>11759</v>
      </c>
      <c r="B583">
        <v>7</v>
      </c>
      <c r="C583" t="s">
        <v>3434</v>
      </c>
      <c r="D583" t="s">
        <v>3433</v>
      </c>
      <c r="E583" t="s">
        <v>3432</v>
      </c>
      <c r="F583">
        <v>2022</v>
      </c>
      <c r="G583" t="s">
        <v>3431</v>
      </c>
      <c r="I583" t="s">
        <v>3430</v>
      </c>
      <c r="J583" t="s">
        <v>3429</v>
      </c>
      <c r="K583" t="s">
        <v>12514</v>
      </c>
    </row>
    <row r="584" spans="1:11" x14ac:dyDescent="0.45">
      <c r="A584" t="s">
        <v>11759</v>
      </c>
      <c r="B584">
        <v>7</v>
      </c>
      <c r="C584" t="s">
        <v>2837</v>
      </c>
      <c r="D584" t="s">
        <v>2836</v>
      </c>
      <c r="E584" t="s">
        <v>2198</v>
      </c>
      <c r="F584">
        <v>2023</v>
      </c>
      <c r="G584" t="s">
        <v>2835</v>
      </c>
      <c r="I584" t="s">
        <v>2834</v>
      </c>
      <c r="J584" t="s">
        <v>2833</v>
      </c>
      <c r="K584" t="s">
        <v>12603</v>
      </c>
    </row>
    <row r="585" spans="1:11" x14ac:dyDescent="0.45">
      <c r="A585" t="s">
        <v>11759</v>
      </c>
      <c r="B585">
        <v>7</v>
      </c>
      <c r="C585" t="s">
        <v>1104</v>
      </c>
      <c r="D585" t="s">
        <v>1103</v>
      </c>
      <c r="E585" t="s">
        <v>1102</v>
      </c>
      <c r="F585">
        <v>2021</v>
      </c>
      <c r="G585" t="s">
        <v>1101</v>
      </c>
      <c r="I585" t="s">
        <v>1100</v>
      </c>
      <c r="J585" t="s">
        <v>1099</v>
      </c>
      <c r="K585" t="s">
        <v>12845</v>
      </c>
    </row>
    <row r="586" spans="1:11" x14ac:dyDescent="0.45">
      <c r="A586" t="s">
        <v>11760</v>
      </c>
      <c r="B586" t="s">
        <v>5857</v>
      </c>
      <c r="C586" t="s">
        <v>6640</v>
      </c>
      <c r="D586" t="s">
        <v>6637</v>
      </c>
      <c r="F586">
        <v>2021</v>
      </c>
      <c r="G586" t="s">
        <v>6634</v>
      </c>
      <c r="H586" t="s">
        <v>6635</v>
      </c>
      <c r="I586" t="s">
        <v>6633</v>
      </c>
      <c r="K586" t="s">
        <v>13145</v>
      </c>
    </row>
    <row r="587" spans="1:11" x14ac:dyDescent="0.45">
      <c r="A587" t="s">
        <v>11760</v>
      </c>
      <c r="B587" t="s">
        <v>5857</v>
      </c>
      <c r="C587" t="s">
        <v>6795</v>
      </c>
      <c r="D587" t="s">
        <v>6792</v>
      </c>
      <c r="F587">
        <v>2022</v>
      </c>
      <c r="G587" t="s">
        <v>6790</v>
      </c>
      <c r="H587" t="s">
        <v>6791</v>
      </c>
      <c r="I587" t="s">
        <v>6789</v>
      </c>
      <c r="K587" t="s">
        <v>13129</v>
      </c>
    </row>
    <row r="588" spans="1:11" x14ac:dyDescent="0.45">
      <c r="A588" t="s">
        <v>11760</v>
      </c>
      <c r="B588" t="s">
        <v>5857</v>
      </c>
      <c r="C588" t="s">
        <v>6751</v>
      </c>
      <c r="D588" t="s">
        <v>6748</v>
      </c>
      <c r="F588">
        <v>2022</v>
      </c>
      <c r="G588" t="s">
        <v>6746</v>
      </c>
      <c r="H588" t="s">
        <v>6747</v>
      </c>
      <c r="I588" t="s">
        <v>6745</v>
      </c>
      <c r="K588" t="s">
        <v>13134</v>
      </c>
    </row>
    <row r="589" spans="1:11" x14ac:dyDescent="0.45">
      <c r="A589" t="s">
        <v>11759</v>
      </c>
      <c r="B589">
        <v>7</v>
      </c>
      <c r="C589" t="s">
        <v>4755</v>
      </c>
      <c r="D589" t="s">
        <v>4754</v>
      </c>
      <c r="E589" t="s">
        <v>2659</v>
      </c>
      <c r="F589">
        <v>2024</v>
      </c>
      <c r="G589" t="s">
        <v>4753</v>
      </c>
      <c r="I589" t="s">
        <v>4752</v>
      </c>
      <c r="J589" t="s">
        <v>4751</v>
      </c>
      <c r="K589" t="s">
        <v>12318</v>
      </c>
    </row>
    <row r="590" spans="1:11" x14ac:dyDescent="0.45">
      <c r="A590" t="s">
        <v>11760</v>
      </c>
      <c r="B590" t="s">
        <v>5857</v>
      </c>
      <c r="C590" t="s">
        <v>6152</v>
      </c>
      <c r="D590" t="s">
        <v>6150</v>
      </c>
      <c r="F590">
        <v>2018</v>
      </c>
      <c r="G590" t="s">
        <v>6147</v>
      </c>
      <c r="H590" t="s">
        <v>6148</v>
      </c>
      <c r="I590" t="s">
        <v>6146</v>
      </c>
      <c r="K590" t="s">
        <v>13194</v>
      </c>
    </row>
    <row r="591" spans="1:11" x14ac:dyDescent="0.45">
      <c r="A591" t="s">
        <v>11759</v>
      </c>
      <c r="B591">
        <v>7</v>
      </c>
      <c r="C591" t="s">
        <v>5796</v>
      </c>
      <c r="D591" t="s">
        <v>5795</v>
      </c>
      <c r="E591" t="s">
        <v>795</v>
      </c>
      <c r="F591">
        <v>2024</v>
      </c>
      <c r="G591" t="s">
        <v>5794</v>
      </c>
      <c r="I591" t="s">
        <v>5793</v>
      </c>
      <c r="J591" t="s">
        <v>5792</v>
      </c>
      <c r="K591" t="s">
        <v>12159</v>
      </c>
    </row>
    <row r="592" spans="1:11" x14ac:dyDescent="0.45">
      <c r="A592" t="s">
        <v>11760</v>
      </c>
      <c r="B592" t="s">
        <v>5857</v>
      </c>
      <c r="C592" t="s">
        <v>7027</v>
      </c>
      <c r="D592" t="s">
        <v>7024</v>
      </c>
      <c r="F592">
        <v>2020</v>
      </c>
      <c r="G592" t="s">
        <v>7022</v>
      </c>
      <c r="H592" t="s">
        <v>7023</v>
      </c>
      <c r="I592" t="s">
        <v>7021</v>
      </c>
      <c r="K592" t="s">
        <v>13108</v>
      </c>
    </row>
    <row r="593" spans="1:11" x14ac:dyDescent="0.45">
      <c r="A593" t="s">
        <v>11759</v>
      </c>
      <c r="B593">
        <v>7</v>
      </c>
      <c r="C593" t="s">
        <v>1152</v>
      </c>
      <c r="D593" t="s">
        <v>1151</v>
      </c>
      <c r="E593" t="s">
        <v>690</v>
      </c>
      <c r="F593">
        <v>2021</v>
      </c>
      <c r="G593" t="s">
        <v>1150</v>
      </c>
      <c r="I593" t="s">
        <v>1149</v>
      </c>
      <c r="J593" t="s">
        <v>1148</v>
      </c>
      <c r="K593" t="s">
        <v>12838</v>
      </c>
    </row>
    <row r="594" spans="1:11" x14ac:dyDescent="0.45">
      <c r="A594" t="s">
        <v>11759</v>
      </c>
      <c r="B594">
        <v>7</v>
      </c>
      <c r="C594" t="s">
        <v>5613</v>
      </c>
      <c r="D594" t="s">
        <v>5612</v>
      </c>
      <c r="E594" t="s">
        <v>5611</v>
      </c>
      <c r="F594">
        <v>2024</v>
      </c>
      <c r="G594" t="s">
        <v>5610</v>
      </c>
      <c r="I594" t="s">
        <v>5609</v>
      </c>
      <c r="J594" t="s">
        <v>5608</v>
      </c>
      <c r="K594" t="s">
        <v>12188</v>
      </c>
    </row>
    <row r="595" spans="1:11" x14ac:dyDescent="0.45">
      <c r="A595" t="s">
        <v>11759</v>
      </c>
      <c r="B595">
        <v>7</v>
      </c>
      <c r="C595" t="s">
        <v>5346</v>
      </c>
      <c r="D595" t="s">
        <v>5345</v>
      </c>
      <c r="E595" t="s">
        <v>3412</v>
      </c>
      <c r="F595">
        <v>2024</v>
      </c>
      <c r="G595" t="s">
        <v>5343</v>
      </c>
      <c r="I595" t="s">
        <v>5342</v>
      </c>
      <c r="J595" t="s">
        <v>5341</v>
      </c>
      <c r="K595" t="s">
        <v>12228</v>
      </c>
    </row>
    <row r="596" spans="1:11" x14ac:dyDescent="0.45">
      <c r="A596" t="s">
        <v>11761</v>
      </c>
      <c r="B596" t="s">
        <v>9095</v>
      </c>
      <c r="C596" t="s">
        <v>10982</v>
      </c>
      <c r="D596" t="s">
        <v>10980</v>
      </c>
      <c r="F596">
        <v>2024</v>
      </c>
      <c r="G596" t="s">
        <v>11860</v>
      </c>
      <c r="H596" t="s">
        <v>10974</v>
      </c>
      <c r="I596" t="s">
        <v>10978</v>
      </c>
      <c r="J596" t="s">
        <v>9084</v>
      </c>
      <c r="K596" t="s">
        <v>13230</v>
      </c>
    </row>
    <row r="597" spans="1:11" x14ac:dyDescent="0.45">
      <c r="A597" t="s">
        <v>11759</v>
      </c>
      <c r="B597">
        <v>7</v>
      </c>
      <c r="C597" t="s">
        <v>4220</v>
      </c>
      <c r="D597" t="s">
        <v>4219</v>
      </c>
      <c r="E597" t="s">
        <v>4218</v>
      </c>
      <c r="F597">
        <v>2021</v>
      </c>
      <c r="G597" t="s">
        <v>4216</v>
      </c>
      <c r="I597" t="s">
        <v>4215</v>
      </c>
      <c r="J597" t="s">
        <v>4214</v>
      </c>
      <c r="K597" t="s">
        <v>12399</v>
      </c>
    </row>
    <row r="598" spans="1:11" x14ac:dyDescent="0.45">
      <c r="A598" t="s">
        <v>11759</v>
      </c>
      <c r="B598">
        <v>7</v>
      </c>
      <c r="C598" t="s">
        <v>3490</v>
      </c>
      <c r="D598" t="s">
        <v>3489</v>
      </c>
      <c r="E598" t="s">
        <v>3488</v>
      </c>
      <c r="F598">
        <v>2022</v>
      </c>
      <c r="G598" t="s">
        <v>3487</v>
      </c>
      <c r="I598" t="s">
        <v>3486</v>
      </c>
      <c r="J598" t="s">
        <v>3485</v>
      </c>
      <c r="K598" t="s">
        <v>12506</v>
      </c>
    </row>
    <row r="599" spans="1:11" x14ac:dyDescent="0.45">
      <c r="A599" t="s">
        <v>11759</v>
      </c>
      <c r="B599">
        <v>7</v>
      </c>
      <c r="C599" t="s">
        <v>5425</v>
      </c>
      <c r="D599" t="s">
        <v>5424</v>
      </c>
      <c r="E599" t="s">
        <v>979</v>
      </c>
      <c r="F599">
        <v>2024</v>
      </c>
      <c r="G599" t="s">
        <v>5423</v>
      </c>
      <c r="I599" t="s">
        <v>5422</v>
      </c>
      <c r="J599" t="s">
        <v>5421</v>
      </c>
      <c r="K599" t="s">
        <v>12216</v>
      </c>
    </row>
    <row r="600" spans="1:11" x14ac:dyDescent="0.45">
      <c r="A600" t="s">
        <v>11759</v>
      </c>
      <c r="B600">
        <v>7</v>
      </c>
      <c r="C600" t="s">
        <v>2797</v>
      </c>
      <c r="D600" t="s">
        <v>2796</v>
      </c>
      <c r="E600" t="s">
        <v>2795</v>
      </c>
      <c r="F600">
        <v>2023</v>
      </c>
      <c r="G600" t="s">
        <v>2793</v>
      </c>
      <c r="I600" t="s">
        <v>2792</v>
      </c>
      <c r="J600" t="s">
        <v>2791</v>
      </c>
      <c r="K600" t="s">
        <v>12609</v>
      </c>
    </row>
    <row r="601" spans="1:11" x14ac:dyDescent="0.45">
      <c r="A601" t="s">
        <v>11760</v>
      </c>
      <c r="B601" t="s">
        <v>5857</v>
      </c>
      <c r="C601" t="s">
        <v>8785</v>
      </c>
      <c r="D601" t="s">
        <v>8782</v>
      </c>
      <c r="F601">
        <v>2023</v>
      </c>
      <c r="G601" t="s">
        <v>8779</v>
      </c>
      <c r="H601" t="s">
        <v>8780</v>
      </c>
      <c r="I601" t="s">
        <v>8778</v>
      </c>
      <c r="K601" t="s">
        <v>12947</v>
      </c>
    </row>
    <row r="602" spans="1:11" x14ac:dyDescent="0.45">
      <c r="A602" t="s">
        <v>11760</v>
      </c>
      <c r="B602" t="s">
        <v>5901</v>
      </c>
      <c r="C602" t="s">
        <v>6706</v>
      </c>
      <c r="D602" t="s">
        <v>3851</v>
      </c>
      <c r="F602">
        <v>2022</v>
      </c>
      <c r="G602" t="s">
        <v>6702</v>
      </c>
      <c r="H602" t="s">
        <v>6703</v>
      </c>
      <c r="I602" t="s">
        <v>6701</v>
      </c>
      <c r="K602" t="s">
        <v>12453</v>
      </c>
    </row>
    <row r="603" spans="1:11" x14ac:dyDescent="0.45">
      <c r="A603" t="s">
        <v>11759</v>
      </c>
      <c r="B603">
        <v>7</v>
      </c>
      <c r="C603" t="s">
        <v>4432</v>
      </c>
      <c r="D603" t="s">
        <v>4431</v>
      </c>
      <c r="E603" t="s">
        <v>2981</v>
      </c>
      <c r="F603">
        <v>2021</v>
      </c>
      <c r="G603" t="s">
        <v>4430</v>
      </c>
      <c r="I603" t="s">
        <v>4429</v>
      </c>
      <c r="J603" t="s">
        <v>4428</v>
      </c>
      <c r="K603" t="s">
        <v>12367</v>
      </c>
    </row>
    <row r="604" spans="1:11" x14ac:dyDescent="0.45">
      <c r="A604" t="s">
        <v>11759</v>
      </c>
      <c r="B604">
        <v>7</v>
      </c>
      <c r="C604" t="s">
        <v>3798</v>
      </c>
      <c r="D604" t="s">
        <v>3797</v>
      </c>
      <c r="E604" t="s">
        <v>3536</v>
      </c>
      <c r="F604">
        <v>2022</v>
      </c>
      <c r="G604" t="s">
        <v>3795</v>
      </c>
      <c r="I604" t="s">
        <v>3794</v>
      </c>
      <c r="J604" t="s">
        <v>3793</v>
      </c>
      <c r="K604" t="s">
        <v>12461</v>
      </c>
    </row>
    <row r="605" spans="1:11" x14ac:dyDescent="0.45">
      <c r="A605" t="s">
        <v>11759</v>
      </c>
      <c r="B605">
        <v>7</v>
      </c>
      <c r="C605" t="s">
        <v>1719</v>
      </c>
      <c r="D605" t="s">
        <v>1718</v>
      </c>
      <c r="E605" t="s">
        <v>1717</v>
      </c>
      <c r="F605">
        <v>2019</v>
      </c>
      <c r="G605" t="s">
        <v>1714</v>
      </c>
      <c r="I605" t="s">
        <v>1713</v>
      </c>
      <c r="J605" t="s">
        <v>1712</v>
      </c>
      <c r="K605" t="s">
        <v>12760</v>
      </c>
    </row>
    <row r="606" spans="1:11" x14ac:dyDescent="0.45">
      <c r="A606" t="s">
        <v>11759</v>
      </c>
      <c r="B606">
        <v>7</v>
      </c>
      <c r="C606" t="s">
        <v>4510</v>
      </c>
      <c r="D606" t="s">
        <v>4509</v>
      </c>
      <c r="E606" t="s">
        <v>720</v>
      </c>
      <c r="F606">
        <v>2022</v>
      </c>
      <c r="G606" t="s">
        <v>4506</v>
      </c>
      <c r="I606" t="s">
        <v>4505</v>
      </c>
      <c r="J606" t="s">
        <v>4504</v>
      </c>
      <c r="K606" t="s">
        <v>12355</v>
      </c>
    </row>
    <row r="607" spans="1:11" x14ac:dyDescent="0.45">
      <c r="A607" t="s">
        <v>11760</v>
      </c>
      <c r="B607" t="s">
        <v>5857</v>
      </c>
      <c r="C607" t="s">
        <v>8273</v>
      </c>
      <c r="D607" t="s">
        <v>8270</v>
      </c>
      <c r="F607">
        <v>2023</v>
      </c>
      <c r="G607" t="s">
        <v>8267</v>
      </c>
      <c r="H607" t="s">
        <v>8268</v>
      </c>
      <c r="I607" t="s">
        <v>8266</v>
      </c>
      <c r="K607" t="s">
        <v>12990</v>
      </c>
    </row>
    <row r="608" spans="1:11" x14ac:dyDescent="0.45">
      <c r="A608" t="s">
        <v>11759</v>
      </c>
      <c r="B608">
        <v>7</v>
      </c>
      <c r="C608" t="s">
        <v>1741</v>
      </c>
      <c r="D608" t="s">
        <v>1740</v>
      </c>
      <c r="E608" t="s">
        <v>1739</v>
      </c>
      <c r="F608">
        <v>2019</v>
      </c>
      <c r="G608" t="s">
        <v>1737</v>
      </c>
      <c r="I608" t="s">
        <v>1736</v>
      </c>
      <c r="J608" t="s">
        <v>1735</v>
      </c>
      <c r="K608" t="s">
        <v>12757</v>
      </c>
    </row>
    <row r="609" spans="1:11" x14ac:dyDescent="0.45">
      <c r="A609" t="s">
        <v>11759</v>
      </c>
      <c r="B609">
        <v>7</v>
      </c>
      <c r="C609" t="s">
        <v>3581</v>
      </c>
      <c r="D609" t="s">
        <v>3580</v>
      </c>
      <c r="E609" t="s">
        <v>2947</v>
      </c>
      <c r="F609">
        <v>2022</v>
      </c>
      <c r="G609" t="s">
        <v>3579</v>
      </c>
      <c r="I609" t="s">
        <v>3578</v>
      </c>
      <c r="J609" t="s">
        <v>3577</v>
      </c>
      <c r="K609" t="s">
        <v>12493</v>
      </c>
    </row>
    <row r="610" spans="1:11" x14ac:dyDescent="0.45">
      <c r="A610" t="s">
        <v>11759</v>
      </c>
      <c r="B610">
        <v>7</v>
      </c>
      <c r="C610" t="s">
        <v>4801</v>
      </c>
      <c r="D610" t="s">
        <v>4800</v>
      </c>
      <c r="E610" t="s">
        <v>4799</v>
      </c>
      <c r="F610">
        <v>2024</v>
      </c>
      <c r="G610" t="s">
        <v>4798</v>
      </c>
      <c r="I610" t="s">
        <v>4797</v>
      </c>
      <c r="J610" t="s">
        <v>4796</v>
      </c>
      <c r="K610" t="s">
        <v>12311</v>
      </c>
    </row>
    <row r="611" spans="1:11" x14ac:dyDescent="0.45">
      <c r="A611" t="s">
        <v>11760</v>
      </c>
      <c r="B611" t="s">
        <v>5857</v>
      </c>
      <c r="C611" t="s">
        <v>7623</v>
      </c>
      <c r="D611" t="s">
        <v>4463</v>
      </c>
      <c r="F611">
        <v>2022</v>
      </c>
      <c r="G611" t="s">
        <v>7618</v>
      </c>
      <c r="H611" t="s">
        <v>7619</v>
      </c>
      <c r="I611" t="s">
        <v>7617</v>
      </c>
      <c r="K611" t="s">
        <v>12362</v>
      </c>
    </row>
    <row r="612" spans="1:11" x14ac:dyDescent="0.45">
      <c r="A612" t="s">
        <v>11759</v>
      </c>
      <c r="B612">
        <v>7</v>
      </c>
      <c r="C612" t="s">
        <v>1726</v>
      </c>
      <c r="D612" t="s">
        <v>1725</v>
      </c>
      <c r="E612" t="s">
        <v>773</v>
      </c>
      <c r="F612">
        <v>2019</v>
      </c>
      <c r="G612" t="s">
        <v>1723</v>
      </c>
      <c r="I612" t="s">
        <v>1722</v>
      </c>
      <c r="J612" t="s">
        <v>1721</v>
      </c>
      <c r="K612" t="s">
        <v>12759</v>
      </c>
    </row>
    <row r="613" spans="1:11" x14ac:dyDescent="0.45">
      <c r="A613" t="s">
        <v>11761</v>
      </c>
      <c r="B613" t="s">
        <v>9095</v>
      </c>
      <c r="C613" t="s">
        <v>10670</v>
      </c>
      <c r="D613" t="s">
        <v>10668</v>
      </c>
      <c r="F613">
        <v>2023</v>
      </c>
      <c r="G613" t="s">
        <v>9084</v>
      </c>
      <c r="H613" t="s">
        <v>9084</v>
      </c>
      <c r="I613" t="s">
        <v>10666</v>
      </c>
      <c r="J613" t="s">
        <v>9084</v>
      </c>
      <c r="K613" t="s">
        <v>13237</v>
      </c>
    </row>
    <row r="614" spans="1:11" x14ac:dyDescent="0.45">
      <c r="A614" t="s">
        <v>11759</v>
      </c>
      <c r="B614">
        <v>7</v>
      </c>
      <c r="C614" t="s">
        <v>3778</v>
      </c>
      <c r="D614" t="s">
        <v>3777</v>
      </c>
      <c r="E614" t="s">
        <v>720</v>
      </c>
      <c r="F614">
        <v>2023</v>
      </c>
      <c r="G614" t="s">
        <v>3775</v>
      </c>
      <c r="I614" t="s">
        <v>3774</v>
      </c>
      <c r="J614" t="s">
        <v>3773</v>
      </c>
      <c r="K614" t="s">
        <v>12464</v>
      </c>
    </row>
    <row r="615" spans="1:11" x14ac:dyDescent="0.45">
      <c r="A615" t="s">
        <v>11760</v>
      </c>
      <c r="B615" t="s">
        <v>5857</v>
      </c>
      <c r="C615" t="s">
        <v>5960</v>
      </c>
      <c r="D615" t="s">
        <v>5957</v>
      </c>
      <c r="F615">
        <v>2019</v>
      </c>
      <c r="G615" t="s">
        <v>5954</v>
      </c>
      <c r="H615" t="s">
        <v>5955</v>
      </c>
      <c r="I615" t="s">
        <v>5953</v>
      </c>
      <c r="K615" t="s">
        <v>13212</v>
      </c>
    </row>
    <row r="616" spans="1:11" x14ac:dyDescent="0.45">
      <c r="A616" t="s">
        <v>11760</v>
      </c>
      <c r="B616" t="s">
        <v>5857</v>
      </c>
      <c r="C616" t="s">
        <v>6428</v>
      </c>
      <c r="D616" t="s">
        <v>1800</v>
      </c>
      <c r="F616">
        <v>2020</v>
      </c>
      <c r="G616" t="s">
        <v>6424</v>
      </c>
      <c r="H616" t="s">
        <v>6425</v>
      </c>
      <c r="I616" t="s">
        <v>6423</v>
      </c>
      <c r="K616" t="s">
        <v>12749</v>
      </c>
    </row>
    <row r="617" spans="1:11" x14ac:dyDescent="0.45">
      <c r="A617" t="s">
        <v>11759</v>
      </c>
      <c r="B617">
        <v>7</v>
      </c>
      <c r="C617" t="s">
        <v>1633</v>
      </c>
      <c r="D617" t="s">
        <v>1632</v>
      </c>
      <c r="E617" t="s">
        <v>720</v>
      </c>
      <c r="F617">
        <v>2020</v>
      </c>
      <c r="G617" t="s">
        <v>1629</v>
      </c>
      <c r="I617" t="s">
        <v>1628</v>
      </c>
      <c r="J617" t="s">
        <v>1627</v>
      </c>
      <c r="K617" t="s">
        <v>12772</v>
      </c>
    </row>
    <row r="618" spans="1:11" x14ac:dyDescent="0.45">
      <c r="A618" t="s">
        <v>11760</v>
      </c>
      <c r="B618" t="s">
        <v>5857</v>
      </c>
      <c r="C618" t="s">
        <v>6922</v>
      </c>
      <c r="D618" t="s">
        <v>6919</v>
      </c>
      <c r="F618">
        <v>2021</v>
      </c>
      <c r="G618" t="s">
        <v>6917</v>
      </c>
      <c r="H618" t="s">
        <v>6918</v>
      </c>
      <c r="I618" t="s">
        <v>6916</v>
      </c>
      <c r="K618" t="s">
        <v>13120</v>
      </c>
    </row>
    <row r="619" spans="1:11" x14ac:dyDescent="0.45">
      <c r="A619" t="s">
        <v>11760</v>
      </c>
      <c r="B619" t="s">
        <v>5857</v>
      </c>
      <c r="C619" t="s">
        <v>9002</v>
      </c>
      <c r="D619" t="s">
        <v>8999</v>
      </c>
      <c r="F619">
        <v>2024</v>
      </c>
      <c r="G619" t="s">
        <v>8996</v>
      </c>
      <c r="I619" t="s">
        <v>8995</v>
      </c>
      <c r="K619" t="s">
        <v>12923</v>
      </c>
    </row>
    <row r="620" spans="1:11" x14ac:dyDescent="0.45">
      <c r="A620" t="s">
        <v>11760</v>
      </c>
      <c r="B620" t="s">
        <v>5857</v>
      </c>
      <c r="C620" t="s">
        <v>5969</v>
      </c>
      <c r="D620" t="s">
        <v>5966</v>
      </c>
      <c r="F620">
        <v>2017</v>
      </c>
      <c r="G620" t="s">
        <v>5963</v>
      </c>
      <c r="H620" t="s">
        <v>5964</v>
      </c>
      <c r="I620" t="s">
        <v>5962</v>
      </c>
      <c r="K620" t="s">
        <v>13211</v>
      </c>
    </row>
    <row r="621" spans="1:11" x14ac:dyDescent="0.45">
      <c r="A621" t="s">
        <v>11761</v>
      </c>
      <c r="B621" t="s">
        <v>9095</v>
      </c>
      <c r="C621" t="s">
        <v>10690</v>
      </c>
      <c r="D621" t="s">
        <v>10688</v>
      </c>
      <c r="F621">
        <v>2024</v>
      </c>
      <c r="G621" t="s">
        <v>11899</v>
      </c>
      <c r="H621" t="s">
        <v>10681</v>
      </c>
      <c r="I621" t="s">
        <v>10686</v>
      </c>
      <c r="J621" t="s">
        <v>9084</v>
      </c>
      <c r="K621" t="s">
        <v>13236</v>
      </c>
    </row>
    <row r="622" spans="1:11" x14ac:dyDescent="0.45">
      <c r="A622" t="s">
        <v>11759</v>
      </c>
      <c r="B622">
        <v>7</v>
      </c>
      <c r="C622" t="s">
        <v>4238</v>
      </c>
      <c r="D622" t="s">
        <v>4237</v>
      </c>
      <c r="E622" t="s">
        <v>795</v>
      </c>
      <c r="F622">
        <v>2021</v>
      </c>
      <c r="G622" t="s">
        <v>4236</v>
      </c>
      <c r="I622" t="s">
        <v>4235</v>
      </c>
      <c r="J622" t="s">
        <v>4234</v>
      </c>
      <c r="K622" t="s">
        <v>12396</v>
      </c>
    </row>
    <row r="623" spans="1:11" x14ac:dyDescent="0.45">
      <c r="A623" t="s">
        <v>11759</v>
      </c>
      <c r="B623">
        <v>7</v>
      </c>
      <c r="C623" t="s">
        <v>4523</v>
      </c>
      <c r="D623" t="s">
        <v>4522</v>
      </c>
      <c r="E623" t="s">
        <v>2380</v>
      </c>
      <c r="F623">
        <v>2024</v>
      </c>
      <c r="G623" t="s">
        <v>4521</v>
      </c>
      <c r="I623" t="s">
        <v>4520</v>
      </c>
      <c r="J623" t="s">
        <v>4519</v>
      </c>
      <c r="K623" t="s">
        <v>12353</v>
      </c>
    </row>
    <row r="624" spans="1:11" x14ac:dyDescent="0.45">
      <c r="A624" t="s">
        <v>11760</v>
      </c>
      <c r="B624" t="s">
        <v>5857</v>
      </c>
      <c r="C624" t="s">
        <v>7740</v>
      </c>
      <c r="D624" t="s">
        <v>7737</v>
      </c>
      <c r="F624">
        <v>2023</v>
      </c>
      <c r="G624" t="s">
        <v>7734</v>
      </c>
      <c r="H624" t="s">
        <v>7735</v>
      </c>
      <c r="I624" t="s">
        <v>7733</v>
      </c>
      <c r="K624" t="s">
        <v>13038</v>
      </c>
    </row>
    <row r="625" spans="1:11" x14ac:dyDescent="0.45">
      <c r="A625" t="s">
        <v>11759</v>
      </c>
      <c r="B625">
        <v>7</v>
      </c>
      <c r="C625" t="s">
        <v>2192</v>
      </c>
      <c r="D625" t="s">
        <v>2191</v>
      </c>
      <c r="E625" t="s">
        <v>2190</v>
      </c>
      <c r="F625">
        <v>2017</v>
      </c>
      <c r="G625" t="s">
        <v>2187</v>
      </c>
      <c r="J625" t="s">
        <v>2186</v>
      </c>
      <c r="K625" t="s">
        <v>12696</v>
      </c>
    </row>
    <row r="626" spans="1:11" x14ac:dyDescent="0.45">
      <c r="A626" t="s">
        <v>11759</v>
      </c>
      <c r="B626">
        <v>7</v>
      </c>
      <c r="C626" t="s">
        <v>790</v>
      </c>
      <c r="D626" t="s">
        <v>789</v>
      </c>
      <c r="E626" t="s">
        <v>788</v>
      </c>
      <c r="F626">
        <v>2020</v>
      </c>
      <c r="G626" t="s">
        <v>786</v>
      </c>
      <c r="I626" t="s">
        <v>785</v>
      </c>
      <c r="K626" t="s">
        <v>12890</v>
      </c>
    </row>
    <row r="627" spans="1:11" x14ac:dyDescent="0.45">
      <c r="A627" t="s">
        <v>386</v>
      </c>
      <c r="B627" t="s">
        <v>17</v>
      </c>
      <c r="C627" t="s">
        <v>371</v>
      </c>
      <c r="D627" t="s">
        <v>372</v>
      </c>
      <c r="E627" t="s">
        <v>363</v>
      </c>
      <c r="F627">
        <v>2017</v>
      </c>
      <c r="G627" t="s">
        <v>375</v>
      </c>
      <c r="H627" t="s">
        <v>376</v>
      </c>
      <c r="I627" t="s">
        <v>377</v>
      </c>
      <c r="K627" t="s">
        <v>12133</v>
      </c>
    </row>
    <row r="628" spans="1:11" x14ac:dyDescent="0.45">
      <c r="A628" t="s">
        <v>11759</v>
      </c>
      <c r="B628">
        <v>7</v>
      </c>
      <c r="C628" t="s">
        <v>5591</v>
      </c>
      <c r="D628" t="s">
        <v>5590</v>
      </c>
      <c r="E628" t="s">
        <v>5589</v>
      </c>
      <c r="F628">
        <v>2024</v>
      </c>
      <c r="G628" t="s">
        <v>5587</v>
      </c>
      <c r="J628" t="s">
        <v>5586</v>
      </c>
      <c r="K628" t="s">
        <v>12191</v>
      </c>
    </row>
    <row r="629" spans="1:11" x14ac:dyDescent="0.45">
      <c r="A629" t="s">
        <v>388</v>
      </c>
      <c r="C629" t="s">
        <v>524</v>
      </c>
      <c r="D629" t="s">
        <v>525</v>
      </c>
      <c r="F629">
        <v>2020</v>
      </c>
      <c r="G629" t="s">
        <v>517</v>
      </c>
      <c r="H629" t="s">
        <v>519</v>
      </c>
      <c r="I629" t="s">
        <v>521</v>
      </c>
      <c r="J629" t="s">
        <v>516</v>
      </c>
      <c r="K629" t="s">
        <v>12141</v>
      </c>
    </row>
    <row r="630" spans="1:11" x14ac:dyDescent="0.45">
      <c r="A630" t="s">
        <v>11759</v>
      </c>
      <c r="B630">
        <v>7</v>
      </c>
      <c r="C630" t="s">
        <v>1672</v>
      </c>
      <c r="D630" t="s">
        <v>1671</v>
      </c>
      <c r="E630" t="s">
        <v>795</v>
      </c>
      <c r="F630">
        <v>2019</v>
      </c>
      <c r="G630" t="s">
        <v>1669</v>
      </c>
      <c r="I630" t="s">
        <v>1668</v>
      </c>
      <c r="J630" t="s">
        <v>1667</v>
      </c>
      <c r="K630" t="s">
        <v>12766</v>
      </c>
    </row>
    <row r="631" spans="1:11" x14ac:dyDescent="0.45">
      <c r="A631" t="s">
        <v>11759</v>
      </c>
      <c r="B631">
        <v>7</v>
      </c>
      <c r="C631" t="s">
        <v>3177</v>
      </c>
      <c r="D631" t="s">
        <v>3176</v>
      </c>
      <c r="E631" t="s">
        <v>1793</v>
      </c>
      <c r="F631">
        <v>2023</v>
      </c>
      <c r="G631" t="s">
        <v>3175</v>
      </c>
      <c r="I631" t="s">
        <v>3174</v>
      </c>
      <c r="J631" t="s">
        <v>3173</v>
      </c>
      <c r="K631" t="s">
        <v>12552</v>
      </c>
    </row>
    <row r="632" spans="1:11" x14ac:dyDescent="0.45">
      <c r="A632" t="s">
        <v>386</v>
      </c>
      <c r="B632" t="s">
        <v>17</v>
      </c>
      <c r="C632" t="s">
        <v>56</v>
      </c>
      <c r="D632" t="s">
        <v>57</v>
      </c>
      <c r="E632" t="s">
        <v>31</v>
      </c>
      <c r="F632">
        <v>2021</v>
      </c>
      <c r="G632" t="s">
        <v>59</v>
      </c>
      <c r="H632" t="s">
        <v>60</v>
      </c>
      <c r="I632" t="s">
        <v>61</v>
      </c>
      <c r="J632" t="s">
        <v>62</v>
      </c>
      <c r="K632" t="s">
        <v>12089</v>
      </c>
    </row>
    <row r="633" spans="1:11" x14ac:dyDescent="0.45">
      <c r="A633" t="s">
        <v>11759</v>
      </c>
      <c r="B633">
        <v>7</v>
      </c>
      <c r="C633" t="s">
        <v>4027</v>
      </c>
      <c r="D633" t="s">
        <v>4026</v>
      </c>
      <c r="E633" t="s">
        <v>1349</v>
      </c>
      <c r="F633">
        <v>2022</v>
      </c>
      <c r="G633" t="s">
        <v>4025</v>
      </c>
      <c r="I633" t="s">
        <v>4024</v>
      </c>
      <c r="J633" t="s">
        <v>4023</v>
      </c>
      <c r="K633" t="s">
        <v>12428</v>
      </c>
    </row>
    <row r="634" spans="1:11" x14ac:dyDescent="0.45">
      <c r="A634" t="s">
        <v>11761</v>
      </c>
      <c r="B634" t="s">
        <v>9095</v>
      </c>
      <c r="C634" t="s">
        <v>11503</v>
      </c>
      <c r="D634" t="s">
        <v>11501</v>
      </c>
      <c r="F634">
        <v>2023</v>
      </c>
      <c r="G634" t="s">
        <v>11790</v>
      </c>
      <c r="H634" t="s">
        <v>11498</v>
      </c>
      <c r="I634" t="s">
        <v>11500</v>
      </c>
      <c r="J634" t="s">
        <v>9084</v>
      </c>
      <c r="K634" t="s">
        <v>13221</v>
      </c>
    </row>
    <row r="635" spans="1:11" x14ac:dyDescent="0.45">
      <c r="A635" t="s">
        <v>11759</v>
      </c>
      <c r="B635">
        <v>7</v>
      </c>
      <c r="C635" t="s">
        <v>5584</v>
      </c>
      <c r="D635" t="s">
        <v>5583</v>
      </c>
      <c r="E635" t="s">
        <v>5582</v>
      </c>
      <c r="F635">
        <v>2024</v>
      </c>
      <c r="G635" t="s">
        <v>5580</v>
      </c>
      <c r="I635" t="s">
        <v>5579</v>
      </c>
      <c r="J635" t="s">
        <v>5578</v>
      </c>
      <c r="K635" t="s">
        <v>12192</v>
      </c>
    </row>
    <row r="636" spans="1:11" x14ac:dyDescent="0.45">
      <c r="A636" t="s">
        <v>11759</v>
      </c>
      <c r="B636">
        <v>7</v>
      </c>
      <c r="C636" t="s">
        <v>4947</v>
      </c>
      <c r="D636" t="s">
        <v>4946</v>
      </c>
      <c r="E636" t="s">
        <v>720</v>
      </c>
      <c r="F636">
        <v>2024</v>
      </c>
      <c r="G636" t="s">
        <v>4943</v>
      </c>
      <c r="I636" t="s">
        <v>4942</v>
      </c>
      <c r="J636" t="s">
        <v>4941</v>
      </c>
      <c r="K636" t="s">
        <v>12289</v>
      </c>
    </row>
    <row r="637" spans="1:11" x14ac:dyDescent="0.45">
      <c r="A637" t="s">
        <v>11759</v>
      </c>
      <c r="B637">
        <v>7</v>
      </c>
      <c r="C637" t="s">
        <v>1583</v>
      </c>
      <c r="D637" t="s">
        <v>1582</v>
      </c>
      <c r="E637" t="s">
        <v>1581</v>
      </c>
      <c r="F637">
        <v>2019</v>
      </c>
      <c r="G637" t="s">
        <v>1579</v>
      </c>
      <c r="I637" t="s">
        <v>1578</v>
      </c>
      <c r="J637" t="s">
        <v>1577</v>
      </c>
      <c r="K637" t="s">
        <v>12779</v>
      </c>
    </row>
    <row r="638" spans="1:11" x14ac:dyDescent="0.45">
      <c r="A638" t="s">
        <v>11759</v>
      </c>
      <c r="B638">
        <v>7</v>
      </c>
      <c r="C638" t="s">
        <v>2962</v>
      </c>
      <c r="D638" t="s">
        <v>2961</v>
      </c>
      <c r="E638" t="s">
        <v>2960</v>
      </c>
      <c r="F638">
        <v>2023</v>
      </c>
      <c r="G638" t="s">
        <v>2959</v>
      </c>
      <c r="I638" t="s">
        <v>2958</v>
      </c>
      <c r="J638" t="s">
        <v>2957</v>
      </c>
      <c r="K638" t="s">
        <v>12584</v>
      </c>
    </row>
    <row r="639" spans="1:11" x14ac:dyDescent="0.45">
      <c r="A639" t="s">
        <v>11759</v>
      </c>
      <c r="B639">
        <v>7</v>
      </c>
      <c r="C639" t="s">
        <v>678</v>
      </c>
      <c r="D639" t="s">
        <v>677</v>
      </c>
      <c r="E639" t="s">
        <v>676</v>
      </c>
      <c r="F639">
        <v>2021</v>
      </c>
      <c r="G639" t="s">
        <v>675</v>
      </c>
      <c r="I639" t="s">
        <v>674</v>
      </c>
      <c r="J639" t="s">
        <v>673</v>
      </c>
      <c r="K639" t="s">
        <v>12905</v>
      </c>
    </row>
    <row r="640" spans="1:11" x14ac:dyDescent="0.45">
      <c r="A640" t="s">
        <v>11760</v>
      </c>
      <c r="B640" t="s">
        <v>5857</v>
      </c>
      <c r="C640" t="s">
        <v>7368</v>
      </c>
      <c r="D640" t="s">
        <v>7365</v>
      </c>
      <c r="F640">
        <v>2022</v>
      </c>
      <c r="G640" t="s">
        <v>7362</v>
      </c>
      <c r="H640" t="s">
        <v>7363</v>
      </c>
      <c r="I640" t="s">
        <v>7361</v>
      </c>
      <c r="K640" t="s">
        <v>13074</v>
      </c>
    </row>
    <row r="641" spans="1:11" x14ac:dyDescent="0.45">
      <c r="A641" t="s">
        <v>11760</v>
      </c>
      <c r="B641" t="s">
        <v>5857</v>
      </c>
      <c r="C641" t="s">
        <v>8303</v>
      </c>
      <c r="D641" t="s">
        <v>8300</v>
      </c>
      <c r="F641">
        <v>2024</v>
      </c>
      <c r="G641" t="s">
        <v>8298</v>
      </c>
      <c r="H641" t="s">
        <v>8299</v>
      </c>
      <c r="I641" t="s">
        <v>8297</v>
      </c>
      <c r="K641" t="s">
        <v>12988</v>
      </c>
    </row>
    <row r="642" spans="1:11" x14ac:dyDescent="0.45">
      <c r="A642" t="s">
        <v>11759</v>
      </c>
      <c r="B642">
        <v>7</v>
      </c>
      <c r="C642" t="s">
        <v>1028</v>
      </c>
      <c r="D642" t="s">
        <v>1027</v>
      </c>
      <c r="E642" t="s">
        <v>605</v>
      </c>
      <c r="F642">
        <v>2021</v>
      </c>
      <c r="G642" t="s">
        <v>1026</v>
      </c>
      <c r="I642" t="s">
        <v>1025</v>
      </c>
      <c r="J642" t="s">
        <v>1024</v>
      </c>
      <c r="K642" t="s">
        <v>12856</v>
      </c>
    </row>
    <row r="643" spans="1:11" x14ac:dyDescent="0.45">
      <c r="A643" t="s">
        <v>11759</v>
      </c>
      <c r="B643">
        <v>7</v>
      </c>
      <c r="C643" t="s">
        <v>4331</v>
      </c>
      <c r="D643" t="s">
        <v>4330</v>
      </c>
      <c r="E643" t="s">
        <v>4329</v>
      </c>
      <c r="F643">
        <v>2021</v>
      </c>
      <c r="G643" t="s">
        <v>4328</v>
      </c>
      <c r="I643" t="s">
        <v>4327</v>
      </c>
      <c r="J643" t="s">
        <v>4326</v>
      </c>
      <c r="K643" t="s">
        <v>12382</v>
      </c>
    </row>
    <row r="644" spans="1:11" x14ac:dyDescent="0.45">
      <c r="A644" t="s">
        <v>11759</v>
      </c>
      <c r="B644">
        <v>7</v>
      </c>
      <c r="C644" t="s">
        <v>4529</v>
      </c>
      <c r="D644" t="s">
        <v>4528</v>
      </c>
      <c r="E644" t="s">
        <v>3040</v>
      </c>
      <c r="F644">
        <v>2024</v>
      </c>
      <c r="G644" t="s">
        <v>4527</v>
      </c>
      <c r="I644" t="s">
        <v>4526</v>
      </c>
      <c r="J644" t="s">
        <v>4525</v>
      </c>
      <c r="K644" t="s">
        <v>12352</v>
      </c>
    </row>
    <row r="645" spans="1:11" x14ac:dyDescent="0.45">
      <c r="A645" t="s">
        <v>386</v>
      </c>
      <c r="B645" t="s">
        <v>17</v>
      </c>
      <c r="C645" t="s">
        <v>178</v>
      </c>
      <c r="D645" t="s">
        <v>179</v>
      </c>
      <c r="E645" t="s">
        <v>74</v>
      </c>
      <c r="F645">
        <v>2019</v>
      </c>
      <c r="G645" t="s">
        <v>181</v>
      </c>
      <c r="H645" t="s">
        <v>182</v>
      </c>
      <c r="I645" t="s">
        <v>183</v>
      </c>
      <c r="J645" t="s">
        <v>184</v>
      </c>
      <c r="K645" t="s">
        <v>12107</v>
      </c>
    </row>
    <row r="646" spans="1:11" x14ac:dyDescent="0.45">
      <c r="A646" t="s">
        <v>11760</v>
      </c>
      <c r="B646" t="s">
        <v>5857</v>
      </c>
      <c r="C646" t="s">
        <v>8993</v>
      </c>
      <c r="D646" t="s">
        <v>8990</v>
      </c>
      <c r="F646">
        <v>2024</v>
      </c>
      <c r="G646" t="s">
        <v>8987</v>
      </c>
      <c r="H646" t="s">
        <v>8988</v>
      </c>
      <c r="I646" t="s">
        <v>8986</v>
      </c>
      <c r="K646" t="s">
        <v>12924</v>
      </c>
    </row>
    <row r="647" spans="1:11" x14ac:dyDescent="0.45">
      <c r="A647" t="s">
        <v>11759</v>
      </c>
      <c r="B647">
        <v>7</v>
      </c>
      <c r="C647" t="s">
        <v>4602</v>
      </c>
      <c r="D647" t="s">
        <v>4601</v>
      </c>
      <c r="E647" t="s">
        <v>4600</v>
      </c>
      <c r="F647">
        <v>2023</v>
      </c>
      <c r="G647" t="s">
        <v>4599</v>
      </c>
      <c r="I647" t="s">
        <v>4598</v>
      </c>
      <c r="J647" t="s">
        <v>4597</v>
      </c>
      <c r="K647" t="s">
        <v>12341</v>
      </c>
    </row>
    <row r="648" spans="1:11" x14ac:dyDescent="0.45">
      <c r="A648" t="s">
        <v>11759</v>
      </c>
      <c r="B648">
        <v>7</v>
      </c>
      <c r="C648" t="s">
        <v>3692</v>
      </c>
      <c r="D648" t="s">
        <v>3691</v>
      </c>
      <c r="E648" t="s">
        <v>2787</v>
      </c>
      <c r="F648">
        <v>2022</v>
      </c>
      <c r="G648" t="s">
        <v>3690</v>
      </c>
      <c r="I648" t="s">
        <v>3689</v>
      </c>
      <c r="J648" t="s">
        <v>3688</v>
      </c>
      <c r="K648" t="s">
        <v>12477</v>
      </c>
    </row>
    <row r="649" spans="1:11" x14ac:dyDescent="0.45">
      <c r="A649" t="s">
        <v>11759</v>
      </c>
      <c r="B649">
        <v>7</v>
      </c>
      <c r="C649" t="s">
        <v>3360</v>
      </c>
      <c r="D649" t="s">
        <v>3359</v>
      </c>
      <c r="E649" t="s">
        <v>720</v>
      </c>
      <c r="F649">
        <v>2023</v>
      </c>
      <c r="G649" t="s">
        <v>3357</v>
      </c>
      <c r="I649" t="s">
        <v>3356</v>
      </c>
      <c r="J649" t="s">
        <v>3355</v>
      </c>
      <c r="K649" t="s">
        <v>12525</v>
      </c>
    </row>
    <row r="650" spans="1:11" x14ac:dyDescent="0.45">
      <c r="A650" t="s">
        <v>11761</v>
      </c>
      <c r="B650" t="s">
        <v>9095</v>
      </c>
      <c r="C650" t="s">
        <v>10557</v>
      </c>
      <c r="D650" t="s">
        <v>3055</v>
      </c>
      <c r="F650">
        <v>2023</v>
      </c>
      <c r="G650" t="s">
        <v>11913</v>
      </c>
      <c r="H650" t="s">
        <v>10550</v>
      </c>
      <c r="I650" t="s">
        <v>10554</v>
      </c>
      <c r="J650" t="s">
        <v>9084</v>
      </c>
      <c r="K650" t="s">
        <v>12570</v>
      </c>
    </row>
    <row r="651" spans="1:11" x14ac:dyDescent="0.45">
      <c r="A651" t="s">
        <v>11759</v>
      </c>
      <c r="B651">
        <v>7</v>
      </c>
      <c r="C651" t="s">
        <v>1658</v>
      </c>
      <c r="D651" t="s">
        <v>1657</v>
      </c>
      <c r="E651" t="s">
        <v>1417</v>
      </c>
      <c r="F651">
        <v>2020</v>
      </c>
      <c r="G651" t="s">
        <v>1656</v>
      </c>
      <c r="I651" t="s">
        <v>1655</v>
      </c>
      <c r="J651" t="s">
        <v>1654</v>
      </c>
      <c r="K651" t="s">
        <v>12768</v>
      </c>
    </row>
    <row r="652" spans="1:11" x14ac:dyDescent="0.45">
      <c r="A652" t="s">
        <v>11761</v>
      </c>
      <c r="B652" t="s">
        <v>9095</v>
      </c>
      <c r="C652" t="s">
        <v>9683</v>
      </c>
      <c r="D652" t="s">
        <v>4714</v>
      </c>
      <c r="F652">
        <v>2024</v>
      </c>
      <c r="G652" t="s">
        <v>12017</v>
      </c>
      <c r="H652" t="s">
        <v>8699</v>
      </c>
      <c r="I652" t="s">
        <v>9681</v>
      </c>
      <c r="J652" t="s">
        <v>9084</v>
      </c>
      <c r="K652" t="s">
        <v>12324</v>
      </c>
    </row>
    <row r="653" spans="1:11" x14ac:dyDescent="0.45">
      <c r="A653" t="s">
        <v>11760</v>
      </c>
      <c r="B653" t="s">
        <v>5857</v>
      </c>
      <c r="C653" t="s">
        <v>8471</v>
      </c>
      <c r="D653" t="s">
        <v>8468</v>
      </c>
      <c r="F653">
        <v>2024</v>
      </c>
      <c r="G653" t="s">
        <v>8465</v>
      </c>
      <c r="H653" t="s">
        <v>8466</v>
      </c>
      <c r="I653" t="s">
        <v>8464</v>
      </c>
      <c r="K653" t="s">
        <v>12975</v>
      </c>
    </row>
    <row r="654" spans="1:11" x14ac:dyDescent="0.45">
      <c r="A654" t="s">
        <v>11759</v>
      </c>
      <c r="B654">
        <v>7</v>
      </c>
      <c r="C654" t="s">
        <v>4874</v>
      </c>
      <c r="D654" t="s">
        <v>4873</v>
      </c>
      <c r="E654" t="s">
        <v>4872</v>
      </c>
      <c r="F654">
        <v>2024</v>
      </c>
      <c r="G654" t="s">
        <v>4870</v>
      </c>
      <c r="I654" t="s">
        <v>4869</v>
      </c>
      <c r="J654" t="s">
        <v>4868</v>
      </c>
      <c r="K654" t="s">
        <v>12300</v>
      </c>
    </row>
    <row r="655" spans="1:11" x14ac:dyDescent="0.45">
      <c r="A655" t="s">
        <v>11759</v>
      </c>
      <c r="B655">
        <v>7</v>
      </c>
      <c r="C655" t="s">
        <v>685</v>
      </c>
      <c r="D655" t="s">
        <v>684</v>
      </c>
      <c r="E655" t="s">
        <v>683</v>
      </c>
      <c r="F655">
        <v>2021</v>
      </c>
      <c r="G655" t="s">
        <v>682</v>
      </c>
      <c r="I655" t="s">
        <v>681</v>
      </c>
      <c r="J655" t="s">
        <v>680</v>
      </c>
      <c r="K655" t="s">
        <v>12904</v>
      </c>
    </row>
    <row r="656" spans="1:11" x14ac:dyDescent="0.45">
      <c r="A656" t="s">
        <v>11760</v>
      </c>
      <c r="B656" t="s">
        <v>5857</v>
      </c>
      <c r="C656" t="s">
        <v>5993</v>
      </c>
      <c r="D656" t="s">
        <v>5990</v>
      </c>
      <c r="F656">
        <v>2017</v>
      </c>
      <c r="G656" t="s">
        <v>5987</v>
      </c>
      <c r="H656" t="s">
        <v>5988</v>
      </c>
      <c r="I656" t="s">
        <v>5986</v>
      </c>
      <c r="K656" t="s">
        <v>13210</v>
      </c>
    </row>
    <row r="657" spans="1:11" x14ac:dyDescent="0.45">
      <c r="A657" t="s">
        <v>11760</v>
      </c>
      <c r="B657" t="s">
        <v>5857</v>
      </c>
      <c r="C657" t="s">
        <v>7324</v>
      </c>
      <c r="D657" t="s">
        <v>7321</v>
      </c>
      <c r="F657">
        <v>2022</v>
      </c>
      <c r="G657" t="s">
        <v>7319</v>
      </c>
      <c r="H657" t="s">
        <v>7320</v>
      </c>
      <c r="I657" t="s">
        <v>7318</v>
      </c>
      <c r="K657" t="s">
        <v>13079</v>
      </c>
    </row>
    <row r="658" spans="1:11" x14ac:dyDescent="0.45">
      <c r="A658" t="s">
        <v>11760</v>
      </c>
      <c r="B658" t="s">
        <v>5857</v>
      </c>
      <c r="C658" t="s">
        <v>7984</v>
      </c>
      <c r="D658" t="s">
        <v>7982</v>
      </c>
      <c r="F658">
        <v>2023</v>
      </c>
      <c r="G658" t="s">
        <v>7980</v>
      </c>
      <c r="H658" t="s">
        <v>7981</v>
      </c>
      <c r="I658" t="s">
        <v>7979</v>
      </c>
      <c r="K658" t="s">
        <v>13014</v>
      </c>
    </row>
    <row r="659" spans="1:11" x14ac:dyDescent="0.45">
      <c r="A659" t="s">
        <v>11759</v>
      </c>
      <c r="B659">
        <v>7</v>
      </c>
      <c r="C659" t="s">
        <v>797</v>
      </c>
      <c r="D659" t="s">
        <v>796</v>
      </c>
      <c r="E659" t="s">
        <v>795</v>
      </c>
      <c r="F659">
        <v>2021</v>
      </c>
      <c r="G659" t="s">
        <v>794</v>
      </c>
      <c r="I659" t="s">
        <v>793</v>
      </c>
      <c r="J659" t="s">
        <v>792</v>
      </c>
      <c r="K659" t="s">
        <v>12889</v>
      </c>
    </row>
    <row r="660" spans="1:11" x14ac:dyDescent="0.45">
      <c r="A660" t="s">
        <v>11759</v>
      </c>
      <c r="B660">
        <v>7</v>
      </c>
      <c r="C660" t="s">
        <v>1888</v>
      </c>
      <c r="D660" t="s">
        <v>1887</v>
      </c>
      <c r="E660" t="s">
        <v>1886</v>
      </c>
      <c r="F660">
        <v>2020</v>
      </c>
      <c r="G660" t="s">
        <v>1883</v>
      </c>
      <c r="I660" t="s">
        <v>1882</v>
      </c>
      <c r="K660" t="s">
        <v>12737</v>
      </c>
    </row>
    <row r="661" spans="1:11" x14ac:dyDescent="0.45">
      <c r="A661" t="s">
        <v>11759</v>
      </c>
      <c r="B661">
        <v>7</v>
      </c>
      <c r="C661" t="s">
        <v>4638</v>
      </c>
      <c r="D661" t="s">
        <v>4637</v>
      </c>
      <c r="E661" t="s">
        <v>902</v>
      </c>
      <c r="F661">
        <v>2024</v>
      </c>
      <c r="G661" t="s">
        <v>4634</v>
      </c>
      <c r="I661" t="s">
        <v>4633</v>
      </c>
      <c r="J661" t="s">
        <v>4632</v>
      </c>
      <c r="K661" t="s">
        <v>12336</v>
      </c>
    </row>
    <row r="662" spans="1:11" x14ac:dyDescent="0.45">
      <c r="A662" t="s">
        <v>11760</v>
      </c>
      <c r="B662" t="s">
        <v>5857</v>
      </c>
      <c r="C662" t="s">
        <v>6852</v>
      </c>
      <c r="D662" t="s">
        <v>3922</v>
      </c>
      <c r="F662">
        <v>2022</v>
      </c>
      <c r="G662" t="s">
        <v>6847</v>
      </c>
      <c r="H662" t="s">
        <v>6848</v>
      </c>
      <c r="I662" t="s">
        <v>6846</v>
      </c>
      <c r="K662" t="s">
        <v>12443</v>
      </c>
    </row>
    <row r="663" spans="1:11" x14ac:dyDescent="0.45">
      <c r="A663" t="s">
        <v>11759</v>
      </c>
      <c r="B663">
        <v>7</v>
      </c>
      <c r="C663" t="s">
        <v>3845</v>
      </c>
      <c r="D663" t="s">
        <v>3844</v>
      </c>
      <c r="E663" t="s">
        <v>1921</v>
      </c>
      <c r="F663">
        <v>2023</v>
      </c>
      <c r="G663" t="s">
        <v>3843</v>
      </c>
      <c r="I663" t="s">
        <v>3842</v>
      </c>
      <c r="J663" t="s">
        <v>3841</v>
      </c>
      <c r="K663" t="s">
        <v>12454</v>
      </c>
    </row>
    <row r="664" spans="1:11" x14ac:dyDescent="0.45">
      <c r="A664" t="s">
        <v>386</v>
      </c>
      <c r="B664" t="s">
        <v>17</v>
      </c>
      <c r="C664" t="s">
        <v>38</v>
      </c>
      <c r="D664" t="s">
        <v>39</v>
      </c>
      <c r="E664" t="s">
        <v>40</v>
      </c>
      <c r="F664">
        <v>2022</v>
      </c>
      <c r="G664" t="s">
        <v>45</v>
      </c>
      <c r="H664" t="s">
        <v>46</v>
      </c>
      <c r="I664" t="s">
        <v>47</v>
      </c>
      <c r="K664" t="s">
        <v>12087</v>
      </c>
    </row>
    <row r="665" spans="1:11" x14ac:dyDescent="0.45">
      <c r="A665" t="s">
        <v>11759</v>
      </c>
      <c r="B665">
        <v>7</v>
      </c>
      <c r="C665" t="s">
        <v>3575</v>
      </c>
      <c r="D665" t="s">
        <v>3574</v>
      </c>
      <c r="E665" t="s">
        <v>1581</v>
      </c>
      <c r="F665">
        <v>2023</v>
      </c>
      <c r="G665" t="s">
        <v>3573</v>
      </c>
      <c r="I665" t="s">
        <v>3572</v>
      </c>
      <c r="J665" t="s">
        <v>3571</v>
      </c>
      <c r="K665" t="s">
        <v>12494</v>
      </c>
    </row>
    <row r="666" spans="1:11" x14ac:dyDescent="0.45">
      <c r="A666" t="s">
        <v>11760</v>
      </c>
      <c r="B666" t="s">
        <v>5857</v>
      </c>
      <c r="C666" t="s">
        <v>7416</v>
      </c>
      <c r="D666" t="s">
        <v>7413</v>
      </c>
      <c r="F666">
        <v>2022</v>
      </c>
      <c r="G666" t="s">
        <v>7409</v>
      </c>
      <c r="H666" t="s">
        <v>7410</v>
      </c>
      <c r="I666" t="s">
        <v>7408</v>
      </c>
      <c r="K666" t="s">
        <v>13068</v>
      </c>
    </row>
    <row r="667" spans="1:11" x14ac:dyDescent="0.45">
      <c r="A667" t="s">
        <v>11759</v>
      </c>
      <c r="B667">
        <v>7</v>
      </c>
      <c r="C667" t="s">
        <v>4379</v>
      </c>
      <c r="D667" t="s">
        <v>4378</v>
      </c>
      <c r="E667" t="s">
        <v>893</v>
      </c>
      <c r="F667">
        <v>2021</v>
      </c>
      <c r="G667" t="s">
        <v>4376</v>
      </c>
      <c r="I667" t="s">
        <v>4375</v>
      </c>
      <c r="J667" t="s">
        <v>4374</v>
      </c>
      <c r="K667" t="s">
        <v>12375</v>
      </c>
    </row>
    <row r="668" spans="1:11" x14ac:dyDescent="0.45">
      <c r="A668" t="s">
        <v>11759</v>
      </c>
      <c r="B668">
        <v>7</v>
      </c>
      <c r="C668" t="s">
        <v>1845</v>
      </c>
      <c r="D668" t="s">
        <v>1844</v>
      </c>
      <c r="E668" t="s">
        <v>640</v>
      </c>
      <c r="F668">
        <v>2019</v>
      </c>
      <c r="G668" t="s">
        <v>1842</v>
      </c>
      <c r="I668" t="s">
        <v>1841</v>
      </c>
      <c r="J668" t="s">
        <v>1840</v>
      </c>
      <c r="K668" t="s">
        <v>12743</v>
      </c>
    </row>
    <row r="669" spans="1:11" x14ac:dyDescent="0.45">
      <c r="A669" t="s">
        <v>11759</v>
      </c>
      <c r="B669">
        <v>7</v>
      </c>
      <c r="C669" t="s">
        <v>3680</v>
      </c>
      <c r="D669" t="s">
        <v>3679</v>
      </c>
      <c r="E669" t="s">
        <v>1241</v>
      </c>
      <c r="F669">
        <v>2023</v>
      </c>
      <c r="G669" t="s">
        <v>3677</v>
      </c>
      <c r="I669" t="s">
        <v>3676</v>
      </c>
      <c r="J669" t="s">
        <v>3675</v>
      </c>
      <c r="K669" t="s">
        <v>12479</v>
      </c>
    </row>
    <row r="670" spans="1:11" x14ac:dyDescent="0.45">
      <c r="A670" t="s">
        <v>11759</v>
      </c>
      <c r="B670">
        <v>7</v>
      </c>
      <c r="C670" t="s">
        <v>706</v>
      </c>
      <c r="D670" t="s">
        <v>705</v>
      </c>
      <c r="E670" t="s">
        <v>704</v>
      </c>
      <c r="F670">
        <v>2021</v>
      </c>
      <c r="G670" t="s">
        <v>703</v>
      </c>
      <c r="I670" t="s">
        <v>702</v>
      </c>
      <c r="J670" t="s">
        <v>701</v>
      </c>
      <c r="K670" t="s">
        <v>12901</v>
      </c>
    </row>
    <row r="671" spans="1:11" x14ac:dyDescent="0.45">
      <c r="A671" t="s">
        <v>11760</v>
      </c>
      <c r="B671" t="s">
        <v>5857</v>
      </c>
      <c r="C671" t="s">
        <v>8645</v>
      </c>
      <c r="D671" t="s">
        <v>8643</v>
      </c>
      <c r="F671">
        <v>2024</v>
      </c>
      <c r="G671" t="s">
        <v>8640</v>
      </c>
      <c r="H671" t="s">
        <v>8641</v>
      </c>
      <c r="I671" t="s">
        <v>8639</v>
      </c>
      <c r="K671" t="s">
        <v>12960</v>
      </c>
    </row>
    <row r="672" spans="1:11" x14ac:dyDescent="0.45">
      <c r="A672" t="s">
        <v>11759</v>
      </c>
      <c r="B672">
        <v>7</v>
      </c>
      <c r="C672" t="s">
        <v>3022</v>
      </c>
      <c r="D672" t="s">
        <v>3021</v>
      </c>
      <c r="E672" t="s">
        <v>1731</v>
      </c>
      <c r="F672">
        <v>2023</v>
      </c>
      <c r="G672" t="s">
        <v>3020</v>
      </c>
      <c r="I672" t="s">
        <v>3019</v>
      </c>
      <c r="J672" t="s">
        <v>3018</v>
      </c>
      <c r="K672" t="s">
        <v>12575</v>
      </c>
    </row>
    <row r="673" spans="1:11" x14ac:dyDescent="0.45">
      <c r="A673" t="s">
        <v>11760</v>
      </c>
      <c r="B673" t="s">
        <v>5857</v>
      </c>
      <c r="C673" t="s">
        <v>6844</v>
      </c>
      <c r="D673" t="s">
        <v>670</v>
      </c>
      <c r="F673">
        <v>2021</v>
      </c>
      <c r="G673" t="s">
        <v>6840</v>
      </c>
      <c r="H673" t="s">
        <v>6841</v>
      </c>
      <c r="I673" t="s">
        <v>6839</v>
      </c>
      <c r="K673" t="s">
        <v>12906</v>
      </c>
    </row>
    <row r="674" spans="1:11" x14ac:dyDescent="0.45">
      <c r="A674" t="s">
        <v>11760</v>
      </c>
      <c r="B674" t="s">
        <v>5901</v>
      </c>
      <c r="C674" t="s">
        <v>6217</v>
      </c>
      <c r="D674" t="s">
        <v>1553</v>
      </c>
      <c r="F674">
        <v>2020</v>
      </c>
      <c r="G674" t="s">
        <v>6213</v>
      </c>
      <c r="H674" t="s">
        <v>6214</v>
      </c>
      <c r="I674" t="s">
        <v>6212</v>
      </c>
      <c r="K674" t="s">
        <v>12783</v>
      </c>
    </row>
    <row r="675" spans="1:11" x14ac:dyDescent="0.45">
      <c r="A675" t="s">
        <v>388</v>
      </c>
      <c r="C675" t="s">
        <v>562</v>
      </c>
      <c r="D675" t="s">
        <v>563</v>
      </c>
      <c r="F675">
        <v>2022</v>
      </c>
      <c r="G675" t="s">
        <v>555</v>
      </c>
      <c r="H675" t="s">
        <v>557</v>
      </c>
      <c r="I675" t="s">
        <v>559</v>
      </c>
      <c r="J675" t="s">
        <v>554</v>
      </c>
      <c r="K675" t="s">
        <v>12137</v>
      </c>
    </row>
    <row r="676" spans="1:11" x14ac:dyDescent="0.45">
      <c r="A676" t="s">
        <v>11759</v>
      </c>
      <c r="B676">
        <v>7</v>
      </c>
      <c r="C676" t="s">
        <v>2123</v>
      </c>
      <c r="D676" t="s">
        <v>2122</v>
      </c>
      <c r="E676" t="s">
        <v>1241</v>
      </c>
      <c r="F676">
        <v>2017</v>
      </c>
      <c r="G676" t="s">
        <v>2119</v>
      </c>
      <c r="I676" t="s">
        <v>2118</v>
      </c>
      <c r="J676" t="s">
        <v>2117</v>
      </c>
      <c r="K676" t="s">
        <v>12705</v>
      </c>
    </row>
    <row r="677" spans="1:11" x14ac:dyDescent="0.45">
      <c r="A677" t="s">
        <v>11760</v>
      </c>
      <c r="B677" t="s">
        <v>5857</v>
      </c>
      <c r="C677" t="s">
        <v>7266</v>
      </c>
      <c r="D677" t="s">
        <v>7263</v>
      </c>
      <c r="F677">
        <v>2020</v>
      </c>
      <c r="G677" t="s">
        <v>7260</v>
      </c>
      <c r="H677" t="s">
        <v>7261</v>
      </c>
      <c r="I677" t="s">
        <v>7259</v>
      </c>
      <c r="K677" t="s">
        <v>13084</v>
      </c>
    </row>
    <row r="678" spans="1:11" x14ac:dyDescent="0.45">
      <c r="A678" t="s">
        <v>11759</v>
      </c>
      <c r="B678">
        <v>7</v>
      </c>
      <c r="C678" t="s">
        <v>642</v>
      </c>
      <c r="D678" t="s">
        <v>641</v>
      </c>
      <c r="E678" t="s">
        <v>640</v>
      </c>
      <c r="F678">
        <v>2021</v>
      </c>
      <c r="G678" t="s">
        <v>639</v>
      </c>
      <c r="I678" t="s">
        <v>638</v>
      </c>
      <c r="J678" t="s">
        <v>637</v>
      </c>
      <c r="K678" t="s">
        <v>12910</v>
      </c>
    </row>
    <row r="679" spans="1:11" x14ac:dyDescent="0.45">
      <c r="A679" t="s">
        <v>11760</v>
      </c>
      <c r="B679" t="s">
        <v>5857</v>
      </c>
      <c r="C679" t="s">
        <v>7114</v>
      </c>
      <c r="D679" t="s">
        <v>7111</v>
      </c>
      <c r="F679">
        <v>2021</v>
      </c>
      <c r="G679" t="s">
        <v>7108</v>
      </c>
      <c r="H679" t="s">
        <v>7109</v>
      </c>
      <c r="I679" t="s">
        <v>7107</v>
      </c>
      <c r="K679" t="s">
        <v>13101</v>
      </c>
    </row>
    <row r="680" spans="1:11" x14ac:dyDescent="0.45">
      <c r="A680" t="s">
        <v>11759</v>
      </c>
      <c r="B680">
        <v>7</v>
      </c>
      <c r="C680" t="s">
        <v>3275</v>
      </c>
      <c r="D680" t="s">
        <v>3274</v>
      </c>
      <c r="E680" t="s">
        <v>869</v>
      </c>
      <c r="F680">
        <v>2022</v>
      </c>
      <c r="G680" t="s">
        <v>3273</v>
      </c>
      <c r="I680" t="s">
        <v>3272</v>
      </c>
      <c r="J680" t="s">
        <v>3271</v>
      </c>
      <c r="K680" t="s">
        <v>12538</v>
      </c>
    </row>
    <row r="681" spans="1:11" x14ac:dyDescent="0.45">
      <c r="A681" t="s">
        <v>11759</v>
      </c>
      <c r="B681">
        <v>7</v>
      </c>
      <c r="C681" t="s">
        <v>4212</v>
      </c>
      <c r="D681" t="s">
        <v>4211</v>
      </c>
      <c r="E681" t="s">
        <v>2612</v>
      </c>
      <c r="F681">
        <v>2021</v>
      </c>
      <c r="G681" t="s">
        <v>4210</v>
      </c>
      <c r="I681" t="s">
        <v>4209</v>
      </c>
      <c r="J681" t="s">
        <v>4208</v>
      </c>
      <c r="K681" t="s">
        <v>12400</v>
      </c>
    </row>
    <row r="682" spans="1:11" x14ac:dyDescent="0.45">
      <c r="A682" t="s">
        <v>11759</v>
      </c>
      <c r="B682">
        <v>7</v>
      </c>
      <c r="C682" t="s">
        <v>4298</v>
      </c>
      <c r="D682" t="s">
        <v>4297</v>
      </c>
      <c r="E682" t="s">
        <v>720</v>
      </c>
      <c r="F682">
        <v>2022</v>
      </c>
      <c r="G682" t="s">
        <v>4295</v>
      </c>
      <c r="I682" t="s">
        <v>4294</v>
      </c>
      <c r="J682" t="s">
        <v>4293</v>
      </c>
      <c r="K682" t="s">
        <v>12387</v>
      </c>
    </row>
    <row r="683" spans="1:11" x14ac:dyDescent="0.45">
      <c r="A683" t="s">
        <v>11759</v>
      </c>
      <c r="B683">
        <v>7</v>
      </c>
      <c r="C683" t="s">
        <v>5161</v>
      </c>
      <c r="D683" t="s">
        <v>5160</v>
      </c>
      <c r="E683" t="s">
        <v>3912</v>
      </c>
      <c r="F683">
        <v>2024</v>
      </c>
      <c r="G683" t="s">
        <v>5159</v>
      </c>
      <c r="I683" t="s">
        <v>5158</v>
      </c>
      <c r="J683" t="s">
        <v>5157</v>
      </c>
      <c r="K683" t="s">
        <v>12256</v>
      </c>
    </row>
    <row r="684" spans="1:11" x14ac:dyDescent="0.45">
      <c r="A684" t="s">
        <v>11759</v>
      </c>
      <c r="B684">
        <v>7</v>
      </c>
      <c r="C684" t="s">
        <v>1022</v>
      </c>
      <c r="D684" t="s">
        <v>1021</v>
      </c>
      <c r="E684" t="s">
        <v>1020</v>
      </c>
      <c r="F684">
        <v>2021</v>
      </c>
      <c r="G684" t="s">
        <v>1019</v>
      </c>
      <c r="I684" t="s">
        <v>1018</v>
      </c>
      <c r="J684" t="s">
        <v>1017</v>
      </c>
      <c r="K684" t="s">
        <v>12857</v>
      </c>
    </row>
    <row r="685" spans="1:11" x14ac:dyDescent="0.45">
      <c r="A685" t="s">
        <v>11761</v>
      </c>
      <c r="B685" t="s">
        <v>9095</v>
      </c>
      <c r="C685" t="s">
        <v>11133</v>
      </c>
      <c r="D685" t="s">
        <v>11131</v>
      </c>
      <c r="F685">
        <v>2024</v>
      </c>
      <c r="G685" t="s">
        <v>9084</v>
      </c>
      <c r="H685" t="s">
        <v>9084</v>
      </c>
      <c r="I685" t="s">
        <v>11129</v>
      </c>
      <c r="J685" t="s">
        <v>9084</v>
      </c>
      <c r="K685" t="s">
        <v>13227</v>
      </c>
    </row>
    <row r="686" spans="1:11" x14ac:dyDescent="0.45">
      <c r="A686" t="s">
        <v>11760</v>
      </c>
      <c r="B686" t="s">
        <v>5857</v>
      </c>
      <c r="C686" t="s">
        <v>6224</v>
      </c>
      <c r="D686" t="s">
        <v>2431</v>
      </c>
      <c r="F686">
        <v>2018</v>
      </c>
      <c r="G686" t="s">
        <v>6220</v>
      </c>
      <c r="H686" t="s">
        <v>6221</v>
      </c>
      <c r="I686" t="s">
        <v>6219</v>
      </c>
      <c r="K686" t="s">
        <v>12663</v>
      </c>
    </row>
    <row r="687" spans="1:11" x14ac:dyDescent="0.45">
      <c r="A687" t="s">
        <v>11760</v>
      </c>
      <c r="B687" t="s">
        <v>5857</v>
      </c>
      <c r="C687" t="s">
        <v>7632</v>
      </c>
      <c r="D687" t="s">
        <v>7629</v>
      </c>
      <c r="F687">
        <v>2023</v>
      </c>
      <c r="G687" t="s">
        <v>7626</v>
      </c>
      <c r="H687" t="s">
        <v>7627</v>
      </c>
      <c r="I687" t="s">
        <v>7625</v>
      </c>
      <c r="K687" t="s">
        <v>13047</v>
      </c>
    </row>
    <row r="688" spans="1:11" x14ac:dyDescent="0.45">
      <c r="A688" t="s">
        <v>11759</v>
      </c>
      <c r="B688">
        <v>7</v>
      </c>
      <c r="C688" t="s">
        <v>1459</v>
      </c>
      <c r="D688" t="s">
        <v>1458</v>
      </c>
      <c r="E688" t="s">
        <v>1125</v>
      </c>
      <c r="F688">
        <v>2020</v>
      </c>
      <c r="G688" t="s">
        <v>1455</v>
      </c>
      <c r="I688" t="s">
        <v>1454</v>
      </c>
      <c r="J688" t="s">
        <v>1453</v>
      </c>
      <c r="K688" t="s">
        <v>12796</v>
      </c>
    </row>
    <row r="689" spans="1:11" x14ac:dyDescent="0.45">
      <c r="A689" t="s">
        <v>11760</v>
      </c>
      <c r="B689" t="s">
        <v>5857</v>
      </c>
      <c r="C689" t="s">
        <v>7527</v>
      </c>
      <c r="D689" t="s">
        <v>7524</v>
      </c>
      <c r="F689">
        <v>2023</v>
      </c>
      <c r="G689" t="s">
        <v>7521</v>
      </c>
      <c r="H689" t="s">
        <v>7522</v>
      </c>
      <c r="I689" t="s">
        <v>7520</v>
      </c>
      <c r="K689" t="s">
        <v>13057</v>
      </c>
    </row>
    <row r="690" spans="1:11" x14ac:dyDescent="0.45">
      <c r="A690" t="s">
        <v>11759</v>
      </c>
      <c r="B690">
        <v>7</v>
      </c>
      <c r="C690" t="s">
        <v>887</v>
      </c>
      <c r="D690" t="s">
        <v>886</v>
      </c>
      <c r="E690" t="s">
        <v>885</v>
      </c>
      <c r="F690">
        <v>2021</v>
      </c>
      <c r="G690" t="s">
        <v>883</v>
      </c>
      <c r="I690" t="s">
        <v>882</v>
      </c>
      <c r="J690" t="s">
        <v>881</v>
      </c>
      <c r="K690" t="s">
        <v>12876</v>
      </c>
    </row>
    <row r="691" spans="1:11" x14ac:dyDescent="0.45">
      <c r="A691" t="s">
        <v>11760</v>
      </c>
      <c r="B691" t="s">
        <v>5901</v>
      </c>
      <c r="C691" t="s">
        <v>8034</v>
      </c>
      <c r="D691" t="s">
        <v>8031</v>
      </c>
      <c r="F691">
        <v>2023</v>
      </c>
      <c r="G691" t="s">
        <v>8029</v>
      </c>
      <c r="H691" t="s">
        <v>8030</v>
      </c>
      <c r="I691" t="s">
        <v>8028</v>
      </c>
      <c r="K691" t="s">
        <v>13009</v>
      </c>
    </row>
    <row r="692" spans="1:11" x14ac:dyDescent="0.45">
      <c r="A692" t="s">
        <v>11759</v>
      </c>
      <c r="B692">
        <v>7</v>
      </c>
      <c r="C692" t="s">
        <v>4392</v>
      </c>
      <c r="D692" t="s">
        <v>4391</v>
      </c>
      <c r="E692" t="s">
        <v>720</v>
      </c>
      <c r="F692">
        <v>2022</v>
      </c>
      <c r="G692" t="s">
        <v>4389</v>
      </c>
      <c r="I692" t="s">
        <v>4388</v>
      </c>
      <c r="J692" t="s">
        <v>4387</v>
      </c>
      <c r="K692" t="s">
        <v>12373</v>
      </c>
    </row>
    <row r="693" spans="1:11" x14ac:dyDescent="0.45">
      <c r="A693" t="s">
        <v>11760</v>
      </c>
      <c r="B693" t="s">
        <v>5857</v>
      </c>
      <c r="C693" t="s">
        <v>7217</v>
      </c>
      <c r="D693" t="s">
        <v>7214</v>
      </c>
      <c r="F693">
        <v>2021</v>
      </c>
      <c r="G693" t="s">
        <v>7211</v>
      </c>
      <c r="H693" t="s">
        <v>7212</v>
      </c>
      <c r="I693" t="s">
        <v>7210</v>
      </c>
      <c r="K693" t="s">
        <v>13090</v>
      </c>
    </row>
    <row r="694" spans="1:11" x14ac:dyDescent="0.45">
      <c r="A694" t="s">
        <v>11760</v>
      </c>
      <c r="B694" t="s">
        <v>5857</v>
      </c>
      <c r="C694" t="s">
        <v>7536</v>
      </c>
      <c r="D694" t="s">
        <v>7533</v>
      </c>
      <c r="F694">
        <v>2023</v>
      </c>
      <c r="G694" t="s">
        <v>7530</v>
      </c>
      <c r="H694" t="s">
        <v>7531</v>
      </c>
      <c r="I694" t="s">
        <v>7529</v>
      </c>
      <c r="K694" t="s">
        <v>13056</v>
      </c>
    </row>
    <row r="695" spans="1:11" x14ac:dyDescent="0.45">
      <c r="A695" t="s">
        <v>11761</v>
      </c>
      <c r="B695" t="s">
        <v>9095</v>
      </c>
      <c r="C695" t="s">
        <v>9693</v>
      </c>
      <c r="D695" t="s">
        <v>9691</v>
      </c>
      <c r="F695">
        <v>2022</v>
      </c>
      <c r="G695" t="s">
        <v>12016</v>
      </c>
      <c r="H695" t="s">
        <v>9685</v>
      </c>
      <c r="I695" t="s">
        <v>9689</v>
      </c>
      <c r="J695" t="s">
        <v>9084</v>
      </c>
      <c r="K695" t="s">
        <v>13254</v>
      </c>
    </row>
    <row r="696" spans="1:11" x14ac:dyDescent="0.45">
      <c r="A696" t="s">
        <v>11760</v>
      </c>
      <c r="B696" t="s">
        <v>5857</v>
      </c>
      <c r="C696" t="s">
        <v>6553</v>
      </c>
      <c r="D696" t="s">
        <v>6550</v>
      </c>
      <c r="F696">
        <v>2018</v>
      </c>
      <c r="G696" t="s">
        <v>6547</v>
      </c>
      <c r="H696" t="s">
        <v>6548</v>
      </c>
      <c r="I696" t="s">
        <v>6546</v>
      </c>
      <c r="K696" t="s">
        <v>13155</v>
      </c>
    </row>
    <row r="697" spans="1:11" x14ac:dyDescent="0.45">
      <c r="A697" t="s">
        <v>11761</v>
      </c>
      <c r="B697" t="s">
        <v>9095</v>
      </c>
      <c r="C697" t="s">
        <v>10615</v>
      </c>
      <c r="D697" t="s">
        <v>10613</v>
      </c>
      <c r="F697">
        <v>2017</v>
      </c>
      <c r="G697" t="s">
        <v>11906</v>
      </c>
      <c r="H697" t="s">
        <v>10606</v>
      </c>
      <c r="I697" t="s">
        <v>10611</v>
      </c>
      <c r="J697" t="s">
        <v>9084</v>
      </c>
      <c r="K697" t="s">
        <v>13240</v>
      </c>
    </row>
    <row r="698" spans="1:11" x14ac:dyDescent="0.45">
      <c r="A698" t="s">
        <v>11759</v>
      </c>
      <c r="B698">
        <v>7</v>
      </c>
      <c r="C698" t="s">
        <v>2687</v>
      </c>
      <c r="D698" t="s">
        <v>2686</v>
      </c>
      <c r="E698" t="s">
        <v>2685</v>
      </c>
      <c r="F698">
        <v>2023</v>
      </c>
      <c r="G698" t="s">
        <v>2684</v>
      </c>
      <c r="I698" t="s">
        <v>2683</v>
      </c>
      <c r="K698" t="s">
        <v>12625</v>
      </c>
    </row>
    <row r="699" spans="1:11" x14ac:dyDescent="0.45">
      <c r="A699" t="s">
        <v>11759</v>
      </c>
      <c r="B699">
        <v>7</v>
      </c>
      <c r="C699" t="s">
        <v>5118</v>
      </c>
      <c r="D699" t="s">
        <v>5117</v>
      </c>
      <c r="E699" t="s">
        <v>5116</v>
      </c>
      <c r="F699">
        <v>2024</v>
      </c>
      <c r="G699" t="s">
        <v>5115</v>
      </c>
      <c r="I699" t="s">
        <v>5114</v>
      </c>
      <c r="J699" t="s">
        <v>5113</v>
      </c>
      <c r="K699" t="s">
        <v>12263</v>
      </c>
    </row>
    <row r="700" spans="1:11" x14ac:dyDescent="0.45">
      <c r="A700" t="s">
        <v>11760</v>
      </c>
      <c r="B700" t="s">
        <v>5857</v>
      </c>
      <c r="C700" t="s">
        <v>8875</v>
      </c>
      <c r="D700" t="s">
        <v>8872</v>
      </c>
      <c r="F700">
        <v>2024</v>
      </c>
      <c r="G700" t="s">
        <v>8869</v>
      </c>
      <c r="H700" t="s">
        <v>8870</v>
      </c>
      <c r="I700" t="s">
        <v>8868</v>
      </c>
      <c r="K700" t="s">
        <v>12937</v>
      </c>
    </row>
    <row r="701" spans="1:11" x14ac:dyDescent="0.45">
      <c r="A701" t="s">
        <v>11759</v>
      </c>
      <c r="B701">
        <v>7</v>
      </c>
      <c r="C701" t="s">
        <v>4450</v>
      </c>
      <c r="D701" t="s">
        <v>4449</v>
      </c>
      <c r="E701" t="s">
        <v>4309</v>
      </c>
      <c r="F701">
        <v>2022</v>
      </c>
      <c r="G701" t="s">
        <v>4448</v>
      </c>
      <c r="I701" t="s">
        <v>4447</v>
      </c>
      <c r="J701" t="s">
        <v>4446</v>
      </c>
      <c r="K701" t="s">
        <v>12364</v>
      </c>
    </row>
    <row r="702" spans="1:11" x14ac:dyDescent="0.45">
      <c r="A702" t="s">
        <v>11759</v>
      </c>
      <c r="B702">
        <v>7</v>
      </c>
      <c r="C702" t="s">
        <v>3091</v>
      </c>
      <c r="D702" t="s">
        <v>3090</v>
      </c>
      <c r="E702" t="s">
        <v>3089</v>
      </c>
      <c r="F702">
        <v>2024</v>
      </c>
      <c r="G702" t="s">
        <v>3087</v>
      </c>
      <c r="I702" t="s">
        <v>3086</v>
      </c>
      <c r="J702" t="s">
        <v>3085</v>
      </c>
      <c r="K702" t="s">
        <v>12565</v>
      </c>
    </row>
    <row r="703" spans="1:11" x14ac:dyDescent="0.45">
      <c r="A703" t="s">
        <v>11759</v>
      </c>
      <c r="B703">
        <v>7</v>
      </c>
      <c r="C703" t="s">
        <v>5431</v>
      </c>
      <c r="D703" t="s">
        <v>5430</v>
      </c>
      <c r="E703" t="s">
        <v>1858</v>
      </c>
      <c r="F703">
        <v>2024</v>
      </c>
      <c r="G703" t="s">
        <v>5429</v>
      </c>
      <c r="I703" t="s">
        <v>5428</v>
      </c>
      <c r="J703" t="s">
        <v>5427</v>
      </c>
      <c r="K703" t="s">
        <v>12215</v>
      </c>
    </row>
    <row r="704" spans="1:11" x14ac:dyDescent="0.45">
      <c r="A704" t="s">
        <v>388</v>
      </c>
      <c r="C704" t="s">
        <v>468</v>
      </c>
      <c r="D704" t="s">
        <v>469</v>
      </c>
      <c r="F704">
        <v>2017</v>
      </c>
      <c r="G704" t="s">
        <v>463</v>
      </c>
      <c r="H704" t="s">
        <v>465</v>
      </c>
      <c r="I704" t="s">
        <v>466</v>
      </c>
      <c r="J704" t="s">
        <v>462</v>
      </c>
      <c r="K704" t="s">
        <v>12146</v>
      </c>
    </row>
    <row r="705" spans="1:11" x14ac:dyDescent="0.45">
      <c r="A705" t="s">
        <v>11759</v>
      </c>
      <c r="B705">
        <v>7</v>
      </c>
      <c r="C705" t="s">
        <v>5808</v>
      </c>
      <c r="D705" t="s">
        <v>5807</v>
      </c>
      <c r="E705" t="s">
        <v>640</v>
      </c>
      <c r="F705">
        <v>2024</v>
      </c>
      <c r="G705" t="s">
        <v>5806</v>
      </c>
      <c r="I705" t="s">
        <v>5805</v>
      </c>
      <c r="J705" t="s">
        <v>5804</v>
      </c>
      <c r="K705" t="s">
        <v>12157</v>
      </c>
    </row>
    <row r="706" spans="1:11" x14ac:dyDescent="0.45">
      <c r="A706" t="s">
        <v>11759</v>
      </c>
      <c r="B706">
        <v>7</v>
      </c>
      <c r="C706" t="s">
        <v>3718</v>
      </c>
      <c r="D706" t="s">
        <v>3717</v>
      </c>
      <c r="E706" t="s">
        <v>2981</v>
      </c>
      <c r="F706">
        <v>2022</v>
      </c>
      <c r="G706" t="s">
        <v>3716</v>
      </c>
      <c r="I706" t="s">
        <v>3715</v>
      </c>
      <c r="J706" t="s">
        <v>3714</v>
      </c>
      <c r="K706" t="s">
        <v>12473</v>
      </c>
    </row>
    <row r="707" spans="1:11" x14ac:dyDescent="0.45">
      <c r="A707" t="s">
        <v>11759</v>
      </c>
      <c r="B707">
        <v>7</v>
      </c>
      <c r="C707" t="s">
        <v>3874</v>
      </c>
      <c r="D707" t="s">
        <v>3873</v>
      </c>
      <c r="E707" t="s">
        <v>720</v>
      </c>
      <c r="F707">
        <v>2022</v>
      </c>
      <c r="G707" t="s">
        <v>3870</v>
      </c>
      <c r="I707" t="s">
        <v>3869</v>
      </c>
      <c r="J707" t="s">
        <v>3868</v>
      </c>
      <c r="K707" t="s">
        <v>12450</v>
      </c>
    </row>
    <row r="708" spans="1:11" x14ac:dyDescent="0.45">
      <c r="A708" t="s">
        <v>11760</v>
      </c>
      <c r="B708" t="s">
        <v>5901</v>
      </c>
      <c r="C708" t="s">
        <v>7916</v>
      </c>
      <c r="D708" t="s">
        <v>7913</v>
      </c>
      <c r="F708">
        <v>2022</v>
      </c>
      <c r="G708" t="s">
        <v>7910</v>
      </c>
      <c r="H708" t="s">
        <v>7911</v>
      </c>
      <c r="I708" t="s">
        <v>7909</v>
      </c>
      <c r="K708" t="s">
        <v>13022</v>
      </c>
    </row>
    <row r="709" spans="1:11" x14ac:dyDescent="0.45">
      <c r="A709" t="s">
        <v>11760</v>
      </c>
      <c r="B709" t="s">
        <v>5857</v>
      </c>
      <c r="C709" t="s">
        <v>5883</v>
      </c>
      <c r="D709" t="s">
        <v>5880</v>
      </c>
      <c r="F709">
        <v>2017</v>
      </c>
      <c r="G709" t="s">
        <v>5877</v>
      </c>
      <c r="H709" t="s">
        <v>5878</v>
      </c>
      <c r="I709" t="s">
        <v>5876</v>
      </c>
      <c r="K709" t="s">
        <v>13218</v>
      </c>
    </row>
    <row r="710" spans="1:11" x14ac:dyDescent="0.45">
      <c r="A710" t="s">
        <v>11759</v>
      </c>
      <c r="B710">
        <v>7</v>
      </c>
      <c r="C710" t="s">
        <v>3530</v>
      </c>
      <c r="D710" t="s">
        <v>3529</v>
      </c>
      <c r="E710" t="s">
        <v>720</v>
      </c>
      <c r="F710">
        <v>2023</v>
      </c>
      <c r="G710" t="s">
        <v>3526</v>
      </c>
      <c r="I710" t="s">
        <v>3525</v>
      </c>
      <c r="J710" t="s">
        <v>3524</v>
      </c>
      <c r="K710" t="s">
        <v>12500</v>
      </c>
    </row>
    <row r="711" spans="1:11" x14ac:dyDescent="0.45">
      <c r="A711" t="s">
        <v>11759</v>
      </c>
      <c r="B711">
        <v>7</v>
      </c>
      <c r="C711" t="s">
        <v>1194</v>
      </c>
      <c r="D711" t="s">
        <v>1193</v>
      </c>
      <c r="E711" t="s">
        <v>1192</v>
      </c>
      <c r="F711">
        <v>2020</v>
      </c>
      <c r="G711" t="s">
        <v>1190</v>
      </c>
      <c r="I711" t="s">
        <v>1189</v>
      </c>
      <c r="K711" t="s">
        <v>12832</v>
      </c>
    </row>
    <row r="712" spans="1:11" x14ac:dyDescent="0.45">
      <c r="A712" t="s">
        <v>11759</v>
      </c>
      <c r="B712">
        <v>7</v>
      </c>
      <c r="C712" t="s">
        <v>768</v>
      </c>
      <c r="D712" t="s">
        <v>767</v>
      </c>
      <c r="E712" t="s">
        <v>766</v>
      </c>
      <c r="F712">
        <v>2021</v>
      </c>
      <c r="G712" t="s">
        <v>765</v>
      </c>
      <c r="I712" t="s">
        <v>764</v>
      </c>
      <c r="J712" t="s">
        <v>763</v>
      </c>
      <c r="K712" t="s">
        <v>12893</v>
      </c>
    </row>
    <row r="713" spans="1:11" x14ac:dyDescent="0.45">
      <c r="A713" t="s">
        <v>11760</v>
      </c>
      <c r="B713" t="s">
        <v>5857</v>
      </c>
      <c r="C713" t="s">
        <v>7122</v>
      </c>
      <c r="D713" t="s">
        <v>7120</v>
      </c>
      <c r="F713">
        <v>2021</v>
      </c>
      <c r="G713" t="s">
        <v>7117</v>
      </c>
      <c r="H713" t="s">
        <v>7118</v>
      </c>
      <c r="I713" t="s">
        <v>7116</v>
      </c>
      <c r="K713" t="s">
        <v>13100</v>
      </c>
    </row>
    <row r="714" spans="1:11" x14ac:dyDescent="0.45">
      <c r="A714" t="s">
        <v>11759</v>
      </c>
      <c r="B714">
        <v>7</v>
      </c>
      <c r="C714" t="s">
        <v>5485</v>
      </c>
      <c r="D714" t="s">
        <v>5484</v>
      </c>
      <c r="E714" t="s">
        <v>5483</v>
      </c>
      <c r="F714">
        <v>2024</v>
      </c>
      <c r="G714" t="s">
        <v>5482</v>
      </c>
      <c r="I714" t="s">
        <v>5481</v>
      </c>
      <c r="J714" t="s">
        <v>5480</v>
      </c>
      <c r="K714" t="s">
        <v>12207</v>
      </c>
    </row>
    <row r="715" spans="1:11" x14ac:dyDescent="0.45">
      <c r="A715" t="s">
        <v>11760</v>
      </c>
      <c r="B715" t="s">
        <v>5857</v>
      </c>
      <c r="C715" t="s">
        <v>8202</v>
      </c>
      <c r="D715" t="s">
        <v>8199</v>
      </c>
      <c r="F715">
        <v>2022</v>
      </c>
      <c r="G715" t="s">
        <v>8196</v>
      </c>
      <c r="H715" t="s">
        <v>8197</v>
      </c>
      <c r="I715" t="s">
        <v>8195</v>
      </c>
      <c r="K715" t="s">
        <v>12994</v>
      </c>
    </row>
    <row r="716" spans="1:11" x14ac:dyDescent="0.45">
      <c r="A716" t="s">
        <v>11760</v>
      </c>
      <c r="B716" t="s">
        <v>5857</v>
      </c>
      <c r="C716" t="s">
        <v>7425</v>
      </c>
      <c r="D716" t="s">
        <v>7422</v>
      </c>
      <c r="F716">
        <v>2022</v>
      </c>
      <c r="G716" t="s">
        <v>7419</v>
      </c>
      <c r="H716" t="s">
        <v>7420</v>
      </c>
      <c r="I716" t="s">
        <v>7418</v>
      </c>
      <c r="K716" t="s">
        <v>13067</v>
      </c>
    </row>
    <row r="717" spans="1:11" x14ac:dyDescent="0.45">
      <c r="A717" t="s">
        <v>11759</v>
      </c>
      <c r="B717">
        <v>7</v>
      </c>
      <c r="C717" t="s">
        <v>1071</v>
      </c>
      <c r="D717" t="s">
        <v>1070</v>
      </c>
      <c r="E717" t="s">
        <v>1069</v>
      </c>
      <c r="F717">
        <v>2020</v>
      </c>
      <c r="G717" t="s">
        <v>1067</v>
      </c>
      <c r="I717" t="s">
        <v>1066</v>
      </c>
      <c r="J717" t="s">
        <v>1065</v>
      </c>
      <c r="K717" t="s">
        <v>12850</v>
      </c>
    </row>
    <row r="718" spans="1:11" x14ac:dyDescent="0.45">
      <c r="A718" t="s">
        <v>11759</v>
      </c>
      <c r="B718">
        <v>7</v>
      </c>
      <c r="C718" t="s">
        <v>5369</v>
      </c>
      <c r="D718" t="s">
        <v>5368</v>
      </c>
      <c r="E718" t="s">
        <v>5367</v>
      </c>
      <c r="F718">
        <v>2024</v>
      </c>
      <c r="G718" t="s">
        <v>5366</v>
      </c>
      <c r="K718" t="s">
        <v>12225</v>
      </c>
    </row>
    <row r="719" spans="1:11" x14ac:dyDescent="0.45">
      <c r="A719" t="s">
        <v>11759</v>
      </c>
      <c r="B719">
        <v>7</v>
      </c>
      <c r="C719" t="s">
        <v>5597</v>
      </c>
      <c r="D719" t="s">
        <v>5596</v>
      </c>
      <c r="E719" t="s">
        <v>4243</v>
      </c>
      <c r="F719">
        <v>2024</v>
      </c>
      <c r="G719" t="s">
        <v>5595</v>
      </c>
      <c r="I719" t="s">
        <v>5594</v>
      </c>
      <c r="J719" t="s">
        <v>5593</v>
      </c>
      <c r="K719" t="s">
        <v>12190</v>
      </c>
    </row>
    <row r="720" spans="1:11" x14ac:dyDescent="0.45">
      <c r="A720" t="s">
        <v>11760</v>
      </c>
      <c r="B720" t="s">
        <v>5857</v>
      </c>
      <c r="C720" t="s">
        <v>9034</v>
      </c>
      <c r="D720" t="s">
        <v>9032</v>
      </c>
      <c r="F720">
        <v>2024</v>
      </c>
      <c r="G720" t="s">
        <v>9030</v>
      </c>
      <c r="I720" t="s">
        <v>9029</v>
      </c>
      <c r="K720" t="s">
        <v>12919</v>
      </c>
    </row>
    <row r="721" spans="1:11" x14ac:dyDescent="0.45">
      <c r="A721" t="s">
        <v>11760</v>
      </c>
      <c r="B721" t="s">
        <v>5901</v>
      </c>
      <c r="C721" t="s">
        <v>8116</v>
      </c>
      <c r="D721" t="s">
        <v>3254</v>
      </c>
      <c r="F721">
        <v>2022</v>
      </c>
      <c r="G721" t="s">
        <v>8112</v>
      </c>
      <c r="H721" t="s">
        <v>8113</v>
      </c>
      <c r="I721" t="s">
        <v>8111</v>
      </c>
      <c r="K721" t="s">
        <v>12541</v>
      </c>
    </row>
    <row r="722" spans="1:11" x14ac:dyDescent="0.45">
      <c r="A722" t="s">
        <v>11760</v>
      </c>
      <c r="B722" t="s">
        <v>5901</v>
      </c>
      <c r="C722" t="s">
        <v>8908</v>
      </c>
      <c r="D722" t="s">
        <v>8905</v>
      </c>
      <c r="F722">
        <v>2024</v>
      </c>
      <c r="G722" t="s">
        <v>8903</v>
      </c>
      <c r="H722" t="s">
        <v>8904</v>
      </c>
      <c r="I722" t="s">
        <v>8902</v>
      </c>
      <c r="K722" t="s">
        <v>12934</v>
      </c>
    </row>
    <row r="723" spans="1:11" x14ac:dyDescent="0.45">
      <c r="A723" t="s">
        <v>11760</v>
      </c>
      <c r="B723" t="s">
        <v>5857</v>
      </c>
      <c r="C723" t="s">
        <v>8479</v>
      </c>
      <c r="D723" t="s">
        <v>8476</v>
      </c>
      <c r="F723">
        <v>2024</v>
      </c>
      <c r="G723" t="s">
        <v>8474</v>
      </c>
      <c r="I723" t="s">
        <v>8473</v>
      </c>
      <c r="K723" t="s">
        <v>12974</v>
      </c>
    </row>
    <row r="724" spans="1:11" x14ac:dyDescent="0.45">
      <c r="A724" t="s">
        <v>11759</v>
      </c>
      <c r="B724">
        <v>7</v>
      </c>
      <c r="C724" t="s">
        <v>2063</v>
      </c>
      <c r="D724" t="s">
        <v>2062</v>
      </c>
      <c r="E724" t="s">
        <v>2061</v>
      </c>
      <c r="F724">
        <v>2017</v>
      </c>
      <c r="G724" t="s">
        <v>2059</v>
      </c>
      <c r="I724" t="s">
        <v>2058</v>
      </c>
      <c r="J724" t="s">
        <v>2057</v>
      </c>
      <c r="K724" t="s">
        <v>12713</v>
      </c>
    </row>
    <row r="725" spans="1:11" x14ac:dyDescent="0.45">
      <c r="A725" t="s">
        <v>11760</v>
      </c>
      <c r="B725" t="s">
        <v>5857</v>
      </c>
      <c r="C725" t="s">
        <v>6493</v>
      </c>
      <c r="D725" t="s">
        <v>6490</v>
      </c>
      <c r="F725">
        <v>2018</v>
      </c>
      <c r="G725" t="s">
        <v>6487</v>
      </c>
      <c r="H725" t="s">
        <v>6488</v>
      </c>
      <c r="I725" t="s">
        <v>6486</v>
      </c>
      <c r="K725" t="s">
        <v>13161</v>
      </c>
    </row>
    <row r="726" spans="1:11" x14ac:dyDescent="0.45">
      <c r="A726" t="s">
        <v>11760</v>
      </c>
      <c r="B726" t="s">
        <v>5857</v>
      </c>
      <c r="C726" t="s">
        <v>6649</v>
      </c>
      <c r="D726" t="s">
        <v>6646</v>
      </c>
      <c r="F726">
        <v>2021</v>
      </c>
      <c r="G726" t="s">
        <v>6643</v>
      </c>
      <c r="H726" t="s">
        <v>6644</v>
      </c>
      <c r="I726" t="s">
        <v>6642</v>
      </c>
      <c r="K726" t="s">
        <v>13144</v>
      </c>
    </row>
    <row r="727" spans="1:11" x14ac:dyDescent="0.45">
      <c r="A727" t="s">
        <v>11759</v>
      </c>
      <c r="B727">
        <v>7</v>
      </c>
      <c r="C727" t="s">
        <v>3538</v>
      </c>
      <c r="D727" t="s">
        <v>3537</v>
      </c>
      <c r="E727" t="s">
        <v>3536</v>
      </c>
      <c r="F727">
        <v>2022</v>
      </c>
      <c r="G727" t="s">
        <v>3534</v>
      </c>
      <c r="I727" t="s">
        <v>3533</v>
      </c>
      <c r="J727" t="s">
        <v>3532</v>
      </c>
      <c r="K727" t="s">
        <v>12499</v>
      </c>
    </row>
    <row r="728" spans="1:11" x14ac:dyDescent="0.45">
      <c r="A728" t="s">
        <v>11759</v>
      </c>
      <c r="B728">
        <v>7</v>
      </c>
      <c r="C728" t="s">
        <v>1966</v>
      </c>
      <c r="D728" t="s">
        <v>1965</v>
      </c>
      <c r="E728" t="s">
        <v>1964</v>
      </c>
      <c r="F728">
        <v>2019</v>
      </c>
      <c r="G728" t="s">
        <v>1962</v>
      </c>
      <c r="I728" t="s">
        <v>1961</v>
      </c>
      <c r="J728" t="s">
        <v>1960</v>
      </c>
      <c r="K728" t="s">
        <v>12726</v>
      </c>
    </row>
    <row r="729" spans="1:11" x14ac:dyDescent="0.45">
      <c r="A729" t="s">
        <v>11760</v>
      </c>
      <c r="B729" t="s">
        <v>5901</v>
      </c>
      <c r="C729" t="s">
        <v>7659</v>
      </c>
      <c r="D729" t="s">
        <v>7656</v>
      </c>
      <c r="F729">
        <v>2022</v>
      </c>
      <c r="G729" t="s">
        <v>7653</v>
      </c>
      <c r="H729" t="s">
        <v>7654</v>
      </c>
      <c r="I729" t="s">
        <v>7652</v>
      </c>
      <c r="K729" t="s">
        <v>13044</v>
      </c>
    </row>
    <row r="730" spans="1:11" x14ac:dyDescent="0.45">
      <c r="A730" t="s">
        <v>11759</v>
      </c>
      <c r="B730">
        <v>7</v>
      </c>
      <c r="C730" t="s">
        <v>2527</v>
      </c>
      <c r="D730" t="s">
        <v>2526</v>
      </c>
      <c r="E730" t="s">
        <v>1731</v>
      </c>
      <c r="F730">
        <v>2023</v>
      </c>
      <c r="G730" t="s">
        <v>2525</v>
      </c>
      <c r="I730" t="s">
        <v>2524</v>
      </c>
      <c r="J730" t="s">
        <v>2523</v>
      </c>
      <c r="K730" t="s">
        <v>12649</v>
      </c>
    </row>
    <row r="731" spans="1:11" x14ac:dyDescent="0.45">
      <c r="A731" t="s">
        <v>386</v>
      </c>
      <c r="B731" t="s">
        <v>17</v>
      </c>
      <c r="C731" t="s">
        <v>312</v>
      </c>
      <c r="D731" t="s">
        <v>313</v>
      </c>
      <c r="E731" t="s">
        <v>20</v>
      </c>
      <c r="F731">
        <v>2020</v>
      </c>
      <c r="G731" t="s">
        <v>315</v>
      </c>
      <c r="H731" t="s">
        <v>316</v>
      </c>
      <c r="I731" t="s">
        <v>317</v>
      </c>
      <c r="J731" t="s">
        <v>318</v>
      </c>
      <c r="K731" t="s">
        <v>12126</v>
      </c>
    </row>
    <row r="732" spans="1:11" x14ac:dyDescent="0.45">
      <c r="A732" t="s">
        <v>11759</v>
      </c>
      <c r="B732">
        <v>7</v>
      </c>
      <c r="C732" t="s">
        <v>962</v>
      </c>
      <c r="D732" t="s">
        <v>961</v>
      </c>
      <c r="E732" t="s">
        <v>960</v>
      </c>
      <c r="F732">
        <v>2021</v>
      </c>
      <c r="G732" t="s">
        <v>957</v>
      </c>
      <c r="I732" t="s">
        <v>956</v>
      </c>
      <c r="J732" t="s">
        <v>955</v>
      </c>
      <c r="K732" t="s">
        <v>12866</v>
      </c>
    </row>
    <row r="733" spans="1:11" x14ac:dyDescent="0.45">
      <c r="A733" t="s">
        <v>11759</v>
      </c>
      <c r="B733">
        <v>7</v>
      </c>
      <c r="C733" t="s">
        <v>1180</v>
      </c>
      <c r="D733" t="s">
        <v>1179</v>
      </c>
      <c r="E733" t="s">
        <v>1178</v>
      </c>
      <c r="F733">
        <v>2021</v>
      </c>
      <c r="G733" t="s">
        <v>1177</v>
      </c>
      <c r="I733" t="s">
        <v>1176</v>
      </c>
      <c r="J733" t="s">
        <v>1175</v>
      </c>
      <c r="K733" t="s">
        <v>12834</v>
      </c>
    </row>
    <row r="734" spans="1:11" x14ac:dyDescent="0.45">
      <c r="A734" t="s">
        <v>11759</v>
      </c>
      <c r="B734">
        <v>7</v>
      </c>
      <c r="C734" t="s">
        <v>4555</v>
      </c>
      <c r="D734" t="s">
        <v>4554</v>
      </c>
      <c r="E734" t="s">
        <v>893</v>
      </c>
      <c r="F734">
        <v>2024</v>
      </c>
      <c r="G734" t="s">
        <v>4552</v>
      </c>
      <c r="I734" t="s">
        <v>4551</v>
      </c>
      <c r="J734" t="s">
        <v>4550</v>
      </c>
      <c r="K734" t="s">
        <v>12348</v>
      </c>
    </row>
    <row r="735" spans="1:11" x14ac:dyDescent="0.45">
      <c r="A735" t="s">
        <v>11759</v>
      </c>
      <c r="B735">
        <v>7</v>
      </c>
      <c r="C735" t="s">
        <v>3206</v>
      </c>
      <c r="D735" t="s">
        <v>3205</v>
      </c>
      <c r="E735" t="s">
        <v>3204</v>
      </c>
      <c r="F735">
        <v>2022</v>
      </c>
      <c r="G735" t="s">
        <v>3203</v>
      </c>
      <c r="I735" t="s">
        <v>3202</v>
      </c>
      <c r="J735" t="s">
        <v>3201</v>
      </c>
      <c r="K735" t="s">
        <v>12548</v>
      </c>
    </row>
    <row r="736" spans="1:11" x14ac:dyDescent="0.45">
      <c r="A736" t="s">
        <v>11760</v>
      </c>
      <c r="B736" t="s">
        <v>5901</v>
      </c>
      <c r="C736" t="s">
        <v>5907</v>
      </c>
      <c r="D736" t="s">
        <v>2016</v>
      </c>
      <c r="F736">
        <v>2019</v>
      </c>
      <c r="G736" t="s">
        <v>5903</v>
      </c>
      <c r="H736" t="s">
        <v>5904</v>
      </c>
      <c r="I736" t="s">
        <v>5902</v>
      </c>
      <c r="K736" t="s">
        <v>12719</v>
      </c>
    </row>
    <row r="737" spans="1:11" x14ac:dyDescent="0.45">
      <c r="A737" t="s">
        <v>11759</v>
      </c>
      <c r="B737">
        <v>7</v>
      </c>
      <c r="C737" t="s">
        <v>1112</v>
      </c>
      <c r="D737" t="s">
        <v>1111</v>
      </c>
      <c r="E737" t="s">
        <v>1110</v>
      </c>
      <c r="F737">
        <v>2021</v>
      </c>
      <c r="G737" t="s">
        <v>1108</v>
      </c>
      <c r="I737" t="s">
        <v>1107</v>
      </c>
      <c r="J737" t="s">
        <v>1106</v>
      </c>
      <c r="K737" t="s">
        <v>12844</v>
      </c>
    </row>
    <row r="738" spans="1:11" x14ac:dyDescent="0.45">
      <c r="A738" t="s">
        <v>11760</v>
      </c>
      <c r="B738" t="s">
        <v>5857</v>
      </c>
      <c r="C738" t="s">
        <v>7851</v>
      </c>
      <c r="D738" t="s">
        <v>7848</v>
      </c>
      <c r="F738">
        <v>2022</v>
      </c>
      <c r="G738" t="s">
        <v>7846</v>
      </c>
      <c r="H738" t="s">
        <v>7847</v>
      </c>
      <c r="I738" t="s">
        <v>7845</v>
      </c>
      <c r="K738" t="s">
        <v>13028</v>
      </c>
    </row>
    <row r="739" spans="1:11" x14ac:dyDescent="0.45">
      <c r="A739" t="s">
        <v>11760</v>
      </c>
      <c r="B739" t="s">
        <v>5857</v>
      </c>
      <c r="C739" t="s">
        <v>6860</v>
      </c>
      <c r="D739" t="s">
        <v>6857</v>
      </c>
      <c r="F739">
        <v>2021</v>
      </c>
      <c r="G739" t="s">
        <v>6855</v>
      </c>
      <c r="H739" t="s">
        <v>6856</v>
      </c>
      <c r="I739" t="s">
        <v>6854</v>
      </c>
      <c r="K739" t="s">
        <v>12424</v>
      </c>
    </row>
    <row r="740" spans="1:11" x14ac:dyDescent="0.45">
      <c r="A740" t="s">
        <v>11760</v>
      </c>
      <c r="B740" t="s">
        <v>5857</v>
      </c>
      <c r="C740" t="s">
        <v>6412</v>
      </c>
      <c r="D740" t="s">
        <v>6409</v>
      </c>
      <c r="F740">
        <v>2017</v>
      </c>
      <c r="G740" t="s">
        <v>6407</v>
      </c>
      <c r="H740" t="s">
        <v>6408</v>
      </c>
      <c r="I740" t="s">
        <v>6406</v>
      </c>
      <c r="K740" t="s">
        <v>13170</v>
      </c>
    </row>
    <row r="741" spans="1:11" x14ac:dyDescent="0.45">
      <c r="A741" t="s">
        <v>11759</v>
      </c>
      <c r="B741">
        <v>7</v>
      </c>
      <c r="C741" t="s">
        <v>1366</v>
      </c>
      <c r="D741" t="s">
        <v>1365</v>
      </c>
      <c r="E741" t="s">
        <v>1364</v>
      </c>
      <c r="F741">
        <v>2020</v>
      </c>
      <c r="G741" t="s">
        <v>1363</v>
      </c>
      <c r="I741" t="s">
        <v>1362</v>
      </c>
      <c r="J741" t="s">
        <v>1361</v>
      </c>
      <c r="K741" t="s">
        <v>12808</v>
      </c>
    </row>
    <row r="742" spans="1:11" x14ac:dyDescent="0.45">
      <c r="A742" t="s">
        <v>11759</v>
      </c>
      <c r="B742">
        <v>7</v>
      </c>
      <c r="C742" t="s">
        <v>803</v>
      </c>
      <c r="D742" t="s">
        <v>802</v>
      </c>
      <c r="E742" t="s">
        <v>795</v>
      </c>
      <c r="F742">
        <v>2022</v>
      </c>
      <c r="G742" t="s">
        <v>801</v>
      </c>
      <c r="I742" t="s">
        <v>800</v>
      </c>
      <c r="J742" t="s">
        <v>799</v>
      </c>
      <c r="K742" t="s">
        <v>12888</v>
      </c>
    </row>
    <row r="743" spans="1:11" x14ac:dyDescent="0.45">
      <c r="A743" t="s">
        <v>386</v>
      </c>
      <c r="B743" t="s">
        <v>17</v>
      </c>
      <c r="C743" t="s">
        <v>134</v>
      </c>
      <c r="D743" t="s">
        <v>135</v>
      </c>
      <c r="E743" t="s">
        <v>20</v>
      </c>
      <c r="F743">
        <v>2023</v>
      </c>
      <c r="G743" t="s">
        <v>137</v>
      </c>
      <c r="H743" t="s">
        <v>138</v>
      </c>
      <c r="I743" t="s">
        <v>139</v>
      </c>
      <c r="J743" t="s">
        <v>140</v>
      </c>
      <c r="K743" t="s">
        <v>12100</v>
      </c>
    </row>
    <row r="744" spans="1:11" x14ac:dyDescent="0.45">
      <c r="A744" t="s">
        <v>11759</v>
      </c>
      <c r="B744">
        <v>7</v>
      </c>
      <c r="C744" t="s">
        <v>3477</v>
      </c>
      <c r="D744" t="s">
        <v>3476</v>
      </c>
      <c r="E744" t="s">
        <v>3061</v>
      </c>
      <c r="F744">
        <v>2022</v>
      </c>
      <c r="G744" t="s">
        <v>3475</v>
      </c>
      <c r="I744" t="s">
        <v>3474</v>
      </c>
      <c r="J744" t="s">
        <v>3473</v>
      </c>
      <c r="K744" t="s">
        <v>12508</v>
      </c>
    </row>
    <row r="745" spans="1:11" x14ac:dyDescent="0.45">
      <c r="A745" t="s">
        <v>11759</v>
      </c>
      <c r="B745">
        <v>7</v>
      </c>
      <c r="C745" t="s">
        <v>4562</v>
      </c>
      <c r="D745" t="s">
        <v>4561</v>
      </c>
      <c r="E745" t="s">
        <v>4560</v>
      </c>
      <c r="F745">
        <v>2024</v>
      </c>
      <c r="G745" t="s">
        <v>4559</v>
      </c>
      <c r="I745" t="s">
        <v>4558</v>
      </c>
      <c r="J745" t="s">
        <v>4557</v>
      </c>
      <c r="K745" t="s">
        <v>12347</v>
      </c>
    </row>
    <row r="746" spans="1:11" x14ac:dyDescent="0.45">
      <c r="A746" t="s">
        <v>11760</v>
      </c>
      <c r="B746" t="s">
        <v>5857</v>
      </c>
      <c r="C746" t="s">
        <v>8900</v>
      </c>
      <c r="D746" t="s">
        <v>2646</v>
      </c>
      <c r="F746">
        <v>2023</v>
      </c>
      <c r="G746" t="s">
        <v>8896</v>
      </c>
      <c r="H746" t="s">
        <v>8897</v>
      </c>
      <c r="I746" t="s">
        <v>8895</v>
      </c>
      <c r="K746" t="s">
        <v>12631</v>
      </c>
    </row>
    <row r="747" spans="1:11" x14ac:dyDescent="0.45">
      <c r="A747" t="s">
        <v>11760</v>
      </c>
      <c r="B747" t="s">
        <v>5857</v>
      </c>
      <c r="C747" t="s">
        <v>7376</v>
      </c>
      <c r="D747" t="s">
        <v>7374</v>
      </c>
      <c r="F747">
        <v>2021</v>
      </c>
      <c r="G747" t="s">
        <v>7371</v>
      </c>
      <c r="H747" t="s">
        <v>7372</v>
      </c>
      <c r="I747" t="s">
        <v>7370</v>
      </c>
      <c r="K747" t="s">
        <v>13073</v>
      </c>
    </row>
    <row r="748" spans="1:11" x14ac:dyDescent="0.45">
      <c r="A748" t="s">
        <v>11759</v>
      </c>
      <c r="B748">
        <v>7</v>
      </c>
      <c r="C748" t="s">
        <v>4907</v>
      </c>
      <c r="D748" t="s">
        <v>4906</v>
      </c>
      <c r="E748" t="s">
        <v>795</v>
      </c>
      <c r="F748">
        <v>2024</v>
      </c>
      <c r="G748" t="s">
        <v>4905</v>
      </c>
      <c r="I748" t="s">
        <v>4904</v>
      </c>
      <c r="J748" t="s">
        <v>4903</v>
      </c>
      <c r="K748" t="s">
        <v>12295</v>
      </c>
    </row>
    <row r="749" spans="1:11" x14ac:dyDescent="0.45">
      <c r="A749" t="s">
        <v>11760</v>
      </c>
      <c r="B749" t="s">
        <v>5857</v>
      </c>
      <c r="C749" t="s">
        <v>8653</v>
      </c>
      <c r="D749" t="s">
        <v>8650</v>
      </c>
      <c r="F749">
        <v>2024</v>
      </c>
      <c r="G749" t="s">
        <v>8648</v>
      </c>
      <c r="H749" t="s">
        <v>8649</v>
      </c>
      <c r="I749" t="s">
        <v>8647</v>
      </c>
      <c r="K749" t="s">
        <v>12959</v>
      </c>
    </row>
    <row r="750" spans="1:11" x14ac:dyDescent="0.45">
      <c r="A750" t="s">
        <v>11759</v>
      </c>
      <c r="B750">
        <v>7</v>
      </c>
      <c r="C750" t="s">
        <v>2410</v>
      </c>
      <c r="D750" t="s">
        <v>2409</v>
      </c>
      <c r="E750" t="s">
        <v>795</v>
      </c>
      <c r="F750">
        <v>2020</v>
      </c>
      <c r="G750" t="s">
        <v>2408</v>
      </c>
      <c r="I750" t="s">
        <v>2407</v>
      </c>
      <c r="J750" t="s">
        <v>2406</v>
      </c>
      <c r="K750" t="s">
        <v>12666</v>
      </c>
    </row>
    <row r="751" spans="1:11" x14ac:dyDescent="0.45">
      <c r="A751" t="s">
        <v>11759</v>
      </c>
      <c r="B751">
        <v>7</v>
      </c>
      <c r="C751" t="s">
        <v>2099</v>
      </c>
      <c r="D751" t="s">
        <v>2098</v>
      </c>
      <c r="E751" t="s">
        <v>795</v>
      </c>
      <c r="F751">
        <v>2017</v>
      </c>
      <c r="G751" t="s">
        <v>2096</v>
      </c>
      <c r="I751" t="s">
        <v>2095</v>
      </c>
      <c r="J751" t="s">
        <v>2094</v>
      </c>
      <c r="K751" t="s">
        <v>12708</v>
      </c>
    </row>
    <row r="752" spans="1:11" x14ac:dyDescent="0.45">
      <c r="A752" t="s">
        <v>11759</v>
      </c>
      <c r="B752">
        <v>7</v>
      </c>
      <c r="C752" t="s">
        <v>5777</v>
      </c>
      <c r="D752" t="s">
        <v>5776</v>
      </c>
      <c r="E752" t="s">
        <v>1731</v>
      </c>
      <c r="F752">
        <v>2024</v>
      </c>
      <c r="G752" t="s">
        <v>5775</v>
      </c>
      <c r="I752" t="s">
        <v>5774</v>
      </c>
      <c r="J752" t="s">
        <v>5773</v>
      </c>
      <c r="K752" t="s">
        <v>12162</v>
      </c>
    </row>
    <row r="753" spans="1:11" x14ac:dyDescent="0.45">
      <c r="A753" t="s">
        <v>11759</v>
      </c>
      <c r="B753">
        <v>7</v>
      </c>
      <c r="C753" t="s">
        <v>5339</v>
      </c>
      <c r="D753" t="s">
        <v>5338</v>
      </c>
      <c r="E753" t="s">
        <v>795</v>
      </c>
      <c r="F753">
        <v>2024</v>
      </c>
      <c r="G753" t="s">
        <v>5337</v>
      </c>
      <c r="I753" t="s">
        <v>5336</v>
      </c>
      <c r="J753" t="s">
        <v>5335</v>
      </c>
      <c r="K753" t="s">
        <v>12229</v>
      </c>
    </row>
    <row r="754" spans="1:11" x14ac:dyDescent="0.45">
      <c r="A754" t="s">
        <v>11760</v>
      </c>
      <c r="B754" t="s">
        <v>5857</v>
      </c>
      <c r="C754" t="s">
        <v>6778</v>
      </c>
      <c r="D754" t="s">
        <v>6775</v>
      </c>
      <c r="F754">
        <v>2021</v>
      </c>
      <c r="G754" t="s">
        <v>6772</v>
      </c>
      <c r="H754" t="s">
        <v>6773</v>
      </c>
      <c r="I754" t="s">
        <v>6771</v>
      </c>
      <c r="K754" t="s">
        <v>13131</v>
      </c>
    </row>
    <row r="755" spans="1:11" x14ac:dyDescent="0.45">
      <c r="A755" t="s">
        <v>11761</v>
      </c>
      <c r="B755" t="s">
        <v>9095</v>
      </c>
      <c r="C755" t="s">
        <v>11061</v>
      </c>
      <c r="D755" t="s">
        <v>11059</v>
      </c>
      <c r="F755">
        <v>2022</v>
      </c>
      <c r="G755" t="s">
        <v>11850</v>
      </c>
      <c r="H755" t="s">
        <v>11052</v>
      </c>
      <c r="I755" t="s">
        <v>11057</v>
      </c>
      <c r="J755" t="s">
        <v>9084</v>
      </c>
      <c r="K755" t="s">
        <v>13228</v>
      </c>
    </row>
    <row r="756" spans="1:11" x14ac:dyDescent="0.45">
      <c r="A756" t="s">
        <v>11760</v>
      </c>
      <c r="B756" t="s">
        <v>5857</v>
      </c>
      <c r="C756" t="s">
        <v>8124</v>
      </c>
      <c r="D756" t="s">
        <v>8121</v>
      </c>
      <c r="F756">
        <v>2022</v>
      </c>
      <c r="G756" t="s">
        <v>8119</v>
      </c>
      <c r="H756" t="s">
        <v>8120</v>
      </c>
      <c r="I756" t="s">
        <v>8118</v>
      </c>
      <c r="K756" t="s">
        <v>13001</v>
      </c>
    </row>
    <row r="757" spans="1:11" x14ac:dyDescent="0.45">
      <c r="A757" t="s">
        <v>11759</v>
      </c>
      <c r="B757">
        <v>7</v>
      </c>
      <c r="C757" t="s">
        <v>2969</v>
      </c>
      <c r="D757" t="s">
        <v>2968</v>
      </c>
      <c r="E757" t="s">
        <v>1295</v>
      </c>
      <c r="F757">
        <v>2023</v>
      </c>
      <c r="G757" t="s">
        <v>2966</v>
      </c>
      <c r="I757" t="s">
        <v>2965</v>
      </c>
      <c r="J757" t="s">
        <v>2964</v>
      </c>
      <c r="K757" t="s">
        <v>12583</v>
      </c>
    </row>
    <row r="758" spans="1:11" x14ac:dyDescent="0.45">
      <c r="A758" t="s">
        <v>11759</v>
      </c>
      <c r="B758">
        <v>7</v>
      </c>
      <c r="C758" t="s">
        <v>5696</v>
      </c>
      <c r="D758" t="s">
        <v>5695</v>
      </c>
      <c r="E758" t="s">
        <v>640</v>
      </c>
      <c r="F758">
        <v>2024</v>
      </c>
      <c r="G758" t="s">
        <v>5694</v>
      </c>
      <c r="I758" t="s">
        <v>5693</v>
      </c>
      <c r="J758" t="s">
        <v>5692</v>
      </c>
      <c r="K758" t="s">
        <v>12175</v>
      </c>
    </row>
    <row r="759" spans="1:11" x14ac:dyDescent="0.45">
      <c r="A759" t="s">
        <v>11760</v>
      </c>
      <c r="B759" t="s">
        <v>5857</v>
      </c>
      <c r="C759" t="s">
        <v>8446</v>
      </c>
      <c r="D759" t="s">
        <v>8444</v>
      </c>
      <c r="F759">
        <v>2024</v>
      </c>
      <c r="G759" t="s">
        <v>8441</v>
      </c>
      <c r="H759" t="s">
        <v>8442</v>
      </c>
      <c r="I759" t="s">
        <v>8440</v>
      </c>
      <c r="K759" t="s">
        <v>12978</v>
      </c>
    </row>
    <row r="760" spans="1:11" x14ac:dyDescent="0.45">
      <c r="A760" t="s">
        <v>11760</v>
      </c>
      <c r="B760" t="s">
        <v>5857</v>
      </c>
      <c r="C760" t="s">
        <v>6980</v>
      </c>
      <c r="D760" t="s">
        <v>6978</v>
      </c>
      <c r="F760">
        <v>2022</v>
      </c>
      <c r="G760" t="s">
        <v>6976</v>
      </c>
      <c r="I760" t="s">
        <v>6975</v>
      </c>
      <c r="K760" t="s">
        <v>13113</v>
      </c>
    </row>
    <row r="761" spans="1:11" x14ac:dyDescent="0.45">
      <c r="A761" t="s">
        <v>11760</v>
      </c>
      <c r="B761" t="s">
        <v>5857</v>
      </c>
      <c r="C761" t="s">
        <v>6955</v>
      </c>
      <c r="D761" t="s">
        <v>8229</v>
      </c>
      <c r="F761">
        <v>2022</v>
      </c>
      <c r="G761" t="s">
        <v>8226</v>
      </c>
      <c r="H761" t="s">
        <v>8227</v>
      </c>
      <c r="I761" t="s">
        <v>8225</v>
      </c>
      <c r="K761" t="s">
        <v>12992</v>
      </c>
    </row>
    <row r="762" spans="1:11" x14ac:dyDescent="0.45">
      <c r="A762" t="s">
        <v>11759</v>
      </c>
      <c r="B762">
        <v>7</v>
      </c>
      <c r="C762" t="s">
        <v>5088</v>
      </c>
      <c r="D762" t="s">
        <v>5087</v>
      </c>
      <c r="E762" t="s">
        <v>902</v>
      </c>
      <c r="F762">
        <v>2024</v>
      </c>
      <c r="G762" t="s">
        <v>5085</v>
      </c>
      <c r="I762" t="s">
        <v>5084</v>
      </c>
      <c r="J762" t="s">
        <v>5083</v>
      </c>
      <c r="K762" t="s">
        <v>12268</v>
      </c>
    </row>
    <row r="763" spans="1:11" x14ac:dyDescent="0.45">
      <c r="A763" t="s">
        <v>11759</v>
      </c>
      <c r="B763">
        <v>7</v>
      </c>
      <c r="C763" t="s">
        <v>5790</v>
      </c>
      <c r="D763" t="s">
        <v>5789</v>
      </c>
      <c r="E763" t="s">
        <v>2981</v>
      </c>
      <c r="F763">
        <v>2024</v>
      </c>
      <c r="G763" t="s">
        <v>5788</v>
      </c>
      <c r="I763" t="s">
        <v>5787</v>
      </c>
      <c r="J763" t="s">
        <v>5786</v>
      </c>
      <c r="K763" t="s">
        <v>12160</v>
      </c>
    </row>
    <row r="764" spans="1:11" x14ac:dyDescent="0.45">
      <c r="A764" t="s">
        <v>11760</v>
      </c>
      <c r="B764" t="s">
        <v>5857</v>
      </c>
      <c r="C764" t="s">
        <v>8393</v>
      </c>
      <c r="D764" t="s">
        <v>8390</v>
      </c>
      <c r="F764">
        <v>2023</v>
      </c>
      <c r="G764" t="s">
        <v>8387</v>
      </c>
      <c r="H764" t="s">
        <v>8388</v>
      </c>
      <c r="I764" t="s">
        <v>8386</v>
      </c>
      <c r="K764" t="s">
        <v>12982</v>
      </c>
    </row>
    <row r="765" spans="1:11" x14ac:dyDescent="0.45">
      <c r="A765" t="s">
        <v>11759</v>
      </c>
      <c r="B765">
        <v>7</v>
      </c>
      <c r="C765" t="s">
        <v>3441</v>
      </c>
      <c r="D765" t="s">
        <v>3440</v>
      </c>
      <c r="E765" t="s">
        <v>893</v>
      </c>
      <c r="F765">
        <v>2023</v>
      </c>
      <c r="G765" t="s">
        <v>3438</v>
      </c>
      <c r="I765" t="s">
        <v>3437</v>
      </c>
      <c r="J765" t="s">
        <v>3436</v>
      </c>
      <c r="K765" t="s">
        <v>12513</v>
      </c>
    </row>
    <row r="766" spans="1:11" x14ac:dyDescent="0.45">
      <c r="A766" t="s">
        <v>11759</v>
      </c>
      <c r="B766">
        <v>7</v>
      </c>
      <c r="C766" t="s">
        <v>2936</v>
      </c>
      <c r="D766" t="s">
        <v>2935</v>
      </c>
      <c r="E766" t="s">
        <v>2167</v>
      </c>
      <c r="F766">
        <v>2023</v>
      </c>
      <c r="G766" t="s">
        <v>2934</v>
      </c>
      <c r="I766" t="s">
        <v>2933</v>
      </c>
      <c r="J766" t="s">
        <v>2932</v>
      </c>
      <c r="K766" t="s">
        <v>12588</v>
      </c>
    </row>
    <row r="767" spans="1:11" x14ac:dyDescent="0.45">
      <c r="A767" t="s">
        <v>11760</v>
      </c>
      <c r="B767" t="s">
        <v>5857</v>
      </c>
      <c r="C767" t="s">
        <v>6461</v>
      </c>
      <c r="D767" t="s">
        <v>6459</v>
      </c>
      <c r="F767">
        <v>2019</v>
      </c>
      <c r="G767" t="s">
        <v>6457</v>
      </c>
      <c r="H767" t="s">
        <v>6458</v>
      </c>
      <c r="I767" t="s">
        <v>6456</v>
      </c>
      <c r="K767" t="s">
        <v>13165</v>
      </c>
    </row>
    <row r="768" spans="1:11" x14ac:dyDescent="0.45">
      <c r="A768" t="s">
        <v>11759</v>
      </c>
      <c r="B768">
        <v>7</v>
      </c>
      <c r="C768" t="s">
        <v>4013</v>
      </c>
      <c r="D768" t="s">
        <v>4012</v>
      </c>
      <c r="E768" t="s">
        <v>2380</v>
      </c>
      <c r="F768">
        <v>2021</v>
      </c>
      <c r="G768" t="s">
        <v>4011</v>
      </c>
      <c r="I768" t="s">
        <v>4010</v>
      </c>
      <c r="J768" t="s">
        <v>4009</v>
      </c>
      <c r="K768" t="s">
        <v>12430</v>
      </c>
    </row>
    <row r="769" spans="1:11" x14ac:dyDescent="0.45">
      <c r="A769" t="s">
        <v>11759</v>
      </c>
      <c r="B769">
        <v>7</v>
      </c>
      <c r="C769" t="s">
        <v>5413</v>
      </c>
      <c r="D769" t="s">
        <v>5412</v>
      </c>
      <c r="E769" t="s">
        <v>4154</v>
      </c>
      <c r="F769">
        <v>2024</v>
      </c>
      <c r="G769" t="s">
        <v>5411</v>
      </c>
      <c r="I769" t="s">
        <v>5410</v>
      </c>
      <c r="J769" t="s">
        <v>5409</v>
      </c>
      <c r="K769" t="s">
        <v>12218</v>
      </c>
    </row>
    <row r="770" spans="1:11" x14ac:dyDescent="0.45">
      <c r="A770" t="s">
        <v>11760</v>
      </c>
      <c r="B770" t="s">
        <v>5857</v>
      </c>
      <c r="C770" t="s">
        <v>5916</v>
      </c>
      <c r="D770" t="s">
        <v>5913</v>
      </c>
      <c r="F770">
        <v>2018</v>
      </c>
      <c r="G770" t="s">
        <v>5910</v>
      </c>
      <c r="H770" t="s">
        <v>5911</v>
      </c>
      <c r="I770" t="s">
        <v>5909</v>
      </c>
      <c r="K770" t="s">
        <v>13216</v>
      </c>
    </row>
    <row r="771" spans="1:11" x14ac:dyDescent="0.45">
      <c r="A771" t="s">
        <v>11760</v>
      </c>
      <c r="B771" t="s">
        <v>5901</v>
      </c>
      <c r="C771" t="s">
        <v>6684</v>
      </c>
      <c r="D771" t="s">
        <v>6681</v>
      </c>
      <c r="F771">
        <v>2021</v>
      </c>
      <c r="G771" t="s">
        <v>6678</v>
      </c>
      <c r="H771" t="s">
        <v>6679</v>
      </c>
      <c r="I771" t="s">
        <v>6677</v>
      </c>
      <c r="K771" t="s">
        <v>13140</v>
      </c>
    </row>
    <row r="772" spans="1:11" x14ac:dyDescent="0.45">
      <c r="A772" t="s">
        <v>11761</v>
      </c>
      <c r="B772" t="s">
        <v>9095</v>
      </c>
      <c r="C772" t="s">
        <v>9175</v>
      </c>
      <c r="D772" t="s">
        <v>9173</v>
      </c>
      <c r="F772">
        <v>2023</v>
      </c>
      <c r="G772" t="s">
        <v>12075</v>
      </c>
      <c r="H772" t="s">
        <v>8433</v>
      </c>
      <c r="I772" t="s">
        <v>9172</v>
      </c>
      <c r="J772" t="s">
        <v>9084</v>
      </c>
      <c r="K772" t="s">
        <v>13263</v>
      </c>
    </row>
    <row r="773" spans="1:11" x14ac:dyDescent="0.45">
      <c r="A773" t="s">
        <v>11759</v>
      </c>
      <c r="B773">
        <v>7</v>
      </c>
      <c r="C773" t="s">
        <v>2721</v>
      </c>
      <c r="D773" t="s">
        <v>2720</v>
      </c>
      <c r="E773" t="s">
        <v>2719</v>
      </c>
      <c r="F773">
        <v>2023</v>
      </c>
      <c r="G773" t="s">
        <v>2718</v>
      </c>
      <c r="I773" t="s">
        <v>2717</v>
      </c>
      <c r="J773" t="s">
        <v>2716</v>
      </c>
      <c r="K773" t="s">
        <v>12620</v>
      </c>
    </row>
    <row r="774" spans="1:11" x14ac:dyDescent="0.45">
      <c r="A774" t="s">
        <v>11760</v>
      </c>
      <c r="B774" t="s">
        <v>5857</v>
      </c>
      <c r="C774" t="s">
        <v>7813</v>
      </c>
      <c r="D774" t="s">
        <v>7810</v>
      </c>
      <c r="F774">
        <v>2022</v>
      </c>
      <c r="G774" t="s">
        <v>7807</v>
      </c>
      <c r="H774" t="s">
        <v>7808</v>
      </c>
      <c r="I774" t="s">
        <v>7806</v>
      </c>
      <c r="K774" t="s">
        <v>13032</v>
      </c>
    </row>
    <row r="775" spans="1:11" x14ac:dyDescent="0.45">
      <c r="A775" t="s">
        <v>11760</v>
      </c>
      <c r="B775" t="s">
        <v>5857</v>
      </c>
      <c r="C775" t="s">
        <v>7600</v>
      </c>
      <c r="D775" t="s">
        <v>7597</v>
      </c>
      <c r="F775">
        <v>2022</v>
      </c>
      <c r="G775" t="s">
        <v>7595</v>
      </c>
      <c r="H775" t="s">
        <v>7596</v>
      </c>
      <c r="I775" t="s">
        <v>7594</v>
      </c>
      <c r="K775" t="s">
        <v>13049</v>
      </c>
    </row>
    <row r="776" spans="1:11" x14ac:dyDescent="0.45">
      <c r="A776" t="s">
        <v>11759</v>
      </c>
      <c r="B776">
        <v>7</v>
      </c>
      <c r="C776" t="s">
        <v>1312</v>
      </c>
      <c r="D776" t="s">
        <v>1311</v>
      </c>
      <c r="E776" t="s">
        <v>720</v>
      </c>
      <c r="F776">
        <v>2020</v>
      </c>
      <c r="G776" t="s">
        <v>1308</v>
      </c>
      <c r="I776" t="s">
        <v>1307</v>
      </c>
      <c r="J776" t="s">
        <v>1306</v>
      </c>
      <c r="K776" t="s">
        <v>12815</v>
      </c>
    </row>
    <row r="777" spans="1:11" x14ac:dyDescent="0.45">
      <c r="A777" t="s">
        <v>11760</v>
      </c>
      <c r="B777" t="s">
        <v>5857</v>
      </c>
      <c r="C777" t="s">
        <v>7592</v>
      </c>
      <c r="D777" t="s">
        <v>7589</v>
      </c>
      <c r="F777">
        <v>2023</v>
      </c>
      <c r="G777" t="s">
        <v>7586</v>
      </c>
      <c r="H777" t="s">
        <v>7587</v>
      </c>
      <c r="I777" t="s">
        <v>7585</v>
      </c>
      <c r="K777" t="s">
        <v>13050</v>
      </c>
    </row>
    <row r="778" spans="1:11" x14ac:dyDescent="0.45">
      <c r="A778" t="s">
        <v>11760</v>
      </c>
      <c r="B778" t="s">
        <v>5857</v>
      </c>
      <c r="C778" t="s">
        <v>6135</v>
      </c>
      <c r="D778" t="s">
        <v>6132</v>
      </c>
      <c r="F778">
        <v>2020</v>
      </c>
      <c r="G778" t="s">
        <v>6129</v>
      </c>
      <c r="H778" t="s">
        <v>6130</v>
      </c>
      <c r="I778" t="s">
        <v>6128</v>
      </c>
      <c r="K778" t="s">
        <v>13196</v>
      </c>
    </row>
    <row r="779" spans="1:11" x14ac:dyDescent="0.45">
      <c r="A779" t="s">
        <v>11759</v>
      </c>
      <c r="B779">
        <v>7</v>
      </c>
      <c r="C779" t="s">
        <v>4364</v>
      </c>
      <c r="D779" t="s">
        <v>4363</v>
      </c>
      <c r="E779" t="s">
        <v>4362</v>
      </c>
      <c r="F779">
        <v>2022</v>
      </c>
      <c r="G779" t="s">
        <v>4361</v>
      </c>
      <c r="I779" t="s">
        <v>4360</v>
      </c>
      <c r="J779" t="s">
        <v>4359</v>
      </c>
      <c r="K779" t="s">
        <v>12377</v>
      </c>
    </row>
    <row r="780" spans="1:11" x14ac:dyDescent="0.45">
      <c r="A780" t="s">
        <v>11761</v>
      </c>
      <c r="B780" t="s">
        <v>9095</v>
      </c>
      <c r="C780" t="s">
        <v>10956</v>
      </c>
      <c r="D780" t="s">
        <v>10954</v>
      </c>
      <c r="F780">
        <v>2023</v>
      </c>
      <c r="G780" t="s">
        <v>11864</v>
      </c>
      <c r="H780" t="s">
        <v>7946</v>
      </c>
      <c r="I780" t="s">
        <v>10952</v>
      </c>
      <c r="J780" t="s">
        <v>9084</v>
      </c>
      <c r="K780" t="s">
        <v>13231</v>
      </c>
    </row>
    <row r="781" spans="1:11" x14ac:dyDescent="0.45">
      <c r="A781" t="s">
        <v>11759</v>
      </c>
      <c r="B781">
        <v>7</v>
      </c>
      <c r="C781" t="s">
        <v>4568</v>
      </c>
      <c r="D781" t="s">
        <v>4567</v>
      </c>
      <c r="E781" t="s">
        <v>655</v>
      </c>
      <c r="F781">
        <v>2024</v>
      </c>
      <c r="G781" t="s">
        <v>4566</v>
      </c>
      <c r="I781" t="s">
        <v>4565</v>
      </c>
      <c r="J781" t="s">
        <v>4564</v>
      </c>
      <c r="K781" t="s">
        <v>12346</v>
      </c>
    </row>
    <row r="782" spans="1:11" x14ac:dyDescent="0.45">
      <c r="A782" t="s">
        <v>11761</v>
      </c>
      <c r="B782" t="s">
        <v>9095</v>
      </c>
      <c r="C782" t="s">
        <v>9584</v>
      </c>
      <c r="D782" t="s">
        <v>9582</v>
      </c>
      <c r="F782">
        <v>2023</v>
      </c>
      <c r="G782" t="s">
        <v>12029</v>
      </c>
      <c r="H782" t="s">
        <v>9575</v>
      </c>
      <c r="I782" t="s">
        <v>9580</v>
      </c>
      <c r="J782" t="s">
        <v>9084</v>
      </c>
      <c r="K782" t="s">
        <v>13257</v>
      </c>
    </row>
    <row r="783" spans="1:11" x14ac:dyDescent="0.45">
      <c r="A783" t="s">
        <v>386</v>
      </c>
      <c r="B783" t="s">
        <v>17</v>
      </c>
      <c r="C783" t="s">
        <v>219</v>
      </c>
      <c r="D783" t="s">
        <v>220</v>
      </c>
      <c r="E783" t="s">
        <v>31</v>
      </c>
      <c r="F783">
        <v>2023</v>
      </c>
      <c r="G783" t="s">
        <v>221</v>
      </c>
      <c r="H783" t="s">
        <v>222</v>
      </c>
      <c r="I783" t="s">
        <v>223</v>
      </c>
      <c r="J783" t="s">
        <v>224</v>
      </c>
      <c r="K783" t="s">
        <v>12113</v>
      </c>
    </row>
    <row r="784" spans="1:11" x14ac:dyDescent="0.45">
      <c r="A784" t="s">
        <v>11759</v>
      </c>
      <c r="B784">
        <v>7</v>
      </c>
      <c r="C784" t="s">
        <v>3124</v>
      </c>
      <c r="D784" t="s">
        <v>3123</v>
      </c>
      <c r="E784" t="s">
        <v>3122</v>
      </c>
      <c r="F784">
        <v>2023</v>
      </c>
      <c r="G784" t="s">
        <v>3121</v>
      </c>
      <c r="I784" t="s">
        <v>3120</v>
      </c>
      <c r="J784" t="s">
        <v>3119</v>
      </c>
      <c r="K784" t="s">
        <v>12560</v>
      </c>
    </row>
    <row r="785" spans="1:11" x14ac:dyDescent="0.45">
      <c r="A785" t="s">
        <v>11759</v>
      </c>
      <c r="B785">
        <v>7</v>
      </c>
      <c r="C785" t="s">
        <v>4232</v>
      </c>
      <c r="D785" t="s">
        <v>4231</v>
      </c>
      <c r="E785" t="s">
        <v>795</v>
      </c>
      <c r="F785">
        <v>2021</v>
      </c>
      <c r="G785" t="s">
        <v>4230</v>
      </c>
      <c r="I785" t="s">
        <v>4229</v>
      </c>
      <c r="J785" t="s">
        <v>4228</v>
      </c>
      <c r="K785" t="s">
        <v>12397</v>
      </c>
    </row>
    <row r="786" spans="1:11" x14ac:dyDescent="0.45">
      <c r="A786" t="s">
        <v>11760</v>
      </c>
      <c r="B786" t="s">
        <v>5901</v>
      </c>
      <c r="C786" t="s">
        <v>8679</v>
      </c>
      <c r="D786" t="s">
        <v>8676</v>
      </c>
      <c r="F786">
        <v>2024</v>
      </c>
      <c r="G786" t="s">
        <v>8672</v>
      </c>
      <c r="H786" t="s">
        <v>8673</v>
      </c>
      <c r="I786" t="s">
        <v>8671</v>
      </c>
      <c r="K786" t="s">
        <v>12956</v>
      </c>
    </row>
    <row r="787" spans="1:11" x14ac:dyDescent="0.45">
      <c r="A787" t="s">
        <v>386</v>
      </c>
      <c r="B787" t="s">
        <v>17</v>
      </c>
      <c r="C787" t="s">
        <v>287</v>
      </c>
      <c r="D787" t="s">
        <v>288</v>
      </c>
      <c r="E787" t="s">
        <v>40</v>
      </c>
      <c r="F787">
        <v>2019</v>
      </c>
      <c r="G787" t="s">
        <v>291</v>
      </c>
      <c r="H787" t="s">
        <v>292</v>
      </c>
      <c r="I787" t="s">
        <v>293</v>
      </c>
      <c r="K787" t="s">
        <v>12123</v>
      </c>
    </row>
    <row r="788" spans="1:11" x14ac:dyDescent="0.45">
      <c r="A788" t="s">
        <v>11759</v>
      </c>
      <c r="B788">
        <v>7</v>
      </c>
      <c r="C788" t="s">
        <v>2803</v>
      </c>
      <c r="D788" t="s">
        <v>2802</v>
      </c>
      <c r="E788" t="s">
        <v>885</v>
      </c>
      <c r="F788">
        <v>2023</v>
      </c>
      <c r="G788" t="s">
        <v>2801</v>
      </c>
      <c r="I788" t="s">
        <v>2800</v>
      </c>
      <c r="J788" t="s">
        <v>2799</v>
      </c>
      <c r="K788" t="s">
        <v>12608</v>
      </c>
    </row>
    <row r="789" spans="1:11" x14ac:dyDescent="0.45">
      <c r="A789" t="s">
        <v>11760</v>
      </c>
      <c r="B789" t="s">
        <v>5901</v>
      </c>
      <c r="C789" t="s">
        <v>7172</v>
      </c>
      <c r="D789" t="s">
        <v>7169</v>
      </c>
      <c r="F789">
        <v>2020</v>
      </c>
      <c r="G789" t="s">
        <v>7166</v>
      </c>
      <c r="H789" t="s">
        <v>7167</v>
      </c>
      <c r="I789" t="s">
        <v>7165</v>
      </c>
      <c r="K789" t="s">
        <v>13095</v>
      </c>
    </row>
    <row r="790" spans="1:11" x14ac:dyDescent="0.45">
      <c r="A790" t="s">
        <v>11760</v>
      </c>
      <c r="B790" t="s">
        <v>5857</v>
      </c>
      <c r="C790" t="s">
        <v>8917</v>
      </c>
      <c r="D790" t="s">
        <v>8914</v>
      </c>
      <c r="F790">
        <v>2023</v>
      </c>
      <c r="G790" t="s">
        <v>8911</v>
      </c>
      <c r="H790" t="s">
        <v>8912</v>
      </c>
      <c r="I790" t="s">
        <v>8910</v>
      </c>
      <c r="K790" t="s">
        <v>12933</v>
      </c>
    </row>
    <row r="791" spans="1:11" x14ac:dyDescent="0.45">
      <c r="A791" t="s">
        <v>11760</v>
      </c>
      <c r="B791" t="s">
        <v>5857</v>
      </c>
      <c r="C791" t="s">
        <v>8076</v>
      </c>
      <c r="D791" t="s">
        <v>8073</v>
      </c>
      <c r="F791">
        <v>2022</v>
      </c>
      <c r="G791" t="s">
        <v>8071</v>
      </c>
      <c r="H791" t="s">
        <v>8072</v>
      </c>
      <c r="I791" t="s">
        <v>8070</v>
      </c>
      <c r="K791" t="s">
        <v>13005</v>
      </c>
    </row>
    <row r="792" spans="1:11" x14ac:dyDescent="0.45">
      <c r="A792" t="s">
        <v>11760</v>
      </c>
      <c r="B792" t="s">
        <v>5857</v>
      </c>
      <c r="C792" t="s">
        <v>6875</v>
      </c>
      <c r="D792" t="s">
        <v>6872</v>
      </c>
      <c r="F792">
        <v>2021</v>
      </c>
      <c r="G792" t="s">
        <v>6870</v>
      </c>
      <c r="H792" t="s">
        <v>6871</v>
      </c>
      <c r="I792" t="s">
        <v>6869</v>
      </c>
      <c r="K792" t="s">
        <v>13125</v>
      </c>
    </row>
    <row r="793" spans="1:11" x14ac:dyDescent="0.45">
      <c r="A793" t="s">
        <v>11759</v>
      </c>
      <c r="B793">
        <v>7</v>
      </c>
      <c r="C793" t="s">
        <v>3601</v>
      </c>
      <c r="D793" t="s">
        <v>3600</v>
      </c>
      <c r="E793" t="s">
        <v>720</v>
      </c>
      <c r="F793">
        <v>2023</v>
      </c>
      <c r="G793" t="s">
        <v>3598</v>
      </c>
      <c r="I793" t="s">
        <v>3597</v>
      </c>
      <c r="J793" t="s">
        <v>3596</v>
      </c>
      <c r="K793" t="s">
        <v>12490</v>
      </c>
    </row>
    <row r="794" spans="1:11" x14ac:dyDescent="0.45">
      <c r="A794" t="s">
        <v>11759</v>
      </c>
      <c r="B794">
        <v>7</v>
      </c>
      <c r="C794" t="s">
        <v>5292</v>
      </c>
      <c r="D794" t="s">
        <v>5291</v>
      </c>
      <c r="E794" t="s">
        <v>1318</v>
      </c>
      <c r="F794">
        <v>2024</v>
      </c>
      <c r="G794" t="s">
        <v>5290</v>
      </c>
      <c r="I794" t="s">
        <v>5289</v>
      </c>
      <c r="J794" t="s">
        <v>5288</v>
      </c>
      <c r="K794" t="s">
        <v>12236</v>
      </c>
    </row>
    <row r="795" spans="1:11" x14ac:dyDescent="0.45">
      <c r="A795" t="s">
        <v>11760</v>
      </c>
      <c r="B795" t="s">
        <v>5857</v>
      </c>
      <c r="C795" t="s">
        <v>6875</v>
      </c>
      <c r="D795" t="s">
        <v>7231</v>
      </c>
      <c r="F795">
        <v>2022</v>
      </c>
      <c r="G795" t="s">
        <v>7228</v>
      </c>
      <c r="H795" t="s">
        <v>7229</v>
      </c>
      <c r="I795" t="s">
        <v>7227</v>
      </c>
      <c r="K795" t="s">
        <v>13088</v>
      </c>
    </row>
    <row r="796" spans="1:11" x14ac:dyDescent="0.45">
      <c r="A796" t="s">
        <v>11759</v>
      </c>
      <c r="B796">
        <v>7</v>
      </c>
      <c r="C796" t="s">
        <v>2334</v>
      </c>
      <c r="D796" t="s">
        <v>2333</v>
      </c>
      <c r="E796" t="s">
        <v>893</v>
      </c>
      <c r="F796">
        <v>2020</v>
      </c>
      <c r="G796" t="s">
        <v>2331</v>
      </c>
      <c r="I796" t="s">
        <v>2330</v>
      </c>
      <c r="J796" t="s">
        <v>2329</v>
      </c>
      <c r="K796" t="s">
        <v>12677</v>
      </c>
    </row>
    <row r="797" spans="1:11" x14ac:dyDescent="0.45">
      <c r="A797" t="s">
        <v>11759</v>
      </c>
      <c r="B797">
        <v>7</v>
      </c>
      <c r="C797" t="s">
        <v>2701</v>
      </c>
      <c r="D797" t="s">
        <v>2700</v>
      </c>
      <c r="E797" t="s">
        <v>2699</v>
      </c>
      <c r="F797">
        <v>2023</v>
      </c>
      <c r="G797" t="s">
        <v>2698</v>
      </c>
      <c r="I797" t="s">
        <v>2697</v>
      </c>
      <c r="J797" t="s">
        <v>2696</v>
      </c>
      <c r="K797" t="s">
        <v>12623</v>
      </c>
    </row>
    <row r="798" spans="1:11" x14ac:dyDescent="0.45">
      <c r="A798" t="s">
        <v>11759</v>
      </c>
      <c r="B798">
        <v>7</v>
      </c>
      <c r="C798" t="s">
        <v>5765</v>
      </c>
      <c r="D798" t="s">
        <v>5764</v>
      </c>
      <c r="E798" t="s">
        <v>5763</v>
      </c>
      <c r="F798">
        <v>2024</v>
      </c>
      <c r="G798" t="s">
        <v>5762</v>
      </c>
      <c r="I798" t="s">
        <v>5761</v>
      </c>
      <c r="J798" t="s">
        <v>5760</v>
      </c>
      <c r="K798" t="s">
        <v>12164</v>
      </c>
    </row>
    <row r="799" spans="1:11" x14ac:dyDescent="0.45">
      <c r="A799" t="s">
        <v>11759</v>
      </c>
      <c r="B799">
        <v>7</v>
      </c>
      <c r="C799" t="s">
        <v>2776</v>
      </c>
      <c r="D799" t="s">
        <v>2775</v>
      </c>
      <c r="E799" t="s">
        <v>2774</v>
      </c>
      <c r="F799">
        <v>2023</v>
      </c>
      <c r="G799" t="s">
        <v>2773</v>
      </c>
      <c r="I799" t="s">
        <v>2772</v>
      </c>
      <c r="J799" t="s">
        <v>2771</v>
      </c>
      <c r="K799" t="s">
        <v>12612</v>
      </c>
    </row>
    <row r="800" spans="1:11" x14ac:dyDescent="0.45">
      <c r="A800" t="s">
        <v>11759</v>
      </c>
      <c r="B800">
        <v>7</v>
      </c>
      <c r="C800" t="s">
        <v>4206</v>
      </c>
      <c r="D800" t="s">
        <v>4205</v>
      </c>
      <c r="E800" t="s">
        <v>1596</v>
      </c>
      <c r="F800">
        <v>2022</v>
      </c>
      <c r="G800" t="s">
        <v>4203</v>
      </c>
      <c r="I800" t="s">
        <v>4202</v>
      </c>
      <c r="J800" t="s">
        <v>4201</v>
      </c>
      <c r="K800" t="s">
        <v>12401</v>
      </c>
    </row>
    <row r="801" spans="1:11" x14ac:dyDescent="0.45">
      <c r="A801" t="s">
        <v>11759</v>
      </c>
      <c r="B801">
        <v>7</v>
      </c>
      <c r="C801" t="s">
        <v>5054</v>
      </c>
      <c r="D801" t="s">
        <v>5053</v>
      </c>
      <c r="E801" t="s">
        <v>5052</v>
      </c>
      <c r="F801">
        <v>2024</v>
      </c>
      <c r="G801" t="s">
        <v>5051</v>
      </c>
      <c r="I801" t="s">
        <v>5050</v>
      </c>
      <c r="J801" t="s">
        <v>5049</v>
      </c>
      <c r="K801" t="s">
        <v>12273</v>
      </c>
    </row>
    <row r="802" spans="1:11" x14ac:dyDescent="0.45">
      <c r="A802" t="s">
        <v>11759</v>
      </c>
      <c r="B802">
        <v>7</v>
      </c>
      <c r="C802" t="s">
        <v>1974</v>
      </c>
      <c r="D802" t="s">
        <v>1973</v>
      </c>
      <c r="E802" t="s">
        <v>1972</v>
      </c>
      <c r="F802">
        <v>2019</v>
      </c>
      <c r="G802" t="s">
        <v>1970</v>
      </c>
      <c r="I802" t="s">
        <v>1969</v>
      </c>
      <c r="J802" t="s">
        <v>1968</v>
      </c>
      <c r="K802" t="s">
        <v>12725</v>
      </c>
    </row>
    <row r="803" spans="1:11" x14ac:dyDescent="0.45">
      <c r="A803" t="s">
        <v>11759</v>
      </c>
      <c r="B803">
        <v>7</v>
      </c>
      <c r="C803" t="s">
        <v>994</v>
      </c>
      <c r="D803" t="s">
        <v>993</v>
      </c>
      <c r="E803" t="s">
        <v>992</v>
      </c>
      <c r="F803">
        <v>2021</v>
      </c>
      <c r="G803" t="s">
        <v>991</v>
      </c>
      <c r="I803" t="s">
        <v>990</v>
      </c>
      <c r="J803" t="s">
        <v>989</v>
      </c>
      <c r="K803" t="s">
        <v>12861</v>
      </c>
    </row>
    <row r="804" spans="1:11" x14ac:dyDescent="0.45">
      <c r="A804" t="s">
        <v>11760</v>
      </c>
      <c r="B804" t="s">
        <v>5857</v>
      </c>
      <c r="C804" t="s">
        <v>6578</v>
      </c>
      <c r="D804" t="s">
        <v>6575</v>
      </c>
      <c r="F804">
        <v>2020</v>
      </c>
      <c r="G804" t="s">
        <v>6573</v>
      </c>
      <c r="H804" t="s">
        <v>6574</v>
      </c>
      <c r="I804" t="s">
        <v>6572</v>
      </c>
      <c r="K804" t="s">
        <v>13152</v>
      </c>
    </row>
    <row r="805" spans="1:11" x14ac:dyDescent="0.45">
      <c r="A805" t="s">
        <v>11760</v>
      </c>
      <c r="B805" t="s">
        <v>5857</v>
      </c>
      <c r="C805" t="s">
        <v>7731</v>
      </c>
      <c r="D805" t="s">
        <v>7728</v>
      </c>
      <c r="F805">
        <v>2022</v>
      </c>
      <c r="G805" t="s">
        <v>7725</v>
      </c>
      <c r="H805" t="s">
        <v>7726</v>
      </c>
      <c r="I805" t="s">
        <v>7724</v>
      </c>
      <c r="K805" t="s">
        <v>13039</v>
      </c>
    </row>
    <row r="806" spans="1:11" x14ac:dyDescent="0.45">
      <c r="A806" t="s">
        <v>11759</v>
      </c>
      <c r="B806">
        <v>7</v>
      </c>
      <c r="C806" t="s">
        <v>4535</v>
      </c>
      <c r="D806" t="s">
        <v>4534</v>
      </c>
      <c r="E806" t="s">
        <v>3219</v>
      </c>
      <c r="F806">
        <v>2024</v>
      </c>
      <c r="G806" t="s">
        <v>4533</v>
      </c>
      <c r="I806" t="s">
        <v>4532</v>
      </c>
      <c r="J806" t="s">
        <v>4531</v>
      </c>
      <c r="K806" t="s">
        <v>12351</v>
      </c>
    </row>
    <row r="807" spans="1:11" x14ac:dyDescent="0.45">
      <c r="A807" t="s">
        <v>11759</v>
      </c>
      <c r="B807">
        <v>7</v>
      </c>
      <c r="C807" t="s">
        <v>5727</v>
      </c>
      <c r="D807" t="s">
        <v>5726</v>
      </c>
      <c r="E807" t="s">
        <v>1731</v>
      </c>
      <c r="F807">
        <v>2024</v>
      </c>
      <c r="G807" t="s">
        <v>5725</v>
      </c>
      <c r="I807" t="s">
        <v>5724</v>
      </c>
      <c r="J807" t="s">
        <v>5723</v>
      </c>
      <c r="K807" t="s">
        <v>12170</v>
      </c>
    </row>
    <row r="808" spans="1:11" x14ac:dyDescent="0.45">
      <c r="A808" t="s">
        <v>11759</v>
      </c>
      <c r="B808">
        <v>7</v>
      </c>
      <c r="C808" t="s">
        <v>4444</v>
      </c>
      <c r="D808" t="s">
        <v>4443</v>
      </c>
      <c r="E808" t="s">
        <v>1020</v>
      </c>
      <c r="F808">
        <v>2021</v>
      </c>
      <c r="G808" t="s">
        <v>4442</v>
      </c>
      <c r="I808" t="s">
        <v>4441</v>
      </c>
      <c r="J808" t="s">
        <v>4440</v>
      </c>
      <c r="K808" t="s">
        <v>12365</v>
      </c>
    </row>
    <row r="809" spans="1:11" x14ac:dyDescent="0.45">
      <c r="A809" t="s">
        <v>11759</v>
      </c>
      <c r="B809">
        <v>7</v>
      </c>
      <c r="C809" t="s">
        <v>5631</v>
      </c>
      <c r="D809" t="s">
        <v>5630</v>
      </c>
      <c r="E809" t="s">
        <v>1178</v>
      </c>
      <c r="F809">
        <v>2024</v>
      </c>
      <c r="G809" t="s">
        <v>5629</v>
      </c>
      <c r="I809" t="s">
        <v>5628</v>
      </c>
      <c r="J809" t="s">
        <v>5627</v>
      </c>
      <c r="K809" t="s">
        <v>12185</v>
      </c>
    </row>
    <row r="810" spans="1:11" x14ac:dyDescent="0.45">
      <c r="A810" t="s">
        <v>11760</v>
      </c>
      <c r="B810" t="s">
        <v>5857</v>
      </c>
      <c r="C810" t="s">
        <v>5978</v>
      </c>
      <c r="D810" t="s">
        <v>5975</v>
      </c>
      <c r="F810">
        <v>2019</v>
      </c>
      <c r="G810" t="s">
        <v>5972</v>
      </c>
      <c r="H810" t="s">
        <v>5973</v>
      </c>
      <c r="I810" t="s">
        <v>5971</v>
      </c>
      <c r="K810" t="s">
        <v>12787</v>
      </c>
    </row>
    <row r="811" spans="1:11" x14ac:dyDescent="0.45">
      <c r="A811" t="s">
        <v>11760</v>
      </c>
      <c r="B811" t="s">
        <v>5901</v>
      </c>
      <c r="C811" t="s">
        <v>6421</v>
      </c>
      <c r="D811" t="s">
        <v>6418</v>
      </c>
      <c r="F811">
        <v>2019</v>
      </c>
      <c r="G811" t="s">
        <v>6415</v>
      </c>
      <c r="H811" t="s">
        <v>6416</v>
      </c>
      <c r="I811" t="s">
        <v>6414</v>
      </c>
      <c r="K811" t="s">
        <v>13169</v>
      </c>
    </row>
    <row r="812" spans="1:11" x14ac:dyDescent="0.45">
      <c r="A812" t="s">
        <v>388</v>
      </c>
      <c r="C812" t="s">
        <v>420</v>
      </c>
      <c r="D812" t="s">
        <v>421</v>
      </c>
      <c r="F812">
        <v>2024</v>
      </c>
      <c r="G812" t="s">
        <v>413</v>
      </c>
      <c r="H812" t="s">
        <v>415</v>
      </c>
      <c r="I812" t="s">
        <v>417</v>
      </c>
      <c r="J812" t="s">
        <v>412</v>
      </c>
      <c r="K812" t="s">
        <v>12151</v>
      </c>
    </row>
    <row r="813" spans="1:11" x14ac:dyDescent="0.45">
      <c r="A813" t="s">
        <v>11760</v>
      </c>
      <c r="B813" t="s">
        <v>5857</v>
      </c>
      <c r="C813" t="s">
        <v>8735</v>
      </c>
      <c r="D813" t="s">
        <v>8732</v>
      </c>
      <c r="F813">
        <v>2024</v>
      </c>
      <c r="G813" t="s">
        <v>8729</v>
      </c>
      <c r="H813" t="s">
        <v>8730</v>
      </c>
      <c r="I813" t="s">
        <v>8728</v>
      </c>
      <c r="K813" t="s">
        <v>12951</v>
      </c>
    </row>
    <row r="814" spans="1:11" x14ac:dyDescent="0.45">
      <c r="A814" t="s">
        <v>11760</v>
      </c>
      <c r="B814" t="s">
        <v>5901</v>
      </c>
      <c r="C814" t="s">
        <v>6000</v>
      </c>
      <c r="D814" t="s">
        <v>6467</v>
      </c>
      <c r="F814">
        <v>2018</v>
      </c>
      <c r="G814" t="s">
        <v>6464</v>
      </c>
      <c r="H814" t="s">
        <v>6465</v>
      </c>
      <c r="I814" t="s">
        <v>6463</v>
      </c>
      <c r="K814" t="s">
        <v>13164</v>
      </c>
    </row>
    <row r="815" spans="1:11" x14ac:dyDescent="0.45">
      <c r="A815" t="s">
        <v>11759</v>
      </c>
      <c r="B815">
        <v>7</v>
      </c>
      <c r="C815" t="s">
        <v>4283</v>
      </c>
      <c r="D815" t="s">
        <v>4282</v>
      </c>
      <c r="E815" t="s">
        <v>830</v>
      </c>
      <c r="F815">
        <v>2021</v>
      </c>
      <c r="G815" t="s">
        <v>4281</v>
      </c>
      <c r="I815" t="s">
        <v>4280</v>
      </c>
      <c r="J815" t="s">
        <v>4279</v>
      </c>
      <c r="K815" t="s">
        <v>12389</v>
      </c>
    </row>
    <row r="816" spans="1:11" x14ac:dyDescent="0.45">
      <c r="A816" t="s">
        <v>11760</v>
      </c>
      <c r="B816" t="s">
        <v>5857</v>
      </c>
      <c r="C816" t="s">
        <v>8209</v>
      </c>
      <c r="D816" t="s">
        <v>2815</v>
      </c>
      <c r="F816">
        <v>2023</v>
      </c>
      <c r="G816" t="s">
        <v>8205</v>
      </c>
      <c r="H816" t="s">
        <v>8206</v>
      </c>
      <c r="I816" t="s">
        <v>8204</v>
      </c>
      <c r="K816" t="s">
        <v>12606</v>
      </c>
    </row>
    <row r="817" spans="1:11" x14ac:dyDescent="0.45">
      <c r="A817" t="s">
        <v>11760</v>
      </c>
      <c r="B817" t="s">
        <v>5857</v>
      </c>
      <c r="C817" t="s">
        <v>7096</v>
      </c>
      <c r="D817" t="s">
        <v>7094</v>
      </c>
      <c r="F817">
        <v>2021</v>
      </c>
      <c r="G817" t="s">
        <v>7091</v>
      </c>
      <c r="H817" t="s">
        <v>7092</v>
      </c>
      <c r="I817" t="s">
        <v>7090</v>
      </c>
      <c r="K817" t="s">
        <v>13103</v>
      </c>
    </row>
    <row r="818" spans="1:11" x14ac:dyDescent="0.45">
      <c r="A818" t="s">
        <v>11759</v>
      </c>
      <c r="B818">
        <v>7</v>
      </c>
      <c r="C818" t="s">
        <v>4137</v>
      </c>
      <c r="D818" t="s">
        <v>4136</v>
      </c>
      <c r="E818" t="s">
        <v>3810</v>
      </c>
      <c r="F818">
        <v>2022</v>
      </c>
      <c r="G818" t="s">
        <v>4135</v>
      </c>
      <c r="I818" t="s">
        <v>4134</v>
      </c>
      <c r="J818" t="s">
        <v>4133</v>
      </c>
      <c r="K818" t="s">
        <v>12412</v>
      </c>
    </row>
    <row r="819" spans="1:11" x14ac:dyDescent="0.45">
      <c r="A819" t="s">
        <v>11759</v>
      </c>
      <c r="B819">
        <v>7</v>
      </c>
      <c r="C819" t="s">
        <v>1903</v>
      </c>
      <c r="D819" t="s">
        <v>1902</v>
      </c>
      <c r="E819" t="s">
        <v>1901</v>
      </c>
      <c r="F819">
        <v>2019</v>
      </c>
      <c r="G819" t="s">
        <v>1899</v>
      </c>
      <c r="I819" t="s">
        <v>1898</v>
      </c>
      <c r="J819" t="s">
        <v>1897</v>
      </c>
      <c r="K819" t="s">
        <v>12735</v>
      </c>
    </row>
    <row r="820" spans="1:11" x14ac:dyDescent="0.45">
      <c r="A820" t="s">
        <v>11761</v>
      </c>
      <c r="B820" t="s">
        <v>9095</v>
      </c>
      <c r="C820" t="s">
        <v>10162</v>
      </c>
      <c r="D820" t="s">
        <v>10160</v>
      </c>
      <c r="F820">
        <v>2020</v>
      </c>
      <c r="G820" t="s">
        <v>11960</v>
      </c>
      <c r="H820" t="s">
        <v>10154</v>
      </c>
      <c r="I820" t="s">
        <v>10158</v>
      </c>
      <c r="J820" t="s">
        <v>9084</v>
      </c>
      <c r="K820" t="s">
        <v>13247</v>
      </c>
    </row>
    <row r="821" spans="1:11" x14ac:dyDescent="0.45">
      <c r="A821" t="s">
        <v>11759</v>
      </c>
      <c r="B821">
        <v>7</v>
      </c>
      <c r="C821" t="s">
        <v>4007</v>
      </c>
      <c r="D821" t="s">
        <v>4006</v>
      </c>
      <c r="E821" t="s">
        <v>4005</v>
      </c>
      <c r="F821">
        <v>2022</v>
      </c>
      <c r="G821" t="s">
        <v>4004</v>
      </c>
      <c r="I821" t="s">
        <v>4003</v>
      </c>
      <c r="J821" t="s">
        <v>4002</v>
      </c>
      <c r="K821" t="s">
        <v>12431</v>
      </c>
    </row>
    <row r="822" spans="1:11" x14ac:dyDescent="0.45">
      <c r="A822" t="s">
        <v>11759</v>
      </c>
      <c r="B822">
        <v>7</v>
      </c>
      <c r="C822" t="s">
        <v>1652</v>
      </c>
      <c r="D822" t="s">
        <v>1651</v>
      </c>
      <c r="E822" t="s">
        <v>795</v>
      </c>
      <c r="F822">
        <v>2018</v>
      </c>
      <c r="G822" t="s">
        <v>1649</v>
      </c>
      <c r="K822" t="s">
        <v>12769</v>
      </c>
    </row>
    <row r="823" spans="1:11" x14ac:dyDescent="0.45">
      <c r="A823" t="s">
        <v>11759</v>
      </c>
      <c r="B823">
        <v>7</v>
      </c>
      <c r="C823" t="s">
        <v>2039</v>
      </c>
      <c r="D823" t="s">
        <v>2038</v>
      </c>
      <c r="E823" t="s">
        <v>773</v>
      </c>
      <c r="F823">
        <v>2019</v>
      </c>
      <c r="G823" t="s">
        <v>2036</v>
      </c>
      <c r="I823" t="s">
        <v>2035</v>
      </c>
      <c r="J823" t="s">
        <v>2034</v>
      </c>
      <c r="K823" t="s">
        <v>12716</v>
      </c>
    </row>
    <row r="824" spans="1:11" x14ac:dyDescent="0.45">
      <c r="A824" t="s">
        <v>11760</v>
      </c>
      <c r="B824" t="s">
        <v>5857</v>
      </c>
      <c r="C824" t="s">
        <v>7615</v>
      </c>
      <c r="D824" t="s">
        <v>7613</v>
      </c>
      <c r="F824">
        <v>2022</v>
      </c>
      <c r="G824" t="s">
        <v>7610</v>
      </c>
      <c r="H824" t="s">
        <v>7611</v>
      </c>
      <c r="I824" t="s">
        <v>7609</v>
      </c>
      <c r="K824" t="s">
        <v>13048</v>
      </c>
    </row>
    <row r="825" spans="1:11" x14ac:dyDescent="0.45">
      <c r="A825" t="s">
        <v>11759</v>
      </c>
      <c r="B825">
        <v>7</v>
      </c>
      <c r="C825" t="s">
        <v>4927</v>
      </c>
      <c r="D825" t="s">
        <v>4926</v>
      </c>
      <c r="E825" t="s">
        <v>795</v>
      </c>
      <c r="F825">
        <v>2024</v>
      </c>
      <c r="G825" t="s">
        <v>4925</v>
      </c>
      <c r="I825" t="s">
        <v>4924</v>
      </c>
      <c r="J825" t="s">
        <v>4923</v>
      </c>
      <c r="K825" t="s">
        <v>12292</v>
      </c>
    </row>
    <row r="826" spans="1:11" x14ac:dyDescent="0.45">
      <c r="A826" t="s">
        <v>11760</v>
      </c>
      <c r="B826" t="s">
        <v>5857</v>
      </c>
      <c r="C826" t="s">
        <v>8538</v>
      </c>
      <c r="D826" t="s">
        <v>8535</v>
      </c>
      <c r="F826">
        <v>2023</v>
      </c>
      <c r="G826" t="s">
        <v>8532</v>
      </c>
      <c r="H826" t="s">
        <v>8533</v>
      </c>
      <c r="I826" t="s">
        <v>8531</v>
      </c>
      <c r="K826" t="s">
        <v>12968</v>
      </c>
    </row>
    <row r="827" spans="1:11" x14ac:dyDescent="0.45">
      <c r="A827" t="s">
        <v>11759</v>
      </c>
      <c r="B827">
        <v>7</v>
      </c>
      <c r="C827" t="s">
        <v>4033</v>
      </c>
      <c r="D827" t="s">
        <v>4032</v>
      </c>
      <c r="E827" t="s">
        <v>2679</v>
      </c>
      <c r="F827">
        <v>2021</v>
      </c>
      <c r="G827" t="s">
        <v>4031</v>
      </c>
      <c r="I827" t="s">
        <v>4030</v>
      </c>
      <c r="J827" t="s">
        <v>4029</v>
      </c>
      <c r="K827" t="s">
        <v>12427</v>
      </c>
    </row>
    <row r="828" spans="1:11" x14ac:dyDescent="0.45">
      <c r="A828" t="s">
        <v>11760</v>
      </c>
      <c r="B828" t="s">
        <v>5857</v>
      </c>
      <c r="C828" t="s">
        <v>6386</v>
      </c>
      <c r="D828" t="s">
        <v>2236</v>
      </c>
      <c r="F828">
        <v>2018</v>
      </c>
      <c r="G828" t="s">
        <v>6383</v>
      </c>
      <c r="H828" t="s">
        <v>6384</v>
      </c>
      <c r="I828" t="s">
        <v>6382</v>
      </c>
      <c r="K828" t="s">
        <v>12690</v>
      </c>
    </row>
    <row r="829" spans="1:11" x14ac:dyDescent="0.45">
      <c r="A829" t="s">
        <v>11759</v>
      </c>
      <c r="B829">
        <v>7</v>
      </c>
      <c r="C829" t="s">
        <v>5819</v>
      </c>
      <c r="D829" t="s">
        <v>5818</v>
      </c>
      <c r="E829" t="s">
        <v>773</v>
      </c>
      <c r="F829">
        <v>2024</v>
      </c>
      <c r="G829" t="s">
        <v>5817</v>
      </c>
      <c r="I829" t="s">
        <v>5816</v>
      </c>
      <c r="J829" t="s">
        <v>5815</v>
      </c>
      <c r="K829" t="s">
        <v>12155</v>
      </c>
    </row>
    <row r="830" spans="1:11" x14ac:dyDescent="0.45">
      <c r="A830" t="s">
        <v>11760</v>
      </c>
      <c r="B830" t="s">
        <v>5857</v>
      </c>
      <c r="C830" t="s">
        <v>8326</v>
      </c>
      <c r="D830" t="s">
        <v>5000</v>
      </c>
      <c r="F830">
        <v>2024</v>
      </c>
      <c r="G830" t="s">
        <v>8321</v>
      </c>
      <c r="H830" t="s">
        <v>8322</v>
      </c>
      <c r="I830" t="s">
        <v>8320</v>
      </c>
      <c r="K830" t="s">
        <v>12281</v>
      </c>
    </row>
    <row r="831" spans="1:11" x14ac:dyDescent="0.45">
      <c r="A831" t="s">
        <v>11759</v>
      </c>
      <c r="B831">
        <v>7</v>
      </c>
      <c r="C831" t="s">
        <v>4419</v>
      </c>
      <c r="D831" t="s">
        <v>4418</v>
      </c>
      <c r="E831" t="s">
        <v>2981</v>
      </c>
      <c r="F831">
        <v>2022</v>
      </c>
      <c r="G831" t="s">
        <v>4417</v>
      </c>
      <c r="I831" t="s">
        <v>4416</v>
      </c>
      <c r="J831" t="s">
        <v>4415</v>
      </c>
      <c r="K831" t="s">
        <v>12369</v>
      </c>
    </row>
    <row r="832" spans="1:11" x14ac:dyDescent="0.45">
      <c r="A832" t="s">
        <v>11759</v>
      </c>
      <c r="B832">
        <v>7</v>
      </c>
      <c r="C832" t="s">
        <v>1825</v>
      </c>
      <c r="D832" t="s">
        <v>1824</v>
      </c>
      <c r="E832" t="s">
        <v>1823</v>
      </c>
      <c r="F832">
        <v>2019</v>
      </c>
      <c r="G832" t="s">
        <v>1821</v>
      </c>
      <c r="I832" t="s">
        <v>1820</v>
      </c>
      <c r="J832" t="s">
        <v>1819</v>
      </c>
      <c r="K832" t="s">
        <v>12746</v>
      </c>
    </row>
    <row r="833" spans="1:11" x14ac:dyDescent="0.45">
      <c r="A833" t="s">
        <v>11759</v>
      </c>
      <c r="B833">
        <v>7</v>
      </c>
      <c r="C833" t="s">
        <v>5361</v>
      </c>
      <c r="D833" t="s">
        <v>5360</v>
      </c>
      <c r="E833" t="s">
        <v>5359</v>
      </c>
      <c r="F833">
        <v>2024</v>
      </c>
      <c r="G833" t="s">
        <v>5356</v>
      </c>
      <c r="I833" t="s">
        <v>5355</v>
      </c>
      <c r="K833" t="s">
        <v>12226</v>
      </c>
    </row>
    <row r="834" spans="1:11" x14ac:dyDescent="0.45">
      <c r="A834" t="s">
        <v>11759</v>
      </c>
      <c r="B834">
        <v>7</v>
      </c>
      <c r="C834" t="s">
        <v>3503</v>
      </c>
      <c r="D834" t="s">
        <v>3502</v>
      </c>
      <c r="E834" t="s">
        <v>2774</v>
      </c>
      <c r="F834">
        <v>2022</v>
      </c>
      <c r="G834" t="s">
        <v>3501</v>
      </c>
      <c r="I834" t="s">
        <v>3500</v>
      </c>
      <c r="J834" t="s">
        <v>3499</v>
      </c>
      <c r="K834" t="s">
        <v>12504</v>
      </c>
    </row>
    <row r="835" spans="1:11" x14ac:dyDescent="0.45">
      <c r="A835" t="s">
        <v>11759</v>
      </c>
      <c r="B835">
        <v>7</v>
      </c>
      <c r="C835" t="s">
        <v>1795</v>
      </c>
      <c r="D835" t="s">
        <v>1794</v>
      </c>
      <c r="E835" t="s">
        <v>1793</v>
      </c>
      <c r="F835">
        <v>2019</v>
      </c>
      <c r="G835" t="s">
        <v>1791</v>
      </c>
      <c r="I835" t="s">
        <v>1790</v>
      </c>
      <c r="J835" t="s">
        <v>1789</v>
      </c>
      <c r="K835" t="s">
        <v>12750</v>
      </c>
    </row>
    <row r="836" spans="1:11" x14ac:dyDescent="0.45">
      <c r="A836" t="s">
        <v>11759</v>
      </c>
      <c r="B836">
        <v>7</v>
      </c>
      <c r="C836" t="s">
        <v>3818</v>
      </c>
      <c r="D836" t="s">
        <v>3817</v>
      </c>
      <c r="E836" t="s">
        <v>2947</v>
      </c>
      <c r="F836">
        <v>2022</v>
      </c>
      <c r="G836" t="s">
        <v>3816</v>
      </c>
      <c r="I836" t="s">
        <v>3815</v>
      </c>
      <c r="J836" t="s">
        <v>3814</v>
      </c>
      <c r="K836" t="s">
        <v>12458</v>
      </c>
    </row>
    <row r="837" spans="1:11" x14ac:dyDescent="0.45">
      <c r="A837" t="s">
        <v>11759</v>
      </c>
      <c r="B837">
        <v>7</v>
      </c>
      <c r="C837" t="s">
        <v>1015</v>
      </c>
      <c r="D837" t="s">
        <v>1014</v>
      </c>
      <c r="E837" t="s">
        <v>1013</v>
      </c>
      <c r="F837">
        <v>2021</v>
      </c>
      <c r="G837" t="s">
        <v>1011</v>
      </c>
      <c r="I837" t="s">
        <v>1010</v>
      </c>
      <c r="J837" t="s">
        <v>1009</v>
      </c>
      <c r="K837" t="s">
        <v>12858</v>
      </c>
    </row>
    <row r="838" spans="1:11" x14ac:dyDescent="0.45">
      <c r="A838" t="s">
        <v>11760</v>
      </c>
      <c r="B838" t="s">
        <v>5857</v>
      </c>
      <c r="C838" t="s">
        <v>6169</v>
      </c>
      <c r="D838" t="s">
        <v>6166</v>
      </c>
      <c r="F838">
        <v>2020</v>
      </c>
      <c r="G838" t="s">
        <v>6163</v>
      </c>
      <c r="H838" t="s">
        <v>6164</v>
      </c>
      <c r="I838" t="s">
        <v>6162</v>
      </c>
      <c r="K838" t="s">
        <v>13192</v>
      </c>
    </row>
    <row r="839" spans="1:11" x14ac:dyDescent="0.45">
      <c r="A839" t="s">
        <v>11760</v>
      </c>
      <c r="B839" t="s">
        <v>5857</v>
      </c>
      <c r="C839" t="s">
        <v>6126</v>
      </c>
      <c r="D839" t="s">
        <v>6123</v>
      </c>
      <c r="F839">
        <v>2019</v>
      </c>
      <c r="G839" t="s">
        <v>6120</v>
      </c>
      <c r="H839" t="s">
        <v>6121</v>
      </c>
      <c r="I839" t="s">
        <v>6119</v>
      </c>
      <c r="K839" t="s">
        <v>13197</v>
      </c>
    </row>
    <row r="840" spans="1:11" x14ac:dyDescent="0.45">
      <c r="A840" t="s">
        <v>11759</v>
      </c>
      <c r="B840">
        <v>7</v>
      </c>
      <c r="C840" t="s">
        <v>1216</v>
      </c>
      <c r="D840" t="s">
        <v>1215</v>
      </c>
      <c r="E840" t="s">
        <v>1214</v>
      </c>
      <c r="F840">
        <v>2021</v>
      </c>
      <c r="G840" t="s">
        <v>1212</v>
      </c>
      <c r="I840" t="s">
        <v>1211</v>
      </c>
      <c r="J840" t="s">
        <v>1210</v>
      </c>
      <c r="K840" t="s">
        <v>12829</v>
      </c>
    </row>
    <row r="841" spans="1:11" x14ac:dyDescent="0.45">
      <c r="A841" t="s">
        <v>11759</v>
      </c>
      <c r="B841">
        <v>7</v>
      </c>
      <c r="C841" t="s">
        <v>2271</v>
      </c>
      <c r="D841" t="s">
        <v>2270</v>
      </c>
      <c r="E841" t="s">
        <v>1731</v>
      </c>
      <c r="F841">
        <v>2017</v>
      </c>
      <c r="G841" t="s">
        <v>2268</v>
      </c>
      <c r="I841" t="s">
        <v>2267</v>
      </c>
      <c r="J841" t="s">
        <v>2266</v>
      </c>
      <c r="K841" t="s">
        <v>12685</v>
      </c>
    </row>
    <row r="842" spans="1:11" x14ac:dyDescent="0.45">
      <c r="A842" t="s">
        <v>11760</v>
      </c>
      <c r="B842" t="s">
        <v>5901</v>
      </c>
      <c r="C842" t="s">
        <v>6837</v>
      </c>
      <c r="D842" t="s">
        <v>634</v>
      </c>
      <c r="F842">
        <v>2020</v>
      </c>
      <c r="G842" t="s">
        <v>6833</v>
      </c>
      <c r="H842" t="s">
        <v>6834</v>
      </c>
      <c r="I842" t="s">
        <v>6832</v>
      </c>
      <c r="K842" t="s">
        <v>12911</v>
      </c>
    </row>
    <row r="843" spans="1:11" x14ac:dyDescent="0.45">
      <c r="A843" t="s">
        <v>11759</v>
      </c>
      <c r="B843">
        <v>7</v>
      </c>
      <c r="C843" t="s">
        <v>1159</v>
      </c>
      <c r="D843" t="s">
        <v>1158</v>
      </c>
      <c r="E843" t="s">
        <v>1157</v>
      </c>
      <c r="F843">
        <v>2020</v>
      </c>
      <c r="G843" t="s">
        <v>1156</v>
      </c>
      <c r="I843" t="s">
        <v>1155</v>
      </c>
      <c r="J843" t="s">
        <v>1154</v>
      </c>
      <c r="K843" t="s">
        <v>12837</v>
      </c>
    </row>
    <row r="844" spans="1:11" x14ac:dyDescent="0.45">
      <c r="A844" t="s">
        <v>11760</v>
      </c>
      <c r="B844" t="s">
        <v>5901</v>
      </c>
      <c r="C844" t="s">
        <v>7225</v>
      </c>
      <c r="D844" t="s">
        <v>7223</v>
      </c>
      <c r="F844">
        <v>2020</v>
      </c>
      <c r="G844" t="s">
        <v>7220</v>
      </c>
      <c r="H844" t="s">
        <v>7221</v>
      </c>
      <c r="I844" t="s">
        <v>7219</v>
      </c>
      <c r="K844" t="s">
        <v>13089</v>
      </c>
    </row>
    <row r="845" spans="1:11" x14ac:dyDescent="0.45">
      <c r="A845" t="s">
        <v>11760</v>
      </c>
      <c r="B845" t="s">
        <v>5857</v>
      </c>
      <c r="C845" t="s">
        <v>8043</v>
      </c>
      <c r="D845" t="s">
        <v>8040</v>
      </c>
      <c r="F845">
        <v>2022</v>
      </c>
      <c r="G845" t="s">
        <v>8037</v>
      </c>
      <c r="H845" t="s">
        <v>8038</v>
      </c>
      <c r="I845" t="s">
        <v>8036</v>
      </c>
      <c r="K845" t="s">
        <v>13008</v>
      </c>
    </row>
    <row r="846" spans="1:11" x14ac:dyDescent="0.45">
      <c r="A846" t="s">
        <v>11760</v>
      </c>
      <c r="B846" t="s">
        <v>5857</v>
      </c>
      <c r="C846" t="s">
        <v>8759</v>
      </c>
      <c r="D846" t="s">
        <v>8756</v>
      </c>
      <c r="F846">
        <v>2024</v>
      </c>
      <c r="G846" t="s">
        <v>8753</v>
      </c>
      <c r="H846" t="s">
        <v>8754</v>
      </c>
      <c r="I846" t="s">
        <v>8752</v>
      </c>
      <c r="K846" t="s">
        <v>12949</v>
      </c>
    </row>
    <row r="847" spans="1:11" x14ac:dyDescent="0.45">
      <c r="A847" t="s">
        <v>11759</v>
      </c>
      <c r="B847">
        <v>7</v>
      </c>
      <c r="C847" t="s">
        <v>2243</v>
      </c>
      <c r="D847" t="s">
        <v>2242</v>
      </c>
      <c r="E847" t="s">
        <v>655</v>
      </c>
      <c r="F847">
        <v>2018</v>
      </c>
      <c r="G847" t="s">
        <v>2241</v>
      </c>
      <c r="I847" t="s">
        <v>2240</v>
      </c>
      <c r="J847" t="s">
        <v>2239</v>
      </c>
      <c r="K847" t="s">
        <v>12689</v>
      </c>
    </row>
    <row r="848" spans="1:11" x14ac:dyDescent="0.45">
      <c r="A848" t="s">
        <v>11759</v>
      </c>
      <c r="B848">
        <v>7</v>
      </c>
      <c r="C848" t="s">
        <v>4955</v>
      </c>
      <c r="D848" t="s">
        <v>4954</v>
      </c>
      <c r="E848" t="s">
        <v>4953</v>
      </c>
      <c r="F848">
        <v>2024</v>
      </c>
      <c r="G848" t="s">
        <v>4951</v>
      </c>
      <c r="I848" t="s">
        <v>4950</v>
      </c>
      <c r="J848" t="s">
        <v>4949</v>
      </c>
      <c r="K848" t="s">
        <v>12288</v>
      </c>
    </row>
    <row r="849" spans="1:11" x14ac:dyDescent="0.45">
      <c r="A849" t="s">
        <v>11759</v>
      </c>
      <c r="B849">
        <v>7</v>
      </c>
      <c r="C849" t="s">
        <v>2264</v>
      </c>
      <c r="D849" t="s">
        <v>2263</v>
      </c>
      <c r="E849" t="s">
        <v>655</v>
      </c>
      <c r="F849">
        <v>2017</v>
      </c>
      <c r="G849" t="s">
        <v>2262</v>
      </c>
      <c r="I849" t="s">
        <v>2261</v>
      </c>
      <c r="J849" t="s">
        <v>2260</v>
      </c>
      <c r="K849" t="s">
        <v>12686</v>
      </c>
    </row>
    <row r="850" spans="1:11" x14ac:dyDescent="0.45">
      <c r="A850" t="s">
        <v>11760</v>
      </c>
      <c r="B850" t="s">
        <v>5857</v>
      </c>
      <c r="C850" t="s">
        <v>9069</v>
      </c>
      <c r="D850" t="s">
        <v>9066</v>
      </c>
      <c r="F850">
        <v>2024</v>
      </c>
      <c r="G850" t="s">
        <v>9062</v>
      </c>
      <c r="H850" t="s">
        <v>9063</v>
      </c>
      <c r="I850" t="s">
        <v>9061</v>
      </c>
      <c r="K850" t="s">
        <v>12916</v>
      </c>
    </row>
    <row r="851" spans="1:11" x14ac:dyDescent="0.45">
      <c r="A851" t="s">
        <v>11759</v>
      </c>
      <c r="B851">
        <v>7</v>
      </c>
      <c r="C851" t="s">
        <v>4721</v>
      </c>
      <c r="D851" t="s">
        <v>4720</v>
      </c>
      <c r="E851" t="s">
        <v>2198</v>
      </c>
      <c r="F851">
        <v>2024</v>
      </c>
      <c r="G851" t="s">
        <v>4719</v>
      </c>
      <c r="I851" t="s">
        <v>4718</v>
      </c>
      <c r="J851" t="s">
        <v>4717</v>
      </c>
      <c r="K851" t="s">
        <v>12323</v>
      </c>
    </row>
    <row r="852" spans="1:11" x14ac:dyDescent="0.45">
      <c r="A852" t="s">
        <v>11759</v>
      </c>
      <c r="B852">
        <v>7</v>
      </c>
      <c r="C852" t="s">
        <v>5671</v>
      </c>
      <c r="D852" t="s">
        <v>5670</v>
      </c>
      <c r="E852" t="s">
        <v>4500</v>
      </c>
      <c r="F852">
        <v>2024</v>
      </c>
      <c r="G852" t="s">
        <v>5669</v>
      </c>
      <c r="I852" t="s">
        <v>5668</v>
      </c>
      <c r="J852" t="s">
        <v>5667</v>
      </c>
      <c r="K852" t="s">
        <v>12179</v>
      </c>
    </row>
    <row r="853" spans="1:11" x14ac:dyDescent="0.45">
      <c r="A853" t="s">
        <v>11760</v>
      </c>
      <c r="B853" t="s">
        <v>5857</v>
      </c>
      <c r="C853" t="s">
        <v>6210</v>
      </c>
      <c r="D853" t="s">
        <v>6207</v>
      </c>
      <c r="F853">
        <v>2018</v>
      </c>
      <c r="G853" t="s">
        <v>6204</v>
      </c>
      <c r="H853" t="s">
        <v>6205</v>
      </c>
      <c r="I853" t="s">
        <v>6203</v>
      </c>
      <c r="K853" t="s">
        <v>13188</v>
      </c>
    </row>
    <row r="854" spans="1:11" x14ac:dyDescent="0.45">
      <c r="A854" t="s">
        <v>11760</v>
      </c>
      <c r="B854" t="s">
        <v>5857</v>
      </c>
      <c r="C854" t="s">
        <v>9059</v>
      </c>
      <c r="D854" t="s">
        <v>9056</v>
      </c>
      <c r="F854">
        <v>2024</v>
      </c>
      <c r="G854" t="s">
        <v>9053</v>
      </c>
      <c r="H854" t="s">
        <v>9054</v>
      </c>
      <c r="I854" t="s">
        <v>9052</v>
      </c>
      <c r="K854" t="s">
        <v>12917</v>
      </c>
    </row>
    <row r="855" spans="1:11" x14ac:dyDescent="0.45">
      <c r="A855" t="s">
        <v>388</v>
      </c>
      <c r="C855" t="s">
        <v>579</v>
      </c>
      <c r="D855" t="s">
        <v>580</v>
      </c>
      <c r="F855">
        <v>2019</v>
      </c>
      <c r="G855" t="s">
        <v>574</v>
      </c>
      <c r="H855" t="s">
        <v>576</v>
      </c>
      <c r="I855" t="s">
        <v>577</v>
      </c>
      <c r="J855" t="s">
        <v>573</v>
      </c>
      <c r="K855" t="s">
        <v>12135</v>
      </c>
    </row>
    <row r="856" spans="1:11" x14ac:dyDescent="0.45">
      <c r="A856" t="s">
        <v>11759</v>
      </c>
      <c r="B856">
        <v>7</v>
      </c>
      <c r="C856" t="s">
        <v>657</v>
      </c>
      <c r="D856" t="s">
        <v>656</v>
      </c>
      <c r="E856" t="s">
        <v>655</v>
      </c>
      <c r="F856">
        <v>2020</v>
      </c>
      <c r="G856" t="s">
        <v>654</v>
      </c>
      <c r="I856" t="s">
        <v>653</v>
      </c>
      <c r="J856" t="s">
        <v>652</v>
      </c>
      <c r="K856" t="s">
        <v>12908</v>
      </c>
    </row>
    <row r="857" spans="1:11" x14ac:dyDescent="0.45">
      <c r="A857" t="s">
        <v>11760</v>
      </c>
      <c r="B857" t="s">
        <v>5857</v>
      </c>
      <c r="C857" t="s">
        <v>8223</v>
      </c>
      <c r="D857" t="s">
        <v>3770</v>
      </c>
      <c r="F857">
        <v>2022</v>
      </c>
      <c r="G857" t="s">
        <v>8220</v>
      </c>
      <c r="H857" t="s">
        <v>8221</v>
      </c>
      <c r="I857" t="s">
        <v>8219</v>
      </c>
      <c r="K857" t="s">
        <v>12465</v>
      </c>
    </row>
    <row r="858" spans="1:11" x14ac:dyDescent="0.45">
      <c r="A858" t="s">
        <v>11759</v>
      </c>
      <c r="B858">
        <v>7</v>
      </c>
      <c r="C858" t="s">
        <v>2620</v>
      </c>
      <c r="D858" t="s">
        <v>2619</v>
      </c>
      <c r="E858" t="s">
        <v>1581</v>
      </c>
      <c r="F858">
        <v>2024</v>
      </c>
      <c r="G858" t="s">
        <v>2618</v>
      </c>
      <c r="I858" t="s">
        <v>2617</v>
      </c>
      <c r="J858" t="s">
        <v>2616</v>
      </c>
      <c r="K858" t="s">
        <v>12635</v>
      </c>
    </row>
    <row r="859" spans="1:11" x14ac:dyDescent="0.45">
      <c r="A859" t="s">
        <v>11759</v>
      </c>
      <c r="B859">
        <v>7</v>
      </c>
      <c r="C859" t="s">
        <v>5286</v>
      </c>
      <c r="D859" t="s">
        <v>5285</v>
      </c>
      <c r="E859" t="s">
        <v>4614</v>
      </c>
      <c r="F859">
        <v>2024</v>
      </c>
      <c r="G859" t="s">
        <v>5283</v>
      </c>
      <c r="I859" t="s">
        <v>5282</v>
      </c>
      <c r="J859" t="s">
        <v>5281</v>
      </c>
      <c r="K859" t="s">
        <v>12237</v>
      </c>
    </row>
    <row r="860" spans="1:11" x14ac:dyDescent="0.45">
      <c r="A860" t="s">
        <v>11759</v>
      </c>
      <c r="B860">
        <v>7</v>
      </c>
      <c r="C860" t="s">
        <v>2857</v>
      </c>
      <c r="D860" t="s">
        <v>2856</v>
      </c>
      <c r="E860" t="s">
        <v>2855</v>
      </c>
      <c r="F860">
        <v>2023</v>
      </c>
      <c r="G860" t="s">
        <v>2853</v>
      </c>
      <c r="I860" t="s">
        <v>2852</v>
      </c>
      <c r="J860" t="s">
        <v>2851</v>
      </c>
      <c r="K860" t="s">
        <v>12600</v>
      </c>
    </row>
    <row r="861" spans="1:11" x14ac:dyDescent="0.45">
      <c r="A861" t="s">
        <v>388</v>
      </c>
      <c r="C861" t="s">
        <v>502</v>
      </c>
      <c r="D861" t="s">
        <v>503</v>
      </c>
      <c r="F861">
        <v>2024</v>
      </c>
      <c r="G861" t="s">
        <v>495</v>
      </c>
      <c r="H861" t="s">
        <v>497</v>
      </c>
      <c r="I861" t="s">
        <v>499</v>
      </c>
      <c r="J861" t="s">
        <v>494</v>
      </c>
      <c r="K861" t="s">
        <v>12143</v>
      </c>
    </row>
    <row r="862" spans="1:11" x14ac:dyDescent="0.45">
      <c r="A862" t="s">
        <v>11760</v>
      </c>
      <c r="B862" t="s">
        <v>5857</v>
      </c>
      <c r="C862" t="s">
        <v>7804</v>
      </c>
      <c r="D862" t="s">
        <v>7802</v>
      </c>
      <c r="F862">
        <v>2023</v>
      </c>
      <c r="G862" t="s">
        <v>7799</v>
      </c>
      <c r="H862" t="s">
        <v>7800</v>
      </c>
      <c r="I862" t="s">
        <v>7798</v>
      </c>
      <c r="K862" t="s">
        <v>13033</v>
      </c>
    </row>
    <row r="863" spans="1:11" x14ac:dyDescent="0.45">
      <c r="A863" t="s">
        <v>11760</v>
      </c>
      <c r="B863" t="s">
        <v>5857</v>
      </c>
      <c r="C863" t="s">
        <v>7860</v>
      </c>
      <c r="D863" t="s">
        <v>7857</v>
      </c>
      <c r="F863">
        <v>2023</v>
      </c>
      <c r="G863" t="s">
        <v>7854</v>
      </c>
      <c r="H863" t="s">
        <v>7855</v>
      </c>
      <c r="I863" t="s">
        <v>7853</v>
      </c>
      <c r="K863" t="s">
        <v>13027</v>
      </c>
    </row>
    <row r="864" spans="1:11" x14ac:dyDescent="0.45">
      <c r="A864" t="s">
        <v>11760</v>
      </c>
      <c r="B864" t="s">
        <v>5857</v>
      </c>
      <c r="C864" t="s">
        <v>7689</v>
      </c>
      <c r="D864" t="s">
        <v>7686</v>
      </c>
      <c r="F864">
        <v>2022</v>
      </c>
      <c r="G864" t="s">
        <v>7684</v>
      </c>
      <c r="H864" t="s">
        <v>7685</v>
      </c>
      <c r="I864" t="s">
        <v>7683</v>
      </c>
      <c r="K864" t="s">
        <v>13041</v>
      </c>
    </row>
    <row r="865" spans="1:11" x14ac:dyDescent="0.45">
      <c r="A865" t="s">
        <v>11759</v>
      </c>
      <c r="B865">
        <v>7</v>
      </c>
      <c r="C865" t="s">
        <v>2641</v>
      </c>
      <c r="D865" t="s">
        <v>2640</v>
      </c>
      <c r="E865" t="s">
        <v>2639</v>
      </c>
      <c r="F865">
        <v>2023</v>
      </c>
      <c r="G865" t="s">
        <v>2638</v>
      </c>
      <c r="I865" t="s">
        <v>2637</v>
      </c>
      <c r="K865" t="s">
        <v>12632</v>
      </c>
    </row>
    <row r="866" spans="1:11" x14ac:dyDescent="0.45">
      <c r="A866" t="s">
        <v>11761</v>
      </c>
      <c r="B866" t="s">
        <v>9095</v>
      </c>
      <c r="C866" t="s">
        <v>11325</v>
      </c>
      <c r="D866" t="s">
        <v>11323</v>
      </c>
      <c r="F866">
        <v>2022</v>
      </c>
      <c r="G866" t="s">
        <v>11815</v>
      </c>
      <c r="H866" t="s">
        <v>11320</v>
      </c>
      <c r="I866" t="s">
        <v>11322</v>
      </c>
      <c r="J866" t="s">
        <v>9084</v>
      </c>
      <c r="K866" t="s">
        <v>13224</v>
      </c>
    </row>
    <row r="867" spans="1:11" x14ac:dyDescent="0.45">
      <c r="A867" t="s">
        <v>11761</v>
      </c>
      <c r="B867" t="s">
        <v>9095</v>
      </c>
      <c r="C867" t="s">
        <v>11150</v>
      </c>
      <c r="D867" t="s">
        <v>11148</v>
      </c>
      <c r="F867">
        <v>2022</v>
      </c>
      <c r="G867" t="s">
        <v>11840</v>
      </c>
      <c r="H867" t="s">
        <v>11142</v>
      </c>
      <c r="I867" t="s">
        <v>11146</v>
      </c>
      <c r="J867" t="s">
        <v>9084</v>
      </c>
      <c r="K867" t="s">
        <v>13226</v>
      </c>
    </row>
    <row r="868" spans="1:11" x14ac:dyDescent="0.45">
      <c r="A868" t="s">
        <v>11761</v>
      </c>
      <c r="B868" t="s">
        <v>9095</v>
      </c>
      <c r="C868" t="s">
        <v>10748</v>
      </c>
      <c r="D868" t="s">
        <v>10746</v>
      </c>
      <c r="F868">
        <v>2021</v>
      </c>
      <c r="G868" t="s">
        <v>11892</v>
      </c>
      <c r="H868" t="s">
        <v>10739</v>
      </c>
      <c r="I868" t="s">
        <v>10744</v>
      </c>
      <c r="J868" t="s">
        <v>9084</v>
      </c>
      <c r="K868" t="s">
        <v>13235</v>
      </c>
    </row>
    <row r="869" spans="1:11" x14ac:dyDescent="0.45">
      <c r="A869" t="s">
        <v>11761</v>
      </c>
      <c r="B869" t="s">
        <v>9095</v>
      </c>
      <c r="C869" t="s">
        <v>10025</v>
      </c>
      <c r="D869" t="s">
        <v>10023</v>
      </c>
      <c r="F869">
        <v>2019</v>
      </c>
      <c r="G869" t="s">
        <v>11976</v>
      </c>
      <c r="H869" t="s">
        <v>10016</v>
      </c>
      <c r="I869" t="s">
        <v>10021</v>
      </c>
      <c r="J869" t="s">
        <v>9084</v>
      </c>
      <c r="K869" t="s">
        <v>13250</v>
      </c>
    </row>
    <row r="870" spans="1:11" x14ac:dyDescent="0.45">
      <c r="A870" t="s">
        <v>11759</v>
      </c>
      <c r="B870">
        <v>7</v>
      </c>
      <c r="C870" t="s">
        <v>3945</v>
      </c>
      <c r="D870" t="s">
        <v>3944</v>
      </c>
      <c r="E870" t="s">
        <v>3943</v>
      </c>
      <c r="F870">
        <v>2021</v>
      </c>
      <c r="G870" t="s">
        <v>3941</v>
      </c>
      <c r="I870" t="s">
        <v>3940</v>
      </c>
      <c r="J870" t="s">
        <v>3939</v>
      </c>
      <c r="K870" t="s">
        <v>12440</v>
      </c>
    </row>
    <row r="871" spans="1:11" x14ac:dyDescent="0.45">
      <c r="A871" t="s">
        <v>11759</v>
      </c>
      <c r="B871">
        <v>7</v>
      </c>
      <c r="C871" t="s">
        <v>5491</v>
      </c>
      <c r="D871" t="s">
        <v>5490</v>
      </c>
      <c r="E871" t="s">
        <v>4689</v>
      </c>
      <c r="F871">
        <v>2024</v>
      </c>
      <c r="G871" t="s">
        <v>5488</v>
      </c>
      <c r="I871" t="s">
        <v>5487</v>
      </c>
      <c r="K871" t="s">
        <v>12206</v>
      </c>
    </row>
    <row r="872" spans="1:11" x14ac:dyDescent="0.45">
      <c r="A872" t="s">
        <v>11759</v>
      </c>
      <c r="B872">
        <v>7</v>
      </c>
      <c r="C872" t="s">
        <v>2976</v>
      </c>
      <c r="D872" t="s">
        <v>2975</v>
      </c>
      <c r="E872" t="s">
        <v>2974</v>
      </c>
      <c r="F872">
        <v>2023</v>
      </c>
      <c r="G872" t="s">
        <v>2973</v>
      </c>
      <c r="I872" t="s">
        <v>2972</v>
      </c>
      <c r="J872" t="s">
        <v>2971</v>
      </c>
      <c r="K872" t="s">
        <v>12582</v>
      </c>
    </row>
    <row r="873" spans="1:11" x14ac:dyDescent="0.45">
      <c r="A873" t="s">
        <v>11759</v>
      </c>
      <c r="B873">
        <v>7</v>
      </c>
      <c r="C873" t="s">
        <v>4749</v>
      </c>
      <c r="D873" t="s">
        <v>4748</v>
      </c>
      <c r="E873" t="s">
        <v>4747</v>
      </c>
      <c r="F873">
        <v>2024</v>
      </c>
      <c r="G873" t="s">
        <v>4746</v>
      </c>
      <c r="I873" t="s">
        <v>4745</v>
      </c>
      <c r="J873" t="s">
        <v>4744</v>
      </c>
      <c r="K873" t="s">
        <v>12319</v>
      </c>
    </row>
    <row r="874" spans="1:11" x14ac:dyDescent="0.45">
      <c r="A874" t="s">
        <v>11759</v>
      </c>
      <c r="B874">
        <v>7</v>
      </c>
      <c r="C874" t="s">
        <v>5758</v>
      </c>
      <c r="D874" t="s">
        <v>5757</v>
      </c>
      <c r="E874" t="s">
        <v>5476</v>
      </c>
      <c r="F874">
        <v>2024</v>
      </c>
      <c r="G874" t="s">
        <v>5756</v>
      </c>
      <c r="I874" t="s">
        <v>5755</v>
      </c>
      <c r="J874" t="s">
        <v>5754</v>
      </c>
      <c r="K874" t="s">
        <v>12165</v>
      </c>
    </row>
    <row r="875" spans="1:11" x14ac:dyDescent="0.45">
      <c r="A875" t="s">
        <v>11759</v>
      </c>
      <c r="B875">
        <v>7</v>
      </c>
      <c r="C875" t="s">
        <v>5746</v>
      </c>
      <c r="D875" t="s">
        <v>5745</v>
      </c>
      <c r="E875" t="s">
        <v>5744</v>
      </c>
      <c r="F875">
        <v>2024</v>
      </c>
      <c r="G875" t="s">
        <v>5742</v>
      </c>
      <c r="I875" t="s">
        <v>5741</v>
      </c>
      <c r="K875" t="s">
        <v>12167</v>
      </c>
    </row>
    <row r="876" spans="1:11" x14ac:dyDescent="0.45">
      <c r="A876" t="s">
        <v>11759</v>
      </c>
      <c r="B876">
        <v>7</v>
      </c>
      <c r="C876" t="s">
        <v>2025</v>
      </c>
      <c r="D876" t="s">
        <v>2024</v>
      </c>
      <c r="E876" t="s">
        <v>2023</v>
      </c>
      <c r="F876">
        <v>2020</v>
      </c>
      <c r="G876" t="s">
        <v>2021</v>
      </c>
      <c r="I876" t="s">
        <v>2020</v>
      </c>
      <c r="J876" t="s">
        <v>2019</v>
      </c>
      <c r="K876" t="s">
        <v>12718</v>
      </c>
    </row>
    <row r="877" spans="1:11" x14ac:dyDescent="0.45">
      <c r="A877" t="s">
        <v>386</v>
      </c>
      <c r="B877" t="s">
        <v>17</v>
      </c>
      <c r="C877" t="s">
        <v>301</v>
      </c>
      <c r="D877" t="s">
        <v>302</v>
      </c>
      <c r="E877" t="s">
        <v>303</v>
      </c>
      <c r="F877">
        <v>2021</v>
      </c>
      <c r="G877" t="s">
        <v>309</v>
      </c>
      <c r="H877" t="s">
        <v>310</v>
      </c>
      <c r="I877" t="s">
        <v>311</v>
      </c>
      <c r="K877" t="s">
        <v>12125</v>
      </c>
    </row>
    <row r="878" spans="1:11" x14ac:dyDescent="0.45">
      <c r="A878" t="s">
        <v>11760</v>
      </c>
      <c r="B878" t="s">
        <v>5857</v>
      </c>
      <c r="C878" t="s">
        <v>5874</v>
      </c>
      <c r="D878" t="s">
        <v>5871</v>
      </c>
      <c r="F878">
        <v>2020</v>
      </c>
      <c r="G878" t="s">
        <v>5868</v>
      </c>
      <c r="H878" t="s">
        <v>5869</v>
      </c>
      <c r="I878" t="s">
        <v>5867</v>
      </c>
      <c r="K878" t="s">
        <v>13219</v>
      </c>
    </row>
    <row r="879" spans="1:11" x14ac:dyDescent="0.45">
      <c r="A879" t="s">
        <v>11760</v>
      </c>
      <c r="B879" t="s">
        <v>5857</v>
      </c>
      <c r="C879" t="s">
        <v>7511</v>
      </c>
      <c r="D879" t="s">
        <v>7508</v>
      </c>
      <c r="F879">
        <v>2022</v>
      </c>
      <c r="G879" t="s">
        <v>7505</v>
      </c>
      <c r="H879" t="s">
        <v>7506</v>
      </c>
      <c r="I879" t="s">
        <v>7504</v>
      </c>
      <c r="K879" t="s">
        <v>13058</v>
      </c>
    </row>
    <row r="880" spans="1:11" x14ac:dyDescent="0.45">
      <c r="A880" t="s">
        <v>11759</v>
      </c>
      <c r="B880">
        <v>7</v>
      </c>
      <c r="C880" t="s">
        <v>2055</v>
      </c>
      <c r="D880" t="s">
        <v>2054</v>
      </c>
      <c r="E880" t="s">
        <v>1964</v>
      </c>
      <c r="F880">
        <v>2018</v>
      </c>
      <c r="G880" t="s">
        <v>2052</v>
      </c>
      <c r="I880" t="s">
        <v>2051</v>
      </c>
      <c r="J880" t="s">
        <v>2050</v>
      </c>
      <c r="K880" t="s">
        <v>12714</v>
      </c>
    </row>
    <row r="881" spans="1:11" x14ac:dyDescent="0.45">
      <c r="A881" t="s">
        <v>11761</v>
      </c>
      <c r="B881" t="s">
        <v>9095</v>
      </c>
      <c r="C881" t="s">
        <v>9375</v>
      </c>
      <c r="D881" t="s">
        <v>9373</v>
      </c>
      <c r="F881">
        <v>2020</v>
      </c>
      <c r="G881" t="s">
        <v>12053</v>
      </c>
      <c r="H881" t="s">
        <v>9367</v>
      </c>
      <c r="I881" t="s">
        <v>9371</v>
      </c>
      <c r="J881" t="s">
        <v>9084</v>
      </c>
      <c r="K881" t="s">
        <v>13260</v>
      </c>
    </row>
    <row r="882" spans="1:11" x14ac:dyDescent="0.45">
      <c r="A882" t="s">
        <v>11760</v>
      </c>
      <c r="B882" t="s">
        <v>5901</v>
      </c>
      <c r="C882" t="s">
        <v>7698</v>
      </c>
      <c r="D882" t="s">
        <v>3074</v>
      </c>
      <c r="F882">
        <v>2023</v>
      </c>
      <c r="G882" t="s">
        <v>7692</v>
      </c>
      <c r="H882" t="s">
        <v>7693</v>
      </c>
      <c r="I882" t="s">
        <v>7691</v>
      </c>
      <c r="K882" t="s">
        <v>12567</v>
      </c>
    </row>
    <row r="883" spans="1:11" x14ac:dyDescent="0.45">
      <c r="A883" t="s">
        <v>11760</v>
      </c>
      <c r="B883" t="s">
        <v>5901</v>
      </c>
      <c r="C883" t="s">
        <v>6989</v>
      </c>
      <c r="D883" t="s">
        <v>6986</v>
      </c>
      <c r="F883">
        <v>2021</v>
      </c>
      <c r="G883" t="s">
        <v>6983</v>
      </c>
      <c r="H883" t="s">
        <v>6984</v>
      </c>
      <c r="I883" t="s">
        <v>6982</v>
      </c>
      <c r="K883" t="s">
        <v>13112</v>
      </c>
    </row>
    <row r="884" spans="1:11" x14ac:dyDescent="0.45">
      <c r="A884" t="s">
        <v>11759</v>
      </c>
      <c r="B884">
        <v>7</v>
      </c>
      <c r="C884" t="s">
        <v>5625</v>
      </c>
      <c r="D884" t="s">
        <v>5624</v>
      </c>
      <c r="E884" t="s">
        <v>1178</v>
      </c>
      <c r="F884">
        <v>2024</v>
      </c>
      <c r="G884" t="s">
        <v>5623</v>
      </c>
      <c r="I884" t="s">
        <v>5622</v>
      </c>
      <c r="J884" t="s">
        <v>5621</v>
      </c>
      <c r="K884" t="s">
        <v>12186</v>
      </c>
    </row>
    <row r="885" spans="1:11" x14ac:dyDescent="0.45">
      <c r="A885" t="s">
        <v>11760</v>
      </c>
      <c r="B885" t="s">
        <v>5857</v>
      </c>
      <c r="C885" t="s">
        <v>7822</v>
      </c>
      <c r="D885" t="s">
        <v>7819</v>
      </c>
      <c r="F885">
        <v>2023</v>
      </c>
      <c r="G885" t="s">
        <v>7816</v>
      </c>
      <c r="H885" t="s">
        <v>7817</v>
      </c>
      <c r="I885" t="s">
        <v>7815</v>
      </c>
      <c r="K885" t="s">
        <v>13031</v>
      </c>
    </row>
    <row r="886" spans="1:11" x14ac:dyDescent="0.45">
      <c r="A886" t="s">
        <v>388</v>
      </c>
      <c r="C886" t="s">
        <v>542</v>
      </c>
      <c r="D886" t="s">
        <v>543</v>
      </c>
      <c r="F886">
        <v>2019</v>
      </c>
      <c r="G886" t="s">
        <v>537</v>
      </c>
      <c r="H886" t="s">
        <v>539</v>
      </c>
      <c r="I886" t="s">
        <v>540</v>
      </c>
      <c r="J886" t="s">
        <v>536</v>
      </c>
      <c r="K886" t="s">
        <v>12139</v>
      </c>
    </row>
    <row r="887" spans="1:11" x14ac:dyDescent="0.45">
      <c r="A887" t="s">
        <v>11759</v>
      </c>
      <c r="B887">
        <v>7</v>
      </c>
      <c r="C887" t="s">
        <v>4199</v>
      </c>
      <c r="D887" t="s">
        <v>4198</v>
      </c>
      <c r="E887" t="s">
        <v>655</v>
      </c>
      <c r="F887">
        <v>2021</v>
      </c>
      <c r="G887" t="s">
        <v>4197</v>
      </c>
      <c r="I887" t="s">
        <v>4196</v>
      </c>
      <c r="J887" t="s">
        <v>4195</v>
      </c>
      <c r="K887" t="s">
        <v>12402</v>
      </c>
    </row>
    <row r="888" spans="1:11" x14ac:dyDescent="0.45">
      <c r="A888" t="s">
        <v>11760</v>
      </c>
      <c r="B888" t="s">
        <v>5857</v>
      </c>
      <c r="C888" t="s">
        <v>8109</v>
      </c>
      <c r="D888" t="s">
        <v>3790</v>
      </c>
      <c r="F888">
        <v>2022</v>
      </c>
      <c r="G888" t="s">
        <v>8104</v>
      </c>
      <c r="H888" t="s">
        <v>8105</v>
      </c>
      <c r="I888" t="s">
        <v>8103</v>
      </c>
      <c r="K888" t="s">
        <v>12462</v>
      </c>
    </row>
    <row r="889" spans="1:11" x14ac:dyDescent="0.45">
      <c r="A889" t="s">
        <v>11759</v>
      </c>
      <c r="B889">
        <v>7</v>
      </c>
      <c r="C889" t="s">
        <v>3471</v>
      </c>
      <c r="D889" t="s">
        <v>3470</v>
      </c>
      <c r="E889" t="s">
        <v>902</v>
      </c>
      <c r="F889">
        <v>2023</v>
      </c>
      <c r="G889" t="s">
        <v>3468</v>
      </c>
      <c r="I889" t="s">
        <v>3467</v>
      </c>
      <c r="J889" t="s">
        <v>3466</v>
      </c>
      <c r="K889" t="s">
        <v>12509</v>
      </c>
    </row>
    <row r="890" spans="1:11" x14ac:dyDescent="0.45">
      <c r="A890" t="s">
        <v>11759</v>
      </c>
      <c r="B890">
        <v>7</v>
      </c>
      <c r="C890" t="s">
        <v>1950</v>
      </c>
      <c r="D890" t="s">
        <v>1949</v>
      </c>
      <c r="E890" t="s">
        <v>1948</v>
      </c>
      <c r="F890">
        <v>2020</v>
      </c>
      <c r="G890" t="s">
        <v>1947</v>
      </c>
      <c r="I890" t="s">
        <v>1946</v>
      </c>
      <c r="J890" t="s">
        <v>1945</v>
      </c>
      <c r="K890" t="s">
        <v>12728</v>
      </c>
    </row>
    <row r="891" spans="1:11" x14ac:dyDescent="0.45">
      <c r="A891" t="s">
        <v>11759</v>
      </c>
      <c r="B891">
        <v>7</v>
      </c>
      <c r="C891" t="s">
        <v>2107</v>
      </c>
      <c r="D891" t="s">
        <v>2106</v>
      </c>
      <c r="E891" t="s">
        <v>676</v>
      </c>
      <c r="F891">
        <v>2018</v>
      </c>
      <c r="G891" t="s">
        <v>2103</v>
      </c>
      <c r="I891" t="s">
        <v>2102</v>
      </c>
      <c r="J891" t="s">
        <v>2101</v>
      </c>
      <c r="K891" t="s">
        <v>12707</v>
      </c>
    </row>
    <row r="892" spans="1:11" x14ac:dyDescent="0.45">
      <c r="A892" t="s">
        <v>386</v>
      </c>
      <c r="B892" t="s">
        <v>17</v>
      </c>
      <c r="C892" t="s">
        <v>272</v>
      </c>
      <c r="D892" t="s">
        <v>273</v>
      </c>
      <c r="E892" t="s">
        <v>227</v>
      </c>
      <c r="F892">
        <v>2023</v>
      </c>
      <c r="G892" t="s">
        <v>274</v>
      </c>
      <c r="H892" t="s">
        <v>275</v>
      </c>
      <c r="I892" t="s">
        <v>276</v>
      </c>
      <c r="J892" t="s">
        <v>277</v>
      </c>
      <c r="K892" t="s">
        <v>12121</v>
      </c>
    </row>
    <row r="893" spans="1:11" x14ac:dyDescent="0.45">
      <c r="A893" t="s">
        <v>11759</v>
      </c>
      <c r="B893">
        <v>7</v>
      </c>
      <c r="C893" t="s">
        <v>3930</v>
      </c>
      <c r="D893" t="s">
        <v>3929</v>
      </c>
      <c r="E893" t="s">
        <v>759</v>
      </c>
      <c r="F893">
        <v>2022</v>
      </c>
      <c r="G893" t="s">
        <v>3927</v>
      </c>
      <c r="I893" t="s">
        <v>3926</v>
      </c>
      <c r="J893" t="s">
        <v>3925</v>
      </c>
      <c r="K893" t="s">
        <v>12442</v>
      </c>
    </row>
    <row r="894" spans="1:11" x14ac:dyDescent="0.45">
      <c r="A894" t="s">
        <v>11760</v>
      </c>
      <c r="B894" t="s">
        <v>5901</v>
      </c>
      <c r="C894" t="s">
        <v>8637</v>
      </c>
      <c r="D894" t="s">
        <v>5147</v>
      </c>
      <c r="F894">
        <v>2024</v>
      </c>
      <c r="G894" t="s">
        <v>8632</v>
      </c>
      <c r="H894" t="s">
        <v>8633</v>
      </c>
      <c r="I894" t="s">
        <v>8631</v>
      </c>
      <c r="K894" t="s">
        <v>12258</v>
      </c>
    </row>
    <row r="895" spans="1:11" x14ac:dyDescent="0.45">
      <c r="A895" t="s">
        <v>11760</v>
      </c>
      <c r="B895" t="s">
        <v>5857</v>
      </c>
      <c r="C895" t="s">
        <v>6025</v>
      </c>
      <c r="D895" t="s">
        <v>6023</v>
      </c>
      <c r="F895">
        <v>2017</v>
      </c>
      <c r="G895" t="s">
        <v>6020</v>
      </c>
      <c r="H895" t="s">
        <v>6021</v>
      </c>
      <c r="I895" t="s">
        <v>6019</v>
      </c>
      <c r="K895" t="s">
        <v>13207</v>
      </c>
    </row>
    <row r="896" spans="1:11" x14ac:dyDescent="0.45">
      <c r="A896" t="s">
        <v>11759</v>
      </c>
      <c r="B896">
        <v>7</v>
      </c>
      <c r="C896" t="s">
        <v>2607</v>
      </c>
      <c r="D896" t="s">
        <v>2606</v>
      </c>
      <c r="E896" t="s">
        <v>1793</v>
      </c>
      <c r="F896">
        <v>2023</v>
      </c>
      <c r="G896" t="s">
        <v>2605</v>
      </c>
      <c r="I896" t="s">
        <v>2604</v>
      </c>
      <c r="J896" t="s">
        <v>2603</v>
      </c>
      <c r="K896" t="s">
        <v>12637</v>
      </c>
    </row>
    <row r="897" spans="1:11" x14ac:dyDescent="0.45">
      <c r="A897" t="s">
        <v>11759</v>
      </c>
      <c r="B897">
        <v>7</v>
      </c>
      <c r="C897" t="s">
        <v>3497</v>
      </c>
      <c r="D897" t="s">
        <v>3496</v>
      </c>
      <c r="E897" t="s">
        <v>2023</v>
      </c>
      <c r="F897">
        <v>2023</v>
      </c>
      <c r="G897" t="s">
        <v>3494</v>
      </c>
      <c r="I897" t="s">
        <v>3493</v>
      </c>
      <c r="J897" t="s">
        <v>3492</v>
      </c>
      <c r="K897" t="s">
        <v>12505</v>
      </c>
    </row>
    <row r="898" spans="1:11" x14ac:dyDescent="0.45">
      <c r="A898" t="s">
        <v>11759</v>
      </c>
      <c r="B898">
        <v>7</v>
      </c>
      <c r="C898" t="s">
        <v>4162</v>
      </c>
      <c r="D898" t="s">
        <v>4161</v>
      </c>
      <c r="E898" t="s">
        <v>3621</v>
      </c>
      <c r="F898">
        <v>2021</v>
      </c>
      <c r="G898" t="s">
        <v>4160</v>
      </c>
      <c r="I898" t="s">
        <v>4159</v>
      </c>
      <c r="J898" t="s">
        <v>4158</v>
      </c>
      <c r="K898" t="s">
        <v>12408</v>
      </c>
    </row>
    <row r="899" spans="1:11" x14ac:dyDescent="0.45">
      <c r="A899" t="s">
        <v>388</v>
      </c>
      <c r="C899" t="s">
        <v>551</v>
      </c>
      <c r="D899" t="s">
        <v>552</v>
      </c>
      <c r="F899">
        <v>2024</v>
      </c>
      <c r="G899" t="s">
        <v>546</v>
      </c>
      <c r="H899" t="s">
        <v>548</v>
      </c>
      <c r="I899" t="s">
        <v>549</v>
      </c>
      <c r="J899" t="s">
        <v>545</v>
      </c>
      <c r="K899" t="s">
        <v>12138</v>
      </c>
    </row>
    <row r="900" spans="1:11" x14ac:dyDescent="0.45">
      <c r="A900" t="s">
        <v>11759</v>
      </c>
      <c r="B900">
        <v>7</v>
      </c>
      <c r="C900" t="s">
        <v>3455</v>
      </c>
      <c r="D900" t="s">
        <v>3454</v>
      </c>
      <c r="E900" t="s">
        <v>3453</v>
      </c>
      <c r="F900">
        <v>2023</v>
      </c>
      <c r="G900" t="s">
        <v>3452</v>
      </c>
      <c r="I900" t="s">
        <v>3451</v>
      </c>
      <c r="J900" t="s">
        <v>3450</v>
      </c>
      <c r="K900" t="s">
        <v>12511</v>
      </c>
    </row>
    <row r="901" spans="1:11" x14ac:dyDescent="0.45">
      <c r="A901" t="s">
        <v>386</v>
      </c>
      <c r="B901" t="s">
        <v>17</v>
      </c>
      <c r="C901" t="s">
        <v>246</v>
      </c>
      <c r="D901" t="s">
        <v>247</v>
      </c>
      <c r="E901" t="s">
        <v>20</v>
      </c>
      <c r="F901">
        <v>2023</v>
      </c>
      <c r="G901" t="s">
        <v>248</v>
      </c>
      <c r="H901" t="s">
        <v>249</v>
      </c>
      <c r="I901" t="s">
        <v>250</v>
      </c>
      <c r="J901" t="s">
        <v>251</v>
      </c>
      <c r="K901" t="s">
        <v>12117</v>
      </c>
    </row>
    <row r="902" spans="1:11" x14ac:dyDescent="0.45">
      <c r="A902" t="s">
        <v>11759</v>
      </c>
      <c r="B902">
        <v>7</v>
      </c>
      <c r="C902" t="s">
        <v>1396</v>
      </c>
      <c r="D902" t="s">
        <v>1395</v>
      </c>
      <c r="E902" t="s">
        <v>1394</v>
      </c>
      <c r="F902">
        <v>2020</v>
      </c>
      <c r="G902" t="s">
        <v>1392</v>
      </c>
      <c r="I902" t="s">
        <v>1391</v>
      </c>
      <c r="J902" t="s">
        <v>1390</v>
      </c>
      <c r="K902" t="s">
        <v>12804</v>
      </c>
    </row>
    <row r="903" spans="1:11" x14ac:dyDescent="0.45">
      <c r="A903" t="s">
        <v>11759</v>
      </c>
      <c r="B903">
        <v>7</v>
      </c>
      <c r="C903" t="s">
        <v>3858</v>
      </c>
      <c r="D903" t="s">
        <v>3857</v>
      </c>
      <c r="E903" t="s">
        <v>3453</v>
      </c>
      <c r="F903">
        <v>2022</v>
      </c>
      <c r="G903" t="s">
        <v>3856</v>
      </c>
      <c r="I903" t="s">
        <v>3855</v>
      </c>
      <c r="J903" t="s">
        <v>3854</v>
      </c>
      <c r="K903" t="s">
        <v>12452</v>
      </c>
    </row>
    <row r="904" spans="1:11" x14ac:dyDescent="0.45">
      <c r="A904" t="s">
        <v>11760</v>
      </c>
      <c r="B904" t="s">
        <v>5857</v>
      </c>
      <c r="C904" t="s">
        <v>7568</v>
      </c>
      <c r="D904" t="s">
        <v>7565</v>
      </c>
      <c r="F904">
        <v>2023</v>
      </c>
      <c r="G904" t="s">
        <v>7563</v>
      </c>
      <c r="H904" t="s">
        <v>7564</v>
      </c>
      <c r="I904" t="s">
        <v>7562</v>
      </c>
      <c r="K904" t="s">
        <v>13053</v>
      </c>
    </row>
    <row r="905" spans="1:11" x14ac:dyDescent="0.45">
      <c r="A905" t="s">
        <v>11760</v>
      </c>
      <c r="B905" t="s">
        <v>5857</v>
      </c>
      <c r="C905" t="s">
        <v>5926</v>
      </c>
      <c r="D905" t="s">
        <v>5923</v>
      </c>
      <c r="F905">
        <v>2018</v>
      </c>
      <c r="G905" t="s">
        <v>5919</v>
      </c>
      <c r="H905" t="s">
        <v>5920</v>
      </c>
      <c r="I905" t="s">
        <v>5918</v>
      </c>
      <c r="K905" t="s">
        <v>13215</v>
      </c>
    </row>
    <row r="906" spans="1:11" x14ac:dyDescent="0.45">
      <c r="A906" t="s">
        <v>11759</v>
      </c>
      <c r="B906">
        <v>7</v>
      </c>
      <c r="C906" t="s">
        <v>3111</v>
      </c>
      <c r="D906" t="s">
        <v>3110</v>
      </c>
      <c r="E906" t="s">
        <v>2278</v>
      </c>
      <c r="F906">
        <v>2023</v>
      </c>
      <c r="G906" t="s">
        <v>3108</v>
      </c>
      <c r="I906" t="s">
        <v>3107</v>
      </c>
      <c r="J906" t="s">
        <v>3106</v>
      </c>
      <c r="K906" t="s">
        <v>12562</v>
      </c>
    </row>
    <row r="907" spans="1:11" x14ac:dyDescent="0.45">
      <c r="A907" t="s">
        <v>11759</v>
      </c>
      <c r="B907">
        <v>7</v>
      </c>
      <c r="C907" t="s">
        <v>4168</v>
      </c>
      <c r="D907" t="s">
        <v>4167</v>
      </c>
      <c r="E907" t="s">
        <v>877</v>
      </c>
      <c r="F907">
        <v>2022</v>
      </c>
      <c r="K907" t="s">
        <v>12407</v>
      </c>
    </row>
    <row r="908" spans="1:11" x14ac:dyDescent="0.45">
      <c r="A908" t="s">
        <v>11759</v>
      </c>
      <c r="B908">
        <v>7</v>
      </c>
      <c r="C908" t="s">
        <v>2115</v>
      </c>
      <c r="D908" t="s">
        <v>2114</v>
      </c>
      <c r="E908" t="s">
        <v>2113</v>
      </c>
      <c r="F908">
        <v>2018</v>
      </c>
      <c r="G908" t="s">
        <v>2111</v>
      </c>
      <c r="I908" t="s">
        <v>2110</v>
      </c>
      <c r="J908" t="s">
        <v>2109</v>
      </c>
      <c r="K908" t="s">
        <v>12706</v>
      </c>
    </row>
    <row r="909" spans="1:11" x14ac:dyDescent="0.45">
      <c r="A909" t="s">
        <v>11759</v>
      </c>
      <c r="B909">
        <v>7</v>
      </c>
      <c r="C909" t="s">
        <v>4767</v>
      </c>
      <c r="D909" t="s">
        <v>4766</v>
      </c>
      <c r="E909" t="s">
        <v>773</v>
      </c>
      <c r="F909">
        <v>2024</v>
      </c>
      <c r="G909" t="s">
        <v>4765</v>
      </c>
      <c r="I909" t="s">
        <v>4764</v>
      </c>
      <c r="J909" t="s">
        <v>4763</v>
      </c>
      <c r="K909" t="s">
        <v>12316</v>
      </c>
    </row>
    <row r="910" spans="1:11" x14ac:dyDescent="0.45">
      <c r="A910" t="s">
        <v>11759</v>
      </c>
      <c r="B910">
        <v>7</v>
      </c>
      <c r="C910" t="s">
        <v>4245</v>
      </c>
      <c r="D910" t="s">
        <v>4244</v>
      </c>
      <c r="E910" t="s">
        <v>4243</v>
      </c>
      <c r="F910">
        <v>2022</v>
      </c>
      <c r="G910" t="s">
        <v>4242</v>
      </c>
      <c r="I910" t="s">
        <v>4241</v>
      </c>
      <c r="J910" t="s">
        <v>4240</v>
      </c>
      <c r="K910" t="s">
        <v>12395</v>
      </c>
    </row>
    <row r="911" spans="1:11" x14ac:dyDescent="0.45">
      <c r="A911" t="s">
        <v>11760</v>
      </c>
      <c r="B911" t="s">
        <v>5857</v>
      </c>
      <c r="C911" t="s">
        <v>7667</v>
      </c>
      <c r="D911" t="s">
        <v>7665</v>
      </c>
      <c r="F911">
        <v>2023</v>
      </c>
      <c r="G911" t="s">
        <v>7662</v>
      </c>
      <c r="H911" t="s">
        <v>7663</v>
      </c>
      <c r="I911" t="s">
        <v>7661</v>
      </c>
      <c r="K911" t="s">
        <v>13043</v>
      </c>
    </row>
    <row r="912" spans="1:11" x14ac:dyDescent="0.45">
      <c r="A912" t="s">
        <v>11759</v>
      </c>
      <c r="B912">
        <v>7</v>
      </c>
      <c r="C912" t="s">
        <v>4470</v>
      </c>
      <c r="D912" t="s">
        <v>4469</v>
      </c>
      <c r="E912" t="s">
        <v>676</v>
      </c>
      <c r="F912">
        <v>2021</v>
      </c>
      <c r="G912" t="s">
        <v>4468</v>
      </c>
      <c r="I912" t="s">
        <v>4467</v>
      </c>
      <c r="J912" t="s">
        <v>4466</v>
      </c>
      <c r="K912" t="s">
        <v>12361</v>
      </c>
    </row>
    <row r="913" spans="1:11" x14ac:dyDescent="0.45">
      <c r="A913" t="s">
        <v>11759</v>
      </c>
      <c r="B913">
        <v>7</v>
      </c>
      <c r="C913" t="s">
        <v>3959</v>
      </c>
      <c r="D913" t="s">
        <v>3958</v>
      </c>
      <c r="E913" t="s">
        <v>3957</v>
      </c>
      <c r="F913">
        <v>2022</v>
      </c>
      <c r="G913" t="s">
        <v>3954</v>
      </c>
      <c r="J913" t="s">
        <v>3953</v>
      </c>
      <c r="K913" t="s">
        <v>12438</v>
      </c>
    </row>
    <row r="914" spans="1:11" x14ac:dyDescent="0.45">
      <c r="A914" t="s">
        <v>11759</v>
      </c>
      <c r="B914">
        <v>7</v>
      </c>
      <c r="C914" t="s">
        <v>4616</v>
      </c>
      <c r="D914" t="s">
        <v>4615</v>
      </c>
      <c r="E914" t="s">
        <v>4614</v>
      </c>
      <c r="F914">
        <v>2023</v>
      </c>
      <c r="G914" t="s">
        <v>4612</v>
      </c>
      <c r="I914" t="s">
        <v>4611</v>
      </c>
      <c r="J914" t="s">
        <v>4610</v>
      </c>
      <c r="K914" t="s">
        <v>12339</v>
      </c>
    </row>
    <row r="915" spans="1:11" x14ac:dyDescent="0.45">
      <c r="A915" t="s">
        <v>11759</v>
      </c>
      <c r="B915">
        <v>7</v>
      </c>
      <c r="C915" t="s">
        <v>3414</v>
      </c>
      <c r="D915" t="s">
        <v>3413</v>
      </c>
      <c r="E915" t="s">
        <v>3412</v>
      </c>
      <c r="F915">
        <v>2022</v>
      </c>
      <c r="G915" t="s">
        <v>3410</v>
      </c>
      <c r="I915" t="s">
        <v>3409</v>
      </c>
      <c r="J915" t="s">
        <v>3408</v>
      </c>
      <c r="K915" t="s">
        <v>12517</v>
      </c>
    </row>
    <row r="916" spans="1:11" x14ac:dyDescent="0.45">
      <c r="A916" t="s">
        <v>11760</v>
      </c>
      <c r="B916" t="s">
        <v>5857</v>
      </c>
      <c r="C916" t="s">
        <v>7449</v>
      </c>
      <c r="D916" t="s">
        <v>7446</v>
      </c>
      <c r="F916">
        <v>2023</v>
      </c>
      <c r="G916" t="s">
        <v>7444</v>
      </c>
      <c r="H916" t="s">
        <v>7445</v>
      </c>
      <c r="I916" t="s">
        <v>7443</v>
      </c>
      <c r="K916" t="s">
        <v>13064</v>
      </c>
    </row>
    <row r="917" spans="1:11" x14ac:dyDescent="0.45">
      <c r="A917" t="s">
        <v>11760</v>
      </c>
      <c r="B917" t="s">
        <v>5857</v>
      </c>
      <c r="C917" t="s">
        <v>7137</v>
      </c>
      <c r="D917" t="s">
        <v>1207</v>
      </c>
      <c r="F917">
        <v>2021</v>
      </c>
      <c r="G917" t="s">
        <v>7133</v>
      </c>
      <c r="H917" t="s">
        <v>7134</v>
      </c>
      <c r="I917" t="s">
        <v>7132</v>
      </c>
      <c r="K917" t="s">
        <v>12830</v>
      </c>
    </row>
    <row r="918" spans="1:11" x14ac:dyDescent="0.45">
      <c r="A918" t="s">
        <v>11759</v>
      </c>
      <c r="B918">
        <v>7</v>
      </c>
      <c r="C918" t="s">
        <v>5034</v>
      </c>
      <c r="D918" t="s">
        <v>5033</v>
      </c>
      <c r="E918" t="s">
        <v>2981</v>
      </c>
      <c r="F918">
        <v>2024</v>
      </c>
      <c r="G918" t="s">
        <v>5032</v>
      </c>
      <c r="I918" t="s">
        <v>5031</v>
      </c>
      <c r="K918" t="s">
        <v>12276</v>
      </c>
    </row>
    <row r="919" spans="1:11" x14ac:dyDescent="0.45">
      <c r="A919" t="s">
        <v>11759</v>
      </c>
      <c r="B919">
        <v>7</v>
      </c>
      <c r="C919" t="s">
        <v>1665</v>
      </c>
      <c r="D919" t="s">
        <v>1664</v>
      </c>
      <c r="E919" t="s">
        <v>893</v>
      </c>
      <c r="F919">
        <v>2020</v>
      </c>
      <c r="G919" t="s">
        <v>1662</v>
      </c>
      <c r="I919" t="s">
        <v>1661</v>
      </c>
      <c r="J919" t="s">
        <v>1660</v>
      </c>
      <c r="K919" t="s">
        <v>12767</v>
      </c>
    </row>
    <row r="920" spans="1:11" x14ac:dyDescent="0.45">
      <c r="A920" t="s">
        <v>11760</v>
      </c>
      <c r="B920" t="s">
        <v>5857</v>
      </c>
      <c r="C920" t="s">
        <v>6693</v>
      </c>
      <c r="D920" t="s">
        <v>6690</v>
      </c>
      <c r="F920">
        <v>2021</v>
      </c>
      <c r="G920" t="s">
        <v>6687</v>
      </c>
      <c r="H920" t="s">
        <v>6688</v>
      </c>
      <c r="I920" t="s">
        <v>6686</v>
      </c>
      <c r="K920" t="s">
        <v>13139</v>
      </c>
    </row>
    <row r="921" spans="1:11" x14ac:dyDescent="0.45">
      <c r="A921" t="s">
        <v>11759</v>
      </c>
      <c r="B921">
        <v>7</v>
      </c>
      <c r="C921" t="s">
        <v>3083</v>
      </c>
      <c r="D921" t="s">
        <v>3082</v>
      </c>
      <c r="E921" t="s">
        <v>3081</v>
      </c>
      <c r="F921">
        <v>2023</v>
      </c>
      <c r="G921" t="s">
        <v>3079</v>
      </c>
      <c r="I921" t="s">
        <v>3078</v>
      </c>
      <c r="J921" t="s">
        <v>3077</v>
      </c>
      <c r="K921" t="s">
        <v>12566</v>
      </c>
    </row>
    <row r="922" spans="1:11" x14ac:dyDescent="0.45">
      <c r="A922" t="s">
        <v>11759</v>
      </c>
      <c r="B922">
        <v>7</v>
      </c>
      <c r="C922" t="s">
        <v>3839</v>
      </c>
      <c r="D922" t="s">
        <v>3838</v>
      </c>
      <c r="E922" t="s">
        <v>3837</v>
      </c>
      <c r="F922">
        <v>2022</v>
      </c>
      <c r="G922" t="s">
        <v>3836</v>
      </c>
      <c r="I922" t="s">
        <v>3835</v>
      </c>
      <c r="J922" t="s">
        <v>3834</v>
      </c>
      <c r="K922" t="s">
        <v>12455</v>
      </c>
    </row>
    <row r="923" spans="1:11" x14ac:dyDescent="0.45">
      <c r="A923" t="s">
        <v>386</v>
      </c>
      <c r="B923" t="s">
        <v>17</v>
      </c>
      <c r="C923" t="s">
        <v>361</v>
      </c>
      <c r="D923" t="s">
        <v>362</v>
      </c>
      <c r="E923" t="s">
        <v>363</v>
      </c>
      <c r="F923">
        <v>2018</v>
      </c>
      <c r="G923" t="s">
        <v>368</v>
      </c>
      <c r="H923" t="s">
        <v>369</v>
      </c>
      <c r="I923" t="s">
        <v>370</v>
      </c>
      <c r="K923" t="s">
        <v>12132</v>
      </c>
    </row>
    <row r="924" spans="1:11" x14ac:dyDescent="0.45">
      <c r="A924" t="s">
        <v>11761</v>
      </c>
      <c r="B924" t="s">
        <v>9095</v>
      </c>
      <c r="C924" t="s">
        <v>10333</v>
      </c>
      <c r="D924" t="s">
        <v>10331</v>
      </c>
      <c r="F924">
        <v>2024</v>
      </c>
      <c r="G924" t="s">
        <v>11939</v>
      </c>
      <c r="H924" t="s">
        <v>10324</v>
      </c>
      <c r="I924" t="s">
        <v>10329</v>
      </c>
      <c r="J924" t="s">
        <v>9084</v>
      </c>
      <c r="K924" t="s">
        <v>13243</v>
      </c>
    </row>
    <row r="925" spans="1:11" x14ac:dyDescent="0.45">
      <c r="A925" t="s">
        <v>11760</v>
      </c>
      <c r="B925" t="s">
        <v>5857</v>
      </c>
      <c r="C925" t="s">
        <v>6760</v>
      </c>
      <c r="D925" t="s">
        <v>6757</v>
      </c>
      <c r="F925">
        <v>2022</v>
      </c>
      <c r="G925" t="s">
        <v>6754</v>
      </c>
      <c r="H925" t="s">
        <v>6755</v>
      </c>
      <c r="I925" t="s">
        <v>6753</v>
      </c>
      <c r="K925" t="s">
        <v>13133</v>
      </c>
    </row>
    <row r="926" spans="1:11" x14ac:dyDescent="0.45">
      <c r="A926" t="s">
        <v>386</v>
      </c>
      <c r="B926" t="s">
        <v>17</v>
      </c>
      <c r="C926" t="s">
        <v>172</v>
      </c>
      <c r="D926" t="s">
        <v>173</v>
      </c>
      <c r="E926" t="s">
        <v>40</v>
      </c>
      <c r="F926">
        <v>2024</v>
      </c>
      <c r="G926" t="s">
        <v>175</v>
      </c>
      <c r="H926" t="s">
        <v>176</v>
      </c>
      <c r="I926" t="s">
        <v>177</v>
      </c>
      <c r="K926" t="s">
        <v>12106</v>
      </c>
    </row>
    <row r="927" spans="1:11" x14ac:dyDescent="0.45">
      <c r="A927" t="s">
        <v>11761</v>
      </c>
      <c r="B927" t="s">
        <v>9095</v>
      </c>
      <c r="C927" t="s">
        <v>10852</v>
      </c>
      <c r="D927" t="s">
        <v>10850</v>
      </c>
      <c r="F927">
        <v>2024</v>
      </c>
      <c r="G927" t="s">
        <v>11878</v>
      </c>
      <c r="H927" t="s">
        <v>10840</v>
      </c>
      <c r="I927" t="s">
        <v>10848</v>
      </c>
      <c r="J927" t="s">
        <v>9084</v>
      </c>
      <c r="K927" t="s">
        <v>13233</v>
      </c>
    </row>
    <row r="928" spans="1:11" x14ac:dyDescent="0.45">
      <c r="A928" t="s">
        <v>11759</v>
      </c>
      <c r="B928">
        <v>7</v>
      </c>
      <c r="C928" t="s">
        <v>3035</v>
      </c>
      <c r="D928" t="s">
        <v>3034</v>
      </c>
      <c r="E928" t="s">
        <v>3033</v>
      </c>
      <c r="F928">
        <v>2023</v>
      </c>
      <c r="G928" t="s">
        <v>3032</v>
      </c>
      <c r="I928" t="s">
        <v>3031</v>
      </c>
      <c r="J928" t="s">
        <v>3030</v>
      </c>
      <c r="K928" t="s">
        <v>12573</v>
      </c>
    </row>
    <row r="929" spans="1:11" x14ac:dyDescent="0.45">
      <c r="A929" t="s">
        <v>11759</v>
      </c>
      <c r="B929">
        <v>7</v>
      </c>
      <c r="C929" t="s">
        <v>4048</v>
      </c>
      <c r="D929" t="s">
        <v>4047</v>
      </c>
      <c r="E929" t="s">
        <v>4046</v>
      </c>
      <c r="F929">
        <v>2022</v>
      </c>
      <c r="G929" t="s">
        <v>4045</v>
      </c>
      <c r="I929" t="s">
        <v>4044</v>
      </c>
      <c r="J929" t="s">
        <v>4043</v>
      </c>
      <c r="K929" t="s">
        <v>12425</v>
      </c>
    </row>
    <row r="930" spans="1:11" x14ac:dyDescent="0.45">
      <c r="A930" t="s">
        <v>11759</v>
      </c>
      <c r="B930">
        <v>7</v>
      </c>
      <c r="C930" t="s">
        <v>1297</v>
      </c>
      <c r="D930" t="s">
        <v>1296</v>
      </c>
      <c r="E930" t="s">
        <v>1295</v>
      </c>
      <c r="F930">
        <v>2020</v>
      </c>
      <c r="G930" t="s">
        <v>1293</v>
      </c>
      <c r="I930" t="s">
        <v>1292</v>
      </c>
      <c r="J930" t="s">
        <v>1291</v>
      </c>
      <c r="K930" t="s">
        <v>12817</v>
      </c>
    </row>
    <row r="931" spans="1:11" x14ac:dyDescent="0.45">
      <c r="A931" t="s">
        <v>11760</v>
      </c>
      <c r="B931" t="s">
        <v>5857</v>
      </c>
      <c r="C931" t="s">
        <v>8943</v>
      </c>
      <c r="D931" t="s">
        <v>8940</v>
      </c>
      <c r="F931">
        <v>2024</v>
      </c>
      <c r="G931" t="s">
        <v>8937</v>
      </c>
      <c r="H931" t="s">
        <v>8938</v>
      </c>
      <c r="I931" t="s">
        <v>8936</v>
      </c>
      <c r="K931" t="s">
        <v>12930</v>
      </c>
    </row>
    <row r="932" spans="1:11" x14ac:dyDescent="0.45">
      <c r="A932" t="s">
        <v>11759</v>
      </c>
      <c r="B932">
        <v>7</v>
      </c>
      <c r="C932" t="s">
        <v>2735</v>
      </c>
      <c r="D932" t="s">
        <v>2734</v>
      </c>
      <c r="E932" t="s">
        <v>2733</v>
      </c>
      <c r="F932">
        <v>2023</v>
      </c>
      <c r="G932" t="s">
        <v>2731</v>
      </c>
      <c r="I932" t="s">
        <v>2730</v>
      </c>
      <c r="J932" t="s">
        <v>2729</v>
      </c>
      <c r="K932" t="s">
        <v>12618</v>
      </c>
    </row>
    <row r="933" spans="1:11" x14ac:dyDescent="0.45">
      <c r="A933" t="s">
        <v>11759</v>
      </c>
      <c r="B933">
        <v>7</v>
      </c>
      <c r="C933" t="s">
        <v>1832</v>
      </c>
      <c r="D933" t="s">
        <v>1831</v>
      </c>
      <c r="E933" t="s">
        <v>1830</v>
      </c>
      <c r="F933">
        <v>2019</v>
      </c>
      <c r="G933" t="s">
        <v>1829</v>
      </c>
      <c r="I933" t="s">
        <v>1828</v>
      </c>
      <c r="J933" t="s">
        <v>1827</v>
      </c>
      <c r="K933" t="s">
        <v>12745</v>
      </c>
    </row>
    <row r="934" spans="1:11" x14ac:dyDescent="0.45">
      <c r="A934" t="s">
        <v>11759</v>
      </c>
      <c r="B934">
        <v>7</v>
      </c>
      <c r="C934" t="s">
        <v>2667</v>
      </c>
      <c r="D934" t="s">
        <v>2666</v>
      </c>
      <c r="E934" t="s">
        <v>979</v>
      </c>
      <c r="F934">
        <v>2024</v>
      </c>
      <c r="G934" t="s">
        <v>2665</v>
      </c>
      <c r="I934" t="s">
        <v>2664</v>
      </c>
      <c r="J934" t="s">
        <v>2663</v>
      </c>
      <c r="K934" t="s">
        <v>12628</v>
      </c>
    </row>
    <row r="935" spans="1:11" x14ac:dyDescent="0.45">
      <c r="A935" t="s">
        <v>11760</v>
      </c>
      <c r="B935" t="s">
        <v>5857</v>
      </c>
      <c r="C935" t="s">
        <v>6289</v>
      </c>
      <c r="D935" t="s">
        <v>6286</v>
      </c>
      <c r="F935">
        <v>2018</v>
      </c>
      <c r="G935" t="s">
        <v>6283</v>
      </c>
      <c r="H935" t="s">
        <v>6284</v>
      </c>
      <c r="I935" t="s">
        <v>6282</v>
      </c>
      <c r="K935" t="s">
        <v>13181</v>
      </c>
    </row>
    <row r="936" spans="1:11" x14ac:dyDescent="0.45">
      <c r="A936" t="s">
        <v>388</v>
      </c>
      <c r="C936" t="s">
        <v>490</v>
      </c>
      <c r="D936" t="s">
        <v>491</v>
      </c>
      <c r="F936">
        <v>2021</v>
      </c>
      <c r="G936" t="s">
        <v>483</v>
      </c>
      <c r="H936" t="s">
        <v>485</v>
      </c>
      <c r="I936" t="s">
        <v>487</v>
      </c>
      <c r="J936" t="s">
        <v>482</v>
      </c>
      <c r="K936" t="s">
        <v>12144</v>
      </c>
    </row>
    <row r="937" spans="1:11" x14ac:dyDescent="0.45">
      <c r="A937" t="s">
        <v>11760</v>
      </c>
      <c r="B937" t="s">
        <v>5857</v>
      </c>
      <c r="C937" t="s">
        <v>8711</v>
      </c>
      <c r="D937" t="s">
        <v>8708</v>
      </c>
      <c r="F937">
        <v>2024</v>
      </c>
      <c r="G937" t="s">
        <v>8706</v>
      </c>
      <c r="H937" t="s">
        <v>8707</v>
      </c>
      <c r="I937" t="s">
        <v>8705</v>
      </c>
      <c r="K937" t="s">
        <v>12953</v>
      </c>
    </row>
    <row r="938" spans="1:11" x14ac:dyDescent="0.45">
      <c r="A938" t="s">
        <v>11760</v>
      </c>
      <c r="B938" t="s">
        <v>5857</v>
      </c>
      <c r="C938" t="s">
        <v>6329</v>
      </c>
      <c r="D938" t="s">
        <v>6326</v>
      </c>
      <c r="F938">
        <v>2018</v>
      </c>
      <c r="G938" t="s">
        <v>6324</v>
      </c>
      <c r="I938" t="s">
        <v>6323</v>
      </c>
      <c r="K938" t="s">
        <v>13178</v>
      </c>
    </row>
    <row r="939" spans="1:11" x14ac:dyDescent="0.45">
      <c r="A939" t="s">
        <v>11760</v>
      </c>
      <c r="B939" t="s">
        <v>5857</v>
      </c>
      <c r="C939" t="s">
        <v>7977</v>
      </c>
      <c r="D939" t="s">
        <v>7974</v>
      </c>
      <c r="F939">
        <v>2023</v>
      </c>
      <c r="G939" t="s">
        <v>7971</v>
      </c>
      <c r="H939" t="s">
        <v>7972</v>
      </c>
      <c r="I939" t="s">
        <v>7970</v>
      </c>
      <c r="K939" t="s">
        <v>13015</v>
      </c>
    </row>
    <row r="940" spans="1:11" x14ac:dyDescent="0.45">
      <c r="A940" t="s">
        <v>11759</v>
      </c>
      <c r="B940">
        <v>7</v>
      </c>
      <c r="C940" t="s">
        <v>2439</v>
      </c>
      <c r="D940" t="s">
        <v>2438</v>
      </c>
      <c r="E940" t="s">
        <v>830</v>
      </c>
      <c r="F940">
        <v>2018</v>
      </c>
      <c r="G940" t="s">
        <v>2436</v>
      </c>
      <c r="I940" t="s">
        <v>2435</v>
      </c>
      <c r="J940" t="s">
        <v>2434</v>
      </c>
      <c r="K940" t="s">
        <v>12662</v>
      </c>
    </row>
    <row r="941" spans="1:11" x14ac:dyDescent="0.45">
      <c r="A941" t="s">
        <v>11759</v>
      </c>
      <c r="B941">
        <v>7</v>
      </c>
      <c r="C941" t="s">
        <v>911</v>
      </c>
      <c r="D941" t="s">
        <v>910</v>
      </c>
      <c r="E941" t="s">
        <v>759</v>
      </c>
      <c r="F941">
        <v>2021</v>
      </c>
      <c r="G941" t="s">
        <v>908</v>
      </c>
      <c r="I941" t="s">
        <v>907</v>
      </c>
      <c r="J941" t="s">
        <v>906</v>
      </c>
      <c r="K941" t="s">
        <v>12873</v>
      </c>
    </row>
    <row r="942" spans="1:11" x14ac:dyDescent="0.45">
      <c r="A942" t="s">
        <v>11759</v>
      </c>
      <c r="B942">
        <v>7</v>
      </c>
      <c r="C942" t="s">
        <v>5105</v>
      </c>
      <c r="D942" t="s">
        <v>5104</v>
      </c>
      <c r="E942" t="s">
        <v>3169</v>
      </c>
      <c r="F942">
        <v>2024</v>
      </c>
      <c r="G942" t="s">
        <v>5103</v>
      </c>
      <c r="I942" t="s">
        <v>5102</v>
      </c>
      <c r="J942" t="s">
        <v>5101</v>
      </c>
      <c r="K942" t="s">
        <v>12265</v>
      </c>
    </row>
    <row r="943" spans="1:11" x14ac:dyDescent="0.45">
      <c r="A943" t="s">
        <v>11759</v>
      </c>
      <c r="B943">
        <v>7</v>
      </c>
      <c r="C943" t="s">
        <v>2482</v>
      </c>
      <c r="D943" t="s">
        <v>2481</v>
      </c>
      <c r="E943" t="s">
        <v>1769</v>
      </c>
      <c r="F943">
        <v>2018</v>
      </c>
      <c r="G943" t="s">
        <v>2479</v>
      </c>
      <c r="I943" t="s">
        <v>2478</v>
      </c>
      <c r="J943" t="s">
        <v>2477</v>
      </c>
      <c r="K943" t="s">
        <v>12656</v>
      </c>
    </row>
    <row r="944" spans="1:11" x14ac:dyDescent="0.45">
      <c r="A944" t="s">
        <v>11759</v>
      </c>
      <c r="B944">
        <v>7</v>
      </c>
      <c r="C944" t="s">
        <v>5248</v>
      </c>
      <c r="D944" t="s">
        <v>5247</v>
      </c>
      <c r="E944" t="s">
        <v>1364</v>
      </c>
      <c r="F944">
        <v>2024</v>
      </c>
      <c r="G944" t="s">
        <v>5246</v>
      </c>
      <c r="I944" t="s">
        <v>5245</v>
      </c>
      <c r="J944" t="s">
        <v>5244</v>
      </c>
      <c r="K944" t="s">
        <v>12243</v>
      </c>
    </row>
    <row r="945" spans="1:11" x14ac:dyDescent="0.45">
      <c r="A945" t="s">
        <v>11760</v>
      </c>
      <c r="B945" t="s">
        <v>5857</v>
      </c>
      <c r="C945" t="s">
        <v>6008</v>
      </c>
      <c r="D945" t="s">
        <v>6006</v>
      </c>
      <c r="F945">
        <v>2019</v>
      </c>
      <c r="G945" t="s">
        <v>6003</v>
      </c>
      <c r="H945" t="s">
        <v>6004</v>
      </c>
      <c r="I945" t="s">
        <v>6002</v>
      </c>
      <c r="K945" t="s">
        <v>13209</v>
      </c>
    </row>
    <row r="946" spans="1:11" x14ac:dyDescent="0.45">
      <c r="A946" t="s">
        <v>11759</v>
      </c>
      <c r="B946">
        <v>7</v>
      </c>
      <c r="C946" t="s">
        <v>4860</v>
      </c>
      <c r="D946" t="s">
        <v>4859</v>
      </c>
      <c r="E946" t="s">
        <v>2167</v>
      </c>
      <c r="F946">
        <v>2024</v>
      </c>
      <c r="G946" t="s">
        <v>4858</v>
      </c>
      <c r="I946" t="s">
        <v>4857</v>
      </c>
      <c r="J946" t="s">
        <v>4856</v>
      </c>
      <c r="K946" t="s">
        <v>12302</v>
      </c>
    </row>
    <row r="947" spans="1:11" x14ac:dyDescent="0.45">
      <c r="A947" t="s">
        <v>11760</v>
      </c>
      <c r="B947" t="s">
        <v>5857</v>
      </c>
      <c r="C947" t="s">
        <v>8092</v>
      </c>
      <c r="D947" t="s">
        <v>8089</v>
      </c>
      <c r="F947">
        <v>2022</v>
      </c>
      <c r="G947" t="s">
        <v>8087</v>
      </c>
      <c r="H947" t="s">
        <v>8088</v>
      </c>
      <c r="I947" t="s">
        <v>8086</v>
      </c>
      <c r="K947" t="s">
        <v>13003</v>
      </c>
    </row>
    <row r="948" spans="1:11" x14ac:dyDescent="0.45">
      <c r="A948" t="s">
        <v>11760</v>
      </c>
      <c r="B948" t="s">
        <v>5857</v>
      </c>
      <c r="C948" t="s">
        <v>8503</v>
      </c>
      <c r="D948" t="s">
        <v>5135</v>
      </c>
      <c r="F948">
        <v>2024</v>
      </c>
      <c r="G948" t="s">
        <v>8499</v>
      </c>
      <c r="H948" t="s">
        <v>8500</v>
      </c>
      <c r="I948" t="s">
        <v>8498</v>
      </c>
      <c r="K948" t="s">
        <v>12260</v>
      </c>
    </row>
    <row r="949" spans="1:11" x14ac:dyDescent="0.45">
      <c r="A949" t="s">
        <v>11759</v>
      </c>
      <c r="B949">
        <v>7</v>
      </c>
      <c r="C949" t="s">
        <v>1982</v>
      </c>
      <c r="D949" t="s">
        <v>1981</v>
      </c>
      <c r="E949" t="s">
        <v>1980</v>
      </c>
      <c r="F949">
        <v>2020</v>
      </c>
      <c r="G949" t="s">
        <v>1978</v>
      </c>
      <c r="I949" t="s">
        <v>1977</v>
      </c>
      <c r="J949" t="s">
        <v>1976</v>
      </c>
      <c r="K949" t="s">
        <v>12724</v>
      </c>
    </row>
    <row r="950" spans="1:11" x14ac:dyDescent="0.45">
      <c r="A950" t="s">
        <v>11760</v>
      </c>
      <c r="B950" t="s">
        <v>5857</v>
      </c>
      <c r="C950" t="s">
        <v>8776</v>
      </c>
      <c r="D950" t="s">
        <v>4780</v>
      </c>
      <c r="F950">
        <v>2024</v>
      </c>
      <c r="G950" t="s">
        <v>8772</v>
      </c>
      <c r="H950" t="s">
        <v>8773</v>
      </c>
      <c r="I950" t="s">
        <v>8771</v>
      </c>
      <c r="K950" t="s">
        <v>12314</v>
      </c>
    </row>
    <row r="951" spans="1:11" x14ac:dyDescent="0.45">
      <c r="A951" t="s">
        <v>11760</v>
      </c>
      <c r="B951" t="s">
        <v>5857</v>
      </c>
      <c r="C951" t="s">
        <v>6061</v>
      </c>
      <c r="D951" t="s">
        <v>6058</v>
      </c>
      <c r="F951">
        <v>2017</v>
      </c>
      <c r="G951" t="s">
        <v>6055</v>
      </c>
      <c r="H951" t="s">
        <v>6056</v>
      </c>
      <c r="I951" t="s">
        <v>6054</v>
      </c>
      <c r="K951" t="s">
        <v>13203</v>
      </c>
    </row>
    <row r="952" spans="1:11" x14ac:dyDescent="0.45">
      <c r="A952" t="s">
        <v>11760</v>
      </c>
      <c r="B952" t="s">
        <v>5857</v>
      </c>
      <c r="C952" t="s">
        <v>6017</v>
      </c>
      <c r="D952" t="s">
        <v>6014</v>
      </c>
      <c r="F952">
        <v>2020</v>
      </c>
      <c r="G952" t="s">
        <v>6011</v>
      </c>
      <c r="H952" t="s">
        <v>6012</v>
      </c>
      <c r="I952" t="s">
        <v>6010</v>
      </c>
      <c r="K952" t="s">
        <v>13208</v>
      </c>
    </row>
    <row r="953" spans="1:11" x14ac:dyDescent="0.45">
      <c r="A953" t="s">
        <v>11759</v>
      </c>
      <c r="B953">
        <v>7</v>
      </c>
      <c r="C953" t="s">
        <v>4076</v>
      </c>
      <c r="D953" t="s">
        <v>4075</v>
      </c>
      <c r="E953" t="s">
        <v>4074</v>
      </c>
      <c r="F953">
        <v>2022</v>
      </c>
      <c r="G953" t="s">
        <v>4073</v>
      </c>
      <c r="I953" t="s">
        <v>4072</v>
      </c>
      <c r="J953" t="s">
        <v>4071</v>
      </c>
      <c r="K953" t="s">
        <v>12421</v>
      </c>
    </row>
    <row r="954" spans="1:11" x14ac:dyDescent="0.45">
      <c r="A954" t="s">
        <v>11759</v>
      </c>
      <c r="B954">
        <v>7</v>
      </c>
      <c r="C954" t="s">
        <v>5478</v>
      </c>
      <c r="D954" t="s">
        <v>5477</v>
      </c>
      <c r="E954" t="s">
        <v>5476</v>
      </c>
      <c r="F954">
        <v>2024</v>
      </c>
      <c r="G954" t="s">
        <v>5475</v>
      </c>
      <c r="I954" t="s">
        <v>5474</v>
      </c>
      <c r="J954" t="s">
        <v>5473</v>
      </c>
      <c r="K954" t="s">
        <v>12208</v>
      </c>
    </row>
    <row r="955" spans="1:11" x14ac:dyDescent="0.45">
      <c r="A955" t="s">
        <v>11759</v>
      </c>
      <c r="B955">
        <v>7</v>
      </c>
      <c r="C955" t="s">
        <v>3378</v>
      </c>
      <c r="D955" t="s">
        <v>3377</v>
      </c>
      <c r="E955" t="s">
        <v>1318</v>
      </c>
      <c r="F955">
        <v>2022</v>
      </c>
      <c r="G955" t="s">
        <v>3376</v>
      </c>
      <c r="I955" t="s">
        <v>3375</v>
      </c>
      <c r="J955" t="s">
        <v>3374</v>
      </c>
      <c r="K955" t="s">
        <v>12522</v>
      </c>
    </row>
    <row r="956" spans="1:11" x14ac:dyDescent="0.45">
      <c r="A956" t="s">
        <v>11759</v>
      </c>
      <c r="B956">
        <v>7</v>
      </c>
      <c r="C956" t="s">
        <v>3448</v>
      </c>
      <c r="D956" t="s">
        <v>3447</v>
      </c>
      <c r="E956" t="s">
        <v>3446</v>
      </c>
      <c r="F956">
        <v>2023</v>
      </c>
      <c r="G956" t="s">
        <v>3445</v>
      </c>
      <c r="I956" t="s">
        <v>3444</v>
      </c>
      <c r="J956" t="s">
        <v>3443</v>
      </c>
      <c r="K956" t="s">
        <v>12512</v>
      </c>
    </row>
    <row r="957" spans="1:11" x14ac:dyDescent="0.45">
      <c r="A957" t="s">
        <v>11759</v>
      </c>
      <c r="B957">
        <v>7</v>
      </c>
      <c r="C957" t="s">
        <v>5437</v>
      </c>
      <c r="D957" t="s">
        <v>5436</v>
      </c>
      <c r="E957" t="s">
        <v>626</v>
      </c>
      <c r="F957">
        <v>2024</v>
      </c>
      <c r="G957" t="s">
        <v>5435</v>
      </c>
      <c r="I957" t="s">
        <v>5434</v>
      </c>
      <c r="J957" t="s">
        <v>5433</v>
      </c>
      <c r="K957" t="s">
        <v>12214</v>
      </c>
    </row>
    <row r="958" spans="1:11" x14ac:dyDescent="0.45">
      <c r="A958" t="s">
        <v>11759</v>
      </c>
      <c r="B958">
        <v>7</v>
      </c>
      <c r="C958" t="s">
        <v>5752</v>
      </c>
      <c r="D958" t="s">
        <v>5751</v>
      </c>
      <c r="E958" t="s">
        <v>4147</v>
      </c>
      <c r="F958">
        <v>2024</v>
      </c>
      <c r="G958" t="s">
        <v>5750</v>
      </c>
      <c r="I958" t="s">
        <v>5749</v>
      </c>
      <c r="J958" t="s">
        <v>5748</v>
      </c>
      <c r="K958" t="s">
        <v>12166</v>
      </c>
    </row>
    <row r="959" spans="1:11" x14ac:dyDescent="0.45">
      <c r="A959" t="s">
        <v>11760</v>
      </c>
      <c r="B959" t="s">
        <v>5857</v>
      </c>
      <c r="C959" t="s">
        <v>7079</v>
      </c>
      <c r="D959" t="s">
        <v>3966</v>
      </c>
      <c r="F959">
        <v>2022</v>
      </c>
      <c r="G959" t="s">
        <v>7075</v>
      </c>
      <c r="H959" t="s">
        <v>7076</v>
      </c>
      <c r="I959" t="s">
        <v>7074</v>
      </c>
      <c r="K959" t="s">
        <v>12437</v>
      </c>
    </row>
    <row r="960" spans="1:11" x14ac:dyDescent="0.45">
      <c r="A960" t="s">
        <v>11759</v>
      </c>
      <c r="B960">
        <v>7</v>
      </c>
      <c r="C960" t="s">
        <v>2989</v>
      </c>
      <c r="D960" t="s">
        <v>5569</v>
      </c>
      <c r="E960" t="s">
        <v>5568</v>
      </c>
      <c r="F960">
        <v>2024</v>
      </c>
      <c r="G960" t="s">
        <v>5567</v>
      </c>
      <c r="I960" t="s">
        <v>5566</v>
      </c>
      <c r="J960" t="s">
        <v>5565</v>
      </c>
      <c r="K960" t="s">
        <v>12194</v>
      </c>
    </row>
    <row r="961" spans="1:11" x14ac:dyDescent="0.45">
      <c r="A961" t="s">
        <v>11759</v>
      </c>
      <c r="B961">
        <v>7</v>
      </c>
      <c r="C961" t="s">
        <v>3420</v>
      </c>
      <c r="D961" t="s">
        <v>3419</v>
      </c>
      <c r="E961" t="s">
        <v>690</v>
      </c>
      <c r="F961">
        <v>2023</v>
      </c>
      <c r="G961" t="s">
        <v>3418</v>
      </c>
      <c r="I961" t="s">
        <v>3417</v>
      </c>
      <c r="J961" t="s">
        <v>3416</v>
      </c>
      <c r="K961" t="s">
        <v>12516</v>
      </c>
    </row>
    <row r="962" spans="1:11" x14ac:dyDescent="0.45">
      <c r="A962" t="s">
        <v>11759</v>
      </c>
      <c r="B962">
        <v>7</v>
      </c>
      <c r="C962" t="s">
        <v>1283</v>
      </c>
      <c r="D962" t="s">
        <v>1282</v>
      </c>
      <c r="E962" t="s">
        <v>1281</v>
      </c>
      <c r="F962">
        <v>2021</v>
      </c>
      <c r="G962" t="s">
        <v>1280</v>
      </c>
      <c r="I962" t="s">
        <v>1279</v>
      </c>
      <c r="J962" t="s">
        <v>1278</v>
      </c>
      <c r="K962" t="s">
        <v>12819</v>
      </c>
    </row>
    <row r="963" spans="1:11" x14ac:dyDescent="0.45">
      <c r="A963" t="s">
        <v>11759</v>
      </c>
      <c r="B963">
        <v>7</v>
      </c>
      <c r="C963" t="s">
        <v>1612</v>
      </c>
      <c r="D963" t="s">
        <v>1611</v>
      </c>
      <c r="E963" t="s">
        <v>766</v>
      </c>
      <c r="F963">
        <v>2020</v>
      </c>
      <c r="G963" t="s">
        <v>1609</v>
      </c>
      <c r="I963" t="s">
        <v>1608</v>
      </c>
      <c r="J963" t="s">
        <v>1607</v>
      </c>
      <c r="K963" t="s">
        <v>12775</v>
      </c>
    </row>
    <row r="964" spans="1:11" x14ac:dyDescent="0.45">
      <c r="A964" t="s">
        <v>11759</v>
      </c>
      <c r="B964">
        <v>7</v>
      </c>
      <c r="C964" t="s">
        <v>4091</v>
      </c>
      <c r="D964" t="s">
        <v>4090</v>
      </c>
      <c r="E964" t="s">
        <v>720</v>
      </c>
      <c r="F964">
        <v>2022</v>
      </c>
      <c r="G964" t="s">
        <v>4088</v>
      </c>
      <c r="I964" t="s">
        <v>4087</v>
      </c>
      <c r="J964" t="s">
        <v>4086</v>
      </c>
      <c r="K964" t="s">
        <v>12419</v>
      </c>
    </row>
    <row r="965" spans="1:11" x14ac:dyDescent="0.45">
      <c r="A965" t="s">
        <v>11760</v>
      </c>
      <c r="B965" t="s">
        <v>5901</v>
      </c>
      <c r="C965" t="s">
        <v>6144</v>
      </c>
      <c r="D965" t="s">
        <v>6141</v>
      </c>
      <c r="F965">
        <v>2019</v>
      </c>
      <c r="G965" t="s">
        <v>6138</v>
      </c>
      <c r="H965" t="s">
        <v>6139</v>
      </c>
      <c r="I965" t="s">
        <v>6137</v>
      </c>
      <c r="K965" t="s">
        <v>13195</v>
      </c>
    </row>
    <row r="966" spans="1:11" x14ac:dyDescent="0.45">
      <c r="A966" t="s">
        <v>11760</v>
      </c>
      <c r="B966" t="s">
        <v>5901</v>
      </c>
      <c r="C966" t="s">
        <v>7485</v>
      </c>
      <c r="D966" t="s">
        <v>7482</v>
      </c>
      <c r="F966">
        <v>2023</v>
      </c>
      <c r="G966" t="s">
        <v>7479</v>
      </c>
      <c r="H966" t="s">
        <v>7480</v>
      </c>
      <c r="I966" t="s">
        <v>7478</v>
      </c>
      <c r="K966" t="s">
        <v>13060</v>
      </c>
    </row>
    <row r="967" spans="1:11" x14ac:dyDescent="0.45">
      <c r="A967" t="s">
        <v>11759</v>
      </c>
      <c r="B967">
        <v>7</v>
      </c>
      <c r="C967" t="s">
        <v>4251</v>
      </c>
      <c r="D967" t="s">
        <v>4250</v>
      </c>
      <c r="E967" t="s">
        <v>1013</v>
      </c>
      <c r="F967">
        <v>2022</v>
      </c>
      <c r="G967" t="s">
        <v>4249</v>
      </c>
      <c r="I967" t="s">
        <v>4248</v>
      </c>
      <c r="J967" t="s">
        <v>4247</v>
      </c>
      <c r="K967" t="s">
        <v>12394</v>
      </c>
    </row>
    <row r="968" spans="1:11" x14ac:dyDescent="0.45">
      <c r="A968" t="s">
        <v>11760</v>
      </c>
      <c r="B968" t="s">
        <v>5857</v>
      </c>
      <c r="C968" t="s">
        <v>7843</v>
      </c>
      <c r="D968" t="s">
        <v>7840</v>
      </c>
      <c r="F968">
        <v>2023</v>
      </c>
      <c r="G968" t="s">
        <v>7837</v>
      </c>
      <c r="H968" t="s">
        <v>7838</v>
      </c>
      <c r="I968" t="s">
        <v>7836</v>
      </c>
      <c r="K968" t="s">
        <v>13029</v>
      </c>
    </row>
    <row r="969" spans="1:11" x14ac:dyDescent="0.45">
      <c r="A969" t="s">
        <v>11760</v>
      </c>
      <c r="B969" t="s">
        <v>5857</v>
      </c>
      <c r="C969" t="s">
        <v>7780</v>
      </c>
      <c r="D969" t="s">
        <v>3365</v>
      </c>
      <c r="F969">
        <v>2022</v>
      </c>
      <c r="G969" t="s">
        <v>7776</v>
      </c>
      <c r="H969" t="s">
        <v>7777</v>
      </c>
      <c r="I969" t="s">
        <v>7775</v>
      </c>
      <c r="K969" t="s">
        <v>12524</v>
      </c>
    </row>
    <row r="970" spans="1:11" x14ac:dyDescent="0.45">
      <c r="A970" t="s">
        <v>11760</v>
      </c>
      <c r="B970" t="s">
        <v>5857</v>
      </c>
      <c r="C970" t="s">
        <v>7773</v>
      </c>
      <c r="D970" t="s">
        <v>7770</v>
      </c>
      <c r="F970">
        <v>2023</v>
      </c>
      <c r="G970" t="s">
        <v>7767</v>
      </c>
      <c r="H970" t="s">
        <v>7768</v>
      </c>
      <c r="I970" t="s">
        <v>7766</v>
      </c>
      <c r="K970" t="s">
        <v>13035</v>
      </c>
    </row>
    <row r="971" spans="1:11" x14ac:dyDescent="0.45">
      <c r="A971" t="s">
        <v>11759</v>
      </c>
      <c r="B971">
        <v>7</v>
      </c>
      <c r="C971" t="s">
        <v>3228</v>
      </c>
      <c r="D971" t="s">
        <v>3227</v>
      </c>
      <c r="E971" t="s">
        <v>3226</v>
      </c>
      <c r="F971">
        <v>2023</v>
      </c>
      <c r="G971" t="s">
        <v>3225</v>
      </c>
      <c r="I971" t="s">
        <v>3224</v>
      </c>
      <c r="J971" t="s">
        <v>3223</v>
      </c>
      <c r="K971" t="s">
        <v>12545</v>
      </c>
    </row>
    <row r="972" spans="1:11" x14ac:dyDescent="0.45">
      <c r="A972" t="s">
        <v>11759</v>
      </c>
      <c r="B972">
        <v>7</v>
      </c>
      <c r="C972" t="s">
        <v>1269</v>
      </c>
      <c r="D972" t="s">
        <v>1268</v>
      </c>
      <c r="E972" t="s">
        <v>1267</v>
      </c>
      <c r="F972">
        <v>2021</v>
      </c>
      <c r="G972" t="s">
        <v>1266</v>
      </c>
      <c r="I972" t="s">
        <v>1265</v>
      </c>
      <c r="J972" t="s">
        <v>1264</v>
      </c>
      <c r="K972" t="s">
        <v>12821</v>
      </c>
    </row>
    <row r="973" spans="1:11" x14ac:dyDescent="0.45">
      <c r="A973" t="s">
        <v>11759</v>
      </c>
      <c r="B973">
        <v>7</v>
      </c>
      <c r="C973" t="s">
        <v>3569</v>
      </c>
      <c r="D973" t="s">
        <v>3568</v>
      </c>
      <c r="E973" t="s">
        <v>1241</v>
      </c>
      <c r="F973">
        <v>2023</v>
      </c>
      <c r="G973" t="s">
        <v>3565</v>
      </c>
      <c r="I973" t="s">
        <v>3564</v>
      </c>
      <c r="J973" t="s">
        <v>3563</v>
      </c>
      <c r="K973" t="s">
        <v>12495</v>
      </c>
    </row>
    <row r="974" spans="1:11" x14ac:dyDescent="0.45">
      <c r="A974" t="s">
        <v>11760</v>
      </c>
      <c r="B974" t="s">
        <v>5857</v>
      </c>
      <c r="C974" t="s">
        <v>7350</v>
      </c>
      <c r="D974" t="s">
        <v>7347</v>
      </c>
      <c r="F974">
        <v>2021</v>
      </c>
      <c r="G974" t="s">
        <v>7344</v>
      </c>
      <c r="H974" t="s">
        <v>7345</v>
      </c>
      <c r="I974" t="s">
        <v>7343</v>
      </c>
      <c r="K974" t="s">
        <v>13076</v>
      </c>
    </row>
    <row r="975" spans="1:11" x14ac:dyDescent="0.45">
      <c r="A975" t="s">
        <v>11760</v>
      </c>
      <c r="B975" t="s">
        <v>5901</v>
      </c>
      <c r="C975" t="s">
        <v>6893</v>
      </c>
      <c r="D975" t="s">
        <v>6890</v>
      </c>
      <c r="F975">
        <v>2021</v>
      </c>
      <c r="G975" t="s">
        <v>6887</v>
      </c>
      <c r="H975" t="s">
        <v>6888</v>
      </c>
      <c r="I975" t="s">
        <v>6886</v>
      </c>
      <c r="K975" t="s">
        <v>13123</v>
      </c>
    </row>
    <row r="976" spans="1:11" x14ac:dyDescent="0.45">
      <c r="A976" t="s">
        <v>11759</v>
      </c>
      <c r="B976">
        <v>7</v>
      </c>
      <c r="C976" t="s">
        <v>5254</v>
      </c>
      <c r="D976" t="s">
        <v>5253</v>
      </c>
      <c r="E976" t="s">
        <v>930</v>
      </c>
      <c r="F976">
        <v>2024</v>
      </c>
      <c r="G976" t="s">
        <v>5252</v>
      </c>
      <c r="I976" t="s">
        <v>5251</v>
      </c>
      <c r="J976" t="s">
        <v>5250</v>
      </c>
      <c r="K976" t="s">
        <v>12242</v>
      </c>
    </row>
    <row r="977" spans="1:11" x14ac:dyDescent="0.45">
      <c r="A977" t="s">
        <v>11760</v>
      </c>
      <c r="B977" t="s">
        <v>5857</v>
      </c>
      <c r="C977" t="s">
        <v>7406</v>
      </c>
      <c r="D977" t="s">
        <v>7403</v>
      </c>
      <c r="F977">
        <v>2022</v>
      </c>
      <c r="G977" t="s">
        <v>7400</v>
      </c>
      <c r="H977" t="s">
        <v>7401</v>
      </c>
      <c r="I977" t="s">
        <v>7399</v>
      </c>
      <c r="K977" t="s">
        <v>13069</v>
      </c>
    </row>
    <row r="978" spans="1:11" x14ac:dyDescent="0.45">
      <c r="A978" t="s">
        <v>11761</v>
      </c>
      <c r="B978" t="s">
        <v>9095</v>
      </c>
      <c r="C978" t="s">
        <v>11000</v>
      </c>
      <c r="D978" t="s">
        <v>10998</v>
      </c>
      <c r="F978">
        <v>2024</v>
      </c>
      <c r="G978" t="s">
        <v>11857</v>
      </c>
      <c r="H978" t="s">
        <v>10993</v>
      </c>
      <c r="I978" t="s">
        <v>10996</v>
      </c>
      <c r="J978" t="s">
        <v>9084</v>
      </c>
      <c r="K978" t="s">
        <v>13229</v>
      </c>
    </row>
    <row r="979" spans="1:11" x14ac:dyDescent="0.45">
      <c r="A979" t="s">
        <v>11760</v>
      </c>
      <c r="B979" t="s">
        <v>5857</v>
      </c>
      <c r="C979" t="s">
        <v>7433</v>
      </c>
      <c r="D979" t="s">
        <v>7430</v>
      </c>
      <c r="F979">
        <v>2023</v>
      </c>
      <c r="G979" t="s">
        <v>7428</v>
      </c>
      <c r="I979" t="s">
        <v>7427</v>
      </c>
      <c r="K979" t="s">
        <v>13066</v>
      </c>
    </row>
    <row r="980" spans="1:11" x14ac:dyDescent="0.45">
      <c r="A980" t="s">
        <v>11759</v>
      </c>
      <c r="B980">
        <v>7</v>
      </c>
      <c r="C980" t="s">
        <v>3028</v>
      </c>
      <c r="D980" t="s">
        <v>3027</v>
      </c>
      <c r="E980" t="s">
        <v>795</v>
      </c>
      <c r="F980">
        <v>2023</v>
      </c>
      <c r="G980" t="s">
        <v>3026</v>
      </c>
      <c r="I980" t="s">
        <v>3025</v>
      </c>
      <c r="J980" t="s">
        <v>3024</v>
      </c>
      <c r="K980" t="s">
        <v>12574</v>
      </c>
    </row>
    <row r="981" spans="1:11" x14ac:dyDescent="0.45">
      <c r="A981" t="s">
        <v>11760</v>
      </c>
      <c r="B981" t="s">
        <v>5857</v>
      </c>
      <c r="C981" t="s">
        <v>7722</v>
      </c>
      <c r="D981" t="s">
        <v>7719</v>
      </c>
      <c r="F981">
        <v>2023</v>
      </c>
      <c r="G981" t="s">
        <v>7716</v>
      </c>
      <c r="H981" t="s">
        <v>7717</v>
      </c>
      <c r="I981" t="s">
        <v>7715</v>
      </c>
      <c r="K981" t="s">
        <v>13040</v>
      </c>
    </row>
    <row r="982" spans="1:11" x14ac:dyDescent="0.45">
      <c r="A982" t="s">
        <v>11759</v>
      </c>
      <c r="B982">
        <v>7</v>
      </c>
      <c r="C982" t="s">
        <v>2130</v>
      </c>
      <c r="D982" t="s">
        <v>2129</v>
      </c>
      <c r="E982" t="s">
        <v>676</v>
      </c>
      <c r="F982">
        <v>2017</v>
      </c>
      <c r="G982" t="s">
        <v>2127</v>
      </c>
      <c r="I982" t="s">
        <v>2126</v>
      </c>
      <c r="J982" t="s">
        <v>2125</v>
      </c>
      <c r="K982" t="s">
        <v>12704</v>
      </c>
    </row>
    <row r="983" spans="1:11" x14ac:dyDescent="0.45">
      <c r="A983" t="s">
        <v>11759</v>
      </c>
      <c r="B983">
        <v>7</v>
      </c>
      <c r="C983" t="s">
        <v>825</v>
      </c>
      <c r="D983" t="s">
        <v>824</v>
      </c>
      <c r="E983" t="s">
        <v>823</v>
      </c>
      <c r="F983">
        <v>2021</v>
      </c>
      <c r="G983" t="s">
        <v>822</v>
      </c>
      <c r="I983" t="s">
        <v>821</v>
      </c>
      <c r="J983" t="s">
        <v>820</v>
      </c>
      <c r="K983" t="s">
        <v>12885</v>
      </c>
    </row>
    <row r="984" spans="1:11" x14ac:dyDescent="0.45">
      <c r="A984" t="s">
        <v>11759</v>
      </c>
      <c r="B984">
        <v>7</v>
      </c>
      <c r="C984" t="s">
        <v>1677</v>
      </c>
      <c r="D984" t="s">
        <v>1676</v>
      </c>
      <c r="E984" t="s">
        <v>1675</v>
      </c>
      <c r="F984">
        <v>2020</v>
      </c>
      <c r="G984" t="s">
        <v>1674</v>
      </c>
      <c r="K984" t="s">
        <v>12765</v>
      </c>
    </row>
    <row r="985" spans="1:11" x14ac:dyDescent="0.45">
      <c r="A985" t="s">
        <v>11760</v>
      </c>
      <c r="B985" t="s">
        <v>5857</v>
      </c>
      <c r="C985" t="s">
        <v>8726</v>
      </c>
      <c r="D985" t="s">
        <v>8723</v>
      </c>
      <c r="F985">
        <v>2024</v>
      </c>
      <c r="G985" t="s">
        <v>8720</v>
      </c>
      <c r="H985" t="s">
        <v>8721</v>
      </c>
      <c r="I985" t="s">
        <v>8719</v>
      </c>
      <c r="K985" t="s">
        <v>12952</v>
      </c>
    </row>
    <row r="986" spans="1:11" x14ac:dyDescent="0.45">
      <c r="A986" t="s">
        <v>11760</v>
      </c>
      <c r="B986" t="s">
        <v>5857</v>
      </c>
      <c r="C986" t="s">
        <v>8606</v>
      </c>
      <c r="D986" t="s">
        <v>8603</v>
      </c>
      <c r="F986">
        <v>2024</v>
      </c>
      <c r="G986" t="s">
        <v>8600</v>
      </c>
      <c r="H986" t="s">
        <v>8601</v>
      </c>
      <c r="I986" t="s">
        <v>8599</v>
      </c>
      <c r="K986" t="s">
        <v>12962</v>
      </c>
    </row>
    <row r="987" spans="1:11" x14ac:dyDescent="0.45">
      <c r="A987" t="s">
        <v>11760</v>
      </c>
      <c r="B987" t="s">
        <v>5857</v>
      </c>
      <c r="C987" t="s">
        <v>6254</v>
      </c>
      <c r="D987" t="s">
        <v>6251</v>
      </c>
      <c r="F987">
        <v>2018</v>
      </c>
      <c r="G987" t="s">
        <v>6245</v>
      </c>
      <c r="H987" t="s">
        <v>6246</v>
      </c>
      <c r="I987" t="s">
        <v>6244</v>
      </c>
      <c r="K987" t="s">
        <v>13185</v>
      </c>
    </row>
    <row r="988" spans="1:11" x14ac:dyDescent="0.45">
      <c r="A988" t="s">
        <v>11759</v>
      </c>
      <c r="B988">
        <v>7</v>
      </c>
      <c r="C988" t="s">
        <v>2614</v>
      </c>
      <c r="D988" t="s">
        <v>2613</v>
      </c>
      <c r="E988" t="s">
        <v>2612</v>
      </c>
      <c r="F988">
        <v>2023</v>
      </c>
      <c r="G988" t="s">
        <v>2611</v>
      </c>
      <c r="I988" t="s">
        <v>2610</v>
      </c>
      <c r="J988" t="s">
        <v>2609</v>
      </c>
      <c r="K988" t="s">
        <v>12636</v>
      </c>
    </row>
    <row r="989" spans="1:11" x14ac:dyDescent="0.45">
      <c r="A989" t="s">
        <v>11759</v>
      </c>
      <c r="B989">
        <v>7</v>
      </c>
      <c r="C989" t="s">
        <v>5464</v>
      </c>
      <c r="D989" t="s">
        <v>5463</v>
      </c>
      <c r="E989" t="s">
        <v>5462</v>
      </c>
      <c r="F989">
        <v>2024</v>
      </c>
      <c r="G989" t="s">
        <v>5460</v>
      </c>
      <c r="I989" t="s">
        <v>5459</v>
      </c>
      <c r="J989" t="s">
        <v>5458</v>
      </c>
      <c r="K989" t="s">
        <v>12210</v>
      </c>
    </row>
    <row r="990" spans="1:11" x14ac:dyDescent="0.45">
      <c r="A990" t="s">
        <v>11759</v>
      </c>
      <c r="B990">
        <v>7</v>
      </c>
      <c r="C990" t="s">
        <v>4438</v>
      </c>
      <c r="D990" t="s">
        <v>4437</v>
      </c>
      <c r="E990" t="s">
        <v>1717</v>
      </c>
      <c r="F990">
        <v>2021</v>
      </c>
      <c r="G990" t="s">
        <v>4436</v>
      </c>
      <c r="I990" t="s">
        <v>4435</v>
      </c>
      <c r="J990" t="s">
        <v>4434</v>
      </c>
      <c r="K990" t="s">
        <v>12366</v>
      </c>
    </row>
    <row r="991" spans="1:11" x14ac:dyDescent="0.45">
      <c r="A991" t="s">
        <v>11759</v>
      </c>
      <c r="B991">
        <v>7</v>
      </c>
      <c r="C991" t="s">
        <v>1049</v>
      </c>
      <c r="D991" t="s">
        <v>1048</v>
      </c>
      <c r="E991" t="s">
        <v>1047</v>
      </c>
      <c r="F991">
        <v>2020</v>
      </c>
      <c r="G991" t="s">
        <v>1045</v>
      </c>
      <c r="I991" t="s">
        <v>1044</v>
      </c>
      <c r="J991" t="s">
        <v>1043</v>
      </c>
      <c r="K991" t="s">
        <v>12853</v>
      </c>
    </row>
    <row r="992" spans="1:11" x14ac:dyDescent="0.45">
      <c r="A992" t="s">
        <v>11759</v>
      </c>
      <c r="B992">
        <v>7</v>
      </c>
      <c r="C992" t="s">
        <v>3750</v>
      </c>
      <c r="D992" t="s">
        <v>3749</v>
      </c>
      <c r="E992" t="s">
        <v>1731</v>
      </c>
      <c r="F992">
        <v>2022</v>
      </c>
      <c r="G992" t="s">
        <v>3748</v>
      </c>
      <c r="I992" t="s">
        <v>3747</v>
      </c>
      <c r="J992" t="s">
        <v>3746</v>
      </c>
      <c r="K992" t="s">
        <v>12468</v>
      </c>
    </row>
    <row r="993" spans="1:11" x14ac:dyDescent="0.45">
      <c r="A993" t="s">
        <v>11759</v>
      </c>
      <c r="B993">
        <v>7</v>
      </c>
      <c r="C993" t="s">
        <v>4691</v>
      </c>
      <c r="D993" t="s">
        <v>4690</v>
      </c>
      <c r="E993" t="s">
        <v>4689</v>
      </c>
      <c r="F993">
        <v>2024</v>
      </c>
      <c r="G993" t="s">
        <v>4687</v>
      </c>
      <c r="I993" t="s">
        <v>4686</v>
      </c>
      <c r="K993" t="s">
        <v>12328</v>
      </c>
    </row>
    <row r="994" spans="1:11" x14ac:dyDescent="0.45">
      <c r="A994" t="s">
        <v>11759</v>
      </c>
      <c r="B994">
        <v>7</v>
      </c>
      <c r="C994" t="s">
        <v>5047</v>
      </c>
      <c r="D994" t="s">
        <v>5046</v>
      </c>
      <c r="E994" t="s">
        <v>795</v>
      </c>
      <c r="F994">
        <v>2024</v>
      </c>
      <c r="G994" t="s">
        <v>5045</v>
      </c>
      <c r="I994" t="s">
        <v>5044</v>
      </c>
      <c r="J994" t="s">
        <v>5043</v>
      </c>
      <c r="K994" t="s">
        <v>12274</v>
      </c>
    </row>
    <row r="995" spans="1:11" x14ac:dyDescent="0.45">
      <c r="A995" t="s">
        <v>11759</v>
      </c>
      <c r="B995">
        <v>7</v>
      </c>
      <c r="C995" t="s">
        <v>4489</v>
      </c>
      <c r="D995" t="s">
        <v>4488</v>
      </c>
      <c r="E995" t="s">
        <v>4487</v>
      </c>
      <c r="F995">
        <v>2022</v>
      </c>
      <c r="G995" t="s">
        <v>4486</v>
      </c>
      <c r="I995" t="s">
        <v>4485</v>
      </c>
      <c r="J995" t="s">
        <v>4484</v>
      </c>
      <c r="K995" t="s">
        <v>12358</v>
      </c>
    </row>
    <row r="996" spans="1:11" x14ac:dyDescent="0.45">
      <c r="A996" t="s">
        <v>11759</v>
      </c>
      <c r="B996">
        <v>7</v>
      </c>
      <c r="C996" t="s">
        <v>5659</v>
      </c>
      <c r="D996" t="s">
        <v>5658</v>
      </c>
      <c r="E996" t="s">
        <v>5657</v>
      </c>
      <c r="F996">
        <v>2024</v>
      </c>
      <c r="G996" t="s">
        <v>5656</v>
      </c>
      <c r="I996" t="s">
        <v>5655</v>
      </c>
      <c r="J996" t="s">
        <v>5654</v>
      </c>
      <c r="K996" t="s">
        <v>12181</v>
      </c>
    </row>
    <row r="997" spans="1:11" x14ac:dyDescent="0.45">
      <c r="A997" t="s">
        <v>11759</v>
      </c>
      <c r="B997">
        <v>7</v>
      </c>
      <c r="C997" t="s">
        <v>4482</v>
      </c>
      <c r="D997" t="s">
        <v>4481</v>
      </c>
      <c r="E997" t="s">
        <v>655</v>
      </c>
      <c r="F997">
        <v>2021</v>
      </c>
      <c r="G997" t="s">
        <v>4480</v>
      </c>
      <c r="I997" t="s">
        <v>4479</v>
      </c>
      <c r="J997" t="s">
        <v>4478</v>
      </c>
      <c r="K997" t="s">
        <v>12359</v>
      </c>
    </row>
    <row r="998" spans="1:11" x14ac:dyDescent="0.45">
      <c r="A998" t="s">
        <v>11759</v>
      </c>
      <c r="B998">
        <v>7</v>
      </c>
      <c r="C998" t="s">
        <v>3594</v>
      </c>
      <c r="D998" t="s">
        <v>3593</v>
      </c>
      <c r="E998" t="s">
        <v>1901</v>
      </c>
      <c r="F998">
        <v>2022</v>
      </c>
      <c r="G998" t="s">
        <v>3592</v>
      </c>
      <c r="I998" t="s">
        <v>3591</v>
      </c>
      <c r="J998" t="s">
        <v>3590</v>
      </c>
      <c r="K998" t="s">
        <v>12491</v>
      </c>
    </row>
    <row r="999" spans="1:11" x14ac:dyDescent="0.45">
      <c r="A999" t="s">
        <v>11760</v>
      </c>
      <c r="B999" t="s">
        <v>5857</v>
      </c>
      <c r="C999" t="s">
        <v>8318</v>
      </c>
      <c r="D999" t="s">
        <v>8315</v>
      </c>
      <c r="F999">
        <v>2024</v>
      </c>
      <c r="G999" t="s">
        <v>8313</v>
      </c>
      <c r="H999" t="s">
        <v>8314</v>
      </c>
      <c r="I999" t="s">
        <v>8312</v>
      </c>
      <c r="K999" t="s">
        <v>12987</v>
      </c>
    </row>
    <row r="1000" spans="1:11" x14ac:dyDescent="0.45">
      <c r="A1000" t="s">
        <v>11759</v>
      </c>
      <c r="B1000">
        <v>7</v>
      </c>
      <c r="C1000" t="s">
        <v>1532</v>
      </c>
      <c r="D1000" t="s">
        <v>1531</v>
      </c>
      <c r="E1000" t="s">
        <v>930</v>
      </c>
      <c r="F1000">
        <v>2019</v>
      </c>
      <c r="G1000" t="s">
        <v>1528</v>
      </c>
      <c r="I1000" t="s">
        <v>1527</v>
      </c>
      <c r="J1000" t="s">
        <v>1526</v>
      </c>
      <c r="K1000" t="s">
        <v>12786</v>
      </c>
    </row>
    <row r="1001" spans="1:11" x14ac:dyDescent="0.45">
      <c r="A1001" t="s">
        <v>11759</v>
      </c>
      <c r="B1001">
        <v>7</v>
      </c>
      <c r="C1001" t="s">
        <v>775</v>
      </c>
      <c r="D1001" t="s">
        <v>774</v>
      </c>
      <c r="E1001" t="s">
        <v>773</v>
      </c>
      <c r="F1001">
        <v>2020</v>
      </c>
      <c r="G1001" t="s">
        <v>772</v>
      </c>
      <c r="I1001" t="s">
        <v>771</v>
      </c>
      <c r="J1001" t="s">
        <v>770</v>
      </c>
      <c r="K1001" t="s">
        <v>12892</v>
      </c>
    </row>
    <row r="1002" spans="1:11" x14ac:dyDescent="0.45">
      <c r="A1002" t="s">
        <v>11759</v>
      </c>
      <c r="B1002">
        <v>7</v>
      </c>
      <c r="C1002" t="s">
        <v>5444</v>
      </c>
      <c r="D1002" t="s">
        <v>5443</v>
      </c>
      <c r="E1002" t="s">
        <v>5442</v>
      </c>
      <c r="F1002">
        <v>2024</v>
      </c>
      <c r="G1002" t="s">
        <v>5441</v>
      </c>
      <c r="I1002" t="s">
        <v>5440</v>
      </c>
      <c r="J1002" t="s">
        <v>5439</v>
      </c>
      <c r="K1002" t="s">
        <v>12213</v>
      </c>
    </row>
    <row r="1003" spans="1:11" x14ac:dyDescent="0.45">
      <c r="A1003" t="s">
        <v>11759</v>
      </c>
      <c r="B1003">
        <v>7</v>
      </c>
      <c r="C1003" t="s">
        <v>1561</v>
      </c>
      <c r="D1003" t="s">
        <v>1560</v>
      </c>
      <c r="E1003" t="s">
        <v>1559</v>
      </c>
      <c r="F1003">
        <v>2018</v>
      </c>
      <c r="G1003" t="s">
        <v>1558</v>
      </c>
      <c r="I1003" t="s">
        <v>1557</v>
      </c>
      <c r="J1003" t="s">
        <v>1556</v>
      </c>
      <c r="K1003" t="s">
        <v>12782</v>
      </c>
    </row>
    <row r="1004" spans="1:11" x14ac:dyDescent="0.45">
      <c r="A1004" t="s">
        <v>11759</v>
      </c>
      <c r="B1004">
        <v>7</v>
      </c>
      <c r="C1004" t="s">
        <v>4343</v>
      </c>
      <c r="D1004" t="s">
        <v>4342</v>
      </c>
      <c r="E1004" t="s">
        <v>1020</v>
      </c>
      <c r="F1004">
        <v>2022</v>
      </c>
      <c r="G1004" t="s">
        <v>4341</v>
      </c>
      <c r="I1004" t="s">
        <v>4340</v>
      </c>
      <c r="J1004" t="s">
        <v>4339</v>
      </c>
      <c r="K1004" t="s">
        <v>12380</v>
      </c>
    </row>
    <row r="1005" spans="1:11" x14ac:dyDescent="0.45">
      <c r="A1005" t="s">
        <v>11759</v>
      </c>
      <c r="B1005">
        <v>7</v>
      </c>
      <c r="C1005" t="s">
        <v>692</v>
      </c>
      <c r="D1005" t="s">
        <v>2340</v>
      </c>
      <c r="E1005" t="s">
        <v>605</v>
      </c>
      <c r="F1005">
        <v>2018</v>
      </c>
      <c r="G1005" t="s">
        <v>2338</v>
      </c>
      <c r="I1005" t="s">
        <v>2337</v>
      </c>
      <c r="J1005" t="s">
        <v>2336</v>
      </c>
      <c r="K1005" t="s">
        <v>12676</v>
      </c>
    </row>
    <row r="1006" spans="1:11" x14ac:dyDescent="0.45">
      <c r="A1006" t="s">
        <v>11760</v>
      </c>
      <c r="B1006" t="s">
        <v>5857</v>
      </c>
      <c r="C1006" t="s">
        <v>8810</v>
      </c>
      <c r="D1006" t="s">
        <v>8807</v>
      </c>
      <c r="F1006">
        <v>2024</v>
      </c>
      <c r="G1006" t="s">
        <v>8805</v>
      </c>
      <c r="H1006" t="s">
        <v>8806</v>
      </c>
      <c r="I1006" t="s">
        <v>8804</v>
      </c>
      <c r="K1006" t="s">
        <v>12944</v>
      </c>
    </row>
    <row r="1007" spans="1:11" x14ac:dyDescent="0.45">
      <c r="A1007" t="s">
        <v>11760</v>
      </c>
      <c r="B1007" t="s">
        <v>5857</v>
      </c>
      <c r="C1007" t="s">
        <v>7397</v>
      </c>
      <c r="D1007" t="s">
        <v>7395</v>
      </c>
      <c r="F1007">
        <v>2022</v>
      </c>
      <c r="G1007" t="s">
        <v>7392</v>
      </c>
      <c r="H1007" t="s">
        <v>7393</v>
      </c>
      <c r="I1007" t="s">
        <v>7391</v>
      </c>
      <c r="K1007" t="s">
        <v>13070</v>
      </c>
    </row>
    <row r="1008" spans="1:11" x14ac:dyDescent="0.45">
      <c r="A1008" t="s">
        <v>386</v>
      </c>
      <c r="B1008" t="s">
        <v>17</v>
      </c>
      <c r="C1008" t="s">
        <v>258</v>
      </c>
      <c r="D1008" t="s">
        <v>259</v>
      </c>
      <c r="E1008" t="s">
        <v>260</v>
      </c>
      <c r="F1008">
        <v>2023</v>
      </c>
      <c r="G1008" t="s">
        <v>262</v>
      </c>
      <c r="H1008" t="s">
        <v>263</v>
      </c>
      <c r="I1008" t="s">
        <v>264</v>
      </c>
      <c r="J1008" t="s">
        <v>265</v>
      </c>
      <c r="K1008" t="s">
        <v>12119</v>
      </c>
    </row>
    <row r="1009" spans="1:11" x14ac:dyDescent="0.45">
      <c r="A1009" t="s">
        <v>11760</v>
      </c>
      <c r="B1009" t="s">
        <v>5901</v>
      </c>
      <c r="C1009" t="s">
        <v>6510</v>
      </c>
      <c r="D1009" t="s">
        <v>6507</v>
      </c>
      <c r="F1009">
        <v>2018</v>
      </c>
      <c r="G1009" t="s">
        <v>6504</v>
      </c>
      <c r="H1009" t="s">
        <v>6505</v>
      </c>
      <c r="I1009" t="s">
        <v>6503</v>
      </c>
      <c r="K1009" t="s">
        <v>13159</v>
      </c>
    </row>
    <row r="1010" spans="1:11" x14ac:dyDescent="0.45">
      <c r="A1010" t="s">
        <v>11760</v>
      </c>
      <c r="B1010" t="s">
        <v>5857</v>
      </c>
      <c r="C1010" t="s">
        <v>6820</v>
      </c>
      <c r="D1010" t="s">
        <v>6817</v>
      </c>
      <c r="F1010">
        <v>2021</v>
      </c>
      <c r="G1010" t="s">
        <v>6814</v>
      </c>
      <c r="H1010" t="s">
        <v>6815</v>
      </c>
      <c r="I1010" t="s">
        <v>6813</v>
      </c>
      <c r="K1010" t="s">
        <v>13127</v>
      </c>
    </row>
    <row r="1011" spans="1:11" x14ac:dyDescent="0.45">
      <c r="A1011" t="s">
        <v>11760</v>
      </c>
      <c r="B1011" t="s">
        <v>5857</v>
      </c>
      <c r="C1011" t="s">
        <v>6820</v>
      </c>
      <c r="D1011" t="s">
        <v>7019</v>
      </c>
      <c r="F1011">
        <v>2021</v>
      </c>
      <c r="G1011" t="s">
        <v>7015</v>
      </c>
      <c r="H1011" t="s">
        <v>7016</v>
      </c>
      <c r="I1011" t="s">
        <v>7014</v>
      </c>
      <c r="K1011" t="s">
        <v>13109</v>
      </c>
    </row>
    <row r="1012" spans="1:11" x14ac:dyDescent="0.45">
      <c r="A1012" t="s">
        <v>11759</v>
      </c>
      <c r="B1012">
        <v>7</v>
      </c>
      <c r="C1012" t="s">
        <v>783</v>
      </c>
      <c r="D1012" t="s">
        <v>782</v>
      </c>
      <c r="E1012" t="s">
        <v>781</v>
      </c>
      <c r="F1012">
        <v>2020</v>
      </c>
      <c r="G1012" t="s">
        <v>779</v>
      </c>
      <c r="I1012" t="s">
        <v>778</v>
      </c>
      <c r="J1012" t="s">
        <v>777</v>
      </c>
      <c r="K1012" t="s">
        <v>12891</v>
      </c>
    </row>
    <row r="1013" spans="1:11" x14ac:dyDescent="0.45">
      <c r="A1013" t="s">
        <v>11759</v>
      </c>
      <c r="B1013">
        <v>7</v>
      </c>
      <c r="C1013" t="s">
        <v>2146</v>
      </c>
      <c r="D1013" t="s">
        <v>2145</v>
      </c>
      <c r="E1013" t="s">
        <v>2144</v>
      </c>
      <c r="F1013">
        <v>2017</v>
      </c>
      <c r="G1013" t="s">
        <v>2142</v>
      </c>
      <c r="I1013" t="s">
        <v>2141</v>
      </c>
      <c r="K1013" t="s">
        <v>12702</v>
      </c>
    </row>
    <row r="1014" spans="1:11" x14ac:dyDescent="0.45">
      <c r="A1014" t="s">
        <v>11760</v>
      </c>
      <c r="B1014" t="s">
        <v>5857</v>
      </c>
      <c r="C1014" t="s">
        <v>8059</v>
      </c>
      <c r="D1014" t="s">
        <v>8056</v>
      </c>
      <c r="F1014">
        <v>2022</v>
      </c>
      <c r="G1014" t="s">
        <v>8053</v>
      </c>
      <c r="H1014" t="s">
        <v>8054</v>
      </c>
      <c r="I1014" t="s">
        <v>8052</v>
      </c>
      <c r="K1014" t="s">
        <v>13007</v>
      </c>
    </row>
    <row r="1015" spans="1:11" x14ac:dyDescent="0.45">
      <c r="A1015" t="s">
        <v>11759</v>
      </c>
      <c r="B1015">
        <v>7</v>
      </c>
      <c r="C1015" t="s">
        <v>4834</v>
      </c>
      <c r="D1015" t="s">
        <v>4833</v>
      </c>
      <c r="E1015" t="s">
        <v>4832</v>
      </c>
      <c r="F1015">
        <v>2024</v>
      </c>
      <c r="G1015" t="s">
        <v>4830</v>
      </c>
      <c r="I1015" t="s">
        <v>4829</v>
      </c>
      <c r="K1015" t="s">
        <v>12306</v>
      </c>
    </row>
    <row r="1016" spans="1:11" x14ac:dyDescent="0.45">
      <c r="A1016" t="s">
        <v>11760</v>
      </c>
      <c r="B1016" t="s">
        <v>5857</v>
      </c>
      <c r="C1016" t="s">
        <v>6484</v>
      </c>
      <c r="D1016" t="s">
        <v>6481</v>
      </c>
      <c r="F1016">
        <v>2018</v>
      </c>
      <c r="G1016" t="s">
        <v>6479</v>
      </c>
      <c r="I1016" t="s">
        <v>6478</v>
      </c>
      <c r="K1016" t="s">
        <v>13162</v>
      </c>
    </row>
    <row r="1017" spans="1:11" x14ac:dyDescent="0.45">
      <c r="A1017" t="s">
        <v>11760</v>
      </c>
      <c r="B1017" t="s">
        <v>5857</v>
      </c>
      <c r="C1017" t="s">
        <v>8866</v>
      </c>
      <c r="D1017" t="s">
        <v>8863</v>
      </c>
      <c r="F1017">
        <v>2024</v>
      </c>
      <c r="G1017" t="s">
        <v>8860</v>
      </c>
      <c r="H1017" t="s">
        <v>8861</v>
      </c>
      <c r="I1017" t="s">
        <v>8859</v>
      </c>
      <c r="K1017" t="s">
        <v>12938</v>
      </c>
    </row>
    <row r="1018" spans="1:11" x14ac:dyDescent="0.45">
      <c r="A1018" t="s">
        <v>11759</v>
      </c>
      <c r="B1018">
        <v>7</v>
      </c>
      <c r="C1018" t="s">
        <v>4622</v>
      </c>
      <c r="D1018" t="s">
        <v>4621</v>
      </c>
      <c r="E1018" t="s">
        <v>2366</v>
      </c>
      <c r="F1018">
        <v>2024</v>
      </c>
      <c r="G1018" t="s">
        <v>4620</v>
      </c>
      <c r="I1018" t="s">
        <v>4619</v>
      </c>
      <c r="J1018" t="s">
        <v>4618</v>
      </c>
      <c r="K1018" t="s">
        <v>12338</v>
      </c>
    </row>
    <row r="1019" spans="1:11" x14ac:dyDescent="0.45">
      <c r="A1019" t="s">
        <v>11759</v>
      </c>
      <c r="B1019">
        <v>7</v>
      </c>
      <c r="C1019" t="s">
        <v>2540</v>
      </c>
      <c r="D1019" t="s">
        <v>2539</v>
      </c>
      <c r="E1019" t="s">
        <v>2538</v>
      </c>
      <c r="F1019">
        <v>2023</v>
      </c>
      <c r="G1019" t="s">
        <v>2537</v>
      </c>
      <c r="I1019" t="s">
        <v>2536</v>
      </c>
      <c r="K1019" t="s">
        <v>12647</v>
      </c>
    </row>
    <row r="1020" spans="1:11" x14ac:dyDescent="0.45">
      <c r="A1020" t="s">
        <v>11760</v>
      </c>
      <c r="B1020" t="s">
        <v>5857</v>
      </c>
      <c r="C1020" t="s">
        <v>6667</v>
      </c>
      <c r="D1020" t="s">
        <v>6664</v>
      </c>
      <c r="F1020">
        <v>2022</v>
      </c>
      <c r="G1020" t="s">
        <v>6661</v>
      </c>
      <c r="H1020" t="s">
        <v>6662</v>
      </c>
      <c r="I1020" t="s">
        <v>6660</v>
      </c>
      <c r="K1020" t="s">
        <v>13142</v>
      </c>
    </row>
    <row r="1021" spans="1:11" x14ac:dyDescent="0.45">
      <c r="A1021" t="s">
        <v>11760</v>
      </c>
      <c r="B1021" t="s">
        <v>5857</v>
      </c>
      <c r="C1021" t="s">
        <v>8264</v>
      </c>
      <c r="D1021" t="s">
        <v>8261</v>
      </c>
      <c r="F1021">
        <v>2024</v>
      </c>
      <c r="G1021" t="s">
        <v>8258</v>
      </c>
      <c r="H1021" t="s">
        <v>8259</v>
      </c>
      <c r="I1021" t="s">
        <v>8257</v>
      </c>
      <c r="K1021" t="s">
        <v>12991</v>
      </c>
    </row>
    <row r="1022" spans="1:11" x14ac:dyDescent="0.45">
      <c r="A1022" t="s">
        <v>11760</v>
      </c>
      <c r="B1022" t="s">
        <v>5857</v>
      </c>
      <c r="C1022" t="s">
        <v>8951</v>
      </c>
      <c r="D1022" t="s">
        <v>8948</v>
      </c>
      <c r="F1022">
        <v>2024</v>
      </c>
      <c r="G1022" t="s">
        <v>8946</v>
      </c>
      <c r="H1022" t="s">
        <v>8947</v>
      </c>
      <c r="I1022" t="s">
        <v>8945</v>
      </c>
      <c r="K1022" t="s">
        <v>12929</v>
      </c>
    </row>
    <row r="1023" spans="1:11" x14ac:dyDescent="0.45">
      <c r="A1023" t="s">
        <v>11759</v>
      </c>
      <c r="B1023">
        <v>7</v>
      </c>
      <c r="C1023" t="s">
        <v>3164</v>
      </c>
      <c r="D1023" t="s">
        <v>3163</v>
      </c>
      <c r="E1023" t="s">
        <v>1731</v>
      </c>
      <c r="F1023">
        <v>2023</v>
      </c>
      <c r="G1023" t="s">
        <v>3162</v>
      </c>
      <c r="I1023" t="s">
        <v>3161</v>
      </c>
      <c r="J1023" t="s">
        <v>3160</v>
      </c>
      <c r="K1023" t="s">
        <v>12554</v>
      </c>
    </row>
    <row r="1024" spans="1:11" x14ac:dyDescent="0.45">
      <c r="A1024" t="s">
        <v>11760</v>
      </c>
      <c r="B1024" t="s">
        <v>5857</v>
      </c>
      <c r="C1024" t="s">
        <v>8174</v>
      </c>
      <c r="D1024" t="s">
        <v>8171</v>
      </c>
      <c r="F1024">
        <v>2023</v>
      </c>
      <c r="G1024" t="s">
        <v>8168</v>
      </c>
      <c r="H1024" t="s">
        <v>8169</v>
      </c>
      <c r="I1024" t="s">
        <v>8167</v>
      </c>
      <c r="K1024" t="s">
        <v>12997</v>
      </c>
    </row>
    <row r="1025" spans="1:11" x14ac:dyDescent="0.45">
      <c r="A1025" t="s">
        <v>11761</v>
      </c>
      <c r="B1025" t="s">
        <v>9095</v>
      </c>
      <c r="C1025" t="s">
        <v>10924</v>
      </c>
      <c r="D1025" t="s">
        <v>10922</v>
      </c>
      <c r="F1025">
        <v>2021</v>
      </c>
      <c r="G1025" t="s">
        <v>11869</v>
      </c>
      <c r="H1025" t="s">
        <v>10917</v>
      </c>
      <c r="I1025" t="s">
        <v>10920</v>
      </c>
      <c r="J1025" t="s">
        <v>9084</v>
      </c>
      <c r="K1025" t="s">
        <v>13232</v>
      </c>
    </row>
    <row r="1026" spans="1:11" x14ac:dyDescent="0.45">
      <c r="A1026" t="s">
        <v>11759</v>
      </c>
      <c r="B1026">
        <v>7</v>
      </c>
      <c r="C1026" t="s">
        <v>2048</v>
      </c>
      <c r="D1026" t="s">
        <v>2047</v>
      </c>
      <c r="E1026" t="s">
        <v>2046</v>
      </c>
      <c r="F1026">
        <v>2018</v>
      </c>
      <c r="G1026" t="s">
        <v>2043</v>
      </c>
      <c r="I1026" t="s">
        <v>2042</v>
      </c>
      <c r="J1026" t="s">
        <v>2041</v>
      </c>
      <c r="K1026" t="s">
        <v>12715</v>
      </c>
    </row>
    <row r="1027" spans="1:11" x14ac:dyDescent="0.45">
      <c r="A1027" t="s">
        <v>11759</v>
      </c>
      <c r="B1027">
        <v>7</v>
      </c>
      <c r="C1027" t="s">
        <v>4761</v>
      </c>
      <c r="D1027" t="s">
        <v>4760</v>
      </c>
      <c r="E1027" t="s">
        <v>2151</v>
      </c>
      <c r="F1027">
        <v>2024</v>
      </c>
      <c r="G1027" t="s">
        <v>4759</v>
      </c>
      <c r="I1027" t="s">
        <v>4758</v>
      </c>
      <c r="J1027" t="s">
        <v>4757</v>
      </c>
      <c r="K1027" t="s">
        <v>12317</v>
      </c>
    </row>
    <row r="1028" spans="1:11" x14ac:dyDescent="0.45">
      <c r="A1028" t="s">
        <v>11759</v>
      </c>
      <c r="B1028">
        <v>7</v>
      </c>
      <c r="C1028" t="s">
        <v>1320</v>
      </c>
      <c r="D1028" t="s">
        <v>1319</v>
      </c>
      <c r="E1028" t="s">
        <v>1318</v>
      </c>
      <c r="F1028">
        <v>2019</v>
      </c>
      <c r="G1028" t="s">
        <v>1316</v>
      </c>
      <c r="I1028" t="s">
        <v>1315</v>
      </c>
      <c r="J1028" t="s">
        <v>1314</v>
      </c>
      <c r="K1028" t="s">
        <v>12814</v>
      </c>
    </row>
    <row r="1029" spans="1:11" x14ac:dyDescent="0.45">
      <c r="A1029" t="s">
        <v>11759</v>
      </c>
      <c r="B1029">
        <v>7</v>
      </c>
      <c r="C1029" t="s">
        <v>939</v>
      </c>
      <c r="D1029" t="s">
        <v>938</v>
      </c>
      <c r="E1029" t="s">
        <v>736</v>
      </c>
      <c r="F1029">
        <v>2021</v>
      </c>
      <c r="G1029" t="s">
        <v>936</v>
      </c>
      <c r="I1029" t="s">
        <v>935</v>
      </c>
      <c r="J1029" t="s">
        <v>934</v>
      </c>
      <c r="K1029" t="s">
        <v>12869</v>
      </c>
    </row>
    <row r="1030" spans="1:11" x14ac:dyDescent="0.45">
      <c r="A1030" t="s">
        <v>11760</v>
      </c>
      <c r="B1030" t="s">
        <v>5901</v>
      </c>
      <c r="C1030" t="s">
        <v>7389</v>
      </c>
      <c r="D1030" t="s">
        <v>7386</v>
      </c>
      <c r="F1030">
        <v>2022</v>
      </c>
      <c r="G1030" t="s">
        <v>7384</v>
      </c>
      <c r="H1030" t="s">
        <v>7385</v>
      </c>
      <c r="I1030" t="s">
        <v>7383</v>
      </c>
      <c r="K1030" t="s">
        <v>13071</v>
      </c>
    </row>
    <row r="1031" spans="1:11" x14ac:dyDescent="0.45">
      <c r="A1031" t="s">
        <v>11759</v>
      </c>
      <c r="B1031">
        <v>7</v>
      </c>
      <c r="C1031" t="s">
        <v>3199</v>
      </c>
      <c r="D1031" t="s">
        <v>3198</v>
      </c>
      <c r="E1031" t="s">
        <v>3197</v>
      </c>
      <c r="F1031">
        <v>2022</v>
      </c>
      <c r="G1031" t="s">
        <v>3195</v>
      </c>
      <c r="I1031" t="s">
        <v>3194</v>
      </c>
      <c r="J1031" t="s">
        <v>3193</v>
      </c>
      <c r="K1031" t="s">
        <v>12549</v>
      </c>
    </row>
    <row r="1032" spans="1:11" x14ac:dyDescent="0.45">
      <c r="A1032" t="s">
        <v>11760</v>
      </c>
      <c r="B1032" t="s">
        <v>5857</v>
      </c>
      <c r="C1032" t="s">
        <v>8841</v>
      </c>
      <c r="D1032" t="s">
        <v>8838</v>
      </c>
      <c r="F1032">
        <v>2023</v>
      </c>
      <c r="G1032" t="s">
        <v>8836</v>
      </c>
      <c r="H1032" t="s">
        <v>8837</v>
      </c>
      <c r="I1032" t="s">
        <v>8835</v>
      </c>
      <c r="K1032" t="s">
        <v>12941</v>
      </c>
    </row>
    <row r="1033" spans="1:11" x14ac:dyDescent="0.45">
      <c r="A1033" t="s">
        <v>11759</v>
      </c>
      <c r="B1033">
        <v>7</v>
      </c>
      <c r="C1033" t="s">
        <v>2989</v>
      </c>
      <c r="D1033" t="s">
        <v>2988</v>
      </c>
      <c r="E1033" t="s">
        <v>2206</v>
      </c>
      <c r="F1033">
        <v>2023</v>
      </c>
      <c r="G1033" t="s">
        <v>2987</v>
      </c>
      <c r="I1033" t="s">
        <v>2986</v>
      </c>
      <c r="J1033" t="s">
        <v>2985</v>
      </c>
      <c r="K1033" t="s">
        <v>12580</v>
      </c>
    </row>
    <row r="1034" spans="1:11" x14ac:dyDescent="0.45">
      <c r="A1034" t="s">
        <v>11760</v>
      </c>
      <c r="B1034" t="s">
        <v>5857</v>
      </c>
      <c r="C1034" t="s">
        <v>6354</v>
      </c>
      <c r="D1034" t="s">
        <v>6351</v>
      </c>
      <c r="F1034">
        <v>2018</v>
      </c>
      <c r="G1034" t="s">
        <v>6348</v>
      </c>
      <c r="H1034" t="s">
        <v>6349</v>
      </c>
      <c r="I1034" t="s">
        <v>6347</v>
      </c>
      <c r="K1034" t="s">
        <v>13176</v>
      </c>
    </row>
    <row r="1035" spans="1:11" x14ac:dyDescent="0.45">
      <c r="A1035" t="s">
        <v>11759</v>
      </c>
      <c r="B1035">
        <v>7</v>
      </c>
      <c r="C1035" t="s">
        <v>987</v>
      </c>
      <c r="D1035" t="s">
        <v>986</v>
      </c>
      <c r="E1035" t="s">
        <v>795</v>
      </c>
      <c r="F1035">
        <v>2021</v>
      </c>
      <c r="G1035" t="s">
        <v>985</v>
      </c>
      <c r="I1035" t="s">
        <v>984</v>
      </c>
      <c r="J1035" t="s">
        <v>983</v>
      </c>
      <c r="K1035" t="s">
        <v>12862</v>
      </c>
    </row>
    <row r="1036" spans="1:11" x14ac:dyDescent="0.45">
      <c r="A1036" t="s">
        <v>11760</v>
      </c>
      <c r="B1036" t="s">
        <v>5857</v>
      </c>
      <c r="C1036" t="s">
        <v>7341</v>
      </c>
      <c r="D1036" t="s">
        <v>7338</v>
      </c>
      <c r="F1036">
        <v>2021</v>
      </c>
      <c r="G1036" t="s">
        <v>7336</v>
      </c>
      <c r="H1036" t="s">
        <v>7337</v>
      </c>
      <c r="I1036" t="s">
        <v>7335</v>
      </c>
      <c r="K1036" t="s">
        <v>13077</v>
      </c>
    </row>
    <row r="1037" spans="1:11" x14ac:dyDescent="0.45">
      <c r="A1037" t="s">
        <v>11760</v>
      </c>
      <c r="B1037" t="s">
        <v>5857</v>
      </c>
      <c r="C1037" t="s">
        <v>8255</v>
      </c>
      <c r="D1037" t="s">
        <v>5093</v>
      </c>
      <c r="F1037">
        <v>2024</v>
      </c>
      <c r="G1037" t="s">
        <v>8250</v>
      </c>
      <c r="H1037" t="s">
        <v>8251</v>
      </c>
      <c r="I1037" t="s">
        <v>8249</v>
      </c>
      <c r="K1037" t="s">
        <v>12267</v>
      </c>
    </row>
    <row r="1038" spans="1:11" x14ac:dyDescent="0.45">
      <c r="A1038" t="s">
        <v>11759</v>
      </c>
      <c r="B1038">
        <v>7</v>
      </c>
      <c r="C1038" t="s">
        <v>4476</v>
      </c>
      <c r="D1038" t="s">
        <v>4475</v>
      </c>
      <c r="E1038" t="s">
        <v>1921</v>
      </c>
      <c r="F1038">
        <v>2022</v>
      </c>
      <c r="G1038" t="s">
        <v>4474</v>
      </c>
      <c r="I1038" t="s">
        <v>4473</v>
      </c>
      <c r="J1038" t="s">
        <v>4472</v>
      </c>
      <c r="K1038" t="s">
        <v>12360</v>
      </c>
    </row>
    <row r="1039" spans="1:11" x14ac:dyDescent="0.45">
      <c r="A1039" t="s">
        <v>11759</v>
      </c>
      <c r="B1039">
        <v>7</v>
      </c>
      <c r="C1039" t="s">
        <v>3744</v>
      </c>
      <c r="D1039" t="s">
        <v>3743</v>
      </c>
      <c r="E1039" t="s">
        <v>3742</v>
      </c>
      <c r="F1039">
        <v>2023</v>
      </c>
      <c r="G1039" t="s">
        <v>3741</v>
      </c>
      <c r="I1039" t="s">
        <v>3740</v>
      </c>
      <c r="J1039" t="s">
        <v>3739</v>
      </c>
      <c r="K1039" t="s">
        <v>12469</v>
      </c>
    </row>
    <row r="1040" spans="1:11" x14ac:dyDescent="0.45">
      <c r="A1040" t="s">
        <v>11759</v>
      </c>
      <c r="B1040">
        <v>7</v>
      </c>
      <c r="C1040" t="s">
        <v>1090</v>
      </c>
      <c r="D1040" t="s">
        <v>1089</v>
      </c>
      <c r="E1040" t="s">
        <v>633</v>
      </c>
      <c r="F1040">
        <v>2020</v>
      </c>
      <c r="G1040" t="s">
        <v>1088</v>
      </c>
      <c r="I1040" t="s">
        <v>1087</v>
      </c>
      <c r="J1040" t="s">
        <v>1086</v>
      </c>
      <c r="K1040" t="s">
        <v>12847</v>
      </c>
    </row>
    <row r="1041" spans="1:11" x14ac:dyDescent="0.45">
      <c r="A1041" t="s">
        <v>11759</v>
      </c>
      <c r="B1041">
        <v>7</v>
      </c>
      <c r="C1041" t="s">
        <v>1787</v>
      </c>
      <c r="D1041" t="s">
        <v>1786</v>
      </c>
      <c r="E1041" t="s">
        <v>1785</v>
      </c>
      <c r="F1041">
        <v>2019</v>
      </c>
      <c r="G1041" t="s">
        <v>1782</v>
      </c>
      <c r="I1041" t="s">
        <v>1781</v>
      </c>
      <c r="J1041" t="s">
        <v>1780</v>
      </c>
      <c r="K1041" t="s">
        <v>12751</v>
      </c>
    </row>
    <row r="1042" spans="1:11" x14ac:dyDescent="0.45">
      <c r="A1042" t="s">
        <v>11759</v>
      </c>
      <c r="B1042">
        <v>7</v>
      </c>
      <c r="C1042" t="s">
        <v>1222</v>
      </c>
      <c r="D1042" t="s">
        <v>1221</v>
      </c>
      <c r="E1042" t="s">
        <v>626</v>
      </c>
      <c r="F1042">
        <v>2021</v>
      </c>
      <c r="G1042" t="s">
        <v>1220</v>
      </c>
      <c r="I1042" t="s">
        <v>1219</v>
      </c>
      <c r="J1042" t="s">
        <v>1218</v>
      </c>
      <c r="K1042" t="s">
        <v>12828</v>
      </c>
    </row>
    <row r="1043" spans="1:11" x14ac:dyDescent="0.45">
      <c r="A1043" t="s">
        <v>11759</v>
      </c>
      <c r="B1043">
        <v>7</v>
      </c>
      <c r="C1043" t="s">
        <v>946</v>
      </c>
      <c r="D1043" t="s">
        <v>945</v>
      </c>
      <c r="E1043" t="s">
        <v>893</v>
      </c>
      <c r="F1043">
        <v>2020</v>
      </c>
      <c r="G1043" t="s">
        <v>943</v>
      </c>
      <c r="I1043" t="s">
        <v>942</v>
      </c>
      <c r="J1043" t="s">
        <v>941</v>
      </c>
      <c r="K1043" t="s">
        <v>12868</v>
      </c>
    </row>
    <row r="1044" spans="1:11" x14ac:dyDescent="0.45">
      <c r="A1044" t="s">
        <v>11759</v>
      </c>
      <c r="B1044">
        <v>7</v>
      </c>
      <c r="C1044" t="s">
        <v>4156</v>
      </c>
      <c r="D1044" t="s">
        <v>4155</v>
      </c>
      <c r="E1044" t="s">
        <v>4154</v>
      </c>
      <c r="F1044">
        <v>2021</v>
      </c>
      <c r="G1044" t="s">
        <v>4153</v>
      </c>
      <c r="I1044" t="s">
        <v>4152</v>
      </c>
      <c r="J1044" t="s">
        <v>4151</v>
      </c>
      <c r="K1044" t="s">
        <v>12409</v>
      </c>
    </row>
    <row r="1045" spans="1:11" x14ac:dyDescent="0.45">
      <c r="A1045" t="s">
        <v>11759</v>
      </c>
      <c r="B1045">
        <v>7</v>
      </c>
      <c r="C1045" t="s">
        <v>4848</v>
      </c>
      <c r="D1045" t="s">
        <v>4847</v>
      </c>
      <c r="E1045" t="s">
        <v>4846</v>
      </c>
      <c r="F1045">
        <v>2024</v>
      </c>
      <c r="G1045" t="s">
        <v>4845</v>
      </c>
      <c r="I1045" t="s">
        <v>4844</v>
      </c>
      <c r="J1045" t="s">
        <v>4843</v>
      </c>
      <c r="K1045" t="s">
        <v>12304</v>
      </c>
    </row>
    <row r="1046" spans="1:11" x14ac:dyDescent="0.45">
      <c r="A1046" t="s">
        <v>11759</v>
      </c>
      <c r="B1046">
        <v>7</v>
      </c>
      <c r="C1046" t="s">
        <v>3545</v>
      </c>
      <c r="D1046" t="s">
        <v>3544</v>
      </c>
      <c r="E1046" t="s">
        <v>1295</v>
      </c>
      <c r="F1046">
        <v>2023</v>
      </c>
      <c r="G1046" t="s">
        <v>3542</v>
      </c>
      <c r="I1046" t="s">
        <v>3541</v>
      </c>
      <c r="J1046" t="s">
        <v>3540</v>
      </c>
      <c r="K1046" t="s">
        <v>12498</v>
      </c>
    </row>
    <row r="1047" spans="1:11" x14ac:dyDescent="0.45">
      <c r="A1047" t="s">
        <v>11759</v>
      </c>
      <c r="B1047">
        <v>7</v>
      </c>
      <c r="C1047" t="s">
        <v>2567</v>
      </c>
      <c r="D1047" t="s">
        <v>2566</v>
      </c>
      <c r="E1047" t="s">
        <v>626</v>
      </c>
      <c r="F1047">
        <v>2023</v>
      </c>
      <c r="G1047" t="s">
        <v>2565</v>
      </c>
      <c r="I1047" t="s">
        <v>2564</v>
      </c>
      <c r="J1047" t="s">
        <v>2563</v>
      </c>
      <c r="K1047" t="s">
        <v>12643</v>
      </c>
    </row>
    <row r="1048" spans="1:11" x14ac:dyDescent="0.45">
      <c r="A1048" t="s">
        <v>11759</v>
      </c>
      <c r="B1048">
        <v>7</v>
      </c>
      <c r="C1048" t="s">
        <v>4098</v>
      </c>
      <c r="D1048" t="s">
        <v>4097</v>
      </c>
      <c r="E1048" t="s">
        <v>902</v>
      </c>
      <c r="F1048">
        <v>2022</v>
      </c>
      <c r="G1048" t="s">
        <v>4095</v>
      </c>
      <c r="I1048" t="s">
        <v>4094</v>
      </c>
      <c r="J1048" t="s">
        <v>4093</v>
      </c>
      <c r="K1048" t="s">
        <v>12418</v>
      </c>
    </row>
    <row r="1049" spans="1:11" x14ac:dyDescent="0.45">
      <c r="A1049" t="s">
        <v>11759</v>
      </c>
      <c r="B1049">
        <v>7</v>
      </c>
      <c r="C1049" t="s">
        <v>5550</v>
      </c>
      <c r="D1049" t="s">
        <v>5549</v>
      </c>
      <c r="E1049" t="s">
        <v>5548</v>
      </c>
      <c r="F1049">
        <v>2024</v>
      </c>
      <c r="G1049" t="s">
        <v>5547</v>
      </c>
      <c r="I1049" t="s">
        <v>5546</v>
      </c>
      <c r="J1049" t="s">
        <v>5545</v>
      </c>
      <c r="K1049" t="s">
        <v>12197</v>
      </c>
    </row>
    <row r="1050" spans="1:11" x14ac:dyDescent="0.45">
      <c r="A1050" t="s">
        <v>11759</v>
      </c>
      <c r="B1050">
        <v>7</v>
      </c>
      <c r="C1050" t="s">
        <v>2534</v>
      </c>
      <c r="D1050" t="s">
        <v>2533</v>
      </c>
      <c r="E1050" t="s">
        <v>2532</v>
      </c>
      <c r="F1050">
        <v>2023</v>
      </c>
      <c r="G1050" t="s">
        <v>2531</v>
      </c>
      <c r="I1050" t="s">
        <v>2530</v>
      </c>
      <c r="J1050" t="s">
        <v>2529</v>
      </c>
      <c r="K1050" t="s">
        <v>12648</v>
      </c>
    </row>
    <row r="1051" spans="1:11" x14ac:dyDescent="0.45">
      <c r="A1051" t="s">
        <v>11760</v>
      </c>
      <c r="B1051" t="s">
        <v>5857</v>
      </c>
      <c r="C1051" t="s">
        <v>8133</v>
      </c>
      <c r="D1051" t="s">
        <v>8130</v>
      </c>
      <c r="F1051">
        <v>2022</v>
      </c>
      <c r="G1051" t="s">
        <v>8127</v>
      </c>
      <c r="H1051" t="s">
        <v>8128</v>
      </c>
      <c r="I1051" t="s">
        <v>8126</v>
      </c>
      <c r="K1051" t="s">
        <v>13000</v>
      </c>
    </row>
    <row r="1052" spans="1:11" x14ac:dyDescent="0.45">
      <c r="A1052" t="s">
        <v>11759</v>
      </c>
      <c r="B1052">
        <v>7</v>
      </c>
      <c r="C1052" t="s">
        <v>2864</v>
      </c>
      <c r="D1052" t="s">
        <v>2863</v>
      </c>
      <c r="E1052" t="s">
        <v>2862</v>
      </c>
      <c r="F1052">
        <v>2023</v>
      </c>
      <c r="G1052" t="s">
        <v>2861</v>
      </c>
      <c r="I1052" t="s">
        <v>2860</v>
      </c>
      <c r="J1052" t="s">
        <v>2859</v>
      </c>
      <c r="K1052" t="s">
        <v>12599</v>
      </c>
    </row>
    <row r="1053" spans="1:11" x14ac:dyDescent="0.45">
      <c r="A1053" t="s">
        <v>11759</v>
      </c>
      <c r="B1053">
        <v>7</v>
      </c>
      <c r="C1053" t="s">
        <v>2594</v>
      </c>
      <c r="D1053" t="s">
        <v>2593</v>
      </c>
      <c r="E1053" t="s">
        <v>2592</v>
      </c>
      <c r="F1053">
        <v>2023</v>
      </c>
      <c r="G1053" t="s">
        <v>2591</v>
      </c>
      <c r="I1053" t="s">
        <v>2590</v>
      </c>
      <c r="J1053" t="s">
        <v>2589</v>
      </c>
      <c r="K1053" t="s">
        <v>12639</v>
      </c>
    </row>
    <row r="1054" spans="1:11" x14ac:dyDescent="0.45">
      <c r="A1054" t="s">
        <v>11759</v>
      </c>
      <c r="B1054">
        <v>7</v>
      </c>
      <c r="C1054" t="s">
        <v>2223</v>
      </c>
      <c r="D1054" t="s">
        <v>2222</v>
      </c>
      <c r="E1054" t="s">
        <v>2221</v>
      </c>
      <c r="F1054">
        <v>2017</v>
      </c>
      <c r="G1054" t="s">
        <v>2220</v>
      </c>
      <c r="I1054" t="s">
        <v>2219</v>
      </c>
      <c r="J1054" t="s">
        <v>2218</v>
      </c>
      <c r="K1054" t="s">
        <v>12692</v>
      </c>
    </row>
    <row r="1055" spans="1:11" x14ac:dyDescent="0.45">
      <c r="A1055" t="s">
        <v>11759</v>
      </c>
      <c r="B1055">
        <v>7</v>
      </c>
      <c r="C1055" t="s">
        <v>2515</v>
      </c>
      <c r="D1055" t="s">
        <v>2514</v>
      </c>
      <c r="E1055" t="s">
        <v>830</v>
      </c>
      <c r="F1055">
        <v>2023</v>
      </c>
      <c r="G1055" t="s">
        <v>2513</v>
      </c>
      <c r="I1055" t="s">
        <v>2512</v>
      </c>
      <c r="J1055" t="s">
        <v>2511</v>
      </c>
      <c r="K1055" t="s">
        <v>12651</v>
      </c>
    </row>
    <row r="1056" spans="1:11" x14ac:dyDescent="0.45">
      <c r="A1056" t="s">
        <v>11760</v>
      </c>
      <c r="B1056" t="s">
        <v>5857</v>
      </c>
      <c r="C1056" t="s">
        <v>6615</v>
      </c>
      <c r="D1056" t="s">
        <v>6612</v>
      </c>
      <c r="F1056">
        <v>2020</v>
      </c>
      <c r="G1056" t="s">
        <v>6609</v>
      </c>
      <c r="H1056" t="s">
        <v>6610</v>
      </c>
      <c r="I1056" t="s">
        <v>6608</v>
      </c>
      <c r="K1056" t="s">
        <v>13148</v>
      </c>
    </row>
    <row r="1057" spans="1:11" x14ac:dyDescent="0.45">
      <c r="A1057" t="s">
        <v>386</v>
      </c>
      <c r="B1057" t="s">
        <v>17</v>
      </c>
      <c r="C1057" t="s">
        <v>278</v>
      </c>
      <c r="D1057" t="s">
        <v>279</v>
      </c>
      <c r="E1057" t="s">
        <v>280</v>
      </c>
      <c r="F1057">
        <v>2021</v>
      </c>
      <c r="G1057" t="s">
        <v>283</v>
      </c>
      <c r="H1057" t="s">
        <v>284</v>
      </c>
      <c r="I1057" t="s">
        <v>285</v>
      </c>
      <c r="J1057" t="s">
        <v>286</v>
      </c>
      <c r="K1057" t="s">
        <v>12122</v>
      </c>
    </row>
    <row r="1058" spans="1:11" x14ac:dyDescent="0.45">
      <c r="A1058" t="s">
        <v>11759</v>
      </c>
      <c r="B1058">
        <v>7</v>
      </c>
      <c r="C1058" t="s">
        <v>3673</v>
      </c>
      <c r="D1058" t="s">
        <v>3672</v>
      </c>
      <c r="E1058" t="s">
        <v>720</v>
      </c>
      <c r="F1058">
        <v>2023</v>
      </c>
      <c r="G1058" t="s">
        <v>3670</v>
      </c>
      <c r="I1058" t="s">
        <v>3669</v>
      </c>
      <c r="J1058" t="s">
        <v>3668</v>
      </c>
      <c r="K1058" t="s">
        <v>12480</v>
      </c>
    </row>
    <row r="1059" spans="1:11" x14ac:dyDescent="0.45">
      <c r="A1059" t="s">
        <v>11759</v>
      </c>
      <c r="B1059">
        <v>7</v>
      </c>
      <c r="C1059" t="s">
        <v>5721</v>
      </c>
      <c r="D1059" t="s">
        <v>5720</v>
      </c>
      <c r="E1059" t="s">
        <v>3189</v>
      </c>
      <c r="F1059">
        <v>2024</v>
      </c>
      <c r="G1059" t="s">
        <v>5719</v>
      </c>
      <c r="I1059" t="s">
        <v>5718</v>
      </c>
      <c r="J1059" t="s">
        <v>5717</v>
      </c>
      <c r="K1059" t="s">
        <v>12171</v>
      </c>
    </row>
    <row r="1060" spans="1:11" x14ac:dyDescent="0.45">
      <c r="A1060" t="s">
        <v>386</v>
      </c>
      <c r="B1060" t="s">
        <v>17</v>
      </c>
      <c r="C1060" t="s">
        <v>95</v>
      </c>
      <c r="D1060" t="s">
        <v>96</v>
      </c>
      <c r="E1060" t="s">
        <v>83</v>
      </c>
      <c r="F1060">
        <v>2023</v>
      </c>
      <c r="G1060" t="s">
        <v>98</v>
      </c>
      <c r="H1060" t="s">
        <v>99</v>
      </c>
      <c r="I1060" t="s">
        <v>100</v>
      </c>
      <c r="J1060" t="s">
        <v>101</v>
      </c>
      <c r="K1060" t="s">
        <v>12094</v>
      </c>
    </row>
    <row r="1061" spans="1:11" x14ac:dyDescent="0.45">
      <c r="A1061" t="s">
        <v>11759</v>
      </c>
      <c r="B1061">
        <v>7</v>
      </c>
      <c r="C1061" t="s">
        <v>5537</v>
      </c>
      <c r="D1061" t="s">
        <v>5536</v>
      </c>
      <c r="E1061" t="s">
        <v>690</v>
      </c>
      <c r="F1061">
        <v>2024</v>
      </c>
      <c r="G1061" t="s">
        <v>5535</v>
      </c>
      <c r="I1061" t="s">
        <v>5534</v>
      </c>
      <c r="J1061" t="s">
        <v>5533</v>
      </c>
      <c r="K1061" t="s">
        <v>12199</v>
      </c>
    </row>
    <row r="1062" spans="1:11" x14ac:dyDescent="0.45">
      <c r="A1062" t="s">
        <v>11759</v>
      </c>
      <c r="B1062">
        <v>7</v>
      </c>
      <c r="C1062" t="s">
        <v>1860</v>
      </c>
      <c r="D1062" t="s">
        <v>1859</v>
      </c>
      <c r="E1062" t="s">
        <v>1858</v>
      </c>
      <c r="F1062">
        <v>2019</v>
      </c>
      <c r="G1062" t="s">
        <v>1856</v>
      </c>
      <c r="I1062" t="s">
        <v>1855</v>
      </c>
      <c r="J1062" t="s">
        <v>1854</v>
      </c>
      <c r="K1062" t="s">
        <v>12741</v>
      </c>
    </row>
    <row r="1063" spans="1:11" x14ac:dyDescent="0.45">
      <c r="A1063" t="s">
        <v>11759</v>
      </c>
      <c r="B1063">
        <v>7</v>
      </c>
      <c r="C1063" t="s">
        <v>4187</v>
      </c>
      <c r="D1063" t="s">
        <v>4186</v>
      </c>
      <c r="E1063" t="s">
        <v>4185</v>
      </c>
      <c r="F1063">
        <v>2022</v>
      </c>
      <c r="G1063" t="s">
        <v>4184</v>
      </c>
      <c r="I1063" t="s">
        <v>4183</v>
      </c>
      <c r="J1063" t="s">
        <v>4182</v>
      </c>
      <c r="K1063" t="s">
        <v>12404</v>
      </c>
    </row>
    <row r="1064" spans="1:11" x14ac:dyDescent="0.45">
      <c r="A1064" t="s">
        <v>11760</v>
      </c>
      <c r="B1064" t="s">
        <v>5901</v>
      </c>
      <c r="C1064" t="s">
        <v>7006</v>
      </c>
      <c r="D1064" t="s">
        <v>7003</v>
      </c>
      <c r="F1064">
        <v>2020</v>
      </c>
      <c r="G1064" t="s">
        <v>7000</v>
      </c>
      <c r="H1064" t="s">
        <v>7001</v>
      </c>
      <c r="I1064" t="s">
        <v>6999</v>
      </c>
      <c r="K1064" t="s">
        <v>13110</v>
      </c>
    </row>
    <row r="1065" spans="1:11" x14ac:dyDescent="0.45">
      <c r="A1065" t="s">
        <v>11760</v>
      </c>
      <c r="B1065" t="s">
        <v>5857</v>
      </c>
      <c r="C1065" t="s">
        <v>6108</v>
      </c>
      <c r="D1065" t="s">
        <v>6106</v>
      </c>
      <c r="F1065">
        <v>2018</v>
      </c>
      <c r="G1065" t="s">
        <v>6103</v>
      </c>
      <c r="H1065" t="s">
        <v>6104</v>
      </c>
      <c r="I1065" t="s">
        <v>6102</v>
      </c>
      <c r="K1065" t="s">
        <v>13199</v>
      </c>
    </row>
    <row r="1066" spans="1:11" x14ac:dyDescent="0.45">
      <c r="A1066" t="s">
        <v>11759</v>
      </c>
      <c r="B1066">
        <v>7</v>
      </c>
      <c r="C1066" t="s">
        <v>1380</v>
      </c>
      <c r="D1066" t="s">
        <v>1379</v>
      </c>
      <c r="E1066" t="s">
        <v>1378</v>
      </c>
      <c r="F1066">
        <v>2020</v>
      </c>
      <c r="G1066" t="s">
        <v>1377</v>
      </c>
      <c r="I1066" t="s">
        <v>1376</v>
      </c>
      <c r="J1066" t="s">
        <v>1375</v>
      </c>
      <c r="K1066" t="s">
        <v>12806</v>
      </c>
    </row>
    <row r="1067" spans="1:11" x14ac:dyDescent="0.45">
      <c r="A1067" t="s">
        <v>11759</v>
      </c>
      <c r="B1067">
        <v>7</v>
      </c>
      <c r="C1067" t="s">
        <v>2995</v>
      </c>
      <c r="D1067" t="s">
        <v>2994</v>
      </c>
      <c r="E1067" t="s">
        <v>795</v>
      </c>
      <c r="F1067">
        <v>2023</v>
      </c>
      <c r="G1067" t="s">
        <v>2993</v>
      </c>
      <c r="I1067" t="s">
        <v>2992</v>
      </c>
      <c r="J1067" t="s">
        <v>2991</v>
      </c>
      <c r="K1067" t="s">
        <v>12579</v>
      </c>
    </row>
    <row r="1068" spans="1:11" x14ac:dyDescent="0.45">
      <c r="A1068" t="s">
        <v>11760</v>
      </c>
      <c r="B1068" t="s">
        <v>5857</v>
      </c>
      <c r="C1068" t="s">
        <v>6501</v>
      </c>
      <c r="D1068" t="s">
        <v>6498</v>
      </c>
      <c r="F1068">
        <v>2017</v>
      </c>
      <c r="G1068" t="s">
        <v>6496</v>
      </c>
      <c r="I1068" t="s">
        <v>6495</v>
      </c>
      <c r="K1068" t="s">
        <v>13160</v>
      </c>
    </row>
    <row r="1069" spans="1:11" x14ac:dyDescent="0.45">
      <c r="A1069" t="s">
        <v>11760</v>
      </c>
      <c r="B1069" t="s">
        <v>5857</v>
      </c>
      <c r="C1069" t="s">
        <v>6884</v>
      </c>
      <c r="D1069" t="s">
        <v>6881</v>
      </c>
      <c r="F1069">
        <v>2022</v>
      </c>
      <c r="G1069" t="s">
        <v>6878</v>
      </c>
      <c r="H1069" t="s">
        <v>6879</v>
      </c>
      <c r="I1069" t="s">
        <v>6877</v>
      </c>
      <c r="K1069" t="s">
        <v>13124</v>
      </c>
    </row>
    <row r="1070" spans="1:11" x14ac:dyDescent="0.45">
      <c r="A1070" t="s">
        <v>11759</v>
      </c>
      <c r="B1070">
        <v>7</v>
      </c>
      <c r="C1070" t="s">
        <v>1590</v>
      </c>
      <c r="D1070" t="s">
        <v>1589</v>
      </c>
      <c r="E1070" t="s">
        <v>626</v>
      </c>
      <c r="F1070">
        <v>2019</v>
      </c>
      <c r="G1070" t="s">
        <v>1587</v>
      </c>
      <c r="I1070" t="s">
        <v>1586</v>
      </c>
      <c r="J1070" t="s">
        <v>1585</v>
      </c>
      <c r="K1070" t="s">
        <v>12778</v>
      </c>
    </row>
    <row r="1071" spans="1:11" x14ac:dyDescent="0.45">
      <c r="A1071" t="s">
        <v>11759</v>
      </c>
      <c r="B1071">
        <v>7</v>
      </c>
      <c r="C1071" t="s">
        <v>2320</v>
      </c>
      <c r="D1071" t="s">
        <v>2319</v>
      </c>
      <c r="E1071" t="s">
        <v>2318</v>
      </c>
      <c r="F1071">
        <v>2017</v>
      </c>
      <c r="G1071" t="s">
        <v>2315</v>
      </c>
      <c r="I1071" t="s">
        <v>2314</v>
      </c>
      <c r="J1071" t="s">
        <v>2313</v>
      </c>
      <c r="K1071" t="s">
        <v>12679</v>
      </c>
    </row>
    <row r="1072" spans="1:11" x14ac:dyDescent="0.45">
      <c r="A1072" t="s">
        <v>11759</v>
      </c>
      <c r="B1072">
        <v>7</v>
      </c>
      <c r="C1072" t="s">
        <v>4976</v>
      </c>
      <c r="D1072" t="s">
        <v>4975</v>
      </c>
      <c r="E1072" t="s">
        <v>902</v>
      </c>
      <c r="F1072">
        <v>2024</v>
      </c>
      <c r="G1072" t="s">
        <v>4972</v>
      </c>
      <c r="I1072" t="s">
        <v>4971</v>
      </c>
      <c r="J1072" t="s">
        <v>4970</v>
      </c>
      <c r="K1072" t="s">
        <v>12285</v>
      </c>
    </row>
    <row r="1073" spans="1:11" x14ac:dyDescent="0.45">
      <c r="A1073" t="s">
        <v>11760</v>
      </c>
      <c r="B1073" t="s">
        <v>5857</v>
      </c>
      <c r="C1073" t="s">
        <v>6733</v>
      </c>
      <c r="D1073" t="s">
        <v>6730</v>
      </c>
      <c r="F1073">
        <v>2022</v>
      </c>
      <c r="G1073" t="s">
        <v>6727</v>
      </c>
      <c r="H1073" t="s">
        <v>6728</v>
      </c>
      <c r="I1073" t="s">
        <v>6726</v>
      </c>
      <c r="K1073" t="s">
        <v>13136</v>
      </c>
    </row>
    <row r="1074" spans="1:11" x14ac:dyDescent="0.45">
      <c r="A1074" t="s">
        <v>11759</v>
      </c>
      <c r="B1074">
        <v>7</v>
      </c>
      <c r="C1074" t="s">
        <v>1895</v>
      </c>
      <c r="D1074" t="s">
        <v>1894</v>
      </c>
      <c r="E1074" t="s">
        <v>1349</v>
      </c>
      <c r="F1074">
        <v>2019</v>
      </c>
      <c r="G1074" t="s">
        <v>1892</v>
      </c>
      <c r="I1074" t="s">
        <v>1891</v>
      </c>
      <c r="J1074" t="s">
        <v>1890</v>
      </c>
      <c r="K1074" t="s">
        <v>12736</v>
      </c>
    </row>
    <row r="1075" spans="1:11" x14ac:dyDescent="0.45">
      <c r="A1075" t="s">
        <v>11759</v>
      </c>
      <c r="B1075">
        <v>7</v>
      </c>
      <c r="C1075" t="s">
        <v>3464</v>
      </c>
      <c r="D1075" t="s">
        <v>3463</v>
      </c>
      <c r="E1075" t="s">
        <v>3462</v>
      </c>
      <c r="F1075">
        <v>2022</v>
      </c>
      <c r="G1075" t="s">
        <v>3459</v>
      </c>
      <c r="I1075" t="s">
        <v>3458</v>
      </c>
      <c r="J1075" t="s">
        <v>3457</v>
      </c>
      <c r="K1075" t="s">
        <v>12510</v>
      </c>
    </row>
    <row r="1076" spans="1:11" x14ac:dyDescent="0.45">
      <c r="A1076" t="s">
        <v>11759</v>
      </c>
      <c r="B1076">
        <v>7</v>
      </c>
      <c r="C1076" t="s">
        <v>1057</v>
      </c>
      <c r="D1076" t="s">
        <v>1056</v>
      </c>
      <c r="E1076" t="s">
        <v>720</v>
      </c>
      <c r="F1076">
        <v>2021</v>
      </c>
      <c r="G1076" t="s">
        <v>1053</v>
      </c>
      <c r="I1076" t="s">
        <v>1052</v>
      </c>
      <c r="J1076" t="s">
        <v>1051</v>
      </c>
      <c r="K1076" t="s">
        <v>12852</v>
      </c>
    </row>
    <row r="1077" spans="1:11" x14ac:dyDescent="0.45">
      <c r="A1077" t="s">
        <v>11761</v>
      </c>
      <c r="B1077" t="s">
        <v>9095</v>
      </c>
      <c r="C1077" t="s">
        <v>11242</v>
      </c>
      <c r="D1077" t="s">
        <v>11240</v>
      </c>
      <c r="F1077">
        <v>2022</v>
      </c>
      <c r="G1077" t="s">
        <v>11826</v>
      </c>
      <c r="H1077" t="s">
        <v>11236</v>
      </c>
      <c r="I1077" t="s">
        <v>11239</v>
      </c>
      <c r="J1077" t="s">
        <v>9084</v>
      </c>
      <c r="K1077" t="s">
        <v>13225</v>
      </c>
    </row>
    <row r="1078" spans="1:11" x14ac:dyDescent="0.45">
      <c r="A1078" t="s">
        <v>11759</v>
      </c>
      <c r="B1078">
        <v>7</v>
      </c>
      <c r="C1078" t="s">
        <v>5261</v>
      </c>
      <c r="D1078" t="s">
        <v>5260</v>
      </c>
      <c r="E1078" t="s">
        <v>5259</v>
      </c>
      <c r="F1078">
        <v>2024</v>
      </c>
      <c r="G1078" t="s">
        <v>5258</v>
      </c>
      <c r="I1078" t="s">
        <v>5257</v>
      </c>
      <c r="J1078" t="s">
        <v>5256</v>
      </c>
      <c r="K1078" t="s">
        <v>12241</v>
      </c>
    </row>
    <row r="1079" spans="1:11" x14ac:dyDescent="0.45">
      <c r="A1079" t="s">
        <v>388</v>
      </c>
      <c r="C1079" t="s">
        <v>409</v>
      </c>
      <c r="D1079" t="s">
        <v>410</v>
      </c>
      <c r="F1079">
        <v>2018</v>
      </c>
      <c r="G1079" t="s">
        <v>403</v>
      </c>
      <c r="H1079" t="s">
        <v>404</v>
      </c>
      <c r="I1079" t="s">
        <v>406</v>
      </c>
      <c r="J1079" t="s">
        <v>402</v>
      </c>
      <c r="K1079" t="s">
        <v>12152</v>
      </c>
    </row>
    <row r="1080" spans="1:11" x14ac:dyDescent="0.45">
      <c r="A1080" t="s">
        <v>11759</v>
      </c>
      <c r="B1080">
        <v>7</v>
      </c>
      <c r="C1080" t="s">
        <v>1173</v>
      </c>
      <c r="D1080" t="s">
        <v>1172</v>
      </c>
      <c r="E1080" t="s">
        <v>1171</v>
      </c>
      <c r="F1080">
        <v>2021</v>
      </c>
      <c r="G1080" t="s">
        <v>1169</v>
      </c>
      <c r="I1080" t="s">
        <v>1168</v>
      </c>
      <c r="J1080" t="s">
        <v>1167</v>
      </c>
      <c r="K1080" t="s">
        <v>12835</v>
      </c>
    </row>
    <row r="1081" spans="1:11" x14ac:dyDescent="0.45">
      <c r="A1081" t="s">
        <v>11759</v>
      </c>
      <c r="B1081">
        <v>7</v>
      </c>
      <c r="C1081" t="s">
        <v>1909</v>
      </c>
      <c r="D1081" t="s">
        <v>1908</v>
      </c>
      <c r="E1081" t="s">
        <v>1581</v>
      </c>
      <c r="F1081">
        <v>2020</v>
      </c>
      <c r="G1081" t="s">
        <v>1907</v>
      </c>
      <c r="I1081" t="s">
        <v>1906</v>
      </c>
      <c r="J1081" t="s">
        <v>1905</v>
      </c>
      <c r="K1081" t="s">
        <v>12734</v>
      </c>
    </row>
    <row r="1082" spans="1:11" x14ac:dyDescent="0.45">
      <c r="A1082" t="s">
        <v>11759</v>
      </c>
      <c r="B1082">
        <v>7</v>
      </c>
      <c r="C1082" t="s">
        <v>3145</v>
      </c>
      <c r="D1082" t="s">
        <v>3144</v>
      </c>
      <c r="E1082" t="s">
        <v>2652</v>
      </c>
      <c r="F1082">
        <v>2023</v>
      </c>
      <c r="G1082" t="s">
        <v>3142</v>
      </c>
      <c r="I1082" t="s">
        <v>3141</v>
      </c>
      <c r="J1082" t="s">
        <v>3140</v>
      </c>
      <c r="K1082" t="s">
        <v>12557</v>
      </c>
    </row>
    <row r="1083" spans="1:11" x14ac:dyDescent="0.45">
      <c r="A1083" t="s">
        <v>11759</v>
      </c>
      <c r="B1083">
        <v>7</v>
      </c>
      <c r="C1083" t="s">
        <v>4291</v>
      </c>
      <c r="D1083" t="s">
        <v>4290</v>
      </c>
      <c r="E1083" t="s">
        <v>4289</v>
      </c>
      <c r="F1083">
        <v>2021</v>
      </c>
      <c r="G1083" t="s">
        <v>4287</v>
      </c>
      <c r="I1083" t="s">
        <v>4286</v>
      </c>
      <c r="J1083" t="s">
        <v>4285</v>
      </c>
      <c r="K1083" t="s">
        <v>12388</v>
      </c>
    </row>
    <row r="1084" spans="1:11" x14ac:dyDescent="0.45">
      <c r="A1084" t="s">
        <v>11759</v>
      </c>
      <c r="B1084">
        <v>7</v>
      </c>
      <c r="C1084" t="s">
        <v>3221</v>
      </c>
      <c r="D1084" t="s">
        <v>3220</v>
      </c>
      <c r="E1084" t="s">
        <v>3219</v>
      </c>
      <c r="F1084">
        <v>2023</v>
      </c>
      <c r="G1084" t="s">
        <v>3218</v>
      </c>
      <c r="I1084" t="s">
        <v>3217</v>
      </c>
      <c r="J1084" t="s">
        <v>3216</v>
      </c>
      <c r="K1084" t="s">
        <v>12546</v>
      </c>
    </row>
    <row r="1085" spans="1:11" x14ac:dyDescent="0.45">
      <c r="A1085" t="s">
        <v>11759</v>
      </c>
      <c r="B1085">
        <v>7</v>
      </c>
      <c r="C1085" t="s">
        <v>4495</v>
      </c>
      <c r="D1085" t="s">
        <v>4494</v>
      </c>
      <c r="E1085" t="s">
        <v>1581</v>
      </c>
      <c r="F1085">
        <v>2021</v>
      </c>
      <c r="G1085" t="s">
        <v>4493</v>
      </c>
      <c r="I1085" t="s">
        <v>4492</v>
      </c>
      <c r="J1085" t="s">
        <v>4491</v>
      </c>
      <c r="K1085" t="s">
        <v>12357</v>
      </c>
    </row>
    <row r="1086" spans="1:11" x14ac:dyDescent="0.45">
      <c r="A1086" t="s">
        <v>11760</v>
      </c>
      <c r="B1086" t="s">
        <v>5857</v>
      </c>
      <c r="C1086" t="s">
        <v>8217</v>
      </c>
      <c r="D1086" t="s">
        <v>8214</v>
      </c>
      <c r="F1086">
        <v>2023</v>
      </c>
      <c r="G1086" t="s">
        <v>8212</v>
      </c>
      <c r="H1086" t="s">
        <v>8213</v>
      </c>
      <c r="I1086" t="s">
        <v>8211</v>
      </c>
      <c r="K1086" t="s">
        <v>12993</v>
      </c>
    </row>
    <row r="1087" spans="1:11" x14ac:dyDescent="0.45">
      <c r="A1087" t="s">
        <v>11760</v>
      </c>
      <c r="B1087" t="s">
        <v>5857</v>
      </c>
      <c r="C1087" t="s">
        <v>7208</v>
      </c>
      <c r="D1087" t="s">
        <v>7205</v>
      </c>
      <c r="F1087">
        <v>2021</v>
      </c>
      <c r="G1087" t="s">
        <v>7202</v>
      </c>
      <c r="H1087" t="s">
        <v>7203</v>
      </c>
      <c r="I1087" t="s">
        <v>7201</v>
      </c>
      <c r="K1087" t="s">
        <v>13091</v>
      </c>
    </row>
    <row r="1088" spans="1:11" x14ac:dyDescent="0.45">
      <c r="A1088" t="s">
        <v>11759</v>
      </c>
      <c r="B1088">
        <v>7</v>
      </c>
      <c r="C1088" t="s">
        <v>4866</v>
      </c>
      <c r="D1088" t="s">
        <v>4865</v>
      </c>
      <c r="E1088" t="s">
        <v>640</v>
      </c>
      <c r="F1088">
        <v>2024</v>
      </c>
      <c r="G1088" t="s">
        <v>4864</v>
      </c>
      <c r="I1088" t="s">
        <v>4863</v>
      </c>
      <c r="J1088" t="s">
        <v>4862</v>
      </c>
      <c r="K1088" t="s">
        <v>12301</v>
      </c>
    </row>
    <row r="1089" spans="1:11" x14ac:dyDescent="0.45">
      <c r="A1089" t="s">
        <v>11759</v>
      </c>
      <c r="B1089">
        <v>7</v>
      </c>
      <c r="C1089" t="s">
        <v>5826</v>
      </c>
      <c r="D1089" t="s">
        <v>5825</v>
      </c>
      <c r="E1089" t="s">
        <v>1980</v>
      </c>
      <c r="F1089">
        <v>2024</v>
      </c>
      <c r="G1089" t="s">
        <v>5823</v>
      </c>
      <c r="I1089" t="s">
        <v>5822</v>
      </c>
      <c r="J1089" t="s">
        <v>5821</v>
      </c>
      <c r="K1089" t="s">
        <v>12154</v>
      </c>
    </row>
    <row r="1090" spans="1:11" x14ac:dyDescent="0.45">
      <c r="A1090" t="s">
        <v>11759</v>
      </c>
      <c r="B1090">
        <v>7</v>
      </c>
      <c r="C1090" t="s">
        <v>4413</v>
      </c>
      <c r="D1090" t="s">
        <v>4412</v>
      </c>
      <c r="E1090" t="s">
        <v>4411</v>
      </c>
      <c r="F1090">
        <v>2021</v>
      </c>
      <c r="G1090" t="s">
        <v>4410</v>
      </c>
      <c r="I1090" t="s">
        <v>4409</v>
      </c>
      <c r="J1090" t="s">
        <v>4408</v>
      </c>
      <c r="K1090" t="s">
        <v>12370</v>
      </c>
    </row>
    <row r="1091" spans="1:11" x14ac:dyDescent="0.45">
      <c r="A1091" t="s">
        <v>11759</v>
      </c>
      <c r="B1091">
        <v>7</v>
      </c>
      <c r="C1091" t="s">
        <v>5235</v>
      </c>
      <c r="D1091" t="s">
        <v>5234</v>
      </c>
      <c r="E1091" t="s">
        <v>5233</v>
      </c>
      <c r="F1091">
        <v>2024</v>
      </c>
      <c r="G1091" t="s">
        <v>5232</v>
      </c>
      <c r="I1091" t="s">
        <v>5231</v>
      </c>
      <c r="J1091" t="s">
        <v>5230</v>
      </c>
      <c r="K1091" t="s">
        <v>12245</v>
      </c>
    </row>
    <row r="1092" spans="1:11" x14ac:dyDescent="0.45">
      <c r="A1092" t="s">
        <v>11759</v>
      </c>
      <c r="B1092">
        <v>7</v>
      </c>
      <c r="C1092" t="s">
        <v>4921</v>
      </c>
      <c r="D1092" t="s">
        <v>4920</v>
      </c>
      <c r="E1092" t="s">
        <v>4919</v>
      </c>
      <c r="F1092">
        <v>2024</v>
      </c>
      <c r="G1092" t="s">
        <v>4917</v>
      </c>
      <c r="I1092" t="s">
        <v>4916</v>
      </c>
      <c r="J1092" t="s">
        <v>4915</v>
      </c>
      <c r="K1092" t="s">
        <v>12293</v>
      </c>
    </row>
    <row r="1093" spans="1:11" x14ac:dyDescent="0.45">
      <c r="A1093" t="s">
        <v>11759</v>
      </c>
      <c r="B1093">
        <v>7</v>
      </c>
      <c r="C1093" t="s">
        <v>5333</v>
      </c>
      <c r="D1093" t="s">
        <v>5332</v>
      </c>
      <c r="E1093" t="s">
        <v>2473</v>
      </c>
      <c r="F1093">
        <v>2024</v>
      </c>
      <c r="G1093" t="s">
        <v>5330</v>
      </c>
      <c r="I1093" t="s">
        <v>5329</v>
      </c>
      <c r="J1093" t="s">
        <v>5328</v>
      </c>
      <c r="K1093" t="s">
        <v>12230</v>
      </c>
    </row>
    <row r="1094" spans="1:11" x14ac:dyDescent="0.45">
      <c r="A1094" t="s">
        <v>11759</v>
      </c>
      <c r="B1094">
        <v>7</v>
      </c>
      <c r="C1094" t="s">
        <v>4400</v>
      </c>
      <c r="D1094" t="s">
        <v>4399</v>
      </c>
      <c r="E1094" t="s">
        <v>4398</v>
      </c>
      <c r="F1094">
        <v>2021</v>
      </c>
      <c r="G1094" t="s">
        <v>4396</v>
      </c>
      <c r="I1094" t="s">
        <v>4395</v>
      </c>
      <c r="J1094" t="s">
        <v>4394</v>
      </c>
      <c r="K1094" t="s">
        <v>12372</v>
      </c>
    </row>
    <row r="1095" spans="1:11" x14ac:dyDescent="0.45">
      <c r="A1095" t="s">
        <v>11760</v>
      </c>
      <c r="B1095" t="s">
        <v>5901</v>
      </c>
      <c r="C1095" t="s">
        <v>7191</v>
      </c>
      <c r="D1095" t="s">
        <v>7188</v>
      </c>
      <c r="F1095">
        <v>2020</v>
      </c>
      <c r="G1095" t="s">
        <v>7184</v>
      </c>
      <c r="H1095" t="s">
        <v>7185</v>
      </c>
      <c r="I1095" t="s">
        <v>7183</v>
      </c>
      <c r="K1095" t="s">
        <v>13093</v>
      </c>
    </row>
    <row r="1096" spans="1:11" x14ac:dyDescent="0.45">
      <c r="A1096" t="s">
        <v>11759</v>
      </c>
      <c r="B1096">
        <v>7</v>
      </c>
      <c r="C1096" t="s">
        <v>4841</v>
      </c>
      <c r="D1096" t="s">
        <v>4840</v>
      </c>
      <c r="E1096" t="s">
        <v>4614</v>
      </c>
      <c r="F1096">
        <v>2024</v>
      </c>
      <c r="G1096" t="s">
        <v>4838</v>
      </c>
      <c r="I1096" t="s">
        <v>4837</v>
      </c>
      <c r="J1096" t="s">
        <v>4836</v>
      </c>
      <c r="K1096" t="s">
        <v>12305</v>
      </c>
    </row>
    <row r="1097" spans="1:11" x14ac:dyDescent="0.45">
      <c r="A1097" t="s">
        <v>11759</v>
      </c>
      <c r="B1097">
        <v>7</v>
      </c>
      <c r="C1097" t="s">
        <v>845</v>
      </c>
      <c r="D1097" t="s">
        <v>844</v>
      </c>
      <c r="E1097" t="s">
        <v>662</v>
      </c>
      <c r="F1097">
        <v>2021</v>
      </c>
      <c r="G1097" t="s">
        <v>843</v>
      </c>
      <c r="I1097" t="s">
        <v>842</v>
      </c>
      <c r="J1097" t="s">
        <v>841</v>
      </c>
      <c r="K1097" t="s">
        <v>12882</v>
      </c>
    </row>
    <row r="1098" spans="1:11" x14ac:dyDescent="0.45">
      <c r="A1098" t="s">
        <v>11760</v>
      </c>
      <c r="B1098" t="s">
        <v>5857</v>
      </c>
      <c r="C1098" t="s">
        <v>7756</v>
      </c>
      <c r="D1098" t="s">
        <v>3763</v>
      </c>
      <c r="F1098">
        <v>2022</v>
      </c>
      <c r="G1098" t="s">
        <v>7752</v>
      </c>
      <c r="H1098" t="s">
        <v>7753</v>
      </c>
      <c r="I1098" t="s">
        <v>7751</v>
      </c>
      <c r="K1098" t="s">
        <v>12466</v>
      </c>
    </row>
    <row r="1099" spans="1:11" x14ac:dyDescent="0.45">
      <c r="A1099" t="s">
        <v>11760</v>
      </c>
      <c r="B1099" t="s">
        <v>5901</v>
      </c>
      <c r="C1099" t="s">
        <v>7248</v>
      </c>
      <c r="D1099" t="s">
        <v>7245</v>
      </c>
      <c r="F1099">
        <v>2020</v>
      </c>
      <c r="G1099" t="s">
        <v>7242</v>
      </c>
      <c r="H1099" t="s">
        <v>7243</v>
      </c>
      <c r="I1099" t="s">
        <v>7241</v>
      </c>
      <c r="K1099" t="s">
        <v>13086</v>
      </c>
    </row>
    <row r="1100" spans="1:11" x14ac:dyDescent="0.45">
      <c r="A1100" t="s">
        <v>386</v>
      </c>
      <c r="B1100" t="s">
        <v>17</v>
      </c>
      <c r="C1100" t="s">
        <v>48</v>
      </c>
      <c r="D1100" t="s">
        <v>49</v>
      </c>
      <c r="E1100" t="s">
        <v>20</v>
      </c>
      <c r="F1100">
        <v>2022</v>
      </c>
      <c r="G1100" t="s">
        <v>52</v>
      </c>
      <c r="H1100" t="s">
        <v>53</v>
      </c>
      <c r="I1100" t="s">
        <v>54</v>
      </c>
      <c r="J1100" t="s">
        <v>55</v>
      </c>
      <c r="K1100" t="s">
        <v>12088</v>
      </c>
    </row>
    <row r="1101" spans="1:11" x14ac:dyDescent="0.45">
      <c r="A1101" t="s">
        <v>11760</v>
      </c>
      <c r="B1101" t="s">
        <v>5857</v>
      </c>
      <c r="C1101" t="s">
        <v>6160</v>
      </c>
      <c r="D1101" t="s">
        <v>6158</v>
      </c>
      <c r="F1101">
        <v>2020</v>
      </c>
      <c r="G1101" t="s">
        <v>6155</v>
      </c>
      <c r="H1101" t="s">
        <v>6156</v>
      </c>
      <c r="I1101" t="s">
        <v>6154</v>
      </c>
      <c r="K1101" t="s">
        <v>13193</v>
      </c>
    </row>
    <row r="1102" spans="1:11" x14ac:dyDescent="0.45">
      <c r="A1102" t="s">
        <v>11760</v>
      </c>
      <c r="B1102" t="s">
        <v>5857</v>
      </c>
      <c r="C1102" t="s">
        <v>7925</v>
      </c>
      <c r="D1102" t="s">
        <v>7922</v>
      </c>
      <c r="F1102">
        <v>2022</v>
      </c>
      <c r="G1102" t="s">
        <v>7919</v>
      </c>
      <c r="H1102" t="s">
        <v>7920</v>
      </c>
      <c r="I1102" t="s">
        <v>7918</v>
      </c>
      <c r="K1102" t="s">
        <v>13021</v>
      </c>
    </row>
    <row r="1103" spans="1:11" x14ac:dyDescent="0.45">
      <c r="A1103" t="s">
        <v>11760</v>
      </c>
      <c r="B1103" t="s">
        <v>5857</v>
      </c>
      <c r="C1103" t="s">
        <v>8239</v>
      </c>
      <c r="D1103" t="s">
        <v>8236</v>
      </c>
      <c r="F1103">
        <v>2023</v>
      </c>
      <c r="G1103" t="s">
        <v>8233</v>
      </c>
      <c r="H1103" t="s">
        <v>8234</v>
      </c>
      <c r="I1103" t="s">
        <v>8232</v>
      </c>
      <c r="K1103" t="s">
        <v>12502</v>
      </c>
    </row>
    <row r="1104" spans="1:11" x14ac:dyDescent="0.45">
      <c r="A1104" t="s">
        <v>11760</v>
      </c>
      <c r="B1104" t="s">
        <v>5857</v>
      </c>
      <c r="C1104" t="s">
        <v>6570</v>
      </c>
      <c r="D1104" t="s">
        <v>6567</v>
      </c>
      <c r="F1104">
        <v>2020</v>
      </c>
      <c r="G1104" t="s">
        <v>6564</v>
      </c>
      <c r="H1104" t="s">
        <v>6565</v>
      </c>
      <c r="I1104" t="s">
        <v>6563</v>
      </c>
      <c r="K1104" t="s">
        <v>13153</v>
      </c>
    </row>
    <row r="1105" spans="1:11" x14ac:dyDescent="0.45">
      <c r="A1105" t="s">
        <v>11759</v>
      </c>
      <c r="B1105">
        <v>7</v>
      </c>
      <c r="C1105" t="s">
        <v>3131</v>
      </c>
      <c r="D1105" t="s">
        <v>3130</v>
      </c>
      <c r="E1105" t="s">
        <v>1980</v>
      </c>
      <c r="F1105">
        <v>2023</v>
      </c>
      <c r="G1105" t="s">
        <v>3128</v>
      </c>
      <c r="I1105" t="s">
        <v>3127</v>
      </c>
      <c r="J1105" t="s">
        <v>3126</v>
      </c>
      <c r="K1105" t="s">
        <v>12559</v>
      </c>
    </row>
    <row r="1106" spans="1:11" x14ac:dyDescent="0.45">
      <c r="A1106" t="s">
        <v>11759</v>
      </c>
      <c r="B1106">
        <v>7</v>
      </c>
      <c r="C1106" t="s">
        <v>3609</v>
      </c>
      <c r="D1106" t="s">
        <v>3608</v>
      </c>
      <c r="E1106" t="s">
        <v>3607</v>
      </c>
      <c r="F1106">
        <v>2022</v>
      </c>
      <c r="G1106" t="s">
        <v>3605</v>
      </c>
      <c r="I1106" t="s">
        <v>3604</v>
      </c>
      <c r="J1106" t="s">
        <v>3603</v>
      </c>
      <c r="K1106" t="s">
        <v>12489</v>
      </c>
    </row>
    <row r="1107" spans="1:11" x14ac:dyDescent="0.45">
      <c r="A1107" t="s">
        <v>11759</v>
      </c>
      <c r="B1107">
        <v>7</v>
      </c>
      <c r="C1107" t="s">
        <v>5506</v>
      </c>
      <c r="D1107" t="s">
        <v>5505</v>
      </c>
      <c r="E1107" t="s">
        <v>5504</v>
      </c>
      <c r="F1107">
        <v>2024</v>
      </c>
      <c r="G1107" t="s">
        <v>5502</v>
      </c>
      <c r="I1107" t="s">
        <v>5501</v>
      </c>
      <c r="J1107" t="s">
        <v>5500</v>
      </c>
      <c r="K1107" t="s">
        <v>12204</v>
      </c>
    </row>
    <row r="1108" spans="1:11" x14ac:dyDescent="0.45">
      <c r="A1108" t="s">
        <v>11760</v>
      </c>
      <c r="B1108" t="s">
        <v>5857</v>
      </c>
      <c r="C1108" t="s">
        <v>7088</v>
      </c>
      <c r="D1108" t="s">
        <v>7085</v>
      </c>
      <c r="F1108">
        <v>2022</v>
      </c>
      <c r="G1108" t="s">
        <v>7082</v>
      </c>
      <c r="H1108" t="s">
        <v>7083</v>
      </c>
      <c r="I1108" t="s">
        <v>7081</v>
      </c>
      <c r="K1108" t="s">
        <v>13104</v>
      </c>
    </row>
    <row r="1109" spans="1:11" x14ac:dyDescent="0.45">
      <c r="A1109" t="s">
        <v>11759</v>
      </c>
      <c r="B1109">
        <v>7</v>
      </c>
      <c r="C1109" t="s">
        <v>5576</v>
      </c>
      <c r="D1109" t="s">
        <v>5575</v>
      </c>
      <c r="E1109" t="s">
        <v>4614</v>
      </c>
      <c r="F1109">
        <v>2024</v>
      </c>
      <c r="G1109" t="s">
        <v>5573</v>
      </c>
      <c r="I1109" t="s">
        <v>5572</v>
      </c>
      <c r="J1109" t="s">
        <v>5571</v>
      </c>
      <c r="K1109" t="s">
        <v>12193</v>
      </c>
    </row>
    <row r="1110" spans="1:11" x14ac:dyDescent="0.45">
      <c r="A1110" t="s">
        <v>11759</v>
      </c>
      <c r="B1110">
        <v>7</v>
      </c>
      <c r="C1110" t="s">
        <v>3732</v>
      </c>
      <c r="D1110" t="s">
        <v>3731</v>
      </c>
      <c r="E1110" t="s">
        <v>704</v>
      </c>
      <c r="F1110">
        <v>2023</v>
      </c>
      <c r="G1110" t="s">
        <v>3730</v>
      </c>
      <c r="I1110" t="s">
        <v>3729</v>
      </c>
      <c r="J1110" t="s">
        <v>3728</v>
      </c>
      <c r="K1110" t="s">
        <v>12471</v>
      </c>
    </row>
    <row r="1111" spans="1:11" x14ac:dyDescent="0.45">
      <c r="A1111" t="s">
        <v>11759</v>
      </c>
      <c r="B1111">
        <v>7</v>
      </c>
      <c r="C1111" t="s">
        <v>5267</v>
      </c>
      <c r="D1111" t="s">
        <v>5266</v>
      </c>
      <c r="E1111" t="s">
        <v>1717</v>
      </c>
      <c r="F1111">
        <v>2024</v>
      </c>
      <c r="G1111" t="s">
        <v>5265</v>
      </c>
      <c r="I1111" t="s">
        <v>5264</v>
      </c>
      <c r="J1111" t="s">
        <v>5263</v>
      </c>
      <c r="K1111" t="s">
        <v>12240</v>
      </c>
    </row>
    <row r="1112" spans="1:11" x14ac:dyDescent="0.45">
      <c r="A1112" t="s">
        <v>11760</v>
      </c>
      <c r="B1112" t="s">
        <v>5901</v>
      </c>
      <c r="C1112" t="s">
        <v>8562</v>
      </c>
      <c r="D1112" t="s">
        <v>5201</v>
      </c>
      <c r="F1112">
        <v>2024</v>
      </c>
      <c r="G1112" t="s">
        <v>8558</v>
      </c>
      <c r="H1112" t="s">
        <v>8559</v>
      </c>
      <c r="I1112" t="s">
        <v>8557</v>
      </c>
      <c r="K1112" t="s">
        <v>12250</v>
      </c>
    </row>
    <row r="1113" spans="1:11" x14ac:dyDescent="0.45">
      <c r="A1113" t="s">
        <v>11759</v>
      </c>
      <c r="B1113">
        <v>7</v>
      </c>
      <c r="C1113" t="s">
        <v>3295</v>
      </c>
      <c r="D1113" t="s">
        <v>3294</v>
      </c>
      <c r="E1113" t="s">
        <v>720</v>
      </c>
      <c r="F1113">
        <v>2023</v>
      </c>
      <c r="G1113" t="s">
        <v>3292</v>
      </c>
      <c r="I1113" t="s">
        <v>3291</v>
      </c>
      <c r="J1113" t="s">
        <v>3290</v>
      </c>
      <c r="K1113" t="s">
        <v>12535</v>
      </c>
    </row>
    <row r="1114" spans="1:11" x14ac:dyDescent="0.45">
      <c r="A1114" t="s">
        <v>11760</v>
      </c>
      <c r="B1114" t="s">
        <v>5857</v>
      </c>
      <c r="C1114" t="s">
        <v>7713</v>
      </c>
      <c r="D1114" t="s">
        <v>7710</v>
      </c>
      <c r="F1114">
        <v>2023</v>
      </c>
      <c r="G1114" t="s">
        <v>7707</v>
      </c>
      <c r="H1114" t="s">
        <v>7708</v>
      </c>
      <c r="I1114" t="s">
        <v>7706</v>
      </c>
      <c r="K1114" t="s">
        <v>12474</v>
      </c>
    </row>
    <row r="1115" spans="1:11" x14ac:dyDescent="0.45">
      <c r="A1115" t="s">
        <v>11759</v>
      </c>
      <c r="B1115">
        <v>7</v>
      </c>
      <c r="C1115" t="s">
        <v>1234</v>
      </c>
      <c r="D1115" t="s">
        <v>1233</v>
      </c>
      <c r="E1115" t="s">
        <v>1047</v>
      </c>
      <c r="F1115">
        <v>2020</v>
      </c>
      <c r="G1115" t="s">
        <v>1232</v>
      </c>
      <c r="I1115" t="s">
        <v>1231</v>
      </c>
      <c r="J1115" t="s">
        <v>1230</v>
      </c>
      <c r="K1115" t="s">
        <v>12826</v>
      </c>
    </row>
    <row r="1116" spans="1:11" x14ac:dyDescent="0.45">
      <c r="A1116" t="s">
        <v>11759</v>
      </c>
      <c r="B1116">
        <v>7</v>
      </c>
      <c r="C1116" t="s">
        <v>1165</v>
      </c>
      <c r="D1116" t="s">
        <v>1164</v>
      </c>
      <c r="E1116" t="s">
        <v>626</v>
      </c>
      <c r="F1116">
        <v>2021</v>
      </c>
      <c r="G1116" t="s">
        <v>1163</v>
      </c>
      <c r="I1116" t="s">
        <v>1162</v>
      </c>
      <c r="J1116" t="s">
        <v>1161</v>
      </c>
      <c r="K1116" t="s">
        <v>12836</v>
      </c>
    </row>
    <row r="1117" spans="1:11" x14ac:dyDescent="0.45">
      <c r="A1117" t="s">
        <v>11759</v>
      </c>
      <c r="B1117">
        <v>7</v>
      </c>
      <c r="C1117" t="s">
        <v>2831</v>
      </c>
      <c r="D1117" t="s">
        <v>2830</v>
      </c>
      <c r="E1117" t="s">
        <v>2829</v>
      </c>
      <c r="F1117">
        <v>2024</v>
      </c>
      <c r="G1117" t="s">
        <v>2827</v>
      </c>
      <c r="I1117" t="s">
        <v>2826</v>
      </c>
      <c r="J1117" t="s">
        <v>2825</v>
      </c>
      <c r="K1117" t="s">
        <v>12604</v>
      </c>
    </row>
    <row r="1118" spans="1:11" x14ac:dyDescent="0.45">
      <c r="A1118" t="s">
        <v>11759</v>
      </c>
      <c r="B1118">
        <v>7</v>
      </c>
      <c r="C1118" t="s">
        <v>621</v>
      </c>
      <c r="D1118" t="s">
        <v>620</v>
      </c>
      <c r="E1118" t="s">
        <v>619</v>
      </c>
      <c r="F1118">
        <v>2021</v>
      </c>
      <c r="G1118" t="s">
        <v>618</v>
      </c>
      <c r="I1118" t="s">
        <v>617</v>
      </c>
      <c r="J1118" t="s">
        <v>616</v>
      </c>
      <c r="K1118" t="s">
        <v>12913</v>
      </c>
    </row>
    <row r="1119" spans="1:11" x14ac:dyDescent="0.45">
      <c r="A1119" t="s">
        <v>11759</v>
      </c>
      <c r="B1119">
        <v>7</v>
      </c>
      <c r="C1119" t="s">
        <v>2085</v>
      </c>
      <c r="D1119" t="s">
        <v>2084</v>
      </c>
      <c r="E1119" t="s">
        <v>2083</v>
      </c>
      <c r="F1119">
        <v>2017</v>
      </c>
      <c r="G1119" t="s">
        <v>2081</v>
      </c>
      <c r="I1119" t="s">
        <v>2080</v>
      </c>
      <c r="J1119" t="s">
        <v>2079</v>
      </c>
      <c r="K1119" t="s">
        <v>12710</v>
      </c>
    </row>
    <row r="1120" spans="1:11" x14ac:dyDescent="0.45">
      <c r="A1120" t="s">
        <v>11759</v>
      </c>
      <c r="B1120">
        <v>7</v>
      </c>
      <c r="C1120" t="s">
        <v>2694</v>
      </c>
      <c r="D1120" t="s">
        <v>2693</v>
      </c>
      <c r="E1120" t="s">
        <v>2692</v>
      </c>
      <c r="F1120">
        <v>2023</v>
      </c>
      <c r="G1120" t="s">
        <v>2691</v>
      </c>
      <c r="I1120" t="s">
        <v>2690</v>
      </c>
      <c r="J1120" t="s">
        <v>2689</v>
      </c>
      <c r="K1120" t="s">
        <v>12624</v>
      </c>
    </row>
    <row r="1121" spans="1:11" x14ac:dyDescent="0.45">
      <c r="A1121" t="s">
        <v>11759</v>
      </c>
      <c r="B1121">
        <v>7</v>
      </c>
      <c r="C1121" t="s">
        <v>2930</v>
      </c>
      <c r="D1121" t="s">
        <v>2929</v>
      </c>
      <c r="E1121" t="s">
        <v>605</v>
      </c>
      <c r="F1121">
        <v>2023</v>
      </c>
      <c r="G1121" t="s">
        <v>2928</v>
      </c>
      <c r="I1121" t="s">
        <v>2927</v>
      </c>
      <c r="J1121" t="s">
        <v>2926</v>
      </c>
      <c r="K1121" t="s">
        <v>12589</v>
      </c>
    </row>
    <row r="1122" spans="1:11" x14ac:dyDescent="0.45">
      <c r="A1122" t="s">
        <v>11759</v>
      </c>
      <c r="B1122">
        <v>7</v>
      </c>
      <c r="C1122" t="s">
        <v>2397</v>
      </c>
      <c r="D1122" t="s">
        <v>2396</v>
      </c>
      <c r="E1122" t="s">
        <v>662</v>
      </c>
      <c r="F1122">
        <v>2017</v>
      </c>
      <c r="G1122" t="s">
        <v>2394</v>
      </c>
      <c r="I1122" t="s">
        <v>2393</v>
      </c>
      <c r="J1122" t="s">
        <v>2392</v>
      </c>
      <c r="K1122" t="s">
        <v>12668</v>
      </c>
    </row>
    <row r="1123" spans="1:11" x14ac:dyDescent="0.45">
      <c r="A1123" t="s">
        <v>11759</v>
      </c>
      <c r="B1123">
        <v>7</v>
      </c>
      <c r="C1123" t="s">
        <v>1778</v>
      </c>
      <c r="D1123" t="s">
        <v>1777</v>
      </c>
      <c r="E1123" t="s">
        <v>1776</v>
      </c>
      <c r="F1123">
        <v>2018</v>
      </c>
      <c r="G1123" t="s">
        <v>1775</v>
      </c>
      <c r="I1123" t="s">
        <v>1774</v>
      </c>
      <c r="J1123" t="s">
        <v>1773</v>
      </c>
      <c r="K1123" t="s">
        <v>12752</v>
      </c>
    </row>
    <row r="1124" spans="1:11" x14ac:dyDescent="0.45">
      <c r="A1124" t="s">
        <v>11759</v>
      </c>
      <c r="B1124">
        <v>7</v>
      </c>
      <c r="C1124" t="s">
        <v>3784</v>
      </c>
      <c r="D1124" t="s">
        <v>3783</v>
      </c>
      <c r="E1124" t="s">
        <v>1559</v>
      </c>
      <c r="F1124">
        <v>2023</v>
      </c>
      <c r="G1124" t="s">
        <v>3782</v>
      </c>
      <c r="I1124" t="s">
        <v>3781</v>
      </c>
      <c r="J1124" t="s">
        <v>3780</v>
      </c>
      <c r="K1124" t="s">
        <v>12463</v>
      </c>
    </row>
    <row r="1125" spans="1:11" x14ac:dyDescent="0.45">
      <c r="A1125" t="s">
        <v>11760</v>
      </c>
      <c r="B1125" t="s">
        <v>5901</v>
      </c>
      <c r="C1125" t="s">
        <v>8288</v>
      </c>
      <c r="D1125" t="s">
        <v>8285</v>
      </c>
      <c r="F1125">
        <v>2024</v>
      </c>
      <c r="G1125" t="s">
        <v>8282</v>
      </c>
      <c r="H1125" t="s">
        <v>8283</v>
      </c>
      <c r="I1125" t="s">
        <v>8281</v>
      </c>
      <c r="K1125" t="s">
        <v>12989</v>
      </c>
    </row>
    <row r="1126" spans="1:11" x14ac:dyDescent="0.45">
      <c r="A1126" t="s">
        <v>11760</v>
      </c>
      <c r="B1126" t="s">
        <v>5901</v>
      </c>
      <c r="C1126" t="s">
        <v>7359</v>
      </c>
      <c r="D1126" t="s">
        <v>7356</v>
      </c>
      <c r="F1126">
        <v>2021</v>
      </c>
      <c r="G1126" t="s">
        <v>7353</v>
      </c>
      <c r="H1126" t="s">
        <v>7354</v>
      </c>
      <c r="I1126" t="s">
        <v>7352</v>
      </c>
      <c r="K1126" t="s">
        <v>13075</v>
      </c>
    </row>
    <row r="1127" spans="1:11" x14ac:dyDescent="0.45">
      <c r="A1127" t="s">
        <v>11759</v>
      </c>
      <c r="B1127">
        <v>7</v>
      </c>
      <c r="C1127" t="s">
        <v>1598</v>
      </c>
      <c r="D1127" t="s">
        <v>1597</v>
      </c>
      <c r="E1127" t="s">
        <v>1596</v>
      </c>
      <c r="F1127">
        <v>2020</v>
      </c>
      <c r="G1127" t="s">
        <v>1594</v>
      </c>
      <c r="I1127" t="s">
        <v>1593</v>
      </c>
      <c r="J1127" t="s">
        <v>1592</v>
      </c>
      <c r="K1127" t="s">
        <v>12777</v>
      </c>
    </row>
    <row r="1128" spans="1:11" x14ac:dyDescent="0.45">
      <c r="A1128" t="s">
        <v>11759</v>
      </c>
      <c r="B1128">
        <v>7</v>
      </c>
      <c r="C1128" t="s">
        <v>810</v>
      </c>
      <c r="D1128" t="s">
        <v>809</v>
      </c>
      <c r="E1128" t="s">
        <v>808</v>
      </c>
      <c r="F1128">
        <v>2020</v>
      </c>
      <c r="G1128" t="s">
        <v>807</v>
      </c>
      <c r="I1128" t="s">
        <v>806</v>
      </c>
      <c r="J1128" t="s">
        <v>805</v>
      </c>
      <c r="K1128" t="s">
        <v>12887</v>
      </c>
    </row>
    <row r="1129" spans="1:11" x14ac:dyDescent="0.45">
      <c r="A1129" t="s">
        <v>11759</v>
      </c>
      <c r="B1129">
        <v>7</v>
      </c>
      <c r="C1129" t="s">
        <v>2905</v>
      </c>
      <c r="D1129" t="s">
        <v>2904</v>
      </c>
      <c r="E1129" t="s">
        <v>2494</v>
      </c>
      <c r="F1129">
        <v>2023</v>
      </c>
      <c r="G1129" t="s">
        <v>2903</v>
      </c>
      <c r="I1129" t="s">
        <v>2902</v>
      </c>
      <c r="J1129" t="s">
        <v>2901</v>
      </c>
      <c r="K1129" t="s">
        <v>12593</v>
      </c>
    </row>
    <row r="1130" spans="1:11" x14ac:dyDescent="0.45">
      <c r="A1130" t="s">
        <v>11760</v>
      </c>
      <c r="B1130" t="s">
        <v>5857</v>
      </c>
      <c r="C1130" t="s">
        <v>8336</v>
      </c>
      <c r="D1130" t="s">
        <v>8333</v>
      </c>
      <c r="F1130">
        <v>2024</v>
      </c>
      <c r="G1130" t="s">
        <v>8329</v>
      </c>
      <c r="H1130" t="s">
        <v>8330</v>
      </c>
      <c r="I1130" t="s">
        <v>8328</v>
      </c>
      <c r="K1130" t="s">
        <v>12986</v>
      </c>
    </row>
    <row r="1131" spans="1:11" x14ac:dyDescent="0.45">
      <c r="A1131" t="s">
        <v>11759</v>
      </c>
      <c r="B1131">
        <v>7</v>
      </c>
      <c r="C1131" t="s">
        <v>1958</v>
      </c>
      <c r="D1131" t="s">
        <v>1957</v>
      </c>
      <c r="E1131" t="s">
        <v>1785</v>
      </c>
      <c r="F1131">
        <v>2020</v>
      </c>
      <c r="G1131" t="s">
        <v>1954</v>
      </c>
      <c r="I1131" t="s">
        <v>1953</v>
      </c>
      <c r="J1131" t="s">
        <v>1952</v>
      </c>
      <c r="K1131" t="s">
        <v>12727</v>
      </c>
    </row>
    <row r="1132" spans="1:11" x14ac:dyDescent="0.45">
      <c r="A1132" t="s">
        <v>11759</v>
      </c>
      <c r="B1132">
        <v>7</v>
      </c>
      <c r="C1132" t="s">
        <v>1988</v>
      </c>
      <c r="D1132" t="s">
        <v>1987</v>
      </c>
      <c r="E1132" t="s">
        <v>1559</v>
      </c>
      <c r="F1132">
        <v>2019</v>
      </c>
      <c r="G1132" t="s">
        <v>1986</v>
      </c>
      <c r="I1132" t="s">
        <v>1985</v>
      </c>
      <c r="J1132" t="s">
        <v>1984</v>
      </c>
      <c r="K1132" t="s">
        <v>12723</v>
      </c>
    </row>
    <row r="1133" spans="1:11" x14ac:dyDescent="0.45">
      <c r="A1133" t="s">
        <v>11759</v>
      </c>
      <c r="B1133">
        <v>7</v>
      </c>
      <c r="C1133" t="s">
        <v>3509</v>
      </c>
      <c r="D1133" t="s">
        <v>3508</v>
      </c>
      <c r="E1133" t="s">
        <v>676</v>
      </c>
      <c r="F1133">
        <v>2022</v>
      </c>
      <c r="G1133" t="s">
        <v>3507</v>
      </c>
      <c r="I1133" t="s">
        <v>3506</v>
      </c>
      <c r="J1133" t="s">
        <v>3505</v>
      </c>
      <c r="K1133" t="s">
        <v>12503</v>
      </c>
    </row>
    <row r="1134" spans="1:11" x14ac:dyDescent="0.45">
      <c r="A1134" t="s">
        <v>11760</v>
      </c>
      <c r="B1134" t="s">
        <v>5857</v>
      </c>
      <c r="C1134" t="s">
        <v>6100</v>
      </c>
      <c r="D1134" t="s">
        <v>6097</v>
      </c>
      <c r="F1134">
        <v>2020</v>
      </c>
      <c r="G1134" t="s">
        <v>6094</v>
      </c>
      <c r="H1134" t="s">
        <v>6095</v>
      </c>
      <c r="I1134" t="s">
        <v>6093</v>
      </c>
      <c r="K1134" t="s">
        <v>13200</v>
      </c>
    </row>
    <row r="1135" spans="1:11" x14ac:dyDescent="0.45">
      <c r="A1135" t="s">
        <v>11759</v>
      </c>
      <c r="B1135">
        <v>7</v>
      </c>
      <c r="C1135" t="s">
        <v>4317</v>
      </c>
      <c r="D1135" t="s">
        <v>4316</v>
      </c>
      <c r="E1135" t="s">
        <v>2366</v>
      </c>
      <c r="F1135">
        <v>2022</v>
      </c>
      <c r="G1135" t="s">
        <v>4315</v>
      </c>
      <c r="I1135" t="s">
        <v>4314</v>
      </c>
      <c r="J1135" t="s">
        <v>4313</v>
      </c>
      <c r="K1135" t="s">
        <v>12384</v>
      </c>
    </row>
    <row r="1136" spans="1:11" x14ac:dyDescent="0.45">
      <c r="A1136" t="s">
        <v>11759</v>
      </c>
      <c r="B1136">
        <v>7</v>
      </c>
      <c r="C1136" t="s">
        <v>1539</v>
      </c>
      <c r="D1136" t="s">
        <v>1538</v>
      </c>
      <c r="E1136" t="s">
        <v>640</v>
      </c>
      <c r="F1136">
        <v>2019</v>
      </c>
      <c r="G1136" t="s">
        <v>1536</v>
      </c>
      <c r="I1136" t="s">
        <v>1535</v>
      </c>
      <c r="J1136" t="s">
        <v>1534</v>
      </c>
      <c r="K1136" t="s">
        <v>12785</v>
      </c>
    </row>
    <row r="1137" spans="1:11" x14ac:dyDescent="0.45">
      <c r="A1137" t="s">
        <v>11759</v>
      </c>
      <c r="B1137">
        <v>7</v>
      </c>
      <c r="C1137" t="s">
        <v>2893</v>
      </c>
      <c r="D1137" t="s">
        <v>2892</v>
      </c>
      <c r="E1137" t="s">
        <v>640</v>
      </c>
      <c r="F1137">
        <v>2023</v>
      </c>
      <c r="G1137" t="s">
        <v>2891</v>
      </c>
      <c r="I1137" t="s">
        <v>2890</v>
      </c>
      <c r="J1137" t="s">
        <v>2889</v>
      </c>
      <c r="K1137" t="s">
        <v>12595</v>
      </c>
    </row>
    <row r="1138" spans="1:11" x14ac:dyDescent="0.45">
      <c r="A1138" t="s">
        <v>11760</v>
      </c>
      <c r="B1138" t="s">
        <v>5857</v>
      </c>
      <c r="C1138" t="s">
        <v>8555</v>
      </c>
      <c r="D1138" t="s">
        <v>2917</v>
      </c>
      <c r="F1138">
        <v>2023</v>
      </c>
      <c r="G1138" t="s">
        <v>8550</v>
      </c>
      <c r="H1138" t="s">
        <v>8551</v>
      </c>
      <c r="I1138" t="s">
        <v>8549</v>
      </c>
      <c r="K1138" t="s">
        <v>12591</v>
      </c>
    </row>
    <row r="1139" spans="1:11" x14ac:dyDescent="0.45">
      <c r="A1139" t="s">
        <v>11759</v>
      </c>
      <c r="B1139">
        <v>7</v>
      </c>
      <c r="C1139" t="s">
        <v>5784</v>
      </c>
      <c r="D1139" t="s">
        <v>5783</v>
      </c>
      <c r="E1139" t="s">
        <v>4614</v>
      </c>
      <c r="F1139">
        <v>2024</v>
      </c>
      <c r="G1139" t="s">
        <v>5781</v>
      </c>
      <c r="I1139" t="s">
        <v>5780</v>
      </c>
      <c r="J1139" t="s">
        <v>5779</v>
      </c>
      <c r="K1139" t="s">
        <v>12161</v>
      </c>
    </row>
    <row r="1140" spans="1:11" x14ac:dyDescent="0.45">
      <c r="A1140" t="s">
        <v>11760</v>
      </c>
      <c r="B1140" t="s">
        <v>5857</v>
      </c>
      <c r="C1140" t="s">
        <v>8454</v>
      </c>
      <c r="D1140" t="s">
        <v>8451</v>
      </c>
      <c r="F1140">
        <v>2024</v>
      </c>
      <c r="G1140" t="s">
        <v>8449</v>
      </c>
      <c r="H1140" t="s">
        <v>8450</v>
      </c>
      <c r="I1140" t="s">
        <v>8448</v>
      </c>
      <c r="K1140" t="s">
        <v>12977</v>
      </c>
    </row>
    <row r="1141" spans="1:11" x14ac:dyDescent="0.45">
      <c r="A1141" t="s">
        <v>11759</v>
      </c>
      <c r="B1141">
        <v>7</v>
      </c>
      <c r="C1141" t="s">
        <v>746</v>
      </c>
      <c r="D1141" t="s">
        <v>745</v>
      </c>
      <c r="E1141" t="s">
        <v>744</v>
      </c>
      <c r="F1141">
        <v>2020</v>
      </c>
      <c r="G1141" t="s">
        <v>742</v>
      </c>
      <c r="I1141" t="s">
        <v>741</v>
      </c>
      <c r="J1141" t="s">
        <v>740</v>
      </c>
      <c r="K1141" t="s">
        <v>12896</v>
      </c>
    </row>
    <row r="1142" spans="1:11" x14ac:dyDescent="0.45">
      <c r="A1142" t="s">
        <v>11759</v>
      </c>
      <c r="B1142">
        <v>7</v>
      </c>
      <c r="C1142" t="s">
        <v>4265</v>
      </c>
      <c r="D1142" t="s">
        <v>4264</v>
      </c>
      <c r="E1142" t="s">
        <v>902</v>
      </c>
      <c r="F1142">
        <v>2022</v>
      </c>
      <c r="G1142" t="s">
        <v>4261</v>
      </c>
      <c r="I1142" t="s">
        <v>4260</v>
      </c>
      <c r="J1142" t="s">
        <v>4259</v>
      </c>
      <c r="K1142" t="s">
        <v>12392</v>
      </c>
    </row>
    <row r="1143" spans="1:11" x14ac:dyDescent="0.45">
      <c r="A1143" t="s">
        <v>11759</v>
      </c>
      <c r="B1143">
        <v>7</v>
      </c>
      <c r="C1143" t="s">
        <v>3214</v>
      </c>
      <c r="D1143" t="s">
        <v>3213</v>
      </c>
      <c r="E1143" t="s">
        <v>720</v>
      </c>
      <c r="F1143">
        <v>2023</v>
      </c>
      <c r="G1143" t="s">
        <v>3210</v>
      </c>
      <c r="I1143" t="s">
        <v>3209</v>
      </c>
      <c r="J1143" t="s">
        <v>3208</v>
      </c>
      <c r="K1143" t="s">
        <v>12547</v>
      </c>
    </row>
    <row r="1144" spans="1:11" x14ac:dyDescent="0.45">
      <c r="A1144" t="s">
        <v>11759</v>
      </c>
      <c r="B1144">
        <v>7</v>
      </c>
      <c r="C1144" t="s">
        <v>5638</v>
      </c>
      <c r="D1144" t="s">
        <v>5637</v>
      </c>
      <c r="E1144" t="s">
        <v>5636</v>
      </c>
      <c r="F1144">
        <v>2024</v>
      </c>
      <c r="G1144" t="s">
        <v>5635</v>
      </c>
      <c r="I1144" t="s">
        <v>5634</v>
      </c>
      <c r="J1144" t="s">
        <v>5633</v>
      </c>
      <c r="K1144" t="s">
        <v>12184</v>
      </c>
    </row>
    <row r="1145" spans="1:11" x14ac:dyDescent="0.45">
      <c r="A1145" t="s">
        <v>11759</v>
      </c>
      <c r="B1145">
        <v>7</v>
      </c>
      <c r="C1145" t="s">
        <v>4372</v>
      </c>
      <c r="D1145" t="s">
        <v>4371</v>
      </c>
      <c r="E1145" t="s">
        <v>4370</v>
      </c>
      <c r="F1145">
        <v>2022</v>
      </c>
      <c r="G1145" t="s">
        <v>4368</v>
      </c>
      <c r="I1145" t="s">
        <v>4367</v>
      </c>
      <c r="J1145" t="s">
        <v>4366</v>
      </c>
      <c r="K1145" t="s">
        <v>12376</v>
      </c>
    </row>
    <row r="1146" spans="1:11" x14ac:dyDescent="0.45">
      <c r="A1146" t="s">
        <v>11759</v>
      </c>
      <c r="B1146">
        <v>7</v>
      </c>
      <c r="C1146" t="s">
        <v>3825</v>
      </c>
      <c r="D1146" t="s">
        <v>3824</v>
      </c>
      <c r="E1146" t="s">
        <v>1241</v>
      </c>
      <c r="F1146">
        <v>2023</v>
      </c>
      <c r="G1146" t="s">
        <v>3822</v>
      </c>
      <c r="I1146" t="s">
        <v>3821</v>
      </c>
      <c r="J1146" t="s">
        <v>3820</v>
      </c>
      <c r="K1146" t="s">
        <v>12457</v>
      </c>
    </row>
    <row r="1147" spans="1:11" x14ac:dyDescent="0.45">
      <c r="A1147" t="s">
        <v>386</v>
      </c>
      <c r="B1147" t="s">
        <v>17</v>
      </c>
      <c r="C1147" t="s">
        <v>160</v>
      </c>
      <c r="D1147" t="s">
        <v>161</v>
      </c>
      <c r="E1147" t="s">
        <v>40</v>
      </c>
      <c r="F1147">
        <v>2022</v>
      </c>
      <c r="G1147" t="s">
        <v>163</v>
      </c>
      <c r="H1147" t="s">
        <v>164</v>
      </c>
      <c r="I1147" t="s">
        <v>165</v>
      </c>
      <c r="K1147" t="s">
        <v>12104</v>
      </c>
    </row>
    <row r="1148" spans="1:11" x14ac:dyDescent="0.45">
      <c r="A1148" t="s">
        <v>11759</v>
      </c>
      <c r="B1148">
        <v>7</v>
      </c>
      <c r="C1148" t="s">
        <v>1276</v>
      </c>
      <c r="D1148" t="s">
        <v>1275</v>
      </c>
      <c r="E1148" t="s">
        <v>720</v>
      </c>
      <c r="F1148">
        <v>2021</v>
      </c>
      <c r="G1148" t="s">
        <v>1273</v>
      </c>
      <c r="I1148" t="s">
        <v>1272</v>
      </c>
      <c r="J1148" t="s">
        <v>1271</v>
      </c>
      <c r="K1148" t="s">
        <v>12820</v>
      </c>
    </row>
    <row r="1149" spans="1:11" x14ac:dyDescent="0.45">
      <c r="A1149" t="s">
        <v>11760</v>
      </c>
      <c r="B1149" t="s">
        <v>5857</v>
      </c>
      <c r="C1149" t="s">
        <v>6929</v>
      </c>
      <c r="D1149" t="s">
        <v>6927</v>
      </c>
      <c r="F1149">
        <v>2022</v>
      </c>
      <c r="G1149" t="s">
        <v>6925</v>
      </c>
      <c r="H1149" t="s">
        <v>6926</v>
      </c>
      <c r="I1149" t="s">
        <v>6924</v>
      </c>
      <c r="K1149" t="s">
        <v>13119</v>
      </c>
    </row>
    <row r="1150" spans="1:11" x14ac:dyDescent="0.45">
      <c r="A1150" t="s">
        <v>11759</v>
      </c>
      <c r="B1150">
        <v>7</v>
      </c>
      <c r="C1150" t="s">
        <v>3308</v>
      </c>
      <c r="D1150" t="s">
        <v>3307</v>
      </c>
      <c r="E1150" t="s">
        <v>2000</v>
      </c>
      <c r="F1150">
        <v>2022</v>
      </c>
      <c r="G1150" t="s">
        <v>3306</v>
      </c>
      <c r="I1150" t="s">
        <v>3305</v>
      </c>
      <c r="J1150" t="s">
        <v>3304</v>
      </c>
      <c r="K1150" t="s">
        <v>12533</v>
      </c>
    </row>
    <row r="1151" spans="1:11" x14ac:dyDescent="0.45">
      <c r="A1151" t="s">
        <v>11760</v>
      </c>
      <c r="B1151" t="s">
        <v>5857</v>
      </c>
      <c r="C1151" t="s">
        <v>8968</v>
      </c>
      <c r="D1151" t="s">
        <v>8965</v>
      </c>
      <c r="F1151">
        <v>2024</v>
      </c>
      <c r="G1151" t="s">
        <v>8963</v>
      </c>
      <c r="H1151" t="s">
        <v>8964</v>
      </c>
      <c r="I1151" t="s">
        <v>8962</v>
      </c>
      <c r="K1151" t="s">
        <v>12927</v>
      </c>
    </row>
    <row r="1152" spans="1:11" x14ac:dyDescent="0.45">
      <c r="A1152" t="s">
        <v>11759</v>
      </c>
      <c r="B1152">
        <v>7</v>
      </c>
      <c r="C1152" t="s">
        <v>3706</v>
      </c>
      <c r="D1152" t="s">
        <v>3705</v>
      </c>
      <c r="E1152" t="s">
        <v>3704</v>
      </c>
      <c r="F1152">
        <v>2023</v>
      </c>
      <c r="G1152" t="s">
        <v>3702</v>
      </c>
      <c r="I1152" t="s">
        <v>3701</v>
      </c>
      <c r="J1152" t="s">
        <v>3700</v>
      </c>
      <c r="K1152" t="s">
        <v>12475</v>
      </c>
    </row>
    <row r="1153" spans="1:11" x14ac:dyDescent="0.45">
      <c r="A1153" t="s">
        <v>11759</v>
      </c>
      <c r="B1153">
        <v>7</v>
      </c>
      <c r="C1153" t="s">
        <v>1640</v>
      </c>
      <c r="D1153" t="s">
        <v>1639</v>
      </c>
      <c r="E1153" t="s">
        <v>640</v>
      </c>
      <c r="F1153">
        <v>2019</v>
      </c>
      <c r="G1153" t="s">
        <v>1637</v>
      </c>
      <c r="I1153" t="s">
        <v>1636</v>
      </c>
      <c r="J1153" t="s">
        <v>1635</v>
      </c>
      <c r="K1153" t="s">
        <v>12771</v>
      </c>
    </row>
    <row r="1154" spans="1:11" x14ac:dyDescent="0.45">
      <c r="A1154" t="s">
        <v>11761</v>
      </c>
      <c r="B1154" t="s">
        <v>9095</v>
      </c>
      <c r="C1154" t="s">
        <v>10203</v>
      </c>
      <c r="D1154" t="s">
        <v>10201</v>
      </c>
      <c r="F1154">
        <v>2023</v>
      </c>
      <c r="G1154" t="s">
        <v>11955</v>
      </c>
      <c r="H1154" t="s">
        <v>10195</v>
      </c>
      <c r="I1154" t="s">
        <v>10199</v>
      </c>
      <c r="J1154" t="s">
        <v>9084</v>
      </c>
      <c r="K1154" t="s">
        <v>13246</v>
      </c>
    </row>
    <row r="1155" spans="1:11" x14ac:dyDescent="0.45">
      <c r="A1155" t="s">
        <v>11760</v>
      </c>
      <c r="B1155" t="s">
        <v>5857</v>
      </c>
      <c r="C1155" t="s">
        <v>8802</v>
      </c>
      <c r="D1155" t="s">
        <v>8799</v>
      </c>
      <c r="F1155">
        <v>2023</v>
      </c>
      <c r="G1155" t="s">
        <v>8796</v>
      </c>
      <c r="H1155" t="s">
        <v>8797</v>
      </c>
      <c r="I1155" t="s">
        <v>8795</v>
      </c>
      <c r="K1155" t="s">
        <v>12945</v>
      </c>
    </row>
    <row r="1156" spans="1:11" x14ac:dyDescent="0.45">
      <c r="A1156" t="s">
        <v>11759</v>
      </c>
      <c r="B1156">
        <v>7</v>
      </c>
      <c r="C1156" t="s">
        <v>2521</v>
      </c>
      <c r="D1156" t="s">
        <v>2520</v>
      </c>
      <c r="E1156" t="s">
        <v>1731</v>
      </c>
      <c r="F1156">
        <v>2023</v>
      </c>
      <c r="G1156" t="s">
        <v>2519</v>
      </c>
      <c r="I1156" t="s">
        <v>2518</v>
      </c>
      <c r="J1156" t="s">
        <v>2517</v>
      </c>
      <c r="K1156" t="s">
        <v>12650</v>
      </c>
    </row>
    <row r="1157" spans="1:11" x14ac:dyDescent="0.45">
      <c r="A1157" t="s">
        <v>386</v>
      </c>
      <c r="B1157" t="s">
        <v>17</v>
      </c>
      <c r="C1157" t="s">
        <v>354</v>
      </c>
      <c r="D1157" t="s">
        <v>355</v>
      </c>
      <c r="E1157" t="s">
        <v>338</v>
      </c>
      <c r="F1157">
        <v>2018</v>
      </c>
      <c r="G1157" t="s">
        <v>357</v>
      </c>
      <c r="H1157" t="s">
        <v>358</v>
      </c>
      <c r="I1157" t="s">
        <v>359</v>
      </c>
      <c r="J1157" t="s">
        <v>360</v>
      </c>
      <c r="K1157" t="s">
        <v>12131</v>
      </c>
    </row>
    <row r="1158" spans="1:11" x14ac:dyDescent="0.45">
      <c r="A1158" t="s">
        <v>11760</v>
      </c>
      <c r="B1158" t="s">
        <v>5901</v>
      </c>
      <c r="C1158" t="s">
        <v>8793</v>
      </c>
      <c r="D1158" t="s">
        <v>8790</v>
      </c>
      <c r="F1158">
        <v>2024</v>
      </c>
      <c r="G1158" t="s">
        <v>8788</v>
      </c>
      <c r="H1158" t="s">
        <v>8789</v>
      </c>
      <c r="I1158" t="s">
        <v>8787</v>
      </c>
      <c r="K1158" t="s">
        <v>12946</v>
      </c>
    </row>
    <row r="1159" spans="1:11" x14ac:dyDescent="0.45">
      <c r="A1159" t="s">
        <v>11759</v>
      </c>
      <c r="B1159">
        <v>7</v>
      </c>
      <c r="C1159" t="s">
        <v>3937</v>
      </c>
      <c r="D1159" t="s">
        <v>3936</v>
      </c>
      <c r="E1159" t="s">
        <v>3935</v>
      </c>
      <c r="F1159">
        <v>2022</v>
      </c>
      <c r="G1159" t="s">
        <v>3934</v>
      </c>
      <c r="I1159" t="s">
        <v>3933</v>
      </c>
      <c r="J1159" t="s">
        <v>3932</v>
      </c>
      <c r="K1159" t="s">
        <v>12441</v>
      </c>
    </row>
    <row r="1160" spans="1:11" x14ac:dyDescent="0.45">
      <c r="A1160" t="s">
        <v>11759</v>
      </c>
      <c r="B1160">
        <v>7</v>
      </c>
      <c r="C1160" t="s">
        <v>4678</v>
      </c>
      <c r="D1160" t="s">
        <v>4677</v>
      </c>
      <c r="E1160" t="s">
        <v>2167</v>
      </c>
      <c r="F1160">
        <v>2024</v>
      </c>
      <c r="G1160" t="s">
        <v>4676</v>
      </c>
      <c r="I1160" t="s">
        <v>4675</v>
      </c>
      <c r="J1160" t="s">
        <v>4674</v>
      </c>
      <c r="K1160" t="s">
        <v>12330</v>
      </c>
    </row>
    <row r="1161" spans="1:11" x14ac:dyDescent="0.45">
      <c r="A1161" t="s">
        <v>11759</v>
      </c>
      <c r="B1161">
        <v>7</v>
      </c>
      <c r="C1161" t="s">
        <v>4665</v>
      </c>
      <c r="D1161" t="s">
        <v>4664</v>
      </c>
      <c r="E1161" t="s">
        <v>4663</v>
      </c>
      <c r="F1161">
        <v>2024</v>
      </c>
      <c r="G1161" t="s">
        <v>4662</v>
      </c>
      <c r="I1161" t="s">
        <v>4661</v>
      </c>
      <c r="J1161" t="s">
        <v>4660</v>
      </c>
      <c r="K1161" t="s">
        <v>12332</v>
      </c>
    </row>
    <row r="1162" spans="1:11" x14ac:dyDescent="0.45">
      <c r="A1162" t="s">
        <v>11759</v>
      </c>
      <c r="B1162">
        <v>7</v>
      </c>
      <c r="C1162" t="s">
        <v>2762</v>
      </c>
      <c r="D1162" t="s">
        <v>2761</v>
      </c>
      <c r="E1162" t="s">
        <v>2760</v>
      </c>
      <c r="F1162">
        <v>2023</v>
      </c>
      <c r="G1162" t="s">
        <v>2759</v>
      </c>
      <c r="I1162" t="s">
        <v>2758</v>
      </c>
      <c r="J1162" t="s">
        <v>2757</v>
      </c>
      <c r="K1162" t="s">
        <v>12614</v>
      </c>
    </row>
    <row r="1163" spans="1:11" x14ac:dyDescent="0.45">
      <c r="A1163" t="s">
        <v>11760</v>
      </c>
      <c r="B1163" t="s">
        <v>5857</v>
      </c>
      <c r="C1163" t="s">
        <v>7942</v>
      </c>
      <c r="D1163" t="s">
        <v>7939</v>
      </c>
      <c r="F1163">
        <v>2022</v>
      </c>
      <c r="G1163" t="s">
        <v>7936</v>
      </c>
      <c r="H1163" t="s">
        <v>7937</v>
      </c>
      <c r="I1163" t="s">
        <v>7935</v>
      </c>
      <c r="K1163" t="s">
        <v>13019</v>
      </c>
    </row>
    <row r="1164" spans="1:11" x14ac:dyDescent="0.45">
      <c r="A1164" t="s">
        <v>11759</v>
      </c>
      <c r="B1164">
        <v>7</v>
      </c>
      <c r="C1164" t="s">
        <v>3623</v>
      </c>
      <c r="D1164" t="s">
        <v>3622</v>
      </c>
      <c r="E1164" t="s">
        <v>3621</v>
      </c>
      <c r="F1164">
        <v>2022</v>
      </c>
      <c r="G1164" t="s">
        <v>3620</v>
      </c>
      <c r="I1164" t="s">
        <v>3619</v>
      </c>
      <c r="J1164" t="s">
        <v>3618</v>
      </c>
      <c r="K1164" t="s">
        <v>12487</v>
      </c>
    </row>
    <row r="1165" spans="1:11" x14ac:dyDescent="0.45">
      <c r="A1165" t="s">
        <v>11759</v>
      </c>
      <c r="B1165">
        <v>7</v>
      </c>
      <c r="C1165" t="s">
        <v>4143</v>
      </c>
      <c r="D1165" t="s">
        <v>4142</v>
      </c>
      <c r="E1165" t="s">
        <v>1717</v>
      </c>
      <c r="F1165">
        <v>2022</v>
      </c>
      <c r="G1165" t="s">
        <v>4141</v>
      </c>
      <c r="I1165" t="s">
        <v>4140</v>
      </c>
      <c r="J1165" t="s">
        <v>4139</v>
      </c>
      <c r="K1165" t="s">
        <v>12411</v>
      </c>
    </row>
    <row r="1166" spans="1:11" x14ac:dyDescent="0.45">
      <c r="A1166" t="s">
        <v>11759</v>
      </c>
      <c r="B1166">
        <v>7</v>
      </c>
      <c r="C1166" t="s">
        <v>4311</v>
      </c>
      <c r="D1166" t="s">
        <v>4310</v>
      </c>
      <c r="E1166" t="s">
        <v>4309</v>
      </c>
      <c r="F1166">
        <v>2022</v>
      </c>
      <c r="G1166" t="s">
        <v>4308</v>
      </c>
      <c r="I1166" t="s">
        <v>4307</v>
      </c>
      <c r="J1166" t="s">
        <v>4306</v>
      </c>
      <c r="K1166" t="s">
        <v>12385</v>
      </c>
    </row>
    <row r="1167" spans="1:11" x14ac:dyDescent="0.45">
      <c r="A1167" t="s">
        <v>11759</v>
      </c>
      <c r="B1167">
        <v>7</v>
      </c>
      <c r="C1167" t="s">
        <v>5733</v>
      </c>
      <c r="D1167" t="s">
        <v>5732</v>
      </c>
      <c r="E1167" t="s">
        <v>3810</v>
      </c>
      <c r="F1167">
        <v>2024</v>
      </c>
      <c r="G1167" t="s">
        <v>5731</v>
      </c>
      <c r="I1167" t="s">
        <v>5730</v>
      </c>
      <c r="J1167" t="s">
        <v>5729</v>
      </c>
      <c r="K1167" t="s">
        <v>12169</v>
      </c>
    </row>
    <row r="1168" spans="1:11" x14ac:dyDescent="0.45">
      <c r="A1168" t="s">
        <v>11759</v>
      </c>
      <c r="B1168">
        <v>7</v>
      </c>
      <c r="C1168" t="s">
        <v>974</v>
      </c>
      <c r="D1168" t="s">
        <v>973</v>
      </c>
      <c r="E1168" t="s">
        <v>766</v>
      </c>
      <c r="F1168">
        <v>2020</v>
      </c>
      <c r="G1168" t="s">
        <v>972</v>
      </c>
      <c r="I1168" t="s">
        <v>971</v>
      </c>
      <c r="J1168" t="s">
        <v>970</v>
      </c>
      <c r="K1168" t="s">
        <v>12864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7CF78-0FC6-4D44-B6C8-219742165788}">
  <dimension ref="A1:K464"/>
  <sheetViews>
    <sheetView topLeftCell="A435" workbookViewId="0">
      <selection activeCell="C9" sqref="C9"/>
    </sheetView>
  </sheetViews>
  <sheetFormatPr defaultRowHeight="14.25" x14ac:dyDescent="0.45"/>
  <cols>
    <col min="1" max="1" width="8.46484375" bestFit="1" customWidth="1"/>
    <col min="2" max="2" width="12" bestFit="1" customWidth="1"/>
    <col min="3" max="4" width="80.53125" bestFit="1" customWidth="1"/>
    <col min="5" max="5" width="37.1328125" bestFit="1" customWidth="1"/>
    <col min="6" max="6" width="6.53125" bestFit="1" customWidth="1"/>
    <col min="7" max="7" width="80.53125" bestFit="1" customWidth="1"/>
    <col min="8" max="8" width="37" bestFit="1" customWidth="1"/>
    <col min="9" max="11" width="80.53125" bestFit="1" customWidth="1"/>
  </cols>
  <sheetData>
    <row r="1" spans="1:11" x14ac:dyDescent="0.45">
      <c r="A1" t="s">
        <v>385</v>
      </c>
      <c r="B1" t="s">
        <v>11763</v>
      </c>
      <c r="C1" t="s">
        <v>1</v>
      </c>
      <c r="D1" t="s">
        <v>2</v>
      </c>
      <c r="E1" t="s">
        <v>3</v>
      </c>
      <c r="F1" t="s">
        <v>5846</v>
      </c>
      <c r="G1" t="s">
        <v>12</v>
      </c>
      <c r="H1" t="s">
        <v>13</v>
      </c>
      <c r="I1" t="s">
        <v>14</v>
      </c>
      <c r="J1" t="s">
        <v>15</v>
      </c>
      <c r="K1" t="s">
        <v>13264</v>
      </c>
    </row>
    <row r="2" spans="1:11" x14ac:dyDescent="0.45">
      <c r="A2" t="s">
        <v>11761</v>
      </c>
      <c r="B2" t="s">
        <v>9095</v>
      </c>
      <c r="C2" t="s">
        <v>10624</v>
      </c>
      <c r="D2" t="s">
        <v>10622</v>
      </c>
      <c r="F2">
        <v>2022</v>
      </c>
      <c r="G2" t="s">
        <v>11905</v>
      </c>
      <c r="H2" t="s">
        <v>6653</v>
      </c>
      <c r="I2" t="s">
        <v>10620</v>
      </c>
      <c r="J2" t="s">
        <v>9084</v>
      </c>
      <c r="K2" t="s">
        <v>13239</v>
      </c>
    </row>
    <row r="3" spans="1:11" x14ac:dyDescent="0.45">
      <c r="A3" t="s">
        <v>386</v>
      </c>
      <c r="B3" t="s">
        <v>17</v>
      </c>
      <c r="C3" t="s">
        <v>63</v>
      </c>
      <c r="D3" t="s">
        <v>64</v>
      </c>
      <c r="E3" t="s">
        <v>65</v>
      </c>
      <c r="F3">
        <v>2023</v>
      </c>
      <c r="G3" t="s">
        <v>68</v>
      </c>
      <c r="H3" t="s">
        <v>69</v>
      </c>
      <c r="I3" t="s">
        <v>70</v>
      </c>
      <c r="J3" t="s">
        <v>71</v>
      </c>
      <c r="K3" t="s">
        <v>12090</v>
      </c>
    </row>
    <row r="4" spans="1:11" x14ac:dyDescent="0.45">
      <c r="A4" t="s">
        <v>11760</v>
      </c>
      <c r="B4" t="s">
        <v>5857</v>
      </c>
      <c r="C4" t="s">
        <v>8183</v>
      </c>
      <c r="D4" t="s">
        <v>8180</v>
      </c>
      <c r="F4">
        <v>2023</v>
      </c>
      <c r="G4" t="s">
        <v>8177</v>
      </c>
      <c r="H4" t="s">
        <v>8178</v>
      </c>
      <c r="I4" t="s">
        <v>8176</v>
      </c>
      <c r="K4" t="s">
        <v>12996</v>
      </c>
    </row>
    <row r="5" spans="1:11" x14ac:dyDescent="0.45">
      <c r="A5" t="s">
        <v>11760</v>
      </c>
      <c r="B5" t="s">
        <v>5857</v>
      </c>
      <c r="C5" t="s">
        <v>7458</v>
      </c>
      <c r="D5" t="s">
        <v>7455</v>
      </c>
      <c r="F5">
        <v>2022</v>
      </c>
      <c r="G5" t="s">
        <v>7452</v>
      </c>
      <c r="H5" t="s">
        <v>7453</v>
      </c>
      <c r="I5" t="s">
        <v>7451</v>
      </c>
      <c r="K5" t="s">
        <v>13063</v>
      </c>
    </row>
    <row r="6" spans="1:11" x14ac:dyDescent="0.45">
      <c r="A6" t="s">
        <v>386</v>
      </c>
      <c r="B6" t="s">
        <v>17</v>
      </c>
      <c r="C6" t="s">
        <v>198</v>
      </c>
      <c r="D6" t="s">
        <v>199</v>
      </c>
      <c r="E6" t="s">
        <v>31</v>
      </c>
      <c r="F6">
        <v>2024</v>
      </c>
      <c r="G6" t="s">
        <v>200</v>
      </c>
      <c r="H6" t="s">
        <v>201</v>
      </c>
      <c r="I6" t="s">
        <v>202</v>
      </c>
      <c r="J6" t="s">
        <v>203</v>
      </c>
      <c r="K6" t="s">
        <v>12110</v>
      </c>
    </row>
    <row r="7" spans="1:11" x14ac:dyDescent="0.45">
      <c r="A7" t="s">
        <v>11761</v>
      </c>
      <c r="B7" t="s">
        <v>9095</v>
      </c>
      <c r="C7" t="s">
        <v>9669</v>
      </c>
      <c r="D7" t="s">
        <v>9667</v>
      </c>
      <c r="F7">
        <v>2021</v>
      </c>
      <c r="G7" t="s">
        <v>12019</v>
      </c>
      <c r="H7" t="s">
        <v>9658</v>
      </c>
      <c r="I7" t="s">
        <v>9665</v>
      </c>
      <c r="J7" t="s">
        <v>9084</v>
      </c>
      <c r="K7" t="s">
        <v>13255</v>
      </c>
    </row>
    <row r="8" spans="1:11" x14ac:dyDescent="0.45">
      <c r="A8" t="s">
        <v>11760</v>
      </c>
      <c r="B8" t="s">
        <v>5857</v>
      </c>
      <c r="C8" t="s">
        <v>6811</v>
      </c>
      <c r="D8" t="s">
        <v>8740</v>
      </c>
      <c r="F8">
        <v>2024</v>
      </c>
      <c r="G8" t="s">
        <v>8738</v>
      </c>
      <c r="H8" t="s">
        <v>8739</v>
      </c>
      <c r="I8" t="s">
        <v>8737</v>
      </c>
      <c r="K8" t="s">
        <v>12238</v>
      </c>
    </row>
    <row r="9" spans="1:11" x14ac:dyDescent="0.45">
      <c r="A9" t="s">
        <v>386</v>
      </c>
      <c r="B9" t="s">
        <v>17</v>
      </c>
      <c r="C9" t="s">
        <v>345</v>
      </c>
      <c r="D9" t="s">
        <v>346</v>
      </c>
      <c r="E9" t="s">
        <v>347</v>
      </c>
      <c r="F9">
        <v>2020</v>
      </c>
      <c r="G9" t="s">
        <v>350</v>
      </c>
      <c r="H9" t="s">
        <v>351</v>
      </c>
      <c r="I9" t="s">
        <v>352</v>
      </c>
      <c r="J9" t="s">
        <v>353</v>
      </c>
      <c r="K9" t="s">
        <v>12130</v>
      </c>
    </row>
    <row r="10" spans="1:11" x14ac:dyDescent="0.45">
      <c r="A10" t="s">
        <v>11760</v>
      </c>
      <c r="B10" t="s">
        <v>5857</v>
      </c>
      <c r="C10" t="s">
        <v>6091</v>
      </c>
      <c r="D10" t="s">
        <v>6088</v>
      </c>
      <c r="F10">
        <v>2020</v>
      </c>
      <c r="G10" t="s">
        <v>6085</v>
      </c>
      <c r="H10" t="s">
        <v>6086</v>
      </c>
      <c r="I10" t="s">
        <v>6084</v>
      </c>
      <c r="K10" t="s">
        <v>13201</v>
      </c>
    </row>
    <row r="11" spans="1:11" x14ac:dyDescent="0.45">
      <c r="A11" t="s">
        <v>11760</v>
      </c>
      <c r="B11" t="s">
        <v>5857</v>
      </c>
      <c r="C11" t="s">
        <v>7650</v>
      </c>
      <c r="D11" t="s">
        <v>7647</v>
      </c>
      <c r="F11">
        <v>2023</v>
      </c>
      <c r="G11" t="s">
        <v>7644</v>
      </c>
      <c r="H11" t="s">
        <v>7645</v>
      </c>
      <c r="I11" t="s">
        <v>7643</v>
      </c>
      <c r="K11" t="s">
        <v>13045</v>
      </c>
    </row>
    <row r="12" spans="1:11" x14ac:dyDescent="0.45">
      <c r="A12" t="s">
        <v>11760</v>
      </c>
      <c r="B12" t="s">
        <v>5857</v>
      </c>
      <c r="C12" t="s">
        <v>6186</v>
      </c>
      <c r="D12" t="s">
        <v>6183</v>
      </c>
      <c r="F12">
        <v>2019</v>
      </c>
      <c r="G12" t="s">
        <v>6180</v>
      </c>
      <c r="H12" t="s">
        <v>6181</v>
      </c>
      <c r="I12" t="s">
        <v>6179</v>
      </c>
      <c r="K12" t="s">
        <v>13190</v>
      </c>
    </row>
    <row r="13" spans="1:11" x14ac:dyDescent="0.45">
      <c r="A13" t="s">
        <v>11760</v>
      </c>
      <c r="B13" t="s">
        <v>5857</v>
      </c>
      <c r="C13" t="s">
        <v>8365</v>
      </c>
      <c r="D13" t="s">
        <v>5219</v>
      </c>
      <c r="F13">
        <v>2024</v>
      </c>
      <c r="G13" t="s">
        <v>8361</v>
      </c>
      <c r="H13" t="s">
        <v>8362</v>
      </c>
      <c r="I13" t="s">
        <v>8360</v>
      </c>
      <c r="K13" t="s">
        <v>12247</v>
      </c>
    </row>
    <row r="14" spans="1:11" x14ac:dyDescent="0.45">
      <c r="A14" t="s">
        <v>11760</v>
      </c>
      <c r="B14" t="s">
        <v>5857</v>
      </c>
      <c r="C14" t="s">
        <v>7790</v>
      </c>
      <c r="D14" t="s">
        <v>7787</v>
      </c>
      <c r="F14">
        <v>2023</v>
      </c>
      <c r="G14" t="s">
        <v>7783</v>
      </c>
      <c r="H14" t="s">
        <v>7784</v>
      </c>
      <c r="I14" t="s">
        <v>7782</v>
      </c>
      <c r="K14" t="s">
        <v>13034</v>
      </c>
    </row>
    <row r="15" spans="1:11" x14ac:dyDescent="0.45">
      <c r="A15" t="s">
        <v>11760</v>
      </c>
      <c r="B15" t="s">
        <v>5857</v>
      </c>
      <c r="C15" t="s">
        <v>8017</v>
      </c>
      <c r="D15" t="s">
        <v>8014</v>
      </c>
      <c r="F15">
        <v>2022</v>
      </c>
      <c r="G15" t="s">
        <v>8012</v>
      </c>
      <c r="H15" t="s">
        <v>8013</v>
      </c>
      <c r="I15" t="s">
        <v>8011</v>
      </c>
      <c r="K15" t="s">
        <v>13011</v>
      </c>
    </row>
    <row r="16" spans="1:11" x14ac:dyDescent="0.45">
      <c r="A16" t="s">
        <v>11760</v>
      </c>
      <c r="B16" t="s">
        <v>5857</v>
      </c>
      <c r="C16" t="s">
        <v>7072</v>
      </c>
      <c r="D16" t="s">
        <v>7069</v>
      </c>
      <c r="F16">
        <v>2022</v>
      </c>
      <c r="G16" t="s">
        <v>7066</v>
      </c>
      <c r="H16" t="s">
        <v>7067</v>
      </c>
      <c r="I16" t="s">
        <v>7065</v>
      </c>
      <c r="K16" t="s">
        <v>13105</v>
      </c>
    </row>
    <row r="17" spans="1:11" x14ac:dyDescent="0.45">
      <c r="A17" t="s">
        <v>11760</v>
      </c>
      <c r="B17" t="s">
        <v>5857</v>
      </c>
      <c r="C17" t="s">
        <v>6192</v>
      </c>
      <c r="D17" t="s">
        <v>1465</v>
      </c>
      <c r="F17">
        <v>2019</v>
      </c>
      <c r="G17" t="s">
        <v>6189</v>
      </c>
      <c r="H17" t="s">
        <v>6190</v>
      </c>
      <c r="I17" t="s">
        <v>6188</v>
      </c>
      <c r="K17" t="s">
        <v>12795</v>
      </c>
    </row>
    <row r="18" spans="1:11" x14ac:dyDescent="0.45">
      <c r="A18" t="s">
        <v>388</v>
      </c>
      <c r="C18" t="s">
        <v>570</v>
      </c>
      <c r="D18" t="s">
        <v>571</v>
      </c>
      <c r="F18">
        <v>2020</v>
      </c>
      <c r="G18" t="s">
        <v>566</v>
      </c>
      <c r="H18" t="s">
        <v>567</v>
      </c>
      <c r="I18" t="s">
        <v>568</v>
      </c>
      <c r="J18" t="s">
        <v>565</v>
      </c>
      <c r="K18" t="s">
        <v>12136</v>
      </c>
    </row>
    <row r="19" spans="1:11" x14ac:dyDescent="0.45">
      <c r="A19" t="s">
        <v>11761</v>
      </c>
      <c r="B19" t="s">
        <v>9095</v>
      </c>
      <c r="C19" t="s">
        <v>9310</v>
      </c>
      <c r="D19" t="s">
        <v>9308</v>
      </c>
      <c r="F19">
        <v>2024</v>
      </c>
      <c r="G19" t="s">
        <v>12060</v>
      </c>
      <c r="H19" t="s">
        <v>8585</v>
      </c>
      <c r="I19" t="s">
        <v>9306</v>
      </c>
      <c r="J19" t="s">
        <v>9084</v>
      </c>
      <c r="K19" t="s">
        <v>13261</v>
      </c>
    </row>
    <row r="20" spans="1:11" x14ac:dyDescent="0.45">
      <c r="A20" t="s">
        <v>11760</v>
      </c>
      <c r="B20" t="s">
        <v>5857</v>
      </c>
      <c r="C20" t="s">
        <v>8193</v>
      </c>
      <c r="D20" t="s">
        <v>8190</v>
      </c>
      <c r="F20">
        <v>2023</v>
      </c>
      <c r="G20" t="s">
        <v>8186</v>
      </c>
      <c r="H20" t="s">
        <v>8187</v>
      </c>
      <c r="I20" t="s">
        <v>8185</v>
      </c>
      <c r="K20" t="s">
        <v>12995</v>
      </c>
    </row>
    <row r="21" spans="1:11" x14ac:dyDescent="0.45">
      <c r="A21" t="s">
        <v>11760</v>
      </c>
      <c r="B21" t="s">
        <v>5901</v>
      </c>
      <c r="C21" t="s">
        <v>7675</v>
      </c>
      <c r="D21" t="s">
        <v>7672</v>
      </c>
      <c r="F21">
        <v>2023</v>
      </c>
      <c r="G21" t="s">
        <v>7670</v>
      </c>
      <c r="H21" t="s">
        <v>7671</v>
      </c>
      <c r="I21" t="s">
        <v>7669</v>
      </c>
      <c r="K21" t="s">
        <v>13042</v>
      </c>
    </row>
    <row r="22" spans="1:11" x14ac:dyDescent="0.45">
      <c r="A22" t="s">
        <v>11760</v>
      </c>
      <c r="B22" t="s">
        <v>5857</v>
      </c>
      <c r="C22" t="s">
        <v>5951</v>
      </c>
      <c r="D22" t="s">
        <v>5949</v>
      </c>
      <c r="F22">
        <v>2020</v>
      </c>
      <c r="G22" t="s">
        <v>5946</v>
      </c>
      <c r="H22" t="s">
        <v>5947</v>
      </c>
      <c r="I22" t="s">
        <v>5945</v>
      </c>
      <c r="K22" t="s">
        <v>13213</v>
      </c>
    </row>
    <row r="23" spans="1:11" x14ac:dyDescent="0.45">
      <c r="A23" t="s">
        <v>11760</v>
      </c>
      <c r="B23" t="s">
        <v>5857</v>
      </c>
      <c r="C23" t="s">
        <v>7034</v>
      </c>
      <c r="D23" t="s">
        <v>2008</v>
      </c>
      <c r="F23">
        <v>2020</v>
      </c>
      <c r="G23" t="s">
        <v>7030</v>
      </c>
      <c r="H23" t="s">
        <v>7031</v>
      </c>
      <c r="I23" t="s">
        <v>7029</v>
      </c>
      <c r="K23" t="s">
        <v>12720</v>
      </c>
    </row>
    <row r="24" spans="1:11" x14ac:dyDescent="0.45">
      <c r="A24" t="s">
        <v>11760</v>
      </c>
      <c r="B24" t="s">
        <v>5857</v>
      </c>
      <c r="C24" t="s">
        <v>6233</v>
      </c>
      <c r="D24" t="s">
        <v>6230</v>
      </c>
      <c r="F24">
        <v>2017</v>
      </c>
      <c r="G24" t="s">
        <v>6227</v>
      </c>
      <c r="H24" t="s">
        <v>6228</v>
      </c>
      <c r="I24" t="s">
        <v>6226</v>
      </c>
      <c r="K24" t="s">
        <v>13187</v>
      </c>
    </row>
    <row r="25" spans="1:11" x14ac:dyDescent="0.45">
      <c r="A25" t="s">
        <v>11760</v>
      </c>
      <c r="B25" t="s">
        <v>5857</v>
      </c>
      <c r="C25" t="s">
        <v>8247</v>
      </c>
      <c r="D25" t="s">
        <v>3736</v>
      </c>
      <c r="F25">
        <v>2023</v>
      </c>
      <c r="G25" t="s">
        <v>8242</v>
      </c>
      <c r="H25" t="s">
        <v>8243</v>
      </c>
      <c r="I25" t="s">
        <v>8241</v>
      </c>
      <c r="K25" t="s">
        <v>12470</v>
      </c>
    </row>
    <row r="26" spans="1:11" x14ac:dyDescent="0.45">
      <c r="A26" t="s">
        <v>11760</v>
      </c>
      <c r="B26" t="s">
        <v>5857</v>
      </c>
      <c r="C26" t="s">
        <v>6743</v>
      </c>
      <c r="D26" t="s">
        <v>6740</v>
      </c>
      <c r="F26">
        <v>2020</v>
      </c>
      <c r="G26" t="s">
        <v>6736</v>
      </c>
      <c r="H26" t="s">
        <v>6737</v>
      </c>
      <c r="I26" t="s">
        <v>6735</v>
      </c>
      <c r="K26" t="s">
        <v>13135</v>
      </c>
    </row>
    <row r="27" spans="1:11" x14ac:dyDescent="0.45">
      <c r="A27" t="s">
        <v>11760</v>
      </c>
      <c r="B27" t="s">
        <v>5857</v>
      </c>
      <c r="C27" t="s">
        <v>8488</v>
      </c>
      <c r="D27" t="s">
        <v>8485</v>
      </c>
      <c r="F27">
        <v>2024</v>
      </c>
      <c r="G27" t="s">
        <v>8482</v>
      </c>
      <c r="H27" t="s">
        <v>8483</v>
      </c>
      <c r="I27" t="s">
        <v>8481</v>
      </c>
      <c r="K27" t="s">
        <v>12973</v>
      </c>
    </row>
    <row r="28" spans="1:11" x14ac:dyDescent="0.45">
      <c r="A28" t="s">
        <v>11760</v>
      </c>
      <c r="B28" t="s">
        <v>5857</v>
      </c>
      <c r="C28" t="s">
        <v>8597</v>
      </c>
      <c r="D28" t="s">
        <v>8594</v>
      </c>
      <c r="F28">
        <v>2024</v>
      </c>
      <c r="G28" t="s">
        <v>8592</v>
      </c>
      <c r="H28" t="s">
        <v>8593</v>
      </c>
      <c r="I28" t="s">
        <v>8591</v>
      </c>
      <c r="K28" t="s">
        <v>12963</v>
      </c>
    </row>
    <row r="29" spans="1:11" x14ac:dyDescent="0.45">
      <c r="A29" t="s">
        <v>11760</v>
      </c>
      <c r="B29" t="s">
        <v>5857</v>
      </c>
      <c r="C29" t="s">
        <v>6280</v>
      </c>
      <c r="D29" t="s">
        <v>6278</v>
      </c>
      <c r="F29">
        <v>2020</v>
      </c>
      <c r="G29" t="s">
        <v>6275</v>
      </c>
      <c r="H29" t="s">
        <v>6276</v>
      </c>
      <c r="I29" t="s">
        <v>6274</v>
      </c>
      <c r="K29" t="s">
        <v>13182</v>
      </c>
    </row>
    <row r="30" spans="1:11" x14ac:dyDescent="0.45">
      <c r="A30" t="s">
        <v>11761</v>
      </c>
      <c r="B30" t="s">
        <v>9095</v>
      </c>
      <c r="C30" t="s">
        <v>10407</v>
      </c>
      <c r="D30" t="s">
        <v>10405</v>
      </c>
      <c r="F30">
        <v>2022</v>
      </c>
      <c r="G30" t="s">
        <v>11930</v>
      </c>
      <c r="H30" t="s">
        <v>10402</v>
      </c>
      <c r="I30" t="s">
        <v>10404</v>
      </c>
      <c r="J30" t="s">
        <v>9084</v>
      </c>
      <c r="K30" t="s">
        <v>13242</v>
      </c>
    </row>
    <row r="31" spans="1:11" x14ac:dyDescent="0.45">
      <c r="A31" t="s">
        <v>11760</v>
      </c>
      <c r="B31" t="s">
        <v>5857</v>
      </c>
      <c r="C31" t="s">
        <v>6938</v>
      </c>
      <c r="D31" t="s">
        <v>6935</v>
      </c>
      <c r="F31">
        <v>2021</v>
      </c>
      <c r="G31" t="s">
        <v>6932</v>
      </c>
      <c r="H31" t="s">
        <v>6933</v>
      </c>
      <c r="I31" t="s">
        <v>6931</v>
      </c>
      <c r="K31" t="s">
        <v>13118</v>
      </c>
    </row>
    <row r="32" spans="1:11" x14ac:dyDescent="0.45">
      <c r="A32" t="s">
        <v>11760</v>
      </c>
      <c r="B32" t="s">
        <v>5857</v>
      </c>
      <c r="C32" t="s">
        <v>9050</v>
      </c>
      <c r="D32" t="s">
        <v>4573</v>
      </c>
      <c r="F32">
        <v>2024</v>
      </c>
      <c r="G32" t="s">
        <v>9046</v>
      </c>
      <c r="H32" t="s">
        <v>9047</v>
      </c>
      <c r="I32" t="s">
        <v>9045</v>
      </c>
      <c r="K32" t="s">
        <v>12345</v>
      </c>
    </row>
    <row r="33" spans="1:11" x14ac:dyDescent="0.45">
      <c r="A33" t="s">
        <v>11760</v>
      </c>
      <c r="B33" t="s">
        <v>5857</v>
      </c>
      <c r="C33" t="s">
        <v>8925</v>
      </c>
      <c r="D33" t="s">
        <v>8922</v>
      </c>
      <c r="F33">
        <v>2024</v>
      </c>
      <c r="G33" t="s">
        <v>8920</v>
      </c>
      <c r="H33" t="s">
        <v>8921</v>
      </c>
      <c r="I33" t="s">
        <v>8919</v>
      </c>
      <c r="K33" t="s">
        <v>12932</v>
      </c>
    </row>
    <row r="34" spans="1:11" x14ac:dyDescent="0.45">
      <c r="A34" t="s">
        <v>11760</v>
      </c>
      <c r="B34" t="s">
        <v>5857</v>
      </c>
      <c r="C34" t="s">
        <v>8149</v>
      </c>
      <c r="D34" t="s">
        <v>2768</v>
      </c>
      <c r="F34">
        <v>2023</v>
      </c>
      <c r="G34" t="s">
        <v>8145</v>
      </c>
      <c r="H34" t="s">
        <v>8146</v>
      </c>
      <c r="I34" t="s">
        <v>8144</v>
      </c>
      <c r="K34" t="s">
        <v>12613</v>
      </c>
    </row>
    <row r="35" spans="1:11" x14ac:dyDescent="0.45">
      <c r="A35" t="s">
        <v>11760</v>
      </c>
      <c r="B35" t="s">
        <v>5857</v>
      </c>
      <c r="C35" t="s">
        <v>7518</v>
      </c>
      <c r="D35" t="s">
        <v>3685</v>
      </c>
      <c r="F35">
        <v>2023</v>
      </c>
      <c r="G35" t="s">
        <v>7514</v>
      </c>
      <c r="H35" t="s">
        <v>7515</v>
      </c>
      <c r="I35" t="s">
        <v>7513</v>
      </c>
      <c r="K35" t="s">
        <v>12478</v>
      </c>
    </row>
    <row r="36" spans="1:11" x14ac:dyDescent="0.45">
      <c r="A36" t="s">
        <v>388</v>
      </c>
      <c r="C36" t="s">
        <v>533</v>
      </c>
      <c r="D36" t="s">
        <v>534</v>
      </c>
      <c r="F36">
        <v>2022</v>
      </c>
      <c r="G36" t="s">
        <v>528</v>
      </c>
      <c r="H36" t="s">
        <v>530</v>
      </c>
      <c r="I36" t="s">
        <v>531</v>
      </c>
      <c r="J36" t="s">
        <v>527</v>
      </c>
      <c r="K36" t="s">
        <v>12140</v>
      </c>
    </row>
    <row r="37" spans="1:11" x14ac:dyDescent="0.45">
      <c r="A37" t="s">
        <v>11760</v>
      </c>
      <c r="B37" t="s">
        <v>5857</v>
      </c>
      <c r="C37" t="s">
        <v>7163</v>
      </c>
      <c r="D37" t="s">
        <v>7160</v>
      </c>
      <c r="F37">
        <v>2021</v>
      </c>
      <c r="G37" t="s">
        <v>7157</v>
      </c>
      <c r="H37" t="s">
        <v>7158</v>
      </c>
      <c r="I37" t="s">
        <v>7156</v>
      </c>
      <c r="K37" t="s">
        <v>13096</v>
      </c>
    </row>
    <row r="38" spans="1:11" x14ac:dyDescent="0.45">
      <c r="A38" t="s">
        <v>386</v>
      </c>
      <c r="B38" t="s">
        <v>17</v>
      </c>
      <c r="C38" t="s">
        <v>109</v>
      </c>
      <c r="D38" t="s">
        <v>110</v>
      </c>
      <c r="E38" t="s">
        <v>40</v>
      </c>
      <c r="F38">
        <v>2023</v>
      </c>
      <c r="G38" t="s">
        <v>112</v>
      </c>
      <c r="H38" t="s">
        <v>113</v>
      </c>
      <c r="I38" t="s">
        <v>114</v>
      </c>
      <c r="K38" t="s">
        <v>12096</v>
      </c>
    </row>
    <row r="39" spans="1:11" x14ac:dyDescent="0.45">
      <c r="A39" t="s">
        <v>11760</v>
      </c>
      <c r="B39" t="s">
        <v>5857</v>
      </c>
      <c r="C39" t="s">
        <v>9043</v>
      </c>
      <c r="D39" t="s">
        <v>9040</v>
      </c>
      <c r="F39">
        <v>2024</v>
      </c>
      <c r="G39" t="s">
        <v>9037</v>
      </c>
      <c r="H39" t="s">
        <v>9038</v>
      </c>
      <c r="I39" t="s">
        <v>9036</v>
      </c>
      <c r="K39" t="s">
        <v>12918</v>
      </c>
    </row>
    <row r="40" spans="1:11" x14ac:dyDescent="0.45">
      <c r="A40" t="s">
        <v>11760</v>
      </c>
      <c r="B40" t="s">
        <v>5857</v>
      </c>
      <c r="C40" t="s">
        <v>5890</v>
      </c>
      <c r="D40" t="s">
        <v>2175</v>
      </c>
      <c r="F40">
        <v>2018</v>
      </c>
      <c r="G40" t="s">
        <v>5886</v>
      </c>
      <c r="H40" t="s">
        <v>5887</v>
      </c>
      <c r="I40" t="s">
        <v>5885</v>
      </c>
      <c r="K40" t="s">
        <v>12698</v>
      </c>
    </row>
    <row r="41" spans="1:11" x14ac:dyDescent="0.45">
      <c r="A41" t="s">
        <v>11760</v>
      </c>
      <c r="B41" t="s">
        <v>5857</v>
      </c>
      <c r="C41" t="s">
        <v>8158</v>
      </c>
      <c r="D41" t="s">
        <v>8155</v>
      </c>
      <c r="F41">
        <v>2022</v>
      </c>
      <c r="G41" t="s">
        <v>8152</v>
      </c>
      <c r="H41" t="s">
        <v>8153</v>
      </c>
      <c r="I41" t="s">
        <v>8151</v>
      </c>
      <c r="K41" t="s">
        <v>12998</v>
      </c>
    </row>
    <row r="42" spans="1:11" x14ac:dyDescent="0.45">
      <c r="A42" t="s">
        <v>11760</v>
      </c>
      <c r="B42" t="s">
        <v>5857</v>
      </c>
      <c r="C42" t="s">
        <v>6305</v>
      </c>
      <c r="D42" t="s">
        <v>2353</v>
      </c>
      <c r="F42">
        <v>2019</v>
      </c>
      <c r="G42" t="s">
        <v>6301</v>
      </c>
      <c r="H42" t="s">
        <v>6302</v>
      </c>
      <c r="I42" t="s">
        <v>6300</v>
      </c>
      <c r="K42" t="s">
        <v>12674</v>
      </c>
    </row>
    <row r="43" spans="1:11" x14ac:dyDescent="0.45">
      <c r="A43" t="s">
        <v>11760</v>
      </c>
      <c r="B43" t="s">
        <v>5857</v>
      </c>
      <c r="C43" t="s">
        <v>6371</v>
      </c>
      <c r="D43" t="s">
        <v>6368</v>
      </c>
      <c r="F43">
        <v>2017</v>
      </c>
      <c r="G43" t="s">
        <v>6366</v>
      </c>
      <c r="H43" t="s">
        <v>6367</v>
      </c>
      <c r="I43" t="s">
        <v>6365</v>
      </c>
      <c r="K43" t="s">
        <v>13174</v>
      </c>
    </row>
    <row r="44" spans="1:11" x14ac:dyDescent="0.45">
      <c r="A44" t="s">
        <v>11760</v>
      </c>
      <c r="B44" t="s">
        <v>5857</v>
      </c>
      <c r="C44" t="s">
        <v>8512</v>
      </c>
      <c r="D44" t="s">
        <v>8509</v>
      </c>
      <c r="F44">
        <v>2024</v>
      </c>
      <c r="G44" t="s">
        <v>8506</v>
      </c>
      <c r="H44" t="s">
        <v>8507</v>
      </c>
      <c r="I44" t="s">
        <v>8505</v>
      </c>
      <c r="K44" t="s">
        <v>12971</v>
      </c>
    </row>
    <row r="45" spans="1:11" x14ac:dyDescent="0.45">
      <c r="A45" t="s">
        <v>11760</v>
      </c>
      <c r="B45" t="s">
        <v>5857</v>
      </c>
      <c r="C45" t="s">
        <v>6345</v>
      </c>
      <c r="D45" t="s">
        <v>1488</v>
      </c>
      <c r="F45">
        <v>2020</v>
      </c>
      <c r="G45" t="s">
        <v>6341</v>
      </c>
      <c r="H45" t="s">
        <v>6342</v>
      </c>
      <c r="I45" t="s">
        <v>6340</v>
      </c>
      <c r="K45" t="s">
        <v>12792</v>
      </c>
    </row>
    <row r="46" spans="1:11" x14ac:dyDescent="0.45">
      <c r="A46" t="s">
        <v>11760</v>
      </c>
      <c r="B46" t="s">
        <v>5857</v>
      </c>
      <c r="C46" t="s">
        <v>8429</v>
      </c>
      <c r="D46" t="s">
        <v>8426</v>
      </c>
      <c r="F46">
        <v>2024</v>
      </c>
      <c r="G46" t="s">
        <v>8424</v>
      </c>
      <c r="H46" t="s">
        <v>8425</v>
      </c>
      <c r="I46" t="s">
        <v>8423</v>
      </c>
      <c r="K46" t="s">
        <v>12980</v>
      </c>
    </row>
    <row r="47" spans="1:11" x14ac:dyDescent="0.45">
      <c r="A47" t="s">
        <v>11760</v>
      </c>
      <c r="B47" t="s">
        <v>5857</v>
      </c>
      <c r="C47" t="s">
        <v>6955</v>
      </c>
      <c r="D47" t="s">
        <v>6953</v>
      </c>
      <c r="F47">
        <v>2022</v>
      </c>
      <c r="G47" t="s">
        <v>6950</v>
      </c>
      <c r="H47" t="s">
        <v>6951</v>
      </c>
      <c r="I47" t="s">
        <v>6949</v>
      </c>
      <c r="K47" t="s">
        <v>13116</v>
      </c>
    </row>
    <row r="48" spans="1:11" x14ac:dyDescent="0.45">
      <c r="A48" t="s">
        <v>386</v>
      </c>
      <c r="B48" t="s">
        <v>17</v>
      </c>
      <c r="C48" t="s">
        <v>205</v>
      </c>
      <c r="D48" t="s">
        <v>206</v>
      </c>
      <c r="E48" t="s">
        <v>40</v>
      </c>
      <c r="F48">
        <v>2020</v>
      </c>
      <c r="G48" t="s">
        <v>208</v>
      </c>
      <c r="H48" t="s">
        <v>209</v>
      </c>
      <c r="I48" t="s">
        <v>210</v>
      </c>
      <c r="K48" t="s">
        <v>12111</v>
      </c>
    </row>
    <row r="49" spans="1:11" x14ac:dyDescent="0.45">
      <c r="A49" t="s">
        <v>386</v>
      </c>
      <c r="B49" t="s">
        <v>17</v>
      </c>
      <c r="C49" t="s">
        <v>148</v>
      </c>
      <c r="D49" t="s">
        <v>149</v>
      </c>
      <c r="E49" t="s">
        <v>40</v>
      </c>
      <c r="F49">
        <v>2024</v>
      </c>
      <c r="G49" t="s">
        <v>151</v>
      </c>
      <c r="H49" t="s">
        <v>152</v>
      </c>
      <c r="I49" t="s">
        <v>153</v>
      </c>
      <c r="K49" t="s">
        <v>12102</v>
      </c>
    </row>
    <row r="50" spans="1:11" x14ac:dyDescent="0.45">
      <c r="A50" t="s">
        <v>11760</v>
      </c>
      <c r="B50" t="s">
        <v>5857</v>
      </c>
      <c r="C50" t="s">
        <v>8462</v>
      </c>
      <c r="D50" t="s">
        <v>8460</v>
      </c>
      <c r="F50">
        <v>2024</v>
      </c>
      <c r="G50" t="s">
        <v>8457</v>
      </c>
      <c r="H50" t="s">
        <v>8458</v>
      </c>
      <c r="I50" t="s">
        <v>8456</v>
      </c>
      <c r="K50" t="s">
        <v>12976</v>
      </c>
    </row>
    <row r="51" spans="1:11" x14ac:dyDescent="0.45">
      <c r="A51" t="s">
        <v>11760</v>
      </c>
      <c r="B51" t="s">
        <v>5857</v>
      </c>
      <c r="C51" t="s">
        <v>5899</v>
      </c>
      <c r="D51" t="s">
        <v>5896</v>
      </c>
      <c r="F51">
        <v>2020</v>
      </c>
      <c r="G51" t="s">
        <v>5893</v>
      </c>
      <c r="H51" t="s">
        <v>5894</v>
      </c>
      <c r="I51" t="s">
        <v>5892</v>
      </c>
      <c r="K51" t="s">
        <v>13217</v>
      </c>
    </row>
    <row r="52" spans="1:11" x14ac:dyDescent="0.45">
      <c r="A52" t="s">
        <v>11760</v>
      </c>
      <c r="B52" t="s">
        <v>5857</v>
      </c>
      <c r="C52" t="s">
        <v>6964</v>
      </c>
      <c r="D52" t="s">
        <v>6961</v>
      </c>
      <c r="F52">
        <v>2020</v>
      </c>
      <c r="G52" t="s">
        <v>6958</v>
      </c>
      <c r="H52" t="s">
        <v>6959</v>
      </c>
      <c r="I52" t="s">
        <v>6957</v>
      </c>
      <c r="K52" t="s">
        <v>13115</v>
      </c>
    </row>
    <row r="53" spans="1:11" x14ac:dyDescent="0.45">
      <c r="A53" t="s">
        <v>11760</v>
      </c>
      <c r="B53" t="s">
        <v>5857</v>
      </c>
      <c r="C53" t="s">
        <v>7056</v>
      </c>
      <c r="D53" t="s">
        <v>2326</v>
      </c>
      <c r="F53">
        <v>2020</v>
      </c>
      <c r="G53" t="s">
        <v>7052</v>
      </c>
      <c r="H53" t="s">
        <v>7053</v>
      </c>
      <c r="I53" t="s">
        <v>7051</v>
      </c>
      <c r="K53" t="s">
        <v>12678</v>
      </c>
    </row>
    <row r="54" spans="1:11" x14ac:dyDescent="0.45">
      <c r="A54" t="s">
        <v>11760</v>
      </c>
      <c r="B54" t="s">
        <v>5857</v>
      </c>
      <c r="C54" t="s">
        <v>8629</v>
      </c>
      <c r="D54" t="s">
        <v>8626</v>
      </c>
      <c r="F54">
        <v>2024</v>
      </c>
      <c r="G54" t="s">
        <v>8624</v>
      </c>
      <c r="H54" t="s">
        <v>8625</v>
      </c>
      <c r="I54" t="s">
        <v>8623</v>
      </c>
      <c r="K54" t="s">
        <v>12961</v>
      </c>
    </row>
    <row r="55" spans="1:11" x14ac:dyDescent="0.45">
      <c r="A55" t="s">
        <v>11760</v>
      </c>
      <c r="B55" t="s">
        <v>5857</v>
      </c>
      <c r="C55" t="s">
        <v>7993</v>
      </c>
      <c r="D55" t="s">
        <v>7990</v>
      </c>
      <c r="F55">
        <v>2023</v>
      </c>
      <c r="G55" t="s">
        <v>7987</v>
      </c>
      <c r="H55" t="s">
        <v>7988</v>
      </c>
      <c r="I55" t="s">
        <v>7986</v>
      </c>
      <c r="K55" t="s">
        <v>13013</v>
      </c>
    </row>
    <row r="56" spans="1:11" x14ac:dyDescent="0.45">
      <c r="A56" t="s">
        <v>11760</v>
      </c>
      <c r="B56" t="s">
        <v>5857</v>
      </c>
      <c r="C56" t="s">
        <v>7867</v>
      </c>
      <c r="D56" t="s">
        <v>3248</v>
      </c>
      <c r="F56">
        <v>2022</v>
      </c>
      <c r="G56" t="s">
        <v>7863</v>
      </c>
      <c r="H56" t="s">
        <v>7864</v>
      </c>
      <c r="I56" t="s">
        <v>7862</v>
      </c>
      <c r="K56" t="s">
        <v>12542</v>
      </c>
    </row>
    <row r="57" spans="1:11" x14ac:dyDescent="0.45">
      <c r="A57" t="s">
        <v>11760</v>
      </c>
      <c r="B57" t="s">
        <v>5857</v>
      </c>
      <c r="C57" t="s">
        <v>6605</v>
      </c>
      <c r="D57" t="s">
        <v>6602</v>
      </c>
      <c r="F57">
        <v>2020</v>
      </c>
      <c r="G57" t="s">
        <v>6599</v>
      </c>
      <c r="H57" t="s">
        <v>6600</v>
      </c>
      <c r="I57" t="s">
        <v>6598</v>
      </c>
      <c r="K57" t="s">
        <v>13149</v>
      </c>
    </row>
    <row r="58" spans="1:11" x14ac:dyDescent="0.45">
      <c r="A58" t="s">
        <v>11760</v>
      </c>
      <c r="B58" t="s">
        <v>5901</v>
      </c>
      <c r="C58" t="s">
        <v>7063</v>
      </c>
      <c r="D58" t="s">
        <v>3992</v>
      </c>
      <c r="F58">
        <v>2021</v>
      </c>
      <c r="G58" t="s">
        <v>7059</v>
      </c>
      <c r="H58" t="s">
        <v>7060</v>
      </c>
      <c r="I58" t="s">
        <v>7058</v>
      </c>
      <c r="K58" t="s">
        <v>12433</v>
      </c>
    </row>
    <row r="59" spans="1:11" x14ac:dyDescent="0.45">
      <c r="A59" t="s">
        <v>11760</v>
      </c>
      <c r="B59" t="s">
        <v>5857</v>
      </c>
      <c r="C59" t="s">
        <v>6715</v>
      </c>
      <c r="D59" t="s">
        <v>6712</v>
      </c>
      <c r="F59">
        <v>2021</v>
      </c>
      <c r="G59" t="s">
        <v>6709</v>
      </c>
      <c r="H59" t="s">
        <v>6710</v>
      </c>
      <c r="I59" t="s">
        <v>6708</v>
      </c>
      <c r="K59" t="s">
        <v>13138</v>
      </c>
    </row>
    <row r="60" spans="1:11" x14ac:dyDescent="0.45">
      <c r="A60" t="s">
        <v>11760</v>
      </c>
      <c r="B60" t="s">
        <v>5901</v>
      </c>
      <c r="C60" t="s">
        <v>6973</v>
      </c>
      <c r="D60" t="s">
        <v>6970</v>
      </c>
      <c r="F60">
        <v>2020</v>
      </c>
      <c r="G60" t="s">
        <v>6967</v>
      </c>
      <c r="H60" t="s">
        <v>6968</v>
      </c>
      <c r="I60" t="s">
        <v>6966</v>
      </c>
      <c r="K60" t="s">
        <v>13114</v>
      </c>
    </row>
    <row r="61" spans="1:11" x14ac:dyDescent="0.45">
      <c r="A61" t="s">
        <v>11760</v>
      </c>
      <c r="B61" t="s">
        <v>5857</v>
      </c>
      <c r="C61" t="s">
        <v>8984</v>
      </c>
      <c r="D61" t="s">
        <v>8981</v>
      </c>
      <c r="F61">
        <v>2024</v>
      </c>
      <c r="G61" t="s">
        <v>8979</v>
      </c>
      <c r="H61" t="s">
        <v>8980</v>
      </c>
      <c r="I61" t="s">
        <v>8978</v>
      </c>
      <c r="K61" t="s">
        <v>12925</v>
      </c>
    </row>
    <row r="62" spans="1:11" x14ac:dyDescent="0.45">
      <c r="A62" t="s">
        <v>11760</v>
      </c>
      <c r="B62" t="s">
        <v>5857</v>
      </c>
      <c r="C62" t="s">
        <v>7492</v>
      </c>
      <c r="D62" t="s">
        <v>3665</v>
      </c>
      <c r="F62">
        <v>2022</v>
      </c>
      <c r="G62" t="s">
        <v>7488</v>
      </c>
      <c r="H62" t="s">
        <v>7489</v>
      </c>
      <c r="I62" t="s">
        <v>7487</v>
      </c>
      <c r="K62" t="s">
        <v>12481</v>
      </c>
    </row>
    <row r="63" spans="1:11" x14ac:dyDescent="0.45">
      <c r="A63" t="s">
        <v>11760</v>
      </c>
      <c r="B63" t="s">
        <v>5857</v>
      </c>
      <c r="C63" t="s">
        <v>8352</v>
      </c>
      <c r="D63" t="s">
        <v>8349</v>
      </c>
      <c r="F63">
        <v>2024</v>
      </c>
      <c r="G63" t="s">
        <v>8347</v>
      </c>
      <c r="H63" t="s">
        <v>8348</v>
      </c>
      <c r="I63" t="s">
        <v>8346</v>
      </c>
      <c r="K63" t="s">
        <v>12985</v>
      </c>
    </row>
    <row r="64" spans="1:11" x14ac:dyDescent="0.45">
      <c r="A64" t="s">
        <v>11760</v>
      </c>
      <c r="B64" t="s">
        <v>5857</v>
      </c>
      <c r="C64" t="s">
        <v>8833</v>
      </c>
      <c r="D64" t="s">
        <v>8830</v>
      </c>
      <c r="F64">
        <v>2024</v>
      </c>
      <c r="G64" t="s">
        <v>8827</v>
      </c>
      <c r="H64" t="s">
        <v>8828</v>
      </c>
      <c r="I64" t="s">
        <v>8826</v>
      </c>
      <c r="K64" t="s">
        <v>12942</v>
      </c>
    </row>
    <row r="65" spans="1:11" x14ac:dyDescent="0.45">
      <c r="A65" t="s">
        <v>11760</v>
      </c>
      <c r="B65" t="s">
        <v>5857</v>
      </c>
      <c r="C65" t="s">
        <v>7441</v>
      </c>
      <c r="D65" t="s">
        <v>7438</v>
      </c>
      <c r="F65">
        <v>2023</v>
      </c>
      <c r="G65" t="s">
        <v>7436</v>
      </c>
      <c r="H65" t="s">
        <v>7437</v>
      </c>
      <c r="I65" t="s">
        <v>7435</v>
      </c>
      <c r="K65" t="s">
        <v>13065</v>
      </c>
    </row>
    <row r="66" spans="1:11" x14ac:dyDescent="0.45">
      <c r="A66" t="s">
        <v>11760</v>
      </c>
      <c r="B66" t="s">
        <v>5857</v>
      </c>
      <c r="C66" t="s">
        <v>6769</v>
      </c>
      <c r="D66" t="s">
        <v>6766</v>
      </c>
      <c r="F66">
        <v>2022</v>
      </c>
      <c r="G66" t="s">
        <v>6763</v>
      </c>
      <c r="H66" t="s">
        <v>6764</v>
      </c>
      <c r="I66" t="s">
        <v>6762</v>
      </c>
      <c r="K66" t="s">
        <v>13132</v>
      </c>
    </row>
    <row r="67" spans="1:11" x14ac:dyDescent="0.45">
      <c r="A67" t="s">
        <v>386</v>
      </c>
      <c r="B67" t="s">
        <v>17</v>
      </c>
      <c r="C67" t="s">
        <v>266</v>
      </c>
      <c r="D67" t="s">
        <v>267</v>
      </c>
      <c r="E67" t="s">
        <v>74</v>
      </c>
      <c r="F67">
        <v>2023</v>
      </c>
      <c r="G67" t="s">
        <v>268</v>
      </c>
      <c r="H67" t="s">
        <v>269</v>
      </c>
      <c r="I67" t="s">
        <v>270</v>
      </c>
      <c r="J67" t="s">
        <v>271</v>
      </c>
      <c r="K67" t="s">
        <v>12120</v>
      </c>
    </row>
    <row r="68" spans="1:11" x14ac:dyDescent="0.45">
      <c r="A68" t="s">
        <v>11760</v>
      </c>
      <c r="B68" t="s">
        <v>5857</v>
      </c>
      <c r="C68" t="s">
        <v>6519</v>
      </c>
      <c r="D68" t="s">
        <v>6516</v>
      </c>
      <c r="F68">
        <v>2019</v>
      </c>
      <c r="G68" t="s">
        <v>6513</v>
      </c>
      <c r="H68" t="s">
        <v>6514</v>
      </c>
      <c r="I68" t="s">
        <v>6512</v>
      </c>
      <c r="K68" t="s">
        <v>13158</v>
      </c>
    </row>
    <row r="69" spans="1:11" x14ac:dyDescent="0.45">
      <c r="A69" t="s">
        <v>386</v>
      </c>
      <c r="B69" t="s">
        <v>17</v>
      </c>
      <c r="C69" t="s">
        <v>127</v>
      </c>
      <c r="D69" t="s">
        <v>128</v>
      </c>
      <c r="E69" t="s">
        <v>65</v>
      </c>
      <c r="F69">
        <v>2023</v>
      </c>
      <c r="G69" t="s">
        <v>130</v>
      </c>
      <c r="H69" t="s">
        <v>131</v>
      </c>
      <c r="I69" t="s">
        <v>132</v>
      </c>
      <c r="J69" t="s">
        <v>133</v>
      </c>
      <c r="K69" t="s">
        <v>12099</v>
      </c>
    </row>
    <row r="70" spans="1:11" x14ac:dyDescent="0.45">
      <c r="A70" t="s">
        <v>11760</v>
      </c>
      <c r="B70" t="s">
        <v>5857</v>
      </c>
      <c r="C70" t="s">
        <v>7641</v>
      </c>
      <c r="D70" t="s">
        <v>7638</v>
      </c>
      <c r="F70">
        <v>2022</v>
      </c>
      <c r="G70" t="s">
        <v>7635</v>
      </c>
      <c r="H70" t="s">
        <v>7636</v>
      </c>
      <c r="I70" t="s">
        <v>7634</v>
      </c>
      <c r="K70" t="s">
        <v>13046</v>
      </c>
    </row>
    <row r="71" spans="1:11" x14ac:dyDescent="0.45">
      <c r="A71" t="s">
        <v>386</v>
      </c>
      <c r="B71" t="s">
        <v>17</v>
      </c>
      <c r="C71" t="s">
        <v>166</v>
      </c>
      <c r="D71" t="s">
        <v>167</v>
      </c>
      <c r="E71" t="s">
        <v>31</v>
      </c>
      <c r="F71">
        <v>2021</v>
      </c>
      <c r="G71" t="s">
        <v>168</v>
      </c>
      <c r="H71" t="s">
        <v>169</v>
      </c>
      <c r="I71" t="s">
        <v>170</v>
      </c>
      <c r="J71" t="s">
        <v>171</v>
      </c>
      <c r="K71" t="s">
        <v>12105</v>
      </c>
    </row>
    <row r="72" spans="1:11" x14ac:dyDescent="0.45">
      <c r="A72" t="s">
        <v>11760</v>
      </c>
      <c r="B72" t="s">
        <v>5857</v>
      </c>
      <c r="C72" t="s">
        <v>8581</v>
      </c>
      <c r="D72" t="s">
        <v>8578</v>
      </c>
      <c r="F72">
        <v>2024</v>
      </c>
      <c r="G72" t="s">
        <v>8575</v>
      </c>
      <c r="H72" t="s">
        <v>8576</v>
      </c>
      <c r="I72" t="s">
        <v>8574</v>
      </c>
      <c r="K72" t="s">
        <v>12965</v>
      </c>
    </row>
    <row r="73" spans="1:11" x14ac:dyDescent="0.45">
      <c r="A73" t="s">
        <v>11760</v>
      </c>
      <c r="B73" t="s">
        <v>5857</v>
      </c>
      <c r="C73" t="s">
        <v>8000</v>
      </c>
      <c r="D73" t="s">
        <v>3313</v>
      </c>
      <c r="F73">
        <v>2023</v>
      </c>
      <c r="G73" t="s">
        <v>7996</v>
      </c>
      <c r="H73" t="s">
        <v>7997</v>
      </c>
      <c r="I73" t="s">
        <v>7995</v>
      </c>
      <c r="K73" t="s">
        <v>12532</v>
      </c>
    </row>
    <row r="74" spans="1:11" x14ac:dyDescent="0.45">
      <c r="A74" t="s">
        <v>11760</v>
      </c>
      <c r="B74" t="s">
        <v>5857</v>
      </c>
      <c r="C74" t="s">
        <v>7181</v>
      </c>
      <c r="D74" t="s">
        <v>7178</v>
      </c>
      <c r="F74">
        <v>2021</v>
      </c>
      <c r="G74" t="s">
        <v>7175</v>
      </c>
      <c r="H74" t="s">
        <v>7176</v>
      </c>
      <c r="I74" t="s">
        <v>7174</v>
      </c>
      <c r="K74" t="s">
        <v>13094</v>
      </c>
    </row>
    <row r="75" spans="1:11" x14ac:dyDescent="0.45">
      <c r="A75" t="s">
        <v>11761</v>
      </c>
      <c r="B75" t="s">
        <v>9095</v>
      </c>
      <c r="C75" t="s">
        <v>9323</v>
      </c>
      <c r="D75" t="s">
        <v>7178</v>
      </c>
      <c r="F75">
        <v>2021</v>
      </c>
      <c r="G75" t="s">
        <v>12059</v>
      </c>
      <c r="H75" t="s">
        <v>9313</v>
      </c>
      <c r="I75" t="s">
        <v>9320</v>
      </c>
      <c r="J75" t="s">
        <v>9084</v>
      </c>
      <c r="K75" t="s">
        <v>13094</v>
      </c>
    </row>
    <row r="76" spans="1:11" x14ac:dyDescent="0.45">
      <c r="A76" t="s">
        <v>386</v>
      </c>
      <c r="B76" t="s">
        <v>17</v>
      </c>
      <c r="C76" t="s">
        <v>211</v>
      </c>
      <c r="D76" t="s">
        <v>212</v>
      </c>
      <c r="E76" t="s">
        <v>213</v>
      </c>
      <c r="F76">
        <v>2021</v>
      </c>
      <c r="G76" t="s">
        <v>215</v>
      </c>
      <c r="H76" t="s">
        <v>216</v>
      </c>
      <c r="I76" t="s">
        <v>217</v>
      </c>
      <c r="J76" t="s">
        <v>218</v>
      </c>
      <c r="K76" t="s">
        <v>12112</v>
      </c>
    </row>
    <row r="77" spans="1:11" x14ac:dyDescent="0.45">
      <c r="A77" t="s">
        <v>11760</v>
      </c>
      <c r="B77" t="s">
        <v>5857</v>
      </c>
      <c r="C77" t="s">
        <v>6867</v>
      </c>
      <c r="D77" t="s">
        <v>3986</v>
      </c>
      <c r="F77">
        <v>2022</v>
      </c>
      <c r="G77" t="s">
        <v>6863</v>
      </c>
      <c r="H77" t="s">
        <v>6864</v>
      </c>
      <c r="I77" t="s">
        <v>6862</v>
      </c>
      <c r="K77" t="s">
        <v>12434</v>
      </c>
    </row>
    <row r="78" spans="1:11" x14ac:dyDescent="0.45">
      <c r="A78" t="s">
        <v>11760</v>
      </c>
      <c r="B78" t="s">
        <v>5857</v>
      </c>
      <c r="C78" t="s">
        <v>7105</v>
      </c>
      <c r="D78" t="s">
        <v>7102</v>
      </c>
      <c r="F78">
        <v>2021</v>
      </c>
      <c r="G78" t="s">
        <v>7099</v>
      </c>
      <c r="H78" t="s">
        <v>7100</v>
      </c>
      <c r="I78" t="s">
        <v>7098</v>
      </c>
      <c r="K78" t="s">
        <v>13102</v>
      </c>
    </row>
    <row r="79" spans="1:11" x14ac:dyDescent="0.45">
      <c r="A79" t="s">
        <v>11760</v>
      </c>
      <c r="B79" t="s">
        <v>5857</v>
      </c>
      <c r="C79" t="s">
        <v>5943</v>
      </c>
      <c r="D79" t="s">
        <v>5940</v>
      </c>
      <c r="F79">
        <v>2019</v>
      </c>
      <c r="G79" t="s">
        <v>5937</v>
      </c>
      <c r="H79" t="s">
        <v>5938</v>
      </c>
      <c r="I79" t="s">
        <v>5936</v>
      </c>
      <c r="K79" t="s">
        <v>13214</v>
      </c>
    </row>
    <row r="80" spans="1:11" x14ac:dyDescent="0.45">
      <c r="A80" t="s">
        <v>11760</v>
      </c>
      <c r="B80" t="s">
        <v>5857</v>
      </c>
      <c r="C80" t="s">
        <v>7282</v>
      </c>
      <c r="D80" t="s">
        <v>663</v>
      </c>
      <c r="F80">
        <v>2021</v>
      </c>
      <c r="G80" t="s">
        <v>7278</v>
      </c>
      <c r="H80" t="s">
        <v>7279</v>
      </c>
      <c r="I80" t="s">
        <v>7277</v>
      </c>
      <c r="K80" t="s">
        <v>12907</v>
      </c>
    </row>
    <row r="81" spans="1:11" x14ac:dyDescent="0.45">
      <c r="A81" t="s">
        <v>11760</v>
      </c>
      <c r="B81" t="s">
        <v>5857</v>
      </c>
      <c r="C81" t="s">
        <v>6561</v>
      </c>
      <c r="D81" t="s">
        <v>6559</v>
      </c>
      <c r="F81">
        <v>2017</v>
      </c>
      <c r="G81" t="s">
        <v>6556</v>
      </c>
      <c r="H81" t="s">
        <v>6557</v>
      </c>
      <c r="I81" t="s">
        <v>6555</v>
      </c>
      <c r="K81" t="s">
        <v>13154</v>
      </c>
    </row>
    <row r="82" spans="1:11" x14ac:dyDescent="0.45">
      <c r="A82" t="s">
        <v>11760</v>
      </c>
      <c r="B82" t="s">
        <v>5857</v>
      </c>
      <c r="C82" t="s">
        <v>6544</v>
      </c>
      <c r="D82" t="s">
        <v>6541</v>
      </c>
      <c r="F82">
        <v>2019</v>
      </c>
      <c r="G82" t="s">
        <v>6538</v>
      </c>
      <c r="H82" t="s">
        <v>6539</v>
      </c>
      <c r="I82" t="s">
        <v>6537</v>
      </c>
      <c r="K82" t="s">
        <v>13156</v>
      </c>
    </row>
    <row r="83" spans="1:11" x14ac:dyDescent="0.45">
      <c r="A83" t="s">
        <v>11760</v>
      </c>
      <c r="B83" t="s">
        <v>5901</v>
      </c>
      <c r="C83" t="s">
        <v>6380</v>
      </c>
      <c r="D83" t="s">
        <v>6377</v>
      </c>
      <c r="F83">
        <v>2018</v>
      </c>
      <c r="G83" t="s">
        <v>6374</v>
      </c>
      <c r="H83" t="s">
        <v>6375</v>
      </c>
      <c r="I83" t="s">
        <v>6373</v>
      </c>
      <c r="K83" t="s">
        <v>13173</v>
      </c>
    </row>
    <row r="84" spans="1:11" x14ac:dyDescent="0.45">
      <c r="A84" t="s">
        <v>11760</v>
      </c>
      <c r="B84" t="s">
        <v>5857</v>
      </c>
      <c r="C84" t="s">
        <v>6338</v>
      </c>
      <c r="D84" t="s">
        <v>6335</v>
      </c>
      <c r="F84">
        <v>2018</v>
      </c>
      <c r="G84" t="s">
        <v>6332</v>
      </c>
      <c r="H84" t="s">
        <v>6333</v>
      </c>
      <c r="I84" t="s">
        <v>6331</v>
      </c>
      <c r="K84" t="s">
        <v>13177</v>
      </c>
    </row>
    <row r="85" spans="1:11" x14ac:dyDescent="0.45">
      <c r="A85" t="s">
        <v>388</v>
      </c>
      <c r="C85" t="s">
        <v>430</v>
      </c>
      <c r="D85" t="s">
        <v>431</v>
      </c>
      <c r="F85">
        <v>2019</v>
      </c>
      <c r="G85" t="s">
        <v>424</v>
      </c>
      <c r="H85" t="s">
        <v>425</v>
      </c>
      <c r="I85" t="s">
        <v>427</v>
      </c>
      <c r="J85" t="s">
        <v>423</v>
      </c>
      <c r="K85" t="s">
        <v>12150</v>
      </c>
    </row>
    <row r="86" spans="1:11" x14ac:dyDescent="0.45">
      <c r="A86" t="s">
        <v>11760</v>
      </c>
      <c r="B86" t="s">
        <v>5857</v>
      </c>
      <c r="C86" t="s">
        <v>7257</v>
      </c>
      <c r="D86" t="s">
        <v>7254</v>
      </c>
      <c r="F86">
        <v>2022</v>
      </c>
      <c r="G86" t="s">
        <v>7251</v>
      </c>
      <c r="H86" t="s">
        <v>7252</v>
      </c>
      <c r="I86" t="s">
        <v>7250</v>
      </c>
      <c r="K86" t="s">
        <v>13085</v>
      </c>
    </row>
    <row r="87" spans="1:11" x14ac:dyDescent="0.45">
      <c r="A87" t="s">
        <v>386</v>
      </c>
      <c r="B87" t="s">
        <v>17</v>
      </c>
      <c r="C87" t="s">
        <v>141</v>
      </c>
      <c r="D87" t="s">
        <v>142</v>
      </c>
      <c r="E87" t="s">
        <v>74</v>
      </c>
      <c r="F87">
        <v>2023</v>
      </c>
      <c r="G87" t="s">
        <v>144</v>
      </c>
      <c r="H87" t="s">
        <v>145</v>
      </c>
      <c r="I87" t="s">
        <v>146</v>
      </c>
      <c r="J87" t="s">
        <v>147</v>
      </c>
      <c r="K87" t="s">
        <v>12101</v>
      </c>
    </row>
    <row r="88" spans="1:11" x14ac:dyDescent="0.45">
      <c r="A88" t="s">
        <v>11760</v>
      </c>
      <c r="B88" t="s">
        <v>5857</v>
      </c>
      <c r="C88" t="s">
        <v>6070</v>
      </c>
      <c r="D88" t="s">
        <v>6067</v>
      </c>
      <c r="F88">
        <v>2018</v>
      </c>
      <c r="G88" t="s">
        <v>6064</v>
      </c>
      <c r="H88" t="s">
        <v>6065</v>
      </c>
      <c r="I88" t="s">
        <v>6063</v>
      </c>
      <c r="K88" t="s">
        <v>13202</v>
      </c>
    </row>
    <row r="89" spans="1:11" x14ac:dyDescent="0.45">
      <c r="A89" t="s">
        <v>11760</v>
      </c>
      <c r="B89" t="s">
        <v>5857</v>
      </c>
      <c r="C89" t="s">
        <v>8520</v>
      </c>
      <c r="D89" t="s">
        <v>8517</v>
      </c>
      <c r="F89">
        <v>2024</v>
      </c>
      <c r="G89" t="s">
        <v>8515</v>
      </c>
      <c r="H89" t="s">
        <v>8516</v>
      </c>
      <c r="I89" t="s">
        <v>8514</v>
      </c>
      <c r="K89" t="s">
        <v>12970</v>
      </c>
    </row>
    <row r="90" spans="1:11" x14ac:dyDescent="0.45">
      <c r="A90" t="s">
        <v>11760</v>
      </c>
      <c r="B90" t="s">
        <v>5857</v>
      </c>
      <c r="C90" t="s">
        <v>7543</v>
      </c>
      <c r="D90" t="s">
        <v>7574</v>
      </c>
      <c r="F90">
        <v>2022</v>
      </c>
      <c r="G90" t="s">
        <v>7571</v>
      </c>
      <c r="H90" t="s">
        <v>7572</v>
      </c>
      <c r="I90" t="s">
        <v>7570</v>
      </c>
      <c r="K90" t="s">
        <v>13052</v>
      </c>
    </row>
    <row r="91" spans="1:11" x14ac:dyDescent="0.45">
      <c r="A91" t="s">
        <v>11760</v>
      </c>
      <c r="B91" t="s">
        <v>5857</v>
      </c>
      <c r="C91" t="s">
        <v>8384</v>
      </c>
      <c r="D91" t="s">
        <v>8381</v>
      </c>
      <c r="F91">
        <v>2024</v>
      </c>
      <c r="G91" t="s">
        <v>8378</v>
      </c>
      <c r="H91" t="s">
        <v>8379</v>
      </c>
      <c r="I91" t="s">
        <v>8377</v>
      </c>
      <c r="K91" t="s">
        <v>12983</v>
      </c>
    </row>
    <row r="92" spans="1:11" x14ac:dyDescent="0.45">
      <c r="A92" t="s">
        <v>11760</v>
      </c>
      <c r="B92" t="s">
        <v>5901</v>
      </c>
      <c r="C92" t="s">
        <v>7876</v>
      </c>
      <c r="D92" t="s">
        <v>7873</v>
      </c>
      <c r="F92">
        <v>2023</v>
      </c>
      <c r="G92" t="s">
        <v>7870</v>
      </c>
      <c r="H92" t="s">
        <v>7871</v>
      </c>
      <c r="I92" t="s">
        <v>7869</v>
      </c>
      <c r="K92" t="s">
        <v>13026</v>
      </c>
    </row>
    <row r="93" spans="1:11" x14ac:dyDescent="0.45">
      <c r="A93" t="s">
        <v>11760</v>
      </c>
      <c r="B93" t="s">
        <v>5857</v>
      </c>
      <c r="C93" t="s">
        <v>6997</v>
      </c>
      <c r="D93" t="s">
        <v>7834</v>
      </c>
      <c r="F93">
        <v>2023</v>
      </c>
      <c r="G93" t="s">
        <v>7831</v>
      </c>
      <c r="H93" t="s">
        <v>7832</v>
      </c>
      <c r="I93" t="s">
        <v>7830</v>
      </c>
      <c r="K93" t="s">
        <v>13030</v>
      </c>
    </row>
    <row r="94" spans="1:11" x14ac:dyDescent="0.45">
      <c r="A94" t="s">
        <v>388</v>
      </c>
      <c r="C94" t="s">
        <v>459</v>
      </c>
      <c r="D94" t="s">
        <v>460</v>
      </c>
      <c r="F94">
        <v>2018</v>
      </c>
      <c r="G94" t="s">
        <v>455</v>
      </c>
      <c r="H94" t="s">
        <v>456</v>
      </c>
      <c r="I94" t="s">
        <v>457</v>
      </c>
      <c r="J94" t="s">
        <v>454</v>
      </c>
      <c r="K94" t="s">
        <v>12147</v>
      </c>
    </row>
    <row r="95" spans="1:11" x14ac:dyDescent="0.45">
      <c r="A95" t="s">
        <v>386</v>
      </c>
      <c r="B95" t="s">
        <v>17</v>
      </c>
      <c r="C95" t="s">
        <v>336</v>
      </c>
      <c r="D95" t="s">
        <v>337</v>
      </c>
      <c r="E95" t="s">
        <v>338</v>
      </c>
      <c r="F95">
        <v>2019</v>
      </c>
      <c r="G95" t="s">
        <v>341</v>
      </c>
      <c r="H95" t="s">
        <v>342</v>
      </c>
      <c r="I95" t="s">
        <v>343</v>
      </c>
      <c r="J95" t="s">
        <v>344</v>
      </c>
      <c r="K95" t="s">
        <v>12129</v>
      </c>
    </row>
    <row r="96" spans="1:11" x14ac:dyDescent="0.45">
      <c r="A96" t="s">
        <v>386</v>
      </c>
      <c r="B96" t="s">
        <v>17</v>
      </c>
      <c r="C96" t="s">
        <v>154</v>
      </c>
      <c r="D96" t="s">
        <v>155</v>
      </c>
      <c r="E96" t="s">
        <v>31</v>
      </c>
      <c r="F96">
        <v>2018</v>
      </c>
      <c r="G96" t="s">
        <v>157</v>
      </c>
      <c r="H96" t="s">
        <v>158</v>
      </c>
      <c r="J96" t="s">
        <v>159</v>
      </c>
      <c r="K96" t="s">
        <v>12103</v>
      </c>
    </row>
    <row r="97" spans="1:11" x14ac:dyDescent="0.45">
      <c r="A97" t="s">
        <v>11761</v>
      </c>
      <c r="B97" t="s">
        <v>9095</v>
      </c>
      <c r="C97" t="s">
        <v>10240</v>
      </c>
      <c r="D97" t="s">
        <v>10238</v>
      </c>
      <c r="F97">
        <v>2022</v>
      </c>
      <c r="G97" t="s">
        <v>11950</v>
      </c>
      <c r="H97" t="s">
        <v>10233</v>
      </c>
      <c r="I97" t="s">
        <v>10237</v>
      </c>
      <c r="J97" t="s">
        <v>9084</v>
      </c>
      <c r="K97" t="s">
        <v>13245</v>
      </c>
    </row>
    <row r="98" spans="1:11" x14ac:dyDescent="0.45">
      <c r="A98" t="s">
        <v>11760</v>
      </c>
      <c r="B98" t="s">
        <v>5901</v>
      </c>
      <c r="C98" t="s">
        <v>7309</v>
      </c>
      <c r="D98" t="s">
        <v>7306</v>
      </c>
      <c r="F98">
        <v>2021</v>
      </c>
      <c r="G98" t="s">
        <v>7302</v>
      </c>
      <c r="H98" t="s">
        <v>7303</v>
      </c>
      <c r="I98" t="s">
        <v>7301</v>
      </c>
      <c r="K98" t="s">
        <v>13080</v>
      </c>
    </row>
    <row r="99" spans="1:11" x14ac:dyDescent="0.45">
      <c r="A99" t="s">
        <v>11760</v>
      </c>
      <c r="B99" t="s">
        <v>5857</v>
      </c>
      <c r="C99" t="s">
        <v>8295</v>
      </c>
      <c r="D99" t="s">
        <v>3103</v>
      </c>
      <c r="F99">
        <v>2023</v>
      </c>
      <c r="G99" t="s">
        <v>8291</v>
      </c>
      <c r="H99" t="s">
        <v>8292</v>
      </c>
      <c r="I99" t="s">
        <v>8290</v>
      </c>
      <c r="K99" t="s">
        <v>12563</v>
      </c>
    </row>
    <row r="100" spans="1:11" x14ac:dyDescent="0.45">
      <c r="A100" t="s">
        <v>11760</v>
      </c>
      <c r="B100" t="s">
        <v>5857</v>
      </c>
      <c r="C100" t="s">
        <v>5864</v>
      </c>
      <c r="D100" t="s">
        <v>5862</v>
      </c>
      <c r="F100">
        <v>2019</v>
      </c>
      <c r="G100" t="s">
        <v>5859</v>
      </c>
      <c r="H100" t="s">
        <v>5860</v>
      </c>
      <c r="I100" t="s">
        <v>5858</v>
      </c>
      <c r="K100" t="s">
        <v>13220</v>
      </c>
    </row>
    <row r="101" spans="1:11" x14ac:dyDescent="0.45">
      <c r="A101" t="s">
        <v>11760</v>
      </c>
      <c r="B101" t="s">
        <v>5857</v>
      </c>
      <c r="C101" t="s">
        <v>6298</v>
      </c>
      <c r="D101" t="s">
        <v>6295</v>
      </c>
      <c r="F101">
        <v>2018</v>
      </c>
      <c r="G101" t="s">
        <v>6292</v>
      </c>
      <c r="H101" t="s">
        <v>6293</v>
      </c>
      <c r="I101" t="s">
        <v>6291</v>
      </c>
      <c r="K101" t="s">
        <v>13180</v>
      </c>
    </row>
    <row r="102" spans="1:11" x14ac:dyDescent="0.45">
      <c r="A102" t="s">
        <v>11760</v>
      </c>
      <c r="B102" t="s">
        <v>5857</v>
      </c>
      <c r="C102" t="s">
        <v>7749</v>
      </c>
      <c r="D102" t="s">
        <v>7746</v>
      </c>
      <c r="F102">
        <v>2023</v>
      </c>
      <c r="G102" t="s">
        <v>7743</v>
      </c>
      <c r="H102" t="s">
        <v>7744</v>
      </c>
      <c r="I102" t="s">
        <v>7742</v>
      </c>
      <c r="K102" t="s">
        <v>13037</v>
      </c>
    </row>
    <row r="103" spans="1:11" x14ac:dyDescent="0.45">
      <c r="A103" t="s">
        <v>11760</v>
      </c>
      <c r="B103" t="s">
        <v>5857</v>
      </c>
      <c r="C103" t="s">
        <v>8572</v>
      </c>
      <c r="D103" t="s">
        <v>8569</v>
      </c>
      <c r="F103">
        <v>2024</v>
      </c>
      <c r="G103" t="s">
        <v>8565</v>
      </c>
      <c r="H103" t="s">
        <v>8566</v>
      </c>
      <c r="I103" t="s">
        <v>8564</v>
      </c>
      <c r="K103" t="s">
        <v>12966</v>
      </c>
    </row>
    <row r="104" spans="1:11" x14ac:dyDescent="0.45">
      <c r="A104" t="s">
        <v>11760</v>
      </c>
      <c r="B104" t="s">
        <v>5857</v>
      </c>
      <c r="C104" t="s">
        <v>6312</v>
      </c>
      <c r="D104" t="s">
        <v>2301</v>
      </c>
      <c r="F104">
        <v>2017</v>
      </c>
      <c r="G104" t="s">
        <v>6308</v>
      </c>
      <c r="H104" t="s">
        <v>6309</v>
      </c>
      <c r="I104" t="s">
        <v>6307</v>
      </c>
      <c r="K104" t="s">
        <v>12681</v>
      </c>
    </row>
    <row r="105" spans="1:11" x14ac:dyDescent="0.45">
      <c r="A105" t="s">
        <v>11760</v>
      </c>
      <c r="B105" t="s">
        <v>5857</v>
      </c>
      <c r="C105" t="s">
        <v>7552</v>
      </c>
      <c r="D105" t="s">
        <v>7549</v>
      </c>
      <c r="F105">
        <v>2023</v>
      </c>
      <c r="G105" t="s">
        <v>7546</v>
      </c>
      <c r="H105" t="s">
        <v>7547</v>
      </c>
      <c r="I105" t="s">
        <v>7545</v>
      </c>
      <c r="K105" t="s">
        <v>13055</v>
      </c>
    </row>
    <row r="106" spans="1:11" x14ac:dyDescent="0.45">
      <c r="A106" t="s">
        <v>11760</v>
      </c>
      <c r="B106" t="s">
        <v>5857</v>
      </c>
      <c r="C106" t="s">
        <v>8009</v>
      </c>
      <c r="D106" t="s">
        <v>8006</v>
      </c>
      <c r="F106">
        <v>2023</v>
      </c>
      <c r="G106" t="s">
        <v>8003</v>
      </c>
      <c r="H106" t="s">
        <v>8004</v>
      </c>
      <c r="I106" t="s">
        <v>8002</v>
      </c>
      <c r="K106" t="s">
        <v>13012</v>
      </c>
    </row>
    <row r="107" spans="1:11" x14ac:dyDescent="0.45">
      <c r="A107" t="s">
        <v>11760</v>
      </c>
      <c r="B107" t="s">
        <v>5857</v>
      </c>
      <c r="C107" t="s">
        <v>7968</v>
      </c>
      <c r="D107" t="s">
        <v>7965</v>
      </c>
      <c r="F107">
        <v>2023</v>
      </c>
      <c r="G107" t="s">
        <v>7962</v>
      </c>
      <c r="H107" t="s">
        <v>7963</v>
      </c>
      <c r="I107" t="s">
        <v>7961</v>
      </c>
      <c r="K107" t="s">
        <v>13016</v>
      </c>
    </row>
    <row r="108" spans="1:11" x14ac:dyDescent="0.45">
      <c r="A108" t="s">
        <v>11760</v>
      </c>
      <c r="B108" t="s">
        <v>5857</v>
      </c>
      <c r="C108" t="s">
        <v>8621</v>
      </c>
      <c r="D108" t="s">
        <v>5318</v>
      </c>
      <c r="F108">
        <v>2024</v>
      </c>
      <c r="G108" t="s">
        <v>8617</v>
      </c>
      <c r="H108" t="s">
        <v>8618</v>
      </c>
      <c r="I108" t="s">
        <v>8616</v>
      </c>
      <c r="K108" t="s">
        <v>12232</v>
      </c>
    </row>
    <row r="109" spans="1:11" x14ac:dyDescent="0.45">
      <c r="A109" t="s">
        <v>11760</v>
      </c>
      <c r="B109" t="s">
        <v>5857</v>
      </c>
      <c r="C109" t="s">
        <v>8344</v>
      </c>
      <c r="D109" t="s">
        <v>5123</v>
      </c>
      <c r="F109">
        <v>2024</v>
      </c>
      <c r="G109" t="s">
        <v>8339</v>
      </c>
      <c r="H109" t="s">
        <v>8340</v>
      </c>
      <c r="I109" t="s">
        <v>8338</v>
      </c>
      <c r="K109" t="s">
        <v>12262</v>
      </c>
    </row>
    <row r="110" spans="1:11" x14ac:dyDescent="0.45">
      <c r="A110" t="s">
        <v>386</v>
      </c>
      <c r="B110" t="s">
        <v>17</v>
      </c>
      <c r="C110" t="s">
        <v>327</v>
      </c>
      <c r="D110" t="s">
        <v>328</v>
      </c>
      <c r="E110" t="s">
        <v>329</v>
      </c>
      <c r="F110">
        <v>2017</v>
      </c>
      <c r="G110" t="s">
        <v>332</v>
      </c>
      <c r="H110" t="s">
        <v>333</v>
      </c>
      <c r="I110" t="s">
        <v>334</v>
      </c>
      <c r="J110" t="s">
        <v>335</v>
      </c>
      <c r="K110" t="s">
        <v>12128</v>
      </c>
    </row>
    <row r="111" spans="1:11" x14ac:dyDescent="0.45">
      <c r="A111" t="s">
        <v>11760</v>
      </c>
      <c r="B111" t="s">
        <v>5857</v>
      </c>
      <c r="C111" t="s">
        <v>8857</v>
      </c>
      <c r="D111" t="s">
        <v>8854</v>
      </c>
      <c r="F111">
        <v>2024</v>
      </c>
      <c r="G111" t="s">
        <v>8852</v>
      </c>
      <c r="H111" t="s">
        <v>8853</v>
      </c>
      <c r="I111" t="s">
        <v>8851</v>
      </c>
      <c r="K111" t="s">
        <v>12939</v>
      </c>
    </row>
    <row r="112" spans="1:11" x14ac:dyDescent="0.45">
      <c r="A112" t="s">
        <v>11760</v>
      </c>
      <c r="B112" t="s">
        <v>5857</v>
      </c>
      <c r="C112" t="s">
        <v>7333</v>
      </c>
      <c r="D112" t="s">
        <v>7330</v>
      </c>
      <c r="F112">
        <v>2022</v>
      </c>
      <c r="G112" t="s">
        <v>7327</v>
      </c>
      <c r="H112" t="s">
        <v>7328</v>
      </c>
      <c r="I112" t="s">
        <v>7326</v>
      </c>
      <c r="K112" t="s">
        <v>13078</v>
      </c>
    </row>
    <row r="113" spans="1:11" x14ac:dyDescent="0.45">
      <c r="A113" t="s">
        <v>11760</v>
      </c>
      <c r="B113" t="s">
        <v>5857</v>
      </c>
      <c r="C113" t="s">
        <v>6321</v>
      </c>
      <c r="D113" t="s">
        <v>6318</v>
      </c>
      <c r="F113">
        <v>2018</v>
      </c>
      <c r="G113" t="s">
        <v>6315</v>
      </c>
      <c r="H113" t="s">
        <v>6316</v>
      </c>
      <c r="I113" t="s">
        <v>6314</v>
      </c>
      <c r="K113" t="s">
        <v>13179</v>
      </c>
    </row>
    <row r="114" spans="1:11" x14ac:dyDescent="0.45">
      <c r="A114" t="s">
        <v>11760</v>
      </c>
      <c r="B114" t="s">
        <v>5857</v>
      </c>
      <c r="C114" t="s">
        <v>7476</v>
      </c>
      <c r="D114" t="s">
        <v>7473</v>
      </c>
      <c r="F114">
        <v>2023</v>
      </c>
      <c r="G114" t="s">
        <v>7470</v>
      </c>
      <c r="H114" t="s">
        <v>7471</v>
      </c>
      <c r="I114" t="s">
        <v>7469</v>
      </c>
      <c r="K114" t="s">
        <v>13061</v>
      </c>
    </row>
    <row r="115" spans="1:11" x14ac:dyDescent="0.45">
      <c r="A115" t="s">
        <v>386</v>
      </c>
      <c r="B115" t="s">
        <v>17</v>
      </c>
      <c r="C115" t="s">
        <v>378</v>
      </c>
      <c r="D115" t="s">
        <v>379</v>
      </c>
      <c r="E115" t="s">
        <v>74</v>
      </c>
      <c r="F115">
        <v>2018</v>
      </c>
      <c r="G115" t="s">
        <v>381</v>
      </c>
      <c r="H115" t="s">
        <v>382</v>
      </c>
      <c r="I115" t="s">
        <v>383</v>
      </c>
      <c r="J115" t="s">
        <v>384</v>
      </c>
      <c r="K115" t="s">
        <v>12134</v>
      </c>
    </row>
    <row r="116" spans="1:11" x14ac:dyDescent="0.45">
      <c r="A116" t="s">
        <v>11760</v>
      </c>
      <c r="B116" t="s">
        <v>5857</v>
      </c>
      <c r="C116" t="s">
        <v>8026</v>
      </c>
      <c r="D116" t="s">
        <v>8023</v>
      </c>
      <c r="F116">
        <v>2023</v>
      </c>
      <c r="G116" t="s">
        <v>8020</v>
      </c>
      <c r="H116" t="s">
        <v>8021</v>
      </c>
      <c r="I116" t="s">
        <v>8019</v>
      </c>
      <c r="K116" t="s">
        <v>13010</v>
      </c>
    </row>
    <row r="117" spans="1:11" x14ac:dyDescent="0.45">
      <c r="A117" t="s">
        <v>11760</v>
      </c>
      <c r="B117" t="s">
        <v>5857</v>
      </c>
      <c r="C117" t="s">
        <v>6830</v>
      </c>
      <c r="D117" t="s">
        <v>6827</v>
      </c>
      <c r="F117">
        <v>2021</v>
      </c>
      <c r="G117" t="s">
        <v>6823</v>
      </c>
      <c r="H117" t="s">
        <v>6824</v>
      </c>
      <c r="I117" t="s">
        <v>6822</v>
      </c>
      <c r="K117" t="s">
        <v>13126</v>
      </c>
    </row>
    <row r="118" spans="1:11" x14ac:dyDescent="0.45">
      <c r="A118" t="s">
        <v>11760</v>
      </c>
      <c r="B118" t="s">
        <v>5857</v>
      </c>
      <c r="C118" t="s">
        <v>8695</v>
      </c>
      <c r="D118" t="s">
        <v>8692</v>
      </c>
      <c r="F118">
        <v>2024</v>
      </c>
      <c r="G118" t="s">
        <v>8689</v>
      </c>
      <c r="H118" t="s">
        <v>8690</v>
      </c>
      <c r="I118" t="s">
        <v>8688</v>
      </c>
      <c r="K118" t="s">
        <v>12955</v>
      </c>
    </row>
    <row r="119" spans="1:11" x14ac:dyDescent="0.45">
      <c r="A119" t="s">
        <v>386</v>
      </c>
      <c r="B119" t="s">
        <v>17</v>
      </c>
      <c r="C119" t="s">
        <v>232</v>
      </c>
      <c r="D119" t="s">
        <v>233</v>
      </c>
      <c r="E119" t="s">
        <v>31</v>
      </c>
      <c r="F119">
        <v>2023</v>
      </c>
      <c r="G119" t="s">
        <v>235</v>
      </c>
      <c r="H119" t="s">
        <v>236</v>
      </c>
      <c r="I119" t="s">
        <v>237</v>
      </c>
      <c r="J119" t="s">
        <v>238</v>
      </c>
      <c r="K119" t="s">
        <v>12115</v>
      </c>
    </row>
    <row r="120" spans="1:11" x14ac:dyDescent="0.45">
      <c r="A120" t="s">
        <v>11760</v>
      </c>
      <c r="B120" t="s">
        <v>5857</v>
      </c>
      <c r="C120" t="s">
        <v>6529</v>
      </c>
      <c r="D120" t="s">
        <v>6526</v>
      </c>
      <c r="F120">
        <v>2018</v>
      </c>
      <c r="G120" t="s">
        <v>6523</v>
      </c>
      <c r="H120" t="s">
        <v>6524</v>
      </c>
      <c r="I120" t="s">
        <v>6522</v>
      </c>
      <c r="K120" t="s">
        <v>13157</v>
      </c>
    </row>
    <row r="121" spans="1:11" x14ac:dyDescent="0.45">
      <c r="A121" t="s">
        <v>11760</v>
      </c>
      <c r="B121" t="s">
        <v>5857</v>
      </c>
      <c r="C121" t="s">
        <v>6587</v>
      </c>
      <c r="D121" t="s">
        <v>6584</v>
      </c>
      <c r="F121">
        <v>2018</v>
      </c>
      <c r="G121" t="s">
        <v>6581</v>
      </c>
      <c r="H121" t="s">
        <v>6582</v>
      </c>
      <c r="I121" t="s">
        <v>6580</v>
      </c>
      <c r="K121" t="s">
        <v>13151</v>
      </c>
    </row>
    <row r="122" spans="1:11" x14ac:dyDescent="0.45">
      <c r="A122" t="s">
        <v>388</v>
      </c>
      <c r="C122" t="s">
        <v>441</v>
      </c>
      <c r="D122" t="s">
        <v>442</v>
      </c>
      <c r="F122">
        <v>2020</v>
      </c>
      <c r="G122" t="s">
        <v>434</v>
      </c>
      <c r="H122" t="s">
        <v>436</v>
      </c>
      <c r="I122" t="s">
        <v>438</v>
      </c>
      <c r="J122" t="s">
        <v>433</v>
      </c>
      <c r="K122" t="s">
        <v>12149</v>
      </c>
    </row>
    <row r="123" spans="1:11" x14ac:dyDescent="0.45">
      <c r="A123" t="s">
        <v>386</v>
      </c>
      <c r="B123" t="s">
        <v>17</v>
      </c>
      <c r="C123" t="s">
        <v>72</v>
      </c>
      <c r="D123" t="s">
        <v>73</v>
      </c>
      <c r="E123" t="s">
        <v>74</v>
      </c>
      <c r="F123">
        <v>2024</v>
      </c>
      <c r="G123" t="s">
        <v>77</v>
      </c>
      <c r="H123" t="s">
        <v>78</v>
      </c>
      <c r="I123" t="s">
        <v>79</v>
      </c>
      <c r="J123" t="s">
        <v>80</v>
      </c>
      <c r="K123" t="s">
        <v>12091</v>
      </c>
    </row>
    <row r="124" spans="1:11" x14ac:dyDescent="0.45">
      <c r="A124" t="s">
        <v>11760</v>
      </c>
      <c r="B124" t="s">
        <v>5857</v>
      </c>
      <c r="C124" t="s">
        <v>7467</v>
      </c>
      <c r="D124" t="s">
        <v>7464</v>
      </c>
      <c r="F124">
        <v>2023</v>
      </c>
      <c r="G124" t="s">
        <v>7461</v>
      </c>
      <c r="H124" t="s">
        <v>7462</v>
      </c>
      <c r="I124" t="s">
        <v>7460</v>
      </c>
      <c r="K124" t="s">
        <v>13062</v>
      </c>
    </row>
    <row r="125" spans="1:11" x14ac:dyDescent="0.45">
      <c r="A125" t="s">
        <v>11760</v>
      </c>
      <c r="B125" t="s">
        <v>5857</v>
      </c>
      <c r="C125" t="s">
        <v>7607</v>
      </c>
      <c r="D125" t="s">
        <v>4303</v>
      </c>
      <c r="F125">
        <v>2022</v>
      </c>
      <c r="G125" t="s">
        <v>7603</v>
      </c>
      <c r="H125" t="s">
        <v>7604</v>
      </c>
      <c r="I125" t="s">
        <v>7602</v>
      </c>
      <c r="K125" t="s">
        <v>12386</v>
      </c>
    </row>
    <row r="126" spans="1:11" x14ac:dyDescent="0.45">
      <c r="A126" t="s">
        <v>386</v>
      </c>
      <c r="B126" t="s">
        <v>17</v>
      </c>
      <c r="C126" t="s">
        <v>294</v>
      </c>
      <c r="D126" t="s">
        <v>295</v>
      </c>
      <c r="E126" t="s">
        <v>40</v>
      </c>
      <c r="F126">
        <v>2021</v>
      </c>
      <c r="G126" t="s">
        <v>298</v>
      </c>
      <c r="H126" t="s">
        <v>299</v>
      </c>
      <c r="I126" t="s">
        <v>300</v>
      </c>
      <c r="K126" t="s">
        <v>12124</v>
      </c>
    </row>
    <row r="127" spans="1:11" x14ac:dyDescent="0.45">
      <c r="A127" t="s">
        <v>11760</v>
      </c>
      <c r="B127" t="s">
        <v>5857</v>
      </c>
      <c r="C127" t="s">
        <v>8142</v>
      </c>
      <c r="D127" t="s">
        <v>8139</v>
      </c>
      <c r="F127">
        <v>2022</v>
      </c>
      <c r="G127" t="s">
        <v>8136</v>
      </c>
      <c r="H127" t="s">
        <v>8137</v>
      </c>
      <c r="I127" t="s">
        <v>8135</v>
      </c>
      <c r="K127" t="s">
        <v>12999</v>
      </c>
    </row>
    <row r="128" spans="1:11" x14ac:dyDescent="0.45">
      <c r="A128" t="s">
        <v>11760</v>
      </c>
      <c r="B128" t="s">
        <v>5857</v>
      </c>
      <c r="C128" t="s">
        <v>6811</v>
      </c>
      <c r="D128" t="s">
        <v>6898</v>
      </c>
      <c r="F128">
        <v>2021</v>
      </c>
      <c r="G128" t="s">
        <v>6896</v>
      </c>
      <c r="H128" t="s">
        <v>6897</v>
      </c>
      <c r="I128" t="s">
        <v>6895</v>
      </c>
      <c r="K128" t="s">
        <v>13122</v>
      </c>
    </row>
    <row r="129" spans="1:11" x14ac:dyDescent="0.45">
      <c r="A129" t="s">
        <v>11760</v>
      </c>
      <c r="B129" t="s">
        <v>5857</v>
      </c>
      <c r="C129" t="s">
        <v>6177</v>
      </c>
      <c r="D129" t="s">
        <v>6175</v>
      </c>
      <c r="F129">
        <v>2017</v>
      </c>
      <c r="G129" t="s">
        <v>6172</v>
      </c>
      <c r="H129" t="s">
        <v>6173</v>
      </c>
      <c r="I129" t="s">
        <v>6171</v>
      </c>
      <c r="K129" t="s">
        <v>13191</v>
      </c>
    </row>
    <row r="130" spans="1:11" x14ac:dyDescent="0.45">
      <c r="A130" t="s">
        <v>386</v>
      </c>
      <c r="B130" t="s">
        <v>17</v>
      </c>
      <c r="C130" t="s">
        <v>319</v>
      </c>
      <c r="D130" t="s">
        <v>320</v>
      </c>
      <c r="E130" t="s">
        <v>20</v>
      </c>
      <c r="F130">
        <v>2018</v>
      </c>
      <c r="G130" t="s">
        <v>323</v>
      </c>
      <c r="H130" t="s">
        <v>324</v>
      </c>
      <c r="I130" t="s">
        <v>325</v>
      </c>
      <c r="J130" t="s">
        <v>326</v>
      </c>
      <c r="K130" t="s">
        <v>12127</v>
      </c>
    </row>
    <row r="131" spans="1:11" x14ac:dyDescent="0.45">
      <c r="A131" t="s">
        <v>11760</v>
      </c>
      <c r="B131" t="s">
        <v>5857</v>
      </c>
      <c r="C131" t="s">
        <v>6201</v>
      </c>
      <c r="D131" t="s">
        <v>6198</v>
      </c>
      <c r="F131">
        <v>2018</v>
      </c>
      <c r="G131" t="s">
        <v>6195</v>
      </c>
      <c r="H131" t="s">
        <v>6196</v>
      </c>
      <c r="I131" t="s">
        <v>6194</v>
      </c>
      <c r="K131" t="s">
        <v>13189</v>
      </c>
    </row>
    <row r="132" spans="1:11" x14ac:dyDescent="0.45">
      <c r="A132" t="s">
        <v>11760</v>
      </c>
      <c r="B132" t="s">
        <v>5857</v>
      </c>
      <c r="C132" t="s">
        <v>8400</v>
      </c>
      <c r="D132" t="s">
        <v>8398</v>
      </c>
      <c r="F132">
        <v>2024</v>
      </c>
      <c r="G132" t="s">
        <v>8396</v>
      </c>
      <c r="H132" t="s">
        <v>8397</v>
      </c>
      <c r="I132" t="s">
        <v>8395</v>
      </c>
      <c r="K132" t="s">
        <v>12981</v>
      </c>
    </row>
    <row r="133" spans="1:11" x14ac:dyDescent="0.45">
      <c r="A133" t="s">
        <v>11760</v>
      </c>
      <c r="B133" t="s">
        <v>5857</v>
      </c>
      <c r="C133" t="s">
        <v>6623</v>
      </c>
      <c r="D133" t="s">
        <v>6620</v>
      </c>
      <c r="F133">
        <v>2022</v>
      </c>
      <c r="G133" t="s">
        <v>6618</v>
      </c>
      <c r="H133" t="s">
        <v>6619</v>
      </c>
      <c r="I133" t="s">
        <v>6617</v>
      </c>
      <c r="K133" t="s">
        <v>13147</v>
      </c>
    </row>
    <row r="134" spans="1:11" x14ac:dyDescent="0.45">
      <c r="A134" t="s">
        <v>11760</v>
      </c>
      <c r="B134" t="s">
        <v>5857</v>
      </c>
      <c r="C134" t="s">
        <v>6914</v>
      </c>
      <c r="D134" t="s">
        <v>4405</v>
      </c>
      <c r="F134">
        <v>2022</v>
      </c>
      <c r="G134" t="s">
        <v>6910</v>
      </c>
      <c r="H134" t="s">
        <v>6911</v>
      </c>
      <c r="I134" t="s">
        <v>6909</v>
      </c>
      <c r="K134" t="s">
        <v>12371</v>
      </c>
    </row>
    <row r="135" spans="1:11" x14ac:dyDescent="0.45">
      <c r="A135" t="s">
        <v>11760</v>
      </c>
      <c r="B135" t="s">
        <v>5857</v>
      </c>
      <c r="C135" t="s">
        <v>6272</v>
      </c>
      <c r="D135" t="s">
        <v>6269</v>
      </c>
      <c r="F135">
        <v>2019</v>
      </c>
      <c r="G135" t="s">
        <v>6266</v>
      </c>
      <c r="H135" t="s">
        <v>6267</v>
      </c>
      <c r="I135" t="s">
        <v>6265</v>
      </c>
      <c r="K135" t="s">
        <v>13183</v>
      </c>
    </row>
    <row r="136" spans="1:11" x14ac:dyDescent="0.45">
      <c r="A136" t="s">
        <v>11760</v>
      </c>
      <c r="B136" t="s">
        <v>5901</v>
      </c>
      <c r="C136" t="s">
        <v>8165</v>
      </c>
      <c r="D136" t="s">
        <v>2627</v>
      </c>
      <c r="F136">
        <v>2023</v>
      </c>
      <c r="G136" t="s">
        <v>8161</v>
      </c>
      <c r="H136" t="s">
        <v>8162</v>
      </c>
      <c r="I136" t="s">
        <v>8160</v>
      </c>
      <c r="K136" t="s">
        <v>12634</v>
      </c>
    </row>
    <row r="137" spans="1:11" x14ac:dyDescent="0.45">
      <c r="A137" t="s">
        <v>11760</v>
      </c>
      <c r="B137" t="s">
        <v>5857</v>
      </c>
      <c r="C137" t="s">
        <v>8817</v>
      </c>
      <c r="D137" t="s">
        <v>5455</v>
      </c>
      <c r="F137">
        <v>2024</v>
      </c>
      <c r="G137" t="s">
        <v>8813</v>
      </c>
      <c r="H137" t="s">
        <v>8814</v>
      </c>
      <c r="I137" t="s">
        <v>8812</v>
      </c>
      <c r="K137" t="s">
        <v>12211</v>
      </c>
    </row>
    <row r="138" spans="1:11" x14ac:dyDescent="0.45">
      <c r="A138" t="s">
        <v>11760</v>
      </c>
      <c r="B138" t="s">
        <v>5857</v>
      </c>
      <c r="C138" t="s">
        <v>6242</v>
      </c>
      <c r="D138" t="s">
        <v>6239</v>
      </c>
      <c r="F138">
        <v>2017</v>
      </c>
      <c r="G138" t="s">
        <v>6236</v>
      </c>
      <c r="H138" t="s">
        <v>6237</v>
      </c>
      <c r="I138" t="s">
        <v>6235</v>
      </c>
      <c r="K138" t="s">
        <v>13186</v>
      </c>
    </row>
    <row r="139" spans="1:11" x14ac:dyDescent="0.45">
      <c r="A139" t="s">
        <v>11760</v>
      </c>
      <c r="B139" t="s">
        <v>5857</v>
      </c>
      <c r="C139" t="s">
        <v>6052</v>
      </c>
      <c r="D139" t="s">
        <v>6049</v>
      </c>
      <c r="F139">
        <v>2020</v>
      </c>
      <c r="G139" t="s">
        <v>6046</v>
      </c>
      <c r="H139" t="s">
        <v>6047</v>
      </c>
      <c r="I139" t="s">
        <v>6045</v>
      </c>
      <c r="K139" t="s">
        <v>13204</v>
      </c>
    </row>
    <row r="140" spans="1:11" x14ac:dyDescent="0.45">
      <c r="A140" t="s">
        <v>11760</v>
      </c>
      <c r="B140" t="s">
        <v>5857</v>
      </c>
      <c r="C140" t="s">
        <v>6947</v>
      </c>
      <c r="D140" t="s">
        <v>6944</v>
      </c>
      <c r="F140">
        <v>2021</v>
      </c>
      <c r="G140" t="s">
        <v>6941</v>
      </c>
      <c r="H140" t="s">
        <v>6942</v>
      </c>
      <c r="I140" t="s">
        <v>6940</v>
      </c>
      <c r="K140" t="s">
        <v>13117</v>
      </c>
    </row>
    <row r="141" spans="1:11" x14ac:dyDescent="0.45">
      <c r="A141" t="s">
        <v>11761</v>
      </c>
      <c r="B141" t="s">
        <v>9095</v>
      </c>
      <c r="C141" t="s">
        <v>9482</v>
      </c>
      <c r="D141" t="s">
        <v>9480</v>
      </c>
      <c r="F141">
        <v>2021</v>
      </c>
      <c r="G141" t="s">
        <v>12041</v>
      </c>
      <c r="H141" t="s">
        <v>9474</v>
      </c>
      <c r="I141" t="s">
        <v>9478</v>
      </c>
      <c r="J141" t="s">
        <v>9084</v>
      </c>
      <c r="K141" t="s">
        <v>13259</v>
      </c>
    </row>
    <row r="142" spans="1:11" x14ac:dyDescent="0.45">
      <c r="A142" t="s">
        <v>11760</v>
      </c>
      <c r="B142" t="s">
        <v>5901</v>
      </c>
      <c r="C142" t="s">
        <v>8375</v>
      </c>
      <c r="D142" t="s">
        <v>8372</v>
      </c>
      <c r="F142">
        <v>2024</v>
      </c>
      <c r="G142" t="s">
        <v>8368</v>
      </c>
      <c r="H142" t="s">
        <v>8369</v>
      </c>
      <c r="I142" t="s">
        <v>8367</v>
      </c>
      <c r="K142" t="s">
        <v>12984</v>
      </c>
    </row>
    <row r="143" spans="1:11" x14ac:dyDescent="0.45">
      <c r="A143" t="s">
        <v>11761</v>
      </c>
      <c r="B143" t="s">
        <v>9095</v>
      </c>
      <c r="C143" t="s">
        <v>10312</v>
      </c>
      <c r="D143" t="s">
        <v>10310</v>
      </c>
      <c r="F143">
        <v>2024</v>
      </c>
      <c r="G143" t="s">
        <v>11941</v>
      </c>
      <c r="H143" t="s">
        <v>10306</v>
      </c>
      <c r="I143" t="s">
        <v>10308</v>
      </c>
      <c r="J143" t="s">
        <v>9084</v>
      </c>
      <c r="K143" t="s">
        <v>13244</v>
      </c>
    </row>
    <row r="144" spans="1:11" x14ac:dyDescent="0.45">
      <c r="A144" t="s">
        <v>11760</v>
      </c>
      <c r="B144" t="s">
        <v>5901</v>
      </c>
      <c r="C144" t="s">
        <v>6000</v>
      </c>
      <c r="D144" t="s">
        <v>1403</v>
      </c>
      <c r="F144">
        <v>2019</v>
      </c>
      <c r="G144" t="s">
        <v>5997</v>
      </c>
      <c r="H144" t="s">
        <v>5998</v>
      </c>
      <c r="I144" t="s">
        <v>5996</v>
      </c>
      <c r="K144" t="s">
        <v>12803</v>
      </c>
    </row>
    <row r="145" spans="1:11" x14ac:dyDescent="0.45">
      <c r="A145" t="s">
        <v>11760</v>
      </c>
      <c r="B145" t="s">
        <v>5857</v>
      </c>
      <c r="C145" t="s">
        <v>7275</v>
      </c>
      <c r="D145" t="s">
        <v>7272</v>
      </c>
      <c r="F145">
        <v>2021</v>
      </c>
      <c r="G145" t="s">
        <v>7269</v>
      </c>
      <c r="H145" t="s">
        <v>7270</v>
      </c>
      <c r="I145" t="s">
        <v>7268</v>
      </c>
      <c r="K145" t="s">
        <v>13083</v>
      </c>
    </row>
    <row r="146" spans="1:11" x14ac:dyDescent="0.45">
      <c r="A146" t="s">
        <v>388</v>
      </c>
      <c r="C146" t="s">
        <v>479</v>
      </c>
      <c r="D146" t="s">
        <v>480</v>
      </c>
      <c r="F146">
        <v>2022</v>
      </c>
      <c r="G146" t="s">
        <v>473</v>
      </c>
      <c r="H146" t="s">
        <v>474</v>
      </c>
      <c r="I146" t="s">
        <v>476</v>
      </c>
      <c r="J146" t="s">
        <v>472</v>
      </c>
      <c r="K146" t="s">
        <v>12145</v>
      </c>
    </row>
    <row r="147" spans="1:11" x14ac:dyDescent="0.45">
      <c r="A147" t="s">
        <v>11760</v>
      </c>
      <c r="B147" t="s">
        <v>5857</v>
      </c>
      <c r="C147" t="s">
        <v>8358</v>
      </c>
      <c r="D147" t="s">
        <v>4787</v>
      </c>
      <c r="F147">
        <v>2024</v>
      </c>
      <c r="G147" t="s">
        <v>8355</v>
      </c>
      <c r="H147" t="s">
        <v>8356</v>
      </c>
      <c r="I147" t="s">
        <v>8354</v>
      </c>
      <c r="K147" t="s">
        <v>12313</v>
      </c>
    </row>
    <row r="148" spans="1:11" x14ac:dyDescent="0.45">
      <c r="A148" t="s">
        <v>386</v>
      </c>
      <c r="B148" t="s">
        <v>17</v>
      </c>
      <c r="C148" t="s">
        <v>239</v>
      </c>
      <c r="D148" t="s">
        <v>240</v>
      </c>
      <c r="E148" t="s">
        <v>74</v>
      </c>
      <c r="F148">
        <v>2021</v>
      </c>
      <c r="G148" t="s">
        <v>242</v>
      </c>
      <c r="H148" t="s">
        <v>243</v>
      </c>
      <c r="I148" t="s">
        <v>244</v>
      </c>
      <c r="J148" t="s">
        <v>245</v>
      </c>
      <c r="K148" t="s">
        <v>12116</v>
      </c>
    </row>
    <row r="149" spans="1:11" x14ac:dyDescent="0.45">
      <c r="A149" t="s">
        <v>11760</v>
      </c>
      <c r="B149" t="s">
        <v>5857</v>
      </c>
      <c r="C149" t="s">
        <v>7907</v>
      </c>
      <c r="D149" t="s">
        <v>7904</v>
      </c>
      <c r="F149">
        <v>2023</v>
      </c>
      <c r="G149" t="s">
        <v>7901</v>
      </c>
      <c r="H149" t="s">
        <v>7902</v>
      </c>
      <c r="I149" t="s">
        <v>7900</v>
      </c>
      <c r="K149" t="s">
        <v>13023</v>
      </c>
    </row>
    <row r="150" spans="1:11" x14ac:dyDescent="0.45">
      <c r="A150" t="s">
        <v>11760</v>
      </c>
      <c r="B150" t="s">
        <v>5901</v>
      </c>
      <c r="C150" t="s">
        <v>8050</v>
      </c>
      <c r="D150" t="s">
        <v>3097</v>
      </c>
      <c r="F150">
        <v>2023</v>
      </c>
      <c r="G150" t="s">
        <v>8046</v>
      </c>
      <c r="H150" t="s">
        <v>8047</v>
      </c>
      <c r="I150" t="s">
        <v>8045</v>
      </c>
      <c r="K150" t="s">
        <v>12564</v>
      </c>
    </row>
    <row r="151" spans="1:11" x14ac:dyDescent="0.45">
      <c r="A151" t="s">
        <v>11760</v>
      </c>
      <c r="B151" t="s">
        <v>5857</v>
      </c>
      <c r="C151" t="s">
        <v>8310</v>
      </c>
      <c r="D151" t="s">
        <v>4671</v>
      </c>
      <c r="F151">
        <v>2024</v>
      </c>
      <c r="G151" t="s">
        <v>8306</v>
      </c>
      <c r="H151" t="s">
        <v>8307</v>
      </c>
      <c r="I151" t="s">
        <v>8305</v>
      </c>
      <c r="K151" t="s">
        <v>12331</v>
      </c>
    </row>
    <row r="152" spans="1:11" x14ac:dyDescent="0.45">
      <c r="A152" t="s">
        <v>11760</v>
      </c>
      <c r="B152" t="s">
        <v>5857</v>
      </c>
      <c r="C152" t="s">
        <v>6631</v>
      </c>
      <c r="D152" t="s">
        <v>6629</v>
      </c>
      <c r="F152">
        <v>2022</v>
      </c>
      <c r="G152" t="s">
        <v>6626</v>
      </c>
      <c r="H152" t="s">
        <v>6627</v>
      </c>
      <c r="I152" t="s">
        <v>6625</v>
      </c>
      <c r="K152" t="s">
        <v>13146</v>
      </c>
    </row>
    <row r="153" spans="1:11" x14ac:dyDescent="0.45">
      <c r="A153" t="s">
        <v>11760</v>
      </c>
      <c r="B153" t="s">
        <v>5857</v>
      </c>
      <c r="C153" t="s">
        <v>6395</v>
      </c>
      <c r="D153" t="s">
        <v>6392</v>
      </c>
      <c r="F153">
        <v>2019</v>
      </c>
      <c r="G153" t="s">
        <v>6389</v>
      </c>
      <c r="H153" t="s">
        <v>6390</v>
      </c>
      <c r="I153" t="s">
        <v>6388</v>
      </c>
      <c r="K153" t="s">
        <v>13172</v>
      </c>
    </row>
    <row r="154" spans="1:11" x14ac:dyDescent="0.45">
      <c r="A154" t="s">
        <v>11760</v>
      </c>
      <c r="B154" t="s">
        <v>5857</v>
      </c>
      <c r="C154" t="s">
        <v>8669</v>
      </c>
      <c r="D154" t="s">
        <v>8667</v>
      </c>
      <c r="F154">
        <v>2024</v>
      </c>
      <c r="G154" t="s">
        <v>8664</v>
      </c>
      <c r="H154" t="s">
        <v>8665</v>
      </c>
      <c r="I154" t="s">
        <v>8663</v>
      </c>
      <c r="K154" t="s">
        <v>12957</v>
      </c>
    </row>
    <row r="155" spans="1:11" x14ac:dyDescent="0.45">
      <c r="A155" t="s">
        <v>11760</v>
      </c>
      <c r="B155" t="s">
        <v>5857</v>
      </c>
      <c r="C155" t="s">
        <v>8068</v>
      </c>
      <c r="D155" t="s">
        <v>8065</v>
      </c>
      <c r="F155">
        <v>2023</v>
      </c>
      <c r="G155" t="s">
        <v>8062</v>
      </c>
      <c r="H155" t="s">
        <v>8063</v>
      </c>
      <c r="I155" t="s">
        <v>8061</v>
      </c>
      <c r="K155" t="s">
        <v>13006</v>
      </c>
    </row>
    <row r="156" spans="1:11" x14ac:dyDescent="0.45">
      <c r="A156" t="s">
        <v>11760</v>
      </c>
      <c r="B156" t="s">
        <v>5857</v>
      </c>
      <c r="C156" t="s">
        <v>7130</v>
      </c>
      <c r="D156" t="s">
        <v>7127</v>
      </c>
      <c r="F156">
        <v>2021</v>
      </c>
      <c r="G156" t="s">
        <v>7125</v>
      </c>
      <c r="H156" t="s">
        <v>7126</v>
      </c>
      <c r="I156" t="s">
        <v>7124</v>
      </c>
      <c r="K156" t="s">
        <v>13099</v>
      </c>
    </row>
    <row r="157" spans="1:11" x14ac:dyDescent="0.45">
      <c r="A157" t="s">
        <v>11760</v>
      </c>
      <c r="B157" t="s">
        <v>5857</v>
      </c>
      <c r="C157" t="s">
        <v>7291</v>
      </c>
      <c r="D157" t="s">
        <v>7288</v>
      </c>
      <c r="F157">
        <v>2020</v>
      </c>
      <c r="G157" t="s">
        <v>7285</v>
      </c>
      <c r="H157" t="s">
        <v>7286</v>
      </c>
      <c r="I157" t="s">
        <v>7284</v>
      </c>
      <c r="K157" t="s">
        <v>13082</v>
      </c>
    </row>
    <row r="158" spans="1:11" x14ac:dyDescent="0.45">
      <c r="A158" t="s">
        <v>11760</v>
      </c>
      <c r="B158" t="s">
        <v>5857</v>
      </c>
      <c r="C158" t="s">
        <v>8824</v>
      </c>
      <c r="D158" t="s">
        <v>8822</v>
      </c>
      <c r="F158">
        <v>2023</v>
      </c>
      <c r="G158" t="s">
        <v>8820</v>
      </c>
      <c r="H158" t="s">
        <v>8821</v>
      </c>
      <c r="I158" t="s">
        <v>8819</v>
      </c>
      <c r="K158" t="s">
        <v>12943</v>
      </c>
    </row>
    <row r="159" spans="1:11" x14ac:dyDescent="0.45">
      <c r="A159" t="s">
        <v>386</v>
      </c>
      <c r="B159" t="s">
        <v>17</v>
      </c>
      <c r="C159" t="s">
        <v>18</v>
      </c>
      <c r="D159" t="s">
        <v>19</v>
      </c>
      <c r="E159" t="s">
        <v>20</v>
      </c>
      <c r="F159">
        <v>2024</v>
      </c>
      <c r="G159" t="s">
        <v>25</v>
      </c>
      <c r="H159" t="s">
        <v>26</v>
      </c>
      <c r="I159" t="s">
        <v>27</v>
      </c>
      <c r="J159" t="s">
        <v>28</v>
      </c>
      <c r="K159" t="s">
        <v>12085</v>
      </c>
    </row>
    <row r="160" spans="1:11" x14ac:dyDescent="0.45">
      <c r="A160" t="s">
        <v>11761</v>
      </c>
      <c r="B160" t="s">
        <v>9095</v>
      </c>
      <c r="C160" t="s">
        <v>10634</v>
      </c>
      <c r="D160" t="s">
        <v>10632</v>
      </c>
      <c r="F160">
        <v>2020</v>
      </c>
      <c r="G160" t="s">
        <v>11904</v>
      </c>
      <c r="H160" t="s">
        <v>10626</v>
      </c>
      <c r="I160" t="s">
        <v>10630</v>
      </c>
      <c r="J160" t="s">
        <v>9084</v>
      </c>
      <c r="K160" t="s">
        <v>13238</v>
      </c>
    </row>
    <row r="161" spans="1:11" x14ac:dyDescent="0.45">
      <c r="A161" t="s">
        <v>11761</v>
      </c>
      <c r="B161" t="s">
        <v>9095</v>
      </c>
      <c r="C161" t="s">
        <v>10829</v>
      </c>
      <c r="D161" t="s">
        <v>10827</v>
      </c>
      <c r="F161">
        <v>2023</v>
      </c>
      <c r="G161" t="s">
        <v>11880</v>
      </c>
      <c r="H161" t="s">
        <v>10820</v>
      </c>
      <c r="I161" t="s">
        <v>10825</v>
      </c>
      <c r="J161" t="s">
        <v>9084</v>
      </c>
      <c r="K161" t="s">
        <v>13234</v>
      </c>
    </row>
    <row r="162" spans="1:11" x14ac:dyDescent="0.45">
      <c r="A162" t="s">
        <v>11760</v>
      </c>
      <c r="B162" t="s">
        <v>5857</v>
      </c>
      <c r="C162" t="s">
        <v>6596</v>
      </c>
      <c r="D162" t="s">
        <v>6593</v>
      </c>
      <c r="F162">
        <v>2021</v>
      </c>
      <c r="G162" t="s">
        <v>6590</v>
      </c>
      <c r="H162" t="s">
        <v>6591</v>
      </c>
      <c r="I162" t="s">
        <v>6589</v>
      </c>
      <c r="K162" t="s">
        <v>13150</v>
      </c>
    </row>
    <row r="163" spans="1:11" x14ac:dyDescent="0.45">
      <c r="A163" t="s">
        <v>11760</v>
      </c>
      <c r="B163" t="s">
        <v>5857</v>
      </c>
      <c r="C163" t="s">
        <v>6675</v>
      </c>
      <c r="D163" t="s">
        <v>6672</v>
      </c>
      <c r="F163">
        <v>2021</v>
      </c>
      <c r="G163" t="s">
        <v>6670</v>
      </c>
      <c r="H163" t="s">
        <v>6671</v>
      </c>
      <c r="I163" t="s">
        <v>6669</v>
      </c>
      <c r="K163" t="s">
        <v>13141</v>
      </c>
    </row>
    <row r="164" spans="1:11" x14ac:dyDescent="0.45">
      <c r="A164" t="s">
        <v>11761</v>
      </c>
      <c r="B164" t="s">
        <v>9095</v>
      </c>
      <c r="C164" t="s">
        <v>9646</v>
      </c>
      <c r="D164" t="s">
        <v>9644</v>
      </c>
      <c r="F164">
        <v>2024</v>
      </c>
      <c r="G164" t="s">
        <v>12022</v>
      </c>
      <c r="H164" t="s">
        <v>9637</v>
      </c>
      <c r="I164" t="s">
        <v>9642</v>
      </c>
      <c r="J164" t="s">
        <v>9084</v>
      </c>
      <c r="K164" t="s">
        <v>13256</v>
      </c>
    </row>
    <row r="165" spans="1:11" x14ac:dyDescent="0.45">
      <c r="A165" t="s">
        <v>11760</v>
      </c>
      <c r="B165" t="s">
        <v>5857</v>
      </c>
      <c r="C165" t="s">
        <v>8414</v>
      </c>
      <c r="D165" t="s">
        <v>5682</v>
      </c>
      <c r="F165">
        <v>2024</v>
      </c>
      <c r="G165" t="s">
        <v>8410</v>
      </c>
      <c r="H165" t="s">
        <v>8411</v>
      </c>
      <c r="I165" t="s">
        <v>8409</v>
      </c>
      <c r="K165" t="s">
        <v>12177</v>
      </c>
    </row>
    <row r="166" spans="1:11" x14ac:dyDescent="0.45">
      <c r="A166" t="s">
        <v>11760</v>
      </c>
      <c r="B166" t="s">
        <v>5857</v>
      </c>
      <c r="C166" t="s">
        <v>8101</v>
      </c>
      <c r="D166" t="s">
        <v>8098</v>
      </c>
      <c r="F166">
        <v>2023</v>
      </c>
      <c r="G166" t="s">
        <v>8095</v>
      </c>
      <c r="H166" t="s">
        <v>8096</v>
      </c>
      <c r="I166" t="s">
        <v>8094</v>
      </c>
      <c r="K166" t="s">
        <v>13002</v>
      </c>
    </row>
    <row r="167" spans="1:11" x14ac:dyDescent="0.45">
      <c r="A167" t="s">
        <v>386</v>
      </c>
      <c r="B167" t="s">
        <v>17</v>
      </c>
      <c r="C167" t="s">
        <v>102</v>
      </c>
      <c r="D167" t="s">
        <v>103</v>
      </c>
      <c r="E167" t="s">
        <v>20</v>
      </c>
      <c r="F167">
        <v>2022</v>
      </c>
      <c r="G167" t="s">
        <v>105</v>
      </c>
      <c r="H167" t="s">
        <v>106</v>
      </c>
      <c r="I167" t="s">
        <v>107</v>
      </c>
      <c r="J167" t="s">
        <v>108</v>
      </c>
      <c r="K167" t="s">
        <v>12095</v>
      </c>
    </row>
    <row r="168" spans="1:11" x14ac:dyDescent="0.45">
      <c r="A168" t="s">
        <v>11760</v>
      </c>
      <c r="B168" t="s">
        <v>5857</v>
      </c>
      <c r="C168" t="s">
        <v>7764</v>
      </c>
      <c r="D168" t="s">
        <v>7761</v>
      </c>
      <c r="F168">
        <v>2022</v>
      </c>
      <c r="G168" t="s">
        <v>7759</v>
      </c>
      <c r="H168" t="s">
        <v>7760</v>
      </c>
      <c r="I168" t="s">
        <v>7758</v>
      </c>
      <c r="K168" t="s">
        <v>13036</v>
      </c>
    </row>
    <row r="169" spans="1:11" x14ac:dyDescent="0.45">
      <c r="A169" t="s">
        <v>11760</v>
      </c>
      <c r="B169" t="s">
        <v>5857</v>
      </c>
      <c r="C169" t="s">
        <v>8769</v>
      </c>
      <c r="D169" t="s">
        <v>8766</v>
      </c>
      <c r="F169">
        <v>2024</v>
      </c>
      <c r="G169" t="s">
        <v>8762</v>
      </c>
      <c r="H169" t="s">
        <v>8763</v>
      </c>
      <c r="I169" t="s">
        <v>8761</v>
      </c>
      <c r="K169" t="s">
        <v>12948</v>
      </c>
    </row>
    <row r="170" spans="1:11" x14ac:dyDescent="0.45">
      <c r="A170" t="s">
        <v>388</v>
      </c>
      <c r="C170" t="s">
        <v>451</v>
      </c>
      <c r="D170" t="s">
        <v>452</v>
      </c>
      <c r="F170">
        <v>2023</v>
      </c>
      <c r="G170" t="s">
        <v>445</v>
      </c>
      <c r="H170" t="s">
        <v>446</v>
      </c>
      <c r="I170" t="s">
        <v>448</v>
      </c>
      <c r="J170" t="s">
        <v>444</v>
      </c>
      <c r="K170" t="s">
        <v>12148</v>
      </c>
    </row>
    <row r="171" spans="1:11" x14ac:dyDescent="0.45">
      <c r="A171" t="s">
        <v>386</v>
      </c>
      <c r="B171" t="s">
        <v>17</v>
      </c>
      <c r="C171" t="s">
        <v>89</v>
      </c>
      <c r="D171" t="s">
        <v>90</v>
      </c>
      <c r="E171" t="s">
        <v>31</v>
      </c>
      <c r="F171">
        <v>2022</v>
      </c>
      <c r="G171" t="s">
        <v>92</v>
      </c>
      <c r="H171" t="s">
        <v>93</v>
      </c>
      <c r="J171" t="s">
        <v>94</v>
      </c>
      <c r="K171" t="s">
        <v>12093</v>
      </c>
    </row>
    <row r="172" spans="1:11" x14ac:dyDescent="0.45">
      <c r="A172" t="s">
        <v>386</v>
      </c>
      <c r="B172" t="s">
        <v>17</v>
      </c>
      <c r="C172" t="s">
        <v>122</v>
      </c>
      <c r="D172" t="s">
        <v>123</v>
      </c>
      <c r="E172" t="s">
        <v>31</v>
      </c>
      <c r="F172">
        <v>2021</v>
      </c>
      <c r="G172" t="s">
        <v>124</v>
      </c>
      <c r="H172" t="s">
        <v>125</v>
      </c>
      <c r="J172" t="s">
        <v>126</v>
      </c>
      <c r="K172" t="s">
        <v>12098</v>
      </c>
    </row>
    <row r="173" spans="1:11" x14ac:dyDescent="0.45">
      <c r="A173" t="s">
        <v>11760</v>
      </c>
      <c r="B173" t="s">
        <v>5857</v>
      </c>
      <c r="C173" t="s">
        <v>6445</v>
      </c>
      <c r="D173" t="s">
        <v>6442</v>
      </c>
      <c r="F173">
        <v>2019</v>
      </c>
      <c r="G173" t="s">
        <v>6439</v>
      </c>
      <c r="H173" t="s">
        <v>6440</v>
      </c>
      <c r="I173" t="s">
        <v>6438</v>
      </c>
      <c r="K173" t="s">
        <v>13167</v>
      </c>
    </row>
    <row r="174" spans="1:11" x14ac:dyDescent="0.45">
      <c r="A174" t="s">
        <v>11760</v>
      </c>
      <c r="B174" t="s">
        <v>5857</v>
      </c>
      <c r="C174" t="s">
        <v>7583</v>
      </c>
      <c r="D174" t="s">
        <v>7580</v>
      </c>
      <c r="F174">
        <v>2023</v>
      </c>
      <c r="G174" t="s">
        <v>7577</v>
      </c>
      <c r="H174" t="s">
        <v>7578</v>
      </c>
      <c r="I174" t="s">
        <v>7576</v>
      </c>
      <c r="K174" t="s">
        <v>13051</v>
      </c>
    </row>
    <row r="175" spans="1:11" x14ac:dyDescent="0.45">
      <c r="A175" t="s">
        <v>386</v>
      </c>
      <c r="B175" t="s">
        <v>17</v>
      </c>
      <c r="C175" t="s">
        <v>185</v>
      </c>
      <c r="D175" t="s">
        <v>186</v>
      </c>
      <c r="E175" t="s">
        <v>20</v>
      </c>
      <c r="F175">
        <v>2023</v>
      </c>
      <c r="G175" t="s">
        <v>187</v>
      </c>
      <c r="H175" t="s">
        <v>188</v>
      </c>
      <c r="I175" t="s">
        <v>189</v>
      </c>
      <c r="J175" t="s">
        <v>190</v>
      </c>
      <c r="K175" t="s">
        <v>12108</v>
      </c>
    </row>
    <row r="176" spans="1:11" x14ac:dyDescent="0.45">
      <c r="A176" t="s">
        <v>388</v>
      </c>
      <c r="C176" t="s">
        <v>397</v>
      </c>
      <c r="D176" t="s">
        <v>398</v>
      </c>
      <c r="F176">
        <v>2020</v>
      </c>
      <c r="G176" t="s">
        <v>391</v>
      </c>
      <c r="H176" t="s">
        <v>392</v>
      </c>
      <c r="I176" t="s">
        <v>394</v>
      </c>
      <c r="J176" t="s">
        <v>390</v>
      </c>
      <c r="K176" t="s">
        <v>12153</v>
      </c>
    </row>
    <row r="177" spans="1:11" x14ac:dyDescent="0.45">
      <c r="A177" t="s">
        <v>11760</v>
      </c>
      <c r="B177" t="s">
        <v>5857</v>
      </c>
      <c r="C177" t="s">
        <v>6263</v>
      </c>
      <c r="D177" t="s">
        <v>6260</v>
      </c>
      <c r="F177">
        <v>2020</v>
      </c>
      <c r="G177" t="s">
        <v>6257</v>
      </c>
      <c r="H177" t="s">
        <v>6258</v>
      </c>
      <c r="I177" t="s">
        <v>6256</v>
      </c>
      <c r="K177" t="s">
        <v>13184</v>
      </c>
    </row>
    <row r="178" spans="1:11" x14ac:dyDescent="0.45">
      <c r="A178" t="s">
        <v>386</v>
      </c>
      <c r="B178" t="s">
        <v>17</v>
      </c>
      <c r="C178" t="s">
        <v>252</v>
      </c>
      <c r="D178" t="s">
        <v>253</v>
      </c>
      <c r="E178" t="s">
        <v>20</v>
      </c>
      <c r="F178">
        <v>2023</v>
      </c>
      <c r="G178" t="s">
        <v>254</v>
      </c>
      <c r="H178" t="s">
        <v>255</v>
      </c>
      <c r="I178" t="s">
        <v>256</v>
      </c>
      <c r="J178" t="s">
        <v>257</v>
      </c>
      <c r="K178" t="s">
        <v>12118</v>
      </c>
    </row>
    <row r="179" spans="1:11" x14ac:dyDescent="0.45">
      <c r="A179" t="s">
        <v>11761</v>
      </c>
      <c r="B179" t="s">
        <v>9095</v>
      </c>
      <c r="C179" t="s">
        <v>11466</v>
      </c>
      <c r="D179" t="s">
        <v>11464</v>
      </c>
      <c r="F179">
        <v>2024</v>
      </c>
      <c r="G179" t="s">
        <v>11796</v>
      </c>
      <c r="H179" t="s">
        <v>8879</v>
      </c>
      <c r="I179" t="s">
        <v>11462</v>
      </c>
      <c r="J179" t="s">
        <v>9084</v>
      </c>
      <c r="K179" t="s">
        <v>13222</v>
      </c>
    </row>
    <row r="180" spans="1:11" x14ac:dyDescent="0.45">
      <c r="A180" t="s">
        <v>11760</v>
      </c>
      <c r="B180" t="s">
        <v>5857</v>
      </c>
      <c r="C180" t="s">
        <v>7888</v>
      </c>
      <c r="D180" t="s">
        <v>7885</v>
      </c>
      <c r="F180">
        <v>2022</v>
      </c>
      <c r="G180" t="s">
        <v>7879</v>
      </c>
      <c r="H180" t="s">
        <v>7880</v>
      </c>
      <c r="I180" t="s">
        <v>7878</v>
      </c>
      <c r="K180" t="s">
        <v>13025</v>
      </c>
    </row>
    <row r="181" spans="1:11" x14ac:dyDescent="0.45">
      <c r="A181" t="s">
        <v>11760</v>
      </c>
      <c r="B181" t="s">
        <v>5857</v>
      </c>
      <c r="C181" t="s">
        <v>8084</v>
      </c>
      <c r="D181" t="s">
        <v>8081</v>
      </c>
      <c r="F181">
        <v>2022</v>
      </c>
      <c r="G181" t="s">
        <v>8079</v>
      </c>
      <c r="H181" t="s">
        <v>8080</v>
      </c>
      <c r="I181" t="s">
        <v>8078</v>
      </c>
      <c r="K181" t="s">
        <v>13004</v>
      </c>
    </row>
    <row r="182" spans="1:11" x14ac:dyDescent="0.45">
      <c r="A182" t="s">
        <v>11760</v>
      </c>
      <c r="B182" t="s">
        <v>5857</v>
      </c>
      <c r="C182" t="s">
        <v>7560</v>
      </c>
      <c r="D182" t="s">
        <v>7558</v>
      </c>
      <c r="F182">
        <v>2023</v>
      </c>
      <c r="G182" t="s">
        <v>7555</v>
      </c>
      <c r="H182" t="s">
        <v>7556</v>
      </c>
      <c r="I182" t="s">
        <v>7554</v>
      </c>
      <c r="K182" t="s">
        <v>13054</v>
      </c>
    </row>
    <row r="183" spans="1:11" x14ac:dyDescent="0.45">
      <c r="A183" t="s">
        <v>11761</v>
      </c>
      <c r="B183" t="s">
        <v>9095</v>
      </c>
      <c r="C183" t="s">
        <v>11457</v>
      </c>
      <c r="D183" t="s">
        <v>11455</v>
      </c>
      <c r="F183">
        <v>2022</v>
      </c>
      <c r="G183" t="s">
        <v>11797</v>
      </c>
      <c r="H183" t="s">
        <v>7150</v>
      </c>
      <c r="I183" t="s">
        <v>11454</v>
      </c>
      <c r="J183" t="s">
        <v>9084</v>
      </c>
      <c r="K183" t="s">
        <v>13223</v>
      </c>
    </row>
    <row r="184" spans="1:11" x14ac:dyDescent="0.45">
      <c r="A184" t="s">
        <v>11760</v>
      </c>
      <c r="B184" t="s">
        <v>5857</v>
      </c>
      <c r="C184" t="s">
        <v>6363</v>
      </c>
      <c r="D184" t="s">
        <v>6360</v>
      </c>
      <c r="F184">
        <v>2018</v>
      </c>
      <c r="G184" t="s">
        <v>6357</v>
      </c>
      <c r="H184" t="s">
        <v>6358</v>
      </c>
      <c r="I184" t="s">
        <v>6356</v>
      </c>
      <c r="K184" t="s">
        <v>13175</v>
      </c>
    </row>
    <row r="185" spans="1:11" x14ac:dyDescent="0.45">
      <c r="A185" t="s">
        <v>386</v>
      </c>
      <c r="B185" t="s">
        <v>17</v>
      </c>
      <c r="C185" t="s">
        <v>115</v>
      </c>
      <c r="D185" t="s">
        <v>116</v>
      </c>
      <c r="E185" t="s">
        <v>31</v>
      </c>
      <c r="F185">
        <v>2023</v>
      </c>
      <c r="G185" t="s">
        <v>118</v>
      </c>
      <c r="H185" t="s">
        <v>119</v>
      </c>
      <c r="I185" t="s">
        <v>120</v>
      </c>
      <c r="J185" t="s">
        <v>121</v>
      </c>
      <c r="K185" t="s">
        <v>12097</v>
      </c>
    </row>
    <row r="186" spans="1:11" x14ac:dyDescent="0.45">
      <c r="A186" t="s">
        <v>11760</v>
      </c>
      <c r="B186" t="s">
        <v>5857</v>
      </c>
      <c r="C186" t="s">
        <v>8529</v>
      </c>
      <c r="D186" t="s">
        <v>8526</v>
      </c>
      <c r="F186">
        <v>2024</v>
      </c>
      <c r="G186" t="s">
        <v>8523</v>
      </c>
      <c r="H186" t="s">
        <v>8524</v>
      </c>
      <c r="I186" t="s">
        <v>8522</v>
      </c>
      <c r="K186" t="s">
        <v>12969</v>
      </c>
    </row>
    <row r="187" spans="1:11" x14ac:dyDescent="0.45">
      <c r="A187" t="s">
        <v>11760</v>
      </c>
      <c r="B187" t="s">
        <v>5857</v>
      </c>
      <c r="C187" t="s">
        <v>8976</v>
      </c>
      <c r="D187" t="s">
        <v>8973</v>
      </c>
      <c r="F187">
        <v>2023</v>
      </c>
      <c r="G187" t="s">
        <v>8971</v>
      </c>
      <c r="H187" t="s">
        <v>8972</v>
      </c>
      <c r="I187" t="s">
        <v>8970</v>
      </c>
      <c r="K187" t="s">
        <v>12926</v>
      </c>
    </row>
    <row r="188" spans="1:11" x14ac:dyDescent="0.45">
      <c r="A188" t="s">
        <v>11760</v>
      </c>
      <c r="B188" t="s">
        <v>5857</v>
      </c>
      <c r="C188" t="s">
        <v>6117</v>
      </c>
      <c r="D188" t="s">
        <v>6114</v>
      </c>
      <c r="F188">
        <v>2019</v>
      </c>
      <c r="G188" t="s">
        <v>6111</v>
      </c>
      <c r="H188" t="s">
        <v>6112</v>
      </c>
      <c r="I188" t="s">
        <v>6110</v>
      </c>
      <c r="K188" t="s">
        <v>13198</v>
      </c>
    </row>
    <row r="189" spans="1:11" x14ac:dyDescent="0.45">
      <c r="A189" t="s">
        <v>11760</v>
      </c>
      <c r="B189" t="s">
        <v>5857</v>
      </c>
      <c r="C189" t="s">
        <v>8407</v>
      </c>
      <c r="D189" t="s">
        <v>4607</v>
      </c>
      <c r="F189">
        <v>2024</v>
      </c>
      <c r="G189" t="s">
        <v>8403</v>
      </c>
      <c r="H189" t="s">
        <v>8404</v>
      </c>
      <c r="I189" t="s">
        <v>8402</v>
      </c>
      <c r="K189" t="s">
        <v>12340</v>
      </c>
    </row>
    <row r="190" spans="1:11" x14ac:dyDescent="0.45">
      <c r="A190" t="s">
        <v>11760</v>
      </c>
      <c r="B190" t="s">
        <v>5857</v>
      </c>
      <c r="C190" t="s">
        <v>8547</v>
      </c>
      <c r="D190" t="s">
        <v>8544</v>
      </c>
      <c r="F190">
        <v>2024</v>
      </c>
      <c r="G190" t="s">
        <v>8541</v>
      </c>
      <c r="H190" t="s">
        <v>8542</v>
      </c>
      <c r="I190" t="s">
        <v>8540</v>
      </c>
      <c r="K190" t="s">
        <v>12967</v>
      </c>
    </row>
    <row r="191" spans="1:11" x14ac:dyDescent="0.45">
      <c r="A191" t="s">
        <v>11760</v>
      </c>
      <c r="B191" t="s">
        <v>5857</v>
      </c>
      <c r="C191" t="s">
        <v>7239</v>
      </c>
      <c r="D191" t="s">
        <v>7237</v>
      </c>
      <c r="F191">
        <v>2022</v>
      </c>
      <c r="G191" t="s">
        <v>7234</v>
      </c>
      <c r="H191" t="s">
        <v>7235</v>
      </c>
      <c r="I191" t="s">
        <v>7233</v>
      </c>
      <c r="K191" t="s">
        <v>13087</v>
      </c>
    </row>
    <row r="192" spans="1:11" x14ac:dyDescent="0.45">
      <c r="A192" t="s">
        <v>11760</v>
      </c>
      <c r="B192" t="s">
        <v>5857</v>
      </c>
      <c r="C192" t="s">
        <v>6280</v>
      </c>
      <c r="D192" t="s">
        <v>7381</v>
      </c>
      <c r="F192">
        <v>2021</v>
      </c>
      <c r="G192" t="s">
        <v>7379</v>
      </c>
      <c r="H192" t="s">
        <v>7380</v>
      </c>
      <c r="I192" t="s">
        <v>7378</v>
      </c>
      <c r="K192" t="s">
        <v>13072</v>
      </c>
    </row>
    <row r="193" spans="1:11" x14ac:dyDescent="0.45">
      <c r="A193" t="s">
        <v>11760</v>
      </c>
      <c r="B193" t="s">
        <v>5857</v>
      </c>
      <c r="C193" t="s">
        <v>7199</v>
      </c>
      <c r="D193" t="s">
        <v>7196</v>
      </c>
      <c r="F193">
        <v>2022</v>
      </c>
      <c r="G193" t="s">
        <v>7194</v>
      </c>
      <c r="H193" t="s">
        <v>7195</v>
      </c>
      <c r="I193" t="s">
        <v>7193</v>
      </c>
      <c r="K193" t="s">
        <v>13092</v>
      </c>
    </row>
    <row r="194" spans="1:11" x14ac:dyDescent="0.45">
      <c r="A194" t="s">
        <v>11760</v>
      </c>
      <c r="B194" t="s">
        <v>5857</v>
      </c>
      <c r="C194" t="s">
        <v>8750</v>
      </c>
      <c r="D194" t="s">
        <v>8747</v>
      </c>
      <c r="F194">
        <v>2024</v>
      </c>
      <c r="G194" t="s">
        <v>8743</v>
      </c>
      <c r="H194" t="s">
        <v>8744</v>
      </c>
      <c r="I194" t="s">
        <v>8742</v>
      </c>
      <c r="K194" t="s">
        <v>12950</v>
      </c>
    </row>
    <row r="195" spans="1:11" x14ac:dyDescent="0.45">
      <c r="A195" t="s">
        <v>11760</v>
      </c>
      <c r="B195" t="s">
        <v>5857</v>
      </c>
      <c r="C195" t="s">
        <v>8934</v>
      </c>
      <c r="D195" t="s">
        <v>8931</v>
      </c>
      <c r="F195">
        <v>2024</v>
      </c>
      <c r="G195" t="s">
        <v>8928</v>
      </c>
      <c r="H195" t="s">
        <v>8929</v>
      </c>
      <c r="I195" t="s">
        <v>8927</v>
      </c>
      <c r="K195" t="s">
        <v>12931</v>
      </c>
    </row>
    <row r="196" spans="1:11" x14ac:dyDescent="0.45">
      <c r="A196" t="s">
        <v>11760</v>
      </c>
      <c r="B196" t="s">
        <v>5857</v>
      </c>
      <c r="C196" t="s">
        <v>8960</v>
      </c>
      <c r="D196" t="s">
        <v>8957</v>
      </c>
      <c r="F196">
        <v>2023</v>
      </c>
      <c r="G196" t="s">
        <v>8954</v>
      </c>
      <c r="H196" t="s">
        <v>8955</v>
      </c>
      <c r="I196" t="s">
        <v>8953</v>
      </c>
      <c r="K196" t="s">
        <v>12928</v>
      </c>
    </row>
    <row r="197" spans="1:11" x14ac:dyDescent="0.45">
      <c r="A197" t="s">
        <v>386</v>
      </c>
      <c r="B197" t="s">
        <v>17</v>
      </c>
      <c r="C197" t="s">
        <v>191</v>
      </c>
      <c r="D197" t="s">
        <v>192</v>
      </c>
      <c r="E197" t="s">
        <v>40</v>
      </c>
      <c r="F197">
        <v>2020</v>
      </c>
      <c r="G197" t="s">
        <v>195</v>
      </c>
      <c r="H197" t="s">
        <v>196</v>
      </c>
      <c r="I197" t="s">
        <v>197</v>
      </c>
      <c r="K197" t="s">
        <v>12109</v>
      </c>
    </row>
    <row r="198" spans="1:11" x14ac:dyDescent="0.45">
      <c r="A198" t="s">
        <v>11760</v>
      </c>
      <c r="B198" t="s">
        <v>5857</v>
      </c>
      <c r="C198" t="s">
        <v>8614</v>
      </c>
      <c r="D198" t="s">
        <v>8611</v>
      </c>
      <c r="F198">
        <v>2024</v>
      </c>
      <c r="G198" t="s">
        <v>8609</v>
      </c>
      <c r="H198" t="s">
        <v>8610</v>
      </c>
      <c r="I198" t="s">
        <v>8608</v>
      </c>
      <c r="K198" t="s">
        <v>12158</v>
      </c>
    </row>
    <row r="199" spans="1:11" x14ac:dyDescent="0.45">
      <c r="A199" t="s">
        <v>11760</v>
      </c>
      <c r="B199" t="s">
        <v>5857</v>
      </c>
      <c r="C199" t="s">
        <v>7146</v>
      </c>
      <c r="D199" t="s">
        <v>7143</v>
      </c>
      <c r="F199">
        <v>2022</v>
      </c>
      <c r="G199" t="s">
        <v>7140</v>
      </c>
      <c r="H199" t="s">
        <v>7141</v>
      </c>
      <c r="I199" t="s">
        <v>7139</v>
      </c>
      <c r="K199" t="s">
        <v>13098</v>
      </c>
    </row>
    <row r="200" spans="1:11" x14ac:dyDescent="0.45">
      <c r="A200" t="s">
        <v>388</v>
      </c>
      <c r="C200" t="s">
        <v>513</v>
      </c>
      <c r="D200" t="s">
        <v>514</v>
      </c>
      <c r="F200">
        <v>2022</v>
      </c>
      <c r="G200" t="s">
        <v>506</v>
      </c>
      <c r="H200" t="s">
        <v>508</v>
      </c>
      <c r="I200" t="s">
        <v>510</v>
      </c>
      <c r="J200" t="s">
        <v>505</v>
      </c>
      <c r="K200" t="s">
        <v>12142</v>
      </c>
    </row>
    <row r="201" spans="1:11" x14ac:dyDescent="0.45">
      <c r="A201" t="s">
        <v>11761</v>
      </c>
      <c r="B201" t="s">
        <v>9095</v>
      </c>
      <c r="C201" t="s">
        <v>9858</v>
      </c>
      <c r="D201" t="s">
        <v>9856</v>
      </c>
      <c r="F201">
        <v>2023</v>
      </c>
      <c r="G201" t="s">
        <v>11996</v>
      </c>
      <c r="H201" t="s">
        <v>8492</v>
      </c>
      <c r="I201" t="s">
        <v>9854</v>
      </c>
      <c r="J201" t="s">
        <v>9084</v>
      </c>
      <c r="K201" t="s">
        <v>13253</v>
      </c>
    </row>
    <row r="202" spans="1:11" x14ac:dyDescent="0.45">
      <c r="A202" t="s">
        <v>11760</v>
      </c>
      <c r="B202" t="s">
        <v>5901</v>
      </c>
      <c r="C202" t="s">
        <v>6699</v>
      </c>
      <c r="D202" t="s">
        <v>1200</v>
      </c>
      <c r="F202">
        <v>2021</v>
      </c>
      <c r="G202" t="s">
        <v>6696</v>
      </c>
      <c r="H202" t="s">
        <v>6697</v>
      </c>
      <c r="I202" t="s">
        <v>6695</v>
      </c>
      <c r="K202" t="s">
        <v>12831</v>
      </c>
    </row>
    <row r="203" spans="1:11" x14ac:dyDescent="0.45">
      <c r="A203" t="s">
        <v>11760</v>
      </c>
      <c r="B203" t="s">
        <v>5857</v>
      </c>
      <c r="C203" t="s">
        <v>6804</v>
      </c>
      <c r="D203" t="s">
        <v>6801</v>
      </c>
      <c r="F203">
        <v>2021</v>
      </c>
      <c r="G203" t="s">
        <v>6798</v>
      </c>
      <c r="H203" t="s">
        <v>6799</v>
      </c>
      <c r="I203" t="s">
        <v>6797</v>
      </c>
      <c r="K203" t="s">
        <v>13128</v>
      </c>
    </row>
    <row r="204" spans="1:11" x14ac:dyDescent="0.45">
      <c r="A204" t="s">
        <v>11760</v>
      </c>
      <c r="B204" t="s">
        <v>5857</v>
      </c>
      <c r="C204" t="s">
        <v>6035</v>
      </c>
      <c r="D204" t="s">
        <v>6032</v>
      </c>
      <c r="F204">
        <v>2019</v>
      </c>
      <c r="G204" t="s">
        <v>6029</v>
      </c>
      <c r="H204" t="s">
        <v>6030</v>
      </c>
      <c r="I204" t="s">
        <v>6028</v>
      </c>
      <c r="K204" t="s">
        <v>13206</v>
      </c>
    </row>
    <row r="205" spans="1:11" x14ac:dyDescent="0.45">
      <c r="A205" t="s">
        <v>11761</v>
      </c>
      <c r="B205" t="s">
        <v>9095</v>
      </c>
      <c r="C205" t="s">
        <v>10133</v>
      </c>
      <c r="D205" t="s">
        <v>10131</v>
      </c>
      <c r="F205">
        <v>2021</v>
      </c>
      <c r="G205" t="s">
        <v>11963</v>
      </c>
      <c r="H205" t="s">
        <v>10125</v>
      </c>
      <c r="I205" t="s">
        <v>10129</v>
      </c>
      <c r="J205" t="s">
        <v>9084</v>
      </c>
      <c r="K205" t="s">
        <v>13249</v>
      </c>
    </row>
    <row r="206" spans="1:11" x14ac:dyDescent="0.45">
      <c r="A206" t="s">
        <v>11760</v>
      </c>
      <c r="B206" t="s">
        <v>5857</v>
      </c>
      <c r="C206" t="s">
        <v>6724</v>
      </c>
      <c r="D206" t="s">
        <v>6721</v>
      </c>
      <c r="F206">
        <v>2021</v>
      </c>
      <c r="G206" t="s">
        <v>6718</v>
      </c>
      <c r="H206" t="s">
        <v>6719</v>
      </c>
      <c r="I206" t="s">
        <v>6717</v>
      </c>
      <c r="K206" t="s">
        <v>13137</v>
      </c>
    </row>
    <row r="207" spans="1:11" x14ac:dyDescent="0.45">
      <c r="A207" t="s">
        <v>386</v>
      </c>
      <c r="B207" t="s">
        <v>17</v>
      </c>
      <c r="C207" t="s">
        <v>81</v>
      </c>
      <c r="D207" t="s">
        <v>82</v>
      </c>
      <c r="E207" t="s">
        <v>83</v>
      </c>
      <c r="F207">
        <v>2024</v>
      </c>
      <c r="G207" t="s">
        <v>85</v>
      </c>
      <c r="H207" t="s">
        <v>86</v>
      </c>
      <c r="I207" t="s">
        <v>87</v>
      </c>
      <c r="J207" t="s">
        <v>88</v>
      </c>
      <c r="K207" t="s">
        <v>12092</v>
      </c>
    </row>
    <row r="208" spans="1:11" x14ac:dyDescent="0.45">
      <c r="A208" t="s">
        <v>11760</v>
      </c>
      <c r="B208" t="s">
        <v>5857</v>
      </c>
      <c r="C208" t="s">
        <v>7933</v>
      </c>
      <c r="D208" t="s">
        <v>7931</v>
      </c>
      <c r="F208">
        <v>2023</v>
      </c>
      <c r="G208" t="s">
        <v>7928</v>
      </c>
      <c r="H208" t="s">
        <v>7929</v>
      </c>
      <c r="I208" t="s">
        <v>7927</v>
      </c>
      <c r="K208" t="s">
        <v>13020</v>
      </c>
    </row>
    <row r="209" spans="1:11" x14ac:dyDescent="0.45">
      <c r="A209" t="s">
        <v>11760</v>
      </c>
      <c r="B209" t="s">
        <v>5857</v>
      </c>
      <c r="C209" t="s">
        <v>7502</v>
      </c>
      <c r="D209" t="s">
        <v>7499</v>
      </c>
      <c r="F209">
        <v>2023</v>
      </c>
      <c r="G209" t="s">
        <v>7496</v>
      </c>
      <c r="H209" t="s">
        <v>7497</v>
      </c>
      <c r="I209" t="s">
        <v>7495</v>
      </c>
      <c r="K209" t="s">
        <v>13059</v>
      </c>
    </row>
    <row r="210" spans="1:11" x14ac:dyDescent="0.45">
      <c r="A210" t="s">
        <v>11761</v>
      </c>
      <c r="B210" t="s">
        <v>9095</v>
      </c>
      <c r="C210" t="s">
        <v>9196</v>
      </c>
      <c r="D210" t="s">
        <v>9194</v>
      </c>
      <c r="F210">
        <v>2021</v>
      </c>
      <c r="G210" t="s">
        <v>12073</v>
      </c>
      <c r="H210" t="s">
        <v>9187</v>
      </c>
      <c r="I210" t="s">
        <v>9192</v>
      </c>
      <c r="J210" t="s">
        <v>9084</v>
      </c>
      <c r="K210" t="s">
        <v>13262</v>
      </c>
    </row>
    <row r="211" spans="1:11" x14ac:dyDescent="0.45">
      <c r="A211" t="s">
        <v>11760</v>
      </c>
      <c r="B211" t="s">
        <v>5857</v>
      </c>
      <c r="C211" t="s">
        <v>7316</v>
      </c>
      <c r="D211" t="s">
        <v>931</v>
      </c>
      <c r="F211">
        <v>2020</v>
      </c>
      <c r="G211" t="s">
        <v>7312</v>
      </c>
      <c r="H211" t="s">
        <v>7313</v>
      </c>
      <c r="I211" t="s">
        <v>7311</v>
      </c>
      <c r="K211" t="s">
        <v>12870</v>
      </c>
    </row>
    <row r="212" spans="1:11" x14ac:dyDescent="0.45">
      <c r="A212" t="s">
        <v>386</v>
      </c>
      <c r="B212" t="s">
        <v>17</v>
      </c>
      <c r="C212" t="s">
        <v>225</v>
      </c>
      <c r="D212" t="s">
        <v>226</v>
      </c>
      <c r="E212" t="s">
        <v>227</v>
      </c>
      <c r="F212">
        <v>2023</v>
      </c>
      <c r="G212" t="s">
        <v>228</v>
      </c>
      <c r="H212" t="s">
        <v>229</v>
      </c>
      <c r="I212" t="s">
        <v>230</v>
      </c>
      <c r="J212" t="s">
        <v>231</v>
      </c>
      <c r="K212" t="s">
        <v>12114</v>
      </c>
    </row>
    <row r="213" spans="1:11" x14ac:dyDescent="0.45">
      <c r="A213" t="s">
        <v>11760</v>
      </c>
      <c r="B213" t="s">
        <v>5857</v>
      </c>
      <c r="C213" t="s">
        <v>8849</v>
      </c>
      <c r="D213" t="s">
        <v>8846</v>
      </c>
      <c r="F213">
        <v>2024</v>
      </c>
      <c r="G213" t="s">
        <v>8844</v>
      </c>
      <c r="H213" t="s">
        <v>8845</v>
      </c>
      <c r="I213" t="s">
        <v>8843</v>
      </c>
      <c r="K213" t="s">
        <v>12940</v>
      </c>
    </row>
    <row r="214" spans="1:11" x14ac:dyDescent="0.45">
      <c r="A214" t="s">
        <v>11760</v>
      </c>
      <c r="B214" t="s">
        <v>5857</v>
      </c>
      <c r="C214" t="s">
        <v>8893</v>
      </c>
      <c r="D214" t="s">
        <v>8890</v>
      </c>
      <c r="F214">
        <v>2024</v>
      </c>
      <c r="G214" t="s">
        <v>8887</v>
      </c>
      <c r="H214" t="s">
        <v>8888</v>
      </c>
      <c r="I214" t="s">
        <v>8886</v>
      </c>
      <c r="K214" t="s">
        <v>12935</v>
      </c>
    </row>
    <row r="215" spans="1:11" x14ac:dyDescent="0.45">
      <c r="A215" t="s">
        <v>386</v>
      </c>
      <c r="B215" t="s">
        <v>17</v>
      </c>
      <c r="C215" t="s">
        <v>29</v>
      </c>
      <c r="D215" t="s">
        <v>30</v>
      </c>
      <c r="E215" t="s">
        <v>31</v>
      </c>
      <c r="F215">
        <v>2021</v>
      </c>
      <c r="G215" t="s">
        <v>34</v>
      </c>
      <c r="H215" t="s">
        <v>35</v>
      </c>
      <c r="I215" t="s">
        <v>36</v>
      </c>
      <c r="J215" t="s">
        <v>37</v>
      </c>
      <c r="K215" t="s">
        <v>12086</v>
      </c>
    </row>
    <row r="216" spans="1:11" x14ac:dyDescent="0.45">
      <c r="A216" t="s">
        <v>11760</v>
      </c>
      <c r="B216" t="s">
        <v>5857</v>
      </c>
      <c r="C216" t="s">
        <v>7543</v>
      </c>
      <c r="D216" t="s">
        <v>3339</v>
      </c>
      <c r="F216">
        <v>2022</v>
      </c>
      <c r="G216" t="s">
        <v>7539</v>
      </c>
      <c r="H216" t="s">
        <v>7540</v>
      </c>
      <c r="I216" t="s">
        <v>7538</v>
      </c>
      <c r="K216" t="s">
        <v>12528</v>
      </c>
    </row>
    <row r="217" spans="1:11" x14ac:dyDescent="0.45">
      <c r="A217" t="s">
        <v>11760</v>
      </c>
      <c r="B217" t="s">
        <v>5857</v>
      </c>
      <c r="C217" t="s">
        <v>6787</v>
      </c>
      <c r="D217" t="s">
        <v>6785</v>
      </c>
      <c r="F217">
        <v>2021</v>
      </c>
      <c r="G217" t="s">
        <v>6781</v>
      </c>
      <c r="H217" t="s">
        <v>6782</v>
      </c>
      <c r="I217" t="s">
        <v>6780</v>
      </c>
      <c r="K217" t="s">
        <v>13130</v>
      </c>
    </row>
    <row r="218" spans="1:11" x14ac:dyDescent="0.45">
      <c r="A218" t="s">
        <v>11760</v>
      </c>
      <c r="B218" t="s">
        <v>5857</v>
      </c>
      <c r="C218" t="s">
        <v>7898</v>
      </c>
      <c r="D218" t="s">
        <v>7895</v>
      </c>
      <c r="F218">
        <v>2023</v>
      </c>
      <c r="G218" t="s">
        <v>7891</v>
      </c>
      <c r="H218" t="s">
        <v>7892</v>
      </c>
      <c r="I218" t="s">
        <v>7890</v>
      </c>
      <c r="K218" t="s">
        <v>13024</v>
      </c>
    </row>
    <row r="219" spans="1:11" x14ac:dyDescent="0.45">
      <c r="A219" t="s">
        <v>11760</v>
      </c>
      <c r="B219" t="s">
        <v>5857</v>
      </c>
      <c r="C219" t="s">
        <v>9010</v>
      </c>
      <c r="D219" t="s">
        <v>9007</v>
      </c>
      <c r="F219">
        <v>2024</v>
      </c>
      <c r="G219" t="s">
        <v>9005</v>
      </c>
      <c r="H219" t="s">
        <v>9006</v>
      </c>
      <c r="I219" t="s">
        <v>9004</v>
      </c>
      <c r="K219" t="s">
        <v>12922</v>
      </c>
    </row>
    <row r="220" spans="1:11" x14ac:dyDescent="0.45">
      <c r="A220" t="s">
        <v>11760</v>
      </c>
      <c r="B220" t="s">
        <v>5857</v>
      </c>
      <c r="C220" t="s">
        <v>9027</v>
      </c>
      <c r="D220" t="s">
        <v>9024</v>
      </c>
      <c r="F220">
        <v>2023</v>
      </c>
      <c r="G220" t="s">
        <v>9021</v>
      </c>
      <c r="H220" t="s">
        <v>9022</v>
      </c>
      <c r="I220" t="s">
        <v>9020</v>
      </c>
      <c r="K220" t="s">
        <v>12920</v>
      </c>
    </row>
    <row r="221" spans="1:11" x14ac:dyDescent="0.45">
      <c r="A221" t="s">
        <v>11760</v>
      </c>
      <c r="B221" t="s">
        <v>5857</v>
      </c>
      <c r="C221" t="s">
        <v>6043</v>
      </c>
      <c r="D221" t="s">
        <v>6041</v>
      </c>
      <c r="F221">
        <v>2020</v>
      </c>
      <c r="G221" t="s">
        <v>6038</v>
      </c>
      <c r="H221" t="s">
        <v>6039</v>
      </c>
      <c r="I221" t="s">
        <v>6037</v>
      </c>
      <c r="K221" t="s">
        <v>13205</v>
      </c>
    </row>
    <row r="222" spans="1:11" x14ac:dyDescent="0.45">
      <c r="A222" t="s">
        <v>11760</v>
      </c>
      <c r="B222" t="s">
        <v>5857</v>
      </c>
      <c r="C222" t="s">
        <v>6476</v>
      </c>
      <c r="D222" t="s">
        <v>6473</v>
      </c>
      <c r="F222">
        <v>2017</v>
      </c>
      <c r="G222" t="s">
        <v>6470</v>
      </c>
      <c r="H222" t="s">
        <v>6471</v>
      </c>
      <c r="I222" t="s">
        <v>6469</v>
      </c>
      <c r="K222" t="s">
        <v>13163</v>
      </c>
    </row>
    <row r="223" spans="1:11" x14ac:dyDescent="0.45">
      <c r="A223" t="s">
        <v>11760</v>
      </c>
      <c r="B223" t="s">
        <v>5857</v>
      </c>
      <c r="C223" t="s">
        <v>7049</v>
      </c>
      <c r="D223" t="s">
        <v>7047</v>
      </c>
      <c r="F223">
        <v>2022</v>
      </c>
      <c r="G223" t="s">
        <v>7045</v>
      </c>
      <c r="H223" t="s">
        <v>7046</v>
      </c>
      <c r="I223" t="s">
        <v>7044</v>
      </c>
      <c r="K223" t="s">
        <v>13106</v>
      </c>
    </row>
    <row r="224" spans="1:11" x14ac:dyDescent="0.45">
      <c r="A224" t="s">
        <v>11760</v>
      </c>
      <c r="B224" t="s">
        <v>5857</v>
      </c>
      <c r="C224" t="s">
        <v>7299</v>
      </c>
      <c r="D224" t="s">
        <v>7296</v>
      </c>
      <c r="F224">
        <v>2021</v>
      </c>
      <c r="G224" t="s">
        <v>7294</v>
      </c>
      <c r="H224" t="s">
        <v>7295</v>
      </c>
      <c r="I224" t="s">
        <v>7293</v>
      </c>
      <c r="K224" t="s">
        <v>13081</v>
      </c>
    </row>
    <row r="225" spans="1:11" x14ac:dyDescent="0.45">
      <c r="A225" t="s">
        <v>11760</v>
      </c>
      <c r="B225" t="s">
        <v>5857</v>
      </c>
      <c r="C225" t="s">
        <v>8421</v>
      </c>
      <c r="D225" t="s">
        <v>4820</v>
      </c>
      <c r="F225">
        <v>2024</v>
      </c>
      <c r="G225" t="s">
        <v>8417</v>
      </c>
      <c r="H225" t="s">
        <v>8418</v>
      </c>
      <c r="I225" t="s">
        <v>8416</v>
      </c>
      <c r="K225" t="s">
        <v>12308</v>
      </c>
    </row>
    <row r="226" spans="1:11" x14ac:dyDescent="0.45">
      <c r="A226" t="s">
        <v>11760</v>
      </c>
      <c r="B226" t="s">
        <v>5857</v>
      </c>
      <c r="C226" t="s">
        <v>6404</v>
      </c>
      <c r="D226" t="s">
        <v>6401</v>
      </c>
      <c r="F226">
        <v>2020</v>
      </c>
      <c r="G226" t="s">
        <v>6398</v>
      </c>
      <c r="H226" t="s">
        <v>6399</v>
      </c>
      <c r="I226" t="s">
        <v>6397</v>
      </c>
      <c r="K226" t="s">
        <v>13171</v>
      </c>
    </row>
    <row r="227" spans="1:11" x14ac:dyDescent="0.45">
      <c r="A227" t="s">
        <v>11760</v>
      </c>
      <c r="B227" t="s">
        <v>5857</v>
      </c>
      <c r="C227" t="s">
        <v>7959</v>
      </c>
      <c r="D227" t="s">
        <v>7956</v>
      </c>
      <c r="F227">
        <v>2023</v>
      </c>
      <c r="G227" t="s">
        <v>7953</v>
      </c>
      <c r="H227" t="s">
        <v>7954</v>
      </c>
      <c r="I227" t="s">
        <v>7952</v>
      </c>
      <c r="K227" t="s">
        <v>13017</v>
      </c>
    </row>
    <row r="228" spans="1:11" x14ac:dyDescent="0.45">
      <c r="A228" t="s">
        <v>11761</v>
      </c>
      <c r="B228" t="s">
        <v>9095</v>
      </c>
      <c r="C228" t="s">
        <v>10644</v>
      </c>
      <c r="D228" t="s">
        <v>10642</v>
      </c>
      <c r="F228">
        <v>2023</v>
      </c>
      <c r="G228" t="s">
        <v>11903</v>
      </c>
      <c r="H228" t="s">
        <v>10636</v>
      </c>
      <c r="I228" t="s">
        <v>10640</v>
      </c>
      <c r="J228" t="s">
        <v>9084</v>
      </c>
      <c r="K228" t="s">
        <v>13017</v>
      </c>
    </row>
    <row r="229" spans="1:11" x14ac:dyDescent="0.45">
      <c r="A229" t="s">
        <v>11760</v>
      </c>
      <c r="B229" t="s">
        <v>5857</v>
      </c>
      <c r="C229" t="s">
        <v>8661</v>
      </c>
      <c r="D229" t="s">
        <v>8658</v>
      </c>
      <c r="F229">
        <v>2024</v>
      </c>
      <c r="G229" t="s">
        <v>8656</v>
      </c>
      <c r="H229" t="s">
        <v>8657</v>
      </c>
      <c r="I229" t="s">
        <v>8655</v>
      </c>
      <c r="K229" t="s">
        <v>12958</v>
      </c>
    </row>
    <row r="230" spans="1:11" x14ac:dyDescent="0.45">
      <c r="A230" t="s">
        <v>11760</v>
      </c>
      <c r="B230" t="s">
        <v>5901</v>
      </c>
      <c r="C230" t="s">
        <v>6454</v>
      </c>
      <c r="D230" t="s">
        <v>6451</v>
      </c>
      <c r="F230">
        <v>2017</v>
      </c>
      <c r="G230" t="s">
        <v>6448</v>
      </c>
      <c r="H230" t="s">
        <v>6449</v>
      </c>
      <c r="I230" t="s">
        <v>6447</v>
      </c>
      <c r="K230" t="s">
        <v>13166</v>
      </c>
    </row>
    <row r="231" spans="1:11" x14ac:dyDescent="0.45">
      <c r="A231" t="s">
        <v>11760</v>
      </c>
      <c r="B231" t="s">
        <v>5857</v>
      </c>
      <c r="C231" t="s">
        <v>6907</v>
      </c>
      <c r="D231" t="s">
        <v>6904</v>
      </c>
      <c r="F231">
        <v>2022</v>
      </c>
      <c r="G231" t="s">
        <v>6901</v>
      </c>
      <c r="H231" t="s">
        <v>6902</v>
      </c>
      <c r="I231" t="s">
        <v>6900</v>
      </c>
      <c r="K231" t="s">
        <v>13121</v>
      </c>
    </row>
    <row r="232" spans="1:11" x14ac:dyDescent="0.45">
      <c r="A232" t="s">
        <v>11760</v>
      </c>
      <c r="B232" t="s">
        <v>5857</v>
      </c>
      <c r="C232" t="s">
        <v>6640</v>
      </c>
      <c r="D232" t="s">
        <v>6637</v>
      </c>
      <c r="F232">
        <v>2021</v>
      </c>
      <c r="G232" t="s">
        <v>6634</v>
      </c>
      <c r="H232" t="s">
        <v>6635</v>
      </c>
      <c r="I232" t="s">
        <v>6633</v>
      </c>
      <c r="K232" t="s">
        <v>13145</v>
      </c>
    </row>
    <row r="233" spans="1:11" x14ac:dyDescent="0.45">
      <c r="A233" t="s">
        <v>11760</v>
      </c>
      <c r="B233" t="s">
        <v>5857</v>
      </c>
      <c r="C233" t="s">
        <v>6795</v>
      </c>
      <c r="D233" t="s">
        <v>6792</v>
      </c>
      <c r="F233">
        <v>2022</v>
      </c>
      <c r="G233" t="s">
        <v>6790</v>
      </c>
      <c r="H233" t="s">
        <v>6791</v>
      </c>
      <c r="I233" t="s">
        <v>6789</v>
      </c>
      <c r="K233" t="s">
        <v>13129</v>
      </c>
    </row>
    <row r="234" spans="1:11" x14ac:dyDescent="0.45">
      <c r="A234" t="s">
        <v>11760</v>
      </c>
      <c r="B234" t="s">
        <v>5857</v>
      </c>
      <c r="C234" t="s">
        <v>6751</v>
      </c>
      <c r="D234" t="s">
        <v>6748</v>
      </c>
      <c r="F234">
        <v>2022</v>
      </c>
      <c r="G234" t="s">
        <v>6746</v>
      </c>
      <c r="H234" t="s">
        <v>6747</v>
      </c>
      <c r="I234" t="s">
        <v>6745</v>
      </c>
      <c r="K234" t="s">
        <v>13134</v>
      </c>
    </row>
    <row r="235" spans="1:11" x14ac:dyDescent="0.45">
      <c r="A235" t="s">
        <v>11760</v>
      </c>
      <c r="B235" t="s">
        <v>5857</v>
      </c>
      <c r="C235" t="s">
        <v>6152</v>
      </c>
      <c r="D235" t="s">
        <v>6150</v>
      </c>
      <c r="F235">
        <v>2018</v>
      </c>
      <c r="G235" t="s">
        <v>6147</v>
      </c>
      <c r="H235" t="s">
        <v>6148</v>
      </c>
      <c r="I235" t="s">
        <v>6146</v>
      </c>
      <c r="K235" t="s">
        <v>13194</v>
      </c>
    </row>
    <row r="236" spans="1:11" x14ac:dyDescent="0.45">
      <c r="A236" t="s">
        <v>11760</v>
      </c>
      <c r="B236" t="s">
        <v>5857</v>
      </c>
      <c r="C236" t="s">
        <v>7027</v>
      </c>
      <c r="D236" t="s">
        <v>7024</v>
      </c>
      <c r="F236">
        <v>2020</v>
      </c>
      <c r="G236" t="s">
        <v>7022</v>
      </c>
      <c r="H236" t="s">
        <v>7023</v>
      </c>
      <c r="I236" t="s">
        <v>7021</v>
      </c>
      <c r="K236" t="s">
        <v>13108</v>
      </c>
    </row>
    <row r="237" spans="1:11" x14ac:dyDescent="0.45">
      <c r="A237" t="s">
        <v>11761</v>
      </c>
      <c r="B237" t="s">
        <v>9095</v>
      </c>
      <c r="C237" t="s">
        <v>10982</v>
      </c>
      <c r="D237" t="s">
        <v>10980</v>
      </c>
      <c r="F237">
        <v>2024</v>
      </c>
      <c r="G237" t="s">
        <v>11860</v>
      </c>
      <c r="H237" t="s">
        <v>10974</v>
      </c>
      <c r="I237" t="s">
        <v>10978</v>
      </c>
      <c r="J237" t="s">
        <v>9084</v>
      </c>
      <c r="K237" t="s">
        <v>13230</v>
      </c>
    </row>
    <row r="238" spans="1:11" x14ac:dyDescent="0.45">
      <c r="A238" t="s">
        <v>11760</v>
      </c>
      <c r="B238" t="s">
        <v>5857</v>
      </c>
      <c r="C238" t="s">
        <v>8785</v>
      </c>
      <c r="D238" t="s">
        <v>8782</v>
      </c>
      <c r="F238">
        <v>2023</v>
      </c>
      <c r="G238" t="s">
        <v>8779</v>
      </c>
      <c r="H238" t="s">
        <v>8780</v>
      </c>
      <c r="I238" t="s">
        <v>8778</v>
      </c>
      <c r="K238" t="s">
        <v>12947</v>
      </c>
    </row>
    <row r="239" spans="1:11" x14ac:dyDescent="0.45">
      <c r="A239" t="s">
        <v>11760</v>
      </c>
      <c r="B239" t="s">
        <v>5901</v>
      </c>
      <c r="C239" t="s">
        <v>6706</v>
      </c>
      <c r="D239" t="s">
        <v>3851</v>
      </c>
      <c r="F239">
        <v>2022</v>
      </c>
      <c r="G239" t="s">
        <v>6702</v>
      </c>
      <c r="H239" t="s">
        <v>6703</v>
      </c>
      <c r="I239" t="s">
        <v>6701</v>
      </c>
      <c r="K239" t="s">
        <v>12453</v>
      </c>
    </row>
    <row r="240" spans="1:11" x14ac:dyDescent="0.45">
      <c r="A240" t="s">
        <v>11760</v>
      </c>
      <c r="B240" t="s">
        <v>5857</v>
      </c>
      <c r="C240" t="s">
        <v>8273</v>
      </c>
      <c r="D240" t="s">
        <v>8270</v>
      </c>
      <c r="F240">
        <v>2023</v>
      </c>
      <c r="G240" t="s">
        <v>8267</v>
      </c>
      <c r="H240" t="s">
        <v>8268</v>
      </c>
      <c r="I240" t="s">
        <v>8266</v>
      </c>
      <c r="K240" t="s">
        <v>12990</v>
      </c>
    </row>
    <row r="241" spans="1:11" x14ac:dyDescent="0.45">
      <c r="A241" t="s">
        <v>11760</v>
      </c>
      <c r="B241" t="s">
        <v>5857</v>
      </c>
      <c r="C241" t="s">
        <v>7623</v>
      </c>
      <c r="D241" t="s">
        <v>4463</v>
      </c>
      <c r="F241">
        <v>2022</v>
      </c>
      <c r="G241" t="s">
        <v>7618</v>
      </c>
      <c r="H241" t="s">
        <v>7619</v>
      </c>
      <c r="I241" t="s">
        <v>7617</v>
      </c>
      <c r="K241" t="s">
        <v>12362</v>
      </c>
    </row>
    <row r="242" spans="1:11" x14ac:dyDescent="0.45">
      <c r="A242" t="s">
        <v>11760</v>
      </c>
      <c r="B242" t="s">
        <v>5857</v>
      </c>
      <c r="C242" t="s">
        <v>5960</v>
      </c>
      <c r="D242" t="s">
        <v>5957</v>
      </c>
      <c r="F242">
        <v>2019</v>
      </c>
      <c r="G242" t="s">
        <v>5954</v>
      </c>
      <c r="H242" t="s">
        <v>5955</v>
      </c>
      <c r="I242" t="s">
        <v>5953</v>
      </c>
      <c r="K242" t="s">
        <v>13212</v>
      </c>
    </row>
    <row r="243" spans="1:11" x14ac:dyDescent="0.45">
      <c r="A243" t="s">
        <v>11760</v>
      </c>
      <c r="B243" t="s">
        <v>5857</v>
      </c>
      <c r="C243" t="s">
        <v>6428</v>
      </c>
      <c r="D243" t="s">
        <v>1800</v>
      </c>
      <c r="F243">
        <v>2020</v>
      </c>
      <c r="G243" t="s">
        <v>6424</v>
      </c>
      <c r="H243" t="s">
        <v>6425</v>
      </c>
      <c r="I243" t="s">
        <v>6423</v>
      </c>
      <c r="K243" t="s">
        <v>12749</v>
      </c>
    </row>
    <row r="244" spans="1:11" x14ac:dyDescent="0.45">
      <c r="A244" t="s">
        <v>11760</v>
      </c>
      <c r="B244" t="s">
        <v>5857</v>
      </c>
      <c r="C244" t="s">
        <v>6922</v>
      </c>
      <c r="D244" t="s">
        <v>6919</v>
      </c>
      <c r="F244">
        <v>2021</v>
      </c>
      <c r="G244" t="s">
        <v>6917</v>
      </c>
      <c r="H244" t="s">
        <v>6918</v>
      </c>
      <c r="I244" t="s">
        <v>6916</v>
      </c>
      <c r="K244" t="s">
        <v>13120</v>
      </c>
    </row>
    <row r="245" spans="1:11" x14ac:dyDescent="0.45">
      <c r="A245" t="s">
        <v>11760</v>
      </c>
      <c r="B245" t="s">
        <v>5857</v>
      </c>
      <c r="C245" t="s">
        <v>5969</v>
      </c>
      <c r="D245" t="s">
        <v>5966</v>
      </c>
      <c r="F245">
        <v>2017</v>
      </c>
      <c r="G245" t="s">
        <v>5963</v>
      </c>
      <c r="H245" t="s">
        <v>5964</v>
      </c>
      <c r="I245" t="s">
        <v>5962</v>
      </c>
      <c r="K245" t="s">
        <v>13211</v>
      </c>
    </row>
    <row r="246" spans="1:11" x14ac:dyDescent="0.45">
      <c r="A246" t="s">
        <v>11761</v>
      </c>
      <c r="B246" t="s">
        <v>9095</v>
      </c>
      <c r="C246" t="s">
        <v>10690</v>
      </c>
      <c r="D246" t="s">
        <v>10688</v>
      </c>
      <c r="F246">
        <v>2024</v>
      </c>
      <c r="G246" t="s">
        <v>11899</v>
      </c>
      <c r="H246" t="s">
        <v>10681</v>
      </c>
      <c r="I246" t="s">
        <v>10686</v>
      </c>
      <c r="J246" t="s">
        <v>9084</v>
      </c>
      <c r="K246" t="s">
        <v>13236</v>
      </c>
    </row>
    <row r="247" spans="1:11" x14ac:dyDescent="0.45">
      <c r="A247" t="s">
        <v>11760</v>
      </c>
      <c r="B247" t="s">
        <v>5857</v>
      </c>
      <c r="C247" t="s">
        <v>7740</v>
      </c>
      <c r="D247" t="s">
        <v>7737</v>
      </c>
      <c r="F247">
        <v>2023</v>
      </c>
      <c r="G247" t="s">
        <v>7734</v>
      </c>
      <c r="H247" t="s">
        <v>7735</v>
      </c>
      <c r="I247" t="s">
        <v>7733</v>
      </c>
      <c r="K247" t="s">
        <v>13038</v>
      </c>
    </row>
    <row r="248" spans="1:11" x14ac:dyDescent="0.45">
      <c r="A248" t="s">
        <v>386</v>
      </c>
      <c r="B248" t="s">
        <v>17</v>
      </c>
      <c r="C248" t="s">
        <v>371</v>
      </c>
      <c r="D248" t="s">
        <v>372</v>
      </c>
      <c r="E248" t="s">
        <v>363</v>
      </c>
      <c r="F248">
        <v>2017</v>
      </c>
      <c r="G248" t="s">
        <v>375</v>
      </c>
      <c r="H248" t="s">
        <v>376</v>
      </c>
      <c r="I248" t="s">
        <v>377</v>
      </c>
      <c r="K248" t="s">
        <v>12133</v>
      </c>
    </row>
    <row r="249" spans="1:11" x14ac:dyDescent="0.45">
      <c r="A249" t="s">
        <v>388</v>
      </c>
      <c r="C249" t="s">
        <v>524</v>
      </c>
      <c r="D249" t="s">
        <v>525</v>
      </c>
      <c r="F249">
        <v>2020</v>
      </c>
      <c r="G249" t="s">
        <v>517</v>
      </c>
      <c r="H249" t="s">
        <v>519</v>
      </c>
      <c r="I249" t="s">
        <v>521</v>
      </c>
      <c r="J249" t="s">
        <v>516</v>
      </c>
      <c r="K249" t="s">
        <v>12141</v>
      </c>
    </row>
    <row r="250" spans="1:11" x14ac:dyDescent="0.45">
      <c r="A250" t="s">
        <v>386</v>
      </c>
      <c r="B250" t="s">
        <v>17</v>
      </c>
      <c r="C250" t="s">
        <v>56</v>
      </c>
      <c r="D250" t="s">
        <v>57</v>
      </c>
      <c r="E250" t="s">
        <v>31</v>
      </c>
      <c r="F250">
        <v>2021</v>
      </c>
      <c r="G250" t="s">
        <v>59</v>
      </c>
      <c r="H250" t="s">
        <v>60</v>
      </c>
      <c r="I250" t="s">
        <v>61</v>
      </c>
      <c r="J250" t="s">
        <v>62</v>
      </c>
      <c r="K250" t="s">
        <v>12089</v>
      </c>
    </row>
    <row r="251" spans="1:11" x14ac:dyDescent="0.45">
      <c r="A251" t="s">
        <v>11761</v>
      </c>
      <c r="B251" t="s">
        <v>9095</v>
      </c>
      <c r="C251" t="s">
        <v>11503</v>
      </c>
      <c r="D251" t="s">
        <v>11501</v>
      </c>
      <c r="F251">
        <v>2023</v>
      </c>
      <c r="G251" t="s">
        <v>11790</v>
      </c>
      <c r="H251" t="s">
        <v>11498</v>
      </c>
      <c r="I251" t="s">
        <v>11500</v>
      </c>
      <c r="J251" t="s">
        <v>9084</v>
      </c>
      <c r="K251" t="s">
        <v>13221</v>
      </c>
    </row>
    <row r="252" spans="1:11" x14ac:dyDescent="0.45">
      <c r="A252" t="s">
        <v>11760</v>
      </c>
      <c r="B252" t="s">
        <v>5857</v>
      </c>
      <c r="C252" t="s">
        <v>7368</v>
      </c>
      <c r="D252" t="s">
        <v>7365</v>
      </c>
      <c r="F252">
        <v>2022</v>
      </c>
      <c r="G252" t="s">
        <v>7362</v>
      </c>
      <c r="H252" t="s">
        <v>7363</v>
      </c>
      <c r="I252" t="s">
        <v>7361</v>
      </c>
      <c r="K252" t="s">
        <v>13074</v>
      </c>
    </row>
    <row r="253" spans="1:11" x14ac:dyDescent="0.45">
      <c r="A253" t="s">
        <v>11760</v>
      </c>
      <c r="B253" t="s">
        <v>5857</v>
      </c>
      <c r="C253" t="s">
        <v>8303</v>
      </c>
      <c r="D253" t="s">
        <v>8300</v>
      </c>
      <c r="F253">
        <v>2024</v>
      </c>
      <c r="G253" t="s">
        <v>8298</v>
      </c>
      <c r="H253" t="s">
        <v>8299</v>
      </c>
      <c r="I253" t="s">
        <v>8297</v>
      </c>
      <c r="K253" t="s">
        <v>12988</v>
      </c>
    </row>
    <row r="254" spans="1:11" x14ac:dyDescent="0.45">
      <c r="A254" t="s">
        <v>386</v>
      </c>
      <c r="B254" t="s">
        <v>17</v>
      </c>
      <c r="C254" t="s">
        <v>178</v>
      </c>
      <c r="D254" t="s">
        <v>179</v>
      </c>
      <c r="E254" t="s">
        <v>74</v>
      </c>
      <c r="F254">
        <v>2019</v>
      </c>
      <c r="G254" t="s">
        <v>181</v>
      </c>
      <c r="H254" t="s">
        <v>182</v>
      </c>
      <c r="I254" t="s">
        <v>183</v>
      </c>
      <c r="J254" t="s">
        <v>184</v>
      </c>
      <c r="K254" t="s">
        <v>12107</v>
      </c>
    </row>
    <row r="255" spans="1:11" x14ac:dyDescent="0.45">
      <c r="A255" t="s">
        <v>11760</v>
      </c>
      <c r="B255" t="s">
        <v>5857</v>
      </c>
      <c r="C255" t="s">
        <v>8993</v>
      </c>
      <c r="D255" t="s">
        <v>8990</v>
      </c>
      <c r="F255">
        <v>2024</v>
      </c>
      <c r="G255" t="s">
        <v>8987</v>
      </c>
      <c r="H255" t="s">
        <v>8988</v>
      </c>
      <c r="I255" t="s">
        <v>8986</v>
      </c>
      <c r="K255" t="s">
        <v>12924</v>
      </c>
    </row>
    <row r="256" spans="1:11" x14ac:dyDescent="0.45">
      <c r="A256" t="s">
        <v>11761</v>
      </c>
      <c r="B256" t="s">
        <v>9095</v>
      </c>
      <c r="C256" t="s">
        <v>10557</v>
      </c>
      <c r="D256" t="s">
        <v>3055</v>
      </c>
      <c r="F256">
        <v>2023</v>
      </c>
      <c r="G256" t="s">
        <v>11913</v>
      </c>
      <c r="H256" t="s">
        <v>10550</v>
      </c>
      <c r="I256" t="s">
        <v>10554</v>
      </c>
      <c r="J256" t="s">
        <v>9084</v>
      </c>
      <c r="K256" t="s">
        <v>12570</v>
      </c>
    </row>
    <row r="257" spans="1:11" x14ac:dyDescent="0.45">
      <c r="A257" t="s">
        <v>11761</v>
      </c>
      <c r="B257" t="s">
        <v>9095</v>
      </c>
      <c r="C257" t="s">
        <v>9683</v>
      </c>
      <c r="D257" t="s">
        <v>4714</v>
      </c>
      <c r="F257">
        <v>2024</v>
      </c>
      <c r="G257" t="s">
        <v>12017</v>
      </c>
      <c r="H257" t="s">
        <v>8699</v>
      </c>
      <c r="I257" t="s">
        <v>9681</v>
      </c>
      <c r="J257" t="s">
        <v>9084</v>
      </c>
      <c r="K257" t="s">
        <v>12324</v>
      </c>
    </row>
    <row r="258" spans="1:11" x14ac:dyDescent="0.45">
      <c r="A258" t="s">
        <v>11760</v>
      </c>
      <c r="B258" t="s">
        <v>5857</v>
      </c>
      <c r="C258" t="s">
        <v>8471</v>
      </c>
      <c r="D258" t="s">
        <v>8468</v>
      </c>
      <c r="F258">
        <v>2024</v>
      </c>
      <c r="G258" t="s">
        <v>8465</v>
      </c>
      <c r="H258" t="s">
        <v>8466</v>
      </c>
      <c r="I258" t="s">
        <v>8464</v>
      </c>
      <c r="K258" t="s">
        <v>12975</v>
      </c>
    </row>
    <row r="259" spans="1:11" x14ac:dyDescent="0.45">
      <c r="A259" t="s">
        <v>11760</v>
      </c>
      <c r="B259" t="s">
        <v>5857</v>
      </c>
      <c r="C259" t="s">
        <v>5993</v>
      </c>
      <c r="D259" t="s">
        <v>5990</v>
      </c>
      <c r="F259">
        <v>2017</v>
      </c>
      <c r="G259" t="s">
        <v>5987</v>
      </c>
      <c r="H259" t="s">
        <v>5988</v>
      </c>
      <c r="I259" t="s">
        <v>5986</v>
      </c>
      <c r="K259" t="s">
        <v>13210</v>
      </c>
    </row>
    <row r="260" spans="1:11" x14ac:dyDescent="0.45">
      <c r="A260" t="s">
        <v>11760</v>
      </c>
      <c r="B260" t="s">
        <v>5857</v>
      </c>
      <c r="C260" t="s">
        <v>7324</v>
      </c>
      <c r="D260" t="s">
        <v>7321</v>
      </c>
      <c r="F260">
        <v>2022</v>
      </c>
      <c r="G260" t="s">
        <v>7319</v>
      </c>
      <c r="H260" t="s">
        <v>7320</v>
      </c>
      <c r="I260" t="s">
        <v>7318</v>
      </c>
      <c r="K260" t="s">
        <v>13079</v>
      </c>
    </row>
    <row r="261" spans="1:11" x14ac:dyDescent="0.45">
      <c r="A261" t="s">
        <v>11760</v>
      </c>
      <c r="B261" t="s">
        <v>5857</v>
      </c>
      <c r="C261" t="s">
        <v>7984</v>
      </c>
      <c r="D261" t="s">
        <v>7982</v>
      </c>
      <c r="F261">
        <v>2023</v>
      </c>
      <c r="G261" t="s">
        <v>7980</v>
      </c>
      <c r="H261" t="s">
        <v>7981</v>
      </c>
      <c r="I261" t="s">
        <v>7979</v>
      </c>
      <c r="K261" t="s">
        <v>13014</v>
      </c>
    </row>
    <row r="262" spans="1:11" x14ac:dyDescent="0.45">
      <c r="A262" t="s">
        <v>11760</v>
      </c>
      <c r="B262" t="s">
        <v>5857</v>
      </c>
      <c r="C262" t="s">
        <v>6852</v>
      </c>
      <c r="D262" t="s">
        <v>3922</v>
      </c>
      <c r="F262">
        <v>2022</v>
      </c>
      <c r="G262" t="s">
        <v>6847</v>
      </c>
      <c r="H262" t="s">
        <v>6848</v>
      </c>
      <c r="I262" t="s">
        <v>6846</v>
      </c>
      <c r="K262" t="s">
        <v>12443</v>
      </c>
    </row>
    <row r="263" spans="1:11" x14ac:dyDescent="0.45">
      <c r="A263" t="s">
        <v>386</v>
      </c>
      <c r="B263" t="s">
        <v>17</v>
      </c>
      <c r="C263" t="s">
        <v>38</v>
      </c>
      <c r="D263" t="s">
        <v>39</v>
      </c>
      <c r="E263" t="s">
        <v>40</v>
      </c>
      <c r="F263">
        <v>2022</v>
      </c>
      <c r="G263" t="s">
        <v>45</v>
      </c>
      <c r="H263" t="s">
        <v>46</v>
      </c>
      <c r="I263" t="s">
        <v>47</v>
      </c>
      <c r="K263" t="s">
        <v>12087</v>
      </c>
    </row>
    <row r="264" spans="1:11" x14ac:dyDescent="0.45">
      <c r="A264" t="s">
        <v>11760</v>
      </c>
      <c r="B264" t="s">
        <v>5857</v>
      </c>
      <c r="C264" t="s">
        <v>7416</v>
      </c>
      <c r="D264" t="s">
        <v>7413</v>
      </c>
      <c r="F264">
        <v>2022</v>
      </c>
      <c r="G264" t="s">
        <v>7409</v>
      </c>
      <c r="H264" t="s">
        <v>7410</v>
      </c>
      <c r="I264" t="s">
        <v>7408</v>
      </c>
      <c r="K264" t="s">
        <v>13068</v>
      </c>
    </row>
    <row r="265" spans="1:11" x14ac:dyDescent="0.45">
      <c r="A265" t="s">
        <v>11760</v>
      </c>
      <c r="B265" t="s">
        <v>5857</v>
      </c>
      <c r="C265" t="s">
        <v>8645</v>
      </c>
      <c r="D265" t="s">
        <v>8643</v>
      </c>
      <c r="F265">
        <v>2024</v>
      </c>
      <c r="G265" t="s">
        <v>8640</v>
      </c>
      <c r="H265" t="s">
        <v>8641</v>
      </c>
      <c r="I265" t="s">
        <v>8639</v>
      </c>
      <c r="K265" t="s">
        <v>12960</v>
      </c>
    </row>
    <row r="266" spans="1:11" x14ac:dyDescent="0.45">
      <c r="A266" t="s">
        <v>11760</v>
      </c>
      <c r="B266" t="s">
        <v>5857</v>
      </c>
      <c r="C266" t="s">
        <v>6844</v>
      </c>
      <c r="D266" t="s">
        <v>670</v>
      </c>
      <c r="F266">
        <v>2021</v>
      </c>
      <c r="G266" t="s">
        <v>6840</v>
      </c>
      <c r="H266" t="s">
        <v>6841</v>
      </c>
      <c r="I266" t="s">
        <v>6839</v>
      </c>
      <c r="K266" t="s">
        <v>12906</v>
      </c>
    </row>
    <row r="267" spans="1:11" x14ac:dyDescent="0.45">
      <c r="A267" t="s">
        <v>11760</v>
      </c>
      <c r="B267" t="s">
        <v>5901</v>
      </c>
      <c r="C267" t="s">
        <v>6217</v>
      </c>
      <c r="D267" t="s">
        <v>1553</v>
      </c>
      <c r="F267">
        <v>2020</v>
      </c>
      <c r="G267" t="s">
        <v>6213</v>
      </c>
      <c r="H267" t="s">
        <v>6214</v>
      </c>
      <c r="I267" t="s">
        <v>6212</v>
      </c>
      <c r="K267" t="s">
        <v>12783</v>
      </c>
    </row>
    <row r="268" spans="1:11" x14ac:dyDescent="0.45">
      <c r="A268" t="s">
        <v>388</v>
      </c>
      <c r="C268" t="s">
        <v>562</v>
      </c>
      <c r="D268" t="s">
        <v>563</v>
      </c>
      <c r="F268">
        <v>2022</v>
      </c>
      <c r="G268" t="s">
        <v>555</v>
      </c>
      <c r="H268" t="s">
        <v>557</v>
      </c>
      <c r="I268" t="s">
        <v>559</v>
      </c>
      <c r="J268" t="s">
        <v>554</v>
      </c>
      <c r="K268" t="s">
        <v>12137</v>
      </c>
    </row>
    <row r="269" spans="1:11" x14ac:dyDescent="0.45">
      <c r="A269" t="s">
        <v>11760</v>
      </c>
      <c r="B269" t="s">
        <v>5857</v>
      </c>
      <c r="C269" t="s">
        <v>7266</v>
      </c>
      <c r="D269" t="s">
        <v>7263</v>
      </c>
      <c r="F269">
        <v>2020</v>
      </c>
      <c r="G269" t="s">
        <v>7260</v>
      </c>
      <c r="H269" t="s">
        <v>7261</v>
      </c>
      <c r="I269" t="s">
        <v>7259</v>
      </c>
      <c r="K269" t="s">
        <v>13084</v>
      </c>
    </row>
    <row r="270" spans="1:11" x14ac:dyDescent="0.45">
      <c r="A270" t="s">
        <v>11760</v>
      </c>
      <c r="B270" t="s">
        <v>5857</v>
      </c>
      <c r="C270" t="s">
        <v>7114</v>
      </c>
      <c r="D270" t="s">
        <v>7111</v>
      </c>
      <c r="F270">
        <v>2021</v>
      </c>
      <c r="G270" t="s">
        <v>7108</v>
      </c>
      <c r="H270" t="s">
        <v>7109</v>
      </c>
      <c r="I270" t="s">
        <v>7107</v>
      </c>
      <c r="K270" t="s">
        <v>13101</v>
      </c>
    </row>
    <row r="271" spans="1:11" x14ac:dyDescent="0.45">
      <c r="A271" t="s">
        <v>11760</v>
      </c>
      <c r="B271" t="s">
        <v>5857</v>
      </c>
      <c r="C271" t="s">
        <v>6224</v>
      </c>
      <c r="D271" t="s">
        <v>2431</v>
      </c>
      <c r="F271">
        <v>2018</v>
      </c>
      <c r="G271" t="s">
        <v>6220</v>
      </c>
      <c r="H271" t="s">
        <v>6221</v>
      </c>
      <c r="I271" t="s">
        <v>6219</v>
      </c>
      <c r="K271" t="s">
        <v>12663</v>
      </c>
    </row>
    <row r="272" spans="1:11" x14ac:dyDescent="0.45">
      <c r="A272" t="s">
        <v>11760</v>
      </c>
      <c r="B272" t="s">
        <v>5857</v>
      </c>
      <c r="C272" t="s">
        <v>7632</v>
      </c>
      <c r="D272" t="s">
        <v>7629</v>
      </c>
      <c r="F272">
        <v>2023</v>
      </c>
      <c r="G272" t="s">
        <v>7626</v>
      </c>
      <c r="H272" t="s">
        <v>7627</v>
      </c>
      <c r="I272" t="s">
        <v>7625</v>
      </c>
      <c r="K272" t="s">
        <v>13047</v>
      </c>
    </row>
    <row r="273" spans="1:11" x14ac:dyDescent="0.45">
      <c r="A273" t="s">
        <v>11760</v>
      </c>
      <c r="B273" t="s">
        <v>5857</v>
      </c>
      <c r="C273" t="s">
        <v>7527</v>
      </c>
      <c r="D273" t="s">
        <v>7524</v>
      </c>
      <c r="F273">
        <v>2023</v>
      </c>
      <c r="G273" t="s">
        <v>7521</v>
      </c>
      <c r="H273" t="s">
        <v>7522</v>
      </c>
      <c r="I273" t="s">
        <v>7520</v>
      </c>
      <c r="K273" t="s">
        <v>13057</v>
      </c>
    </row>
    <row r="274" spans="1:11" x14ac:dyDescent="0.45">
      <c r="A274" t="s">
        <v>11760</v>
      </c>
      <c r="B274" t="s">
        <v>5901</v>
      </c>
      <c r="C274" t="s">
        <v>8034</v>
      </c>
      <c r="D274" t="s">
        <v>8031</v>
      </c>
      <c r="F274">
        <v>2023</v>
      </c>
      <c r="G274" t="s">
        <v>8029</v>
      </c>
      <c r="H274" t="s">
        <v>8030</v>
      </c>
      <c r="I274" t="s">
        <v>8028</v>
      </c>
      <c r="K274" t="s">
        <v>13009</v>
      </c>
    </row>
    <row r="275" spans="1:11" x14ac:dyDescent="0.45">
      <c r="A275" t="s">
        <v>11760</v>
      </c>
      <c r="B275" t="s">
        <v>5857</v>
      </c>
      <c r="C275" t="s">
        <v>7217</v>
      </c>
      <c r="D275" t="s">
        <v>7214</v>
      </c>
      <c r="F275">
        <v>2021</v>
      </c>
      <c r="G275" t="s">
        <v>7211</v>
      </c>
      <c r="H275" t="s">
        <v>7212</v>
      </c>
      <c r="I275" t="s">
        <v>7210</v>
      </c>
      <c r="K275" t="s">
        <v>13090</v>
      </c>
    </row>
    <row r="276" spans="1:11" x14ac:dyDescent="0.45">
      <c r="A276" t="s">
        <v>11760</v>
      </c>
      <c r="B276" t="s">
        <v>5857</v>
      </c>
      <c r="C276" t="s">
        <v>7536</v>
      </c>
      <c r="D276" t="s">
        <v>7533</v>
      </c>
      <c r="F276">
        <v>2023</v>
      </c>
      <c r="G276" t="s">
        <v>7530</v>
      </c>
      <c r="H276" t="s">
        <v>7531</v>
      </c>
      <c r="I276" t="s">
        <v>7529</v>
      </c>
      <c r="K276" t="s">
        <v>13056</v>
      </c>
    </row>
    <row r="277" spans="1:11" x14ac:dyDescent="0.45">
      <c r="A277" t="s">
        <v>11761</v>
      </c>
      <c r="B277" t="s">
        <v>9095</v>
      </c>
      <c r="C277" t="s">
        <v>9693</v>
      </c>
      <c r="D277" t="s">
        <v>9691</v>
      </c>
      <c r="F277">
        <v>2022</v>
      </c>
      <c r="G277" t="s">
        <v>12016</v>
      </c>
      <c r="H277" t="s">
        <v>9685</v>
      </c>
      <c r="I277" t="s">
        <v>9689</v>
      </c>
      <c r="J277" t="s">
        <v>9084</v>
      </c>
      <c r="K277" t="s">
        <v>13254</v>
      </c>
    </row>
    <row r="278" spans="1:11" x14ac:dyDescent="0.45">
      <c r="A278" t="s">
        <v>11760</v>
      </c>
      <c r="B278" t="s">
        <v>5857</v>
      </c>
      <c r="C278" t="s">
        <v>6553</v>
      </c>
      <c r="D278" t="s">
        <v>6550</v>
      </c>
      <c r="F278">
        <v>2018</v>
      </c>
      <c r="G278" t="s">
        <v>6547</v>
      </c>
      <c r="H278" t="s">
        <v>6548</v>
      </c>
      <c r="I278" t="s">
        <v>6546</v>
      </c>
      <c r="K278" t="s">
        <v>13155</v>
      </c>
    </row>
    <row r="279" spans="1:11" x14ac:dyDescent="0.45">
      <c r="A279" t="s">
        <v>11761</v>
      </c>
      <c r="B279" t="s">
        <v>9095</v>
      </c>
      <c r="C279" t="s">
        <v>10615</v>
      </c>
      <c r="D279" t="s">
        <v>10613</v>
      </c>
      <c r="F279">
        <v>2017</v>
      </c>
      <c r="G279" t="s">
        <v>11906</v>
      </c>
      <c r="H279" t="s">
        <v>10606</v>
      </c>
      <c r="I279" t="s">
        <v>10611</v>
      </c>
      <c r="J279" t="s">
        <v>9084</v>
      </c>
      <c r="K279" t="s">
        <v>13240</v>
      </c>
    </row>
    <row r="280" spans="1:11" x14ac:dyDescent="0.45">
      <c r="A280" t="s">
        <v>11760</v>
      </c>
      <c r="B280" t="s">
        <v>5857</v>
      </c>
      <c r="C280" t="s">
        <v>8875</v>
      </c>
      <c r="D280" t="s">
        <v>8872</v>
      </c>
      <c r="F280">
        <v>2024</v>
      </c>
      <c r="G280" t="s">
        <v>8869</v>
      </c>
      <c r="H280" t="s">
        <v>8870</v>
      </c>
      <c r="I280" t="s">
        <v>8868</v>
      </c>
      <c r="K280" t="s">
        <v>12937</v>
      </c>
    </row>
    <row r="281" spans="1:11" x14ac:dyDescent="0.45">
      <c r="A281" t="s">
        <v>388</v>
      </c>
      <c r="C281" t="s">
        <v>468</v>
      </c>
      <c r="D281" t="s">
        <v>469</v>
      </c>
      <c r="F281">
        <v>2017</v>
      </c>
      <c r="G281" t="s">
        <v>463</v>
      </c>
      <c r="H281" t="s">
        <v>465</v>
      </c>
      <c r="I281" t="s">
        <v>466</v>
      </c>
      <c r="J281" t="s">
        <v>462</v>
      </c>
      <c r="K281" t="s">
        <v>12146</v>
      </c>
    </row>
    <row r="282" spans="1:11" x14ac:dyDescent="0.45">
      <c r="A282" t="s">
        <v>11760</v>
      </c>
      <c r="B282" t="s">
        <v>5901</v>
      </c>
      <c r="C282" t="s">
        <v>7916</v>
      </c>
      <c r="D282" t="s">
        <v>7913</v>
      </c>
      <c r="F282">
        <v>2022</v>
      </c>
      <c r="G282" t="s">
        <v>7910</v>
      </c>
      <c r="H282" t="s">
        <v>7911</v>
      </c>
      <c r="I282" t="s">
        <v>7909</v>
      </c>
      <c r="K282" t="s">
        <v>13022</v>
      </c>
    </row>
    <row r="283" spans="1:11" x14ac:dyDescent="0.45">
      <c r="A283" t="s">
        <v>11760</v>
      </c>
      <c r="B283" t="s">
        <v>5857</v>
      </c>
      <c r="C283" t="s">
        <v>5883</v>
      </c>
      <c r="D283" t="s">
        <v>5880</v>
      </c>
      <c r="F283">
        <v>2017</v>
      </c>
      <c r="G283" t="s">
        <v>5877</v>
      </c>
      <c r="H283" t="s">
        <v>5878</v>
      </c>
      <c r="I283" t="s">
        <v>5876</v>
      </c>
      <c r="K283" t="s">
        <v>13218</v>
      </c>
    </row>
    <row r="284" spans="1:11" x14ac:dyDescent="0.45">
      <c r="A284" t="s">
        <v>11760</v>
      </c>
      <c r="B284" t="s">
        <v>5857</v>
      </c>
      <c r="C284" t="s">
        <v>7122</v>
      </c>
      <c r="D284" t="s">
        <v>7120</v>
      </c>
      <c r="F284">
        <v>2021</v>
      </c>
      <c r="G284" t="s">
        <v>7117</v>
      </c>
      <c r="H284" t="s">
        <v>7118</v>
      </c>
      <c r="I284" t="s">
        <v>7116</v>
      </c>
      <c r="K284" t="s">
        <v>13100</v>
      </c>
    </row>
    <row r="285" spans="1:11" x14ac:dyDescent="0.45">
      <c r="A285" t="s">
        <v>11760</v>
      </c>
      <c r="B285" t="s">
        <v>5857</v>
      </c>
      <c r="C285" t="s">
        <v>8202</v>
      </c>
      <c r="D285" t="s">
        <v>8199</v>
      </c>
      <c r="F285">
        <v>2022</v>
      </c>
      <c r="G285" t="s">
        <v>8196</v>
      </c>
      <c r="H285" t="s">
        <v>8197</v>
      </c>
      <c r="I285" t="s">
        <v>8195</v>
      </c>
      <c r="K285" t="s">
        <v>12994</v>
      </c>
    </row>
    <row r="286" spans="1:11" x14ac:dyDescent="0.45">
      <c r="A286" t="s">
        <v>11760</v>
      </c>
      <c r="B286" t="s">
        <v>5857</v>
      </c>
      <c r="C286" t="s">
        <v>7425</v>
      </c>
      <c r="D286" t="s">
        <v>7422</v>
      </c>
      <c r="F286">
        <v>2022</v>
      </c>
      <c r="G286" t="s">
        <v>7419</v>
      </c>
      <c r="H286" t="s">
        <v>7420</v>
      </c>
      <c r="I286" t="s">
        <v>7418</v>
      </c>
      <c r="K286" t="s">
        <v>13067</v>
      </c>
    </row>
    <row r="287" spans="1:11" x14ac:dyDescent="0.45">
      <c r="A287" t="s">
        <v>11760</v>
      </c>
      <c r="B287" t="s">
        <v>5901</v>
      </c>
      <c r="C287" t="s">
        <v>8116</v>
      </c>
      <c r="D287" t="s">
        <v>3254</v>
      </c>
      <c r="F287">
        <v>2022</v>
      </c>
      <c r="G287" t="s">
        <v>8112</v>
      </c>
      <c r="H287" t="s">
        <v>8113</v>
      </c>
      <c r="I287" t="s">
        <v>8111</v>
      </c>
      <c r="K287" t="s">
        <v>12541</v>
      </c>
    </row>
    <row r="288" spans="1:11" x14ac:dyDescent="0.45">
      <c r="A288" t="s">
        <v>11760</v>
      </c>
      <c r="B288" t="s">
        <v>5901</v>
      </c>
      <c r="C288" t="s">
        <v>8908</v>
      </c>
      <c r="D288" t="s">
        <v>8905</v>
      </c>
      <c r="F288">
        <v>2024</v>
      </c>
      <c r="G288" t="s">
        <v>8903</v>
      </c>
      <c r="H288" t="s">
        <v>8904</v>
      </c>
      <c r="I288" t="s">
        <v>8902</v>
      </c>
      <c r="K288" t="s">
        <v>12934</v>
      </c>
    </row>
    <row r="289" spans="1:11" x14ac:dyDescent="0.45">
      <c r="A289" t="s">
        <v>11760</v>
      </c>
      <c r="B289" t="s">
        <v>5857</v>
      </c>
      <c r="C289" t="s">
        <v>6493</v>
      </c>
      <c r="D289" t="s">
        <v>6490</v>
      </c>
      <c r="F289">
        <v>2018</v>
      </c>
      <c r="G289" t="s">
        <v>6487</v>
      </c>
      <c r="H289" t="s">
        <v>6488</v>
      </c>
      <c r="I289" t="s">
        <v>6486</v>
      </c>
      <c r="K289" t="s">
        <v>13161</v>
      </c>
    </row>
    <row r="290" spans="1:11" x14ac:dyDescent="0.45">
      <c r="A290" t="s">
        <v>11760</v>
      </c>
      <c r="B290" t="s">
        <v>5857</v>
      </c>
      <c r="C290" t="s">
        <v>6649</v>
      </c>
      <c r="D290" t="s">
        <v>6646</v>
      </c>
      <c r="F290">
        <v>2021</v>
      </c>
      <c r="G290" t="s">
        <v>6643</v>
      </c>
      <c r="H290" t="s">
        <v>6644</v>
      </c>
      <c r="I290" t="s">
        <v>6642</v>
      </c>
      <c r="K290" t="s">
        <v>13144</v>
      </c>
    </row>
    <row r="291" spans="1:11" x14ac:dyDescent="0.45">
      <c r="A291" t="s">
        <v>11760</v>
      </c>
      <c r="B291" t="s">
        <v>5901</v>
      </c>
      <c r="C291" t="s">
        <v>7659</v>
      </c>
      <c r="D291" t="s">
        <v>7656</v>
      </c>
      <c r="F291">
        <v>2022</v>
      </c>
      <c r="G291" t="s">
        <v>7653</v>
      </c>
      <c r="H291" t="s">
        <v>7654</v>
      </c>
      <c r="I291" t="s">
        <v>7652</v>
      </c>
      <c r="K291" t="s">
        <v>13044</v>
      </c>
    </row>
    <row r="292" spans="1:11" x14ac:dyDescent="0.45">
      <c r="A292" t="s">
        <v>386</v>
      </c>
      <c r="B292" t="s">
        <v>17</v>
      </c>
      <c r="C292" t="s">
        <v>312</v>
      </c>
      <c r="D292" t="s">
        <v>313</v>
      </c>
      <c r="E292" t="s">
        <v>20</v>
      </c>
      <c r="F292">
        <v>2020</v>
      </c>
      <c r="G292" t="s">
        <v>315</v>
      </c>
      <c r="H292" t="s">
        <v>316</v>
      </c>
      <c r="I292" t="s">
        <v>317</v>
      </c>
      <c r="J292" t="s">
        <v>318</v>
      </c>
      <c r="K292" t="s">
        <v>12126</v>
      </c>
    </row>
    <row r="293" spans="1:11" x14ac:dyDescent="0.45">
      <c r="A293" t="s">
        <v>11760</v>
      </c>
      <c r="B293" t="s">
        <v>5901</v>
      </c>
      <c r="C293" t="s">
        <v>5907</v>
      </c>
      <c r="D293" t="s">
        <v>2016</v>
      </c>
      <c r="F293">
        <v>2019</v>
      </c>
      <c r="G293" t="s">
        <v>5903</v>
      </c>
      <c r="H293" t="s">
        <v>5904</v>
      </c>
      <c r="I293" t="s">
        <v>5902</v>
      </c>
      <c r="K293" t="s">
        <v>12719</v>
      </c>
    </row>
    <row r="294" spans="1:11" x14ac:dyDescent="0.45">
      <c r="A294" t="s">
        <v>11760</v>
      </c>
      <c r="B294" t="s">
        <v>5857</v>
      </c>
      <c r="C294" t="s">
        <v>7851</v>
      </c>
      <c r="D294" t="s">
        <v>7848</v>
      </c>
      <c r="F294">
        <v>2022</v>
      </c>
      <c r="G294" t="s">
        <v>7846</v>
      </c>
      <c r="H294" t="s">
        <v>7847</v>
      </c>
      <c r="I294" t="s">
        <v>7845</v>
      </c>
      <c r="K294" t="s">
        <v>13028</v>
      </c>
    </row>
    <row r="295" spans="1:11" x14ac:dyDescent="0.45">
      <c r="A295" t="s">
        <v>11760</v>
      </c>
      <c r="B295" t="s">
        <v>5857</v>
      </c>
      <c r="C295" t="s">
        <v>6860</v>
      </c>
      <c r="D295" t="s">
        <v>6857</v>
      </c>
      <c r="F295">
        <v>2021</v>
      </c>
      <c r="G295" t="s">
        <v>6855</v>
      </c>
      <c r="H295" t="s">
        <v>6856</v>
      </c>
      <c r="I295" t="s">
        <v>6854</v>
      </c>
      <c r="K295" t="s">
        <v>12424</v>
      </c>
    </row>
    <row r="296" spans="1:11" x14ac:dyDescent="0.45">
      <c r="A296" t="s">
        <v>11760</v>
      </c>
      <c r="B296" t="s">
        <v>5857</v>
      </c>
      <c r="C296" t="s">
        <v>6412</v>
      </c>
      <c r="D296" t="s">
        <v>6409</v>
      </c>
      <c r="F296">
        <v>2017</v>
      </c>
      <c r="G296" t="s">
        <v>6407</v>
      </c>
      <c r="H296" t="s">
        <v>6408</v>
      </c>
      <c r="I296" t="s">
        <v>6406</v>
      </c>
      <c r="K296" t="s">
        <v>13170</v>
      </c>
    </row>
    <row r="297" spans="1:11" x14ac:dyDescent="0.45">
      <c r="A297" t="s">
        <v>386</v>
      </c>
      <c r="B297" t="s">
        <v>17</v>
      </c>
      <c r="C297" t="s">
        <v>134</v>
      </c>
      <c r="D297" t="s">
        <v>135</v>
      </c>
      <c r="E297" t="s">
        <v>20</v>
      </c>
      <c r="F297">
        <v>2023</v>
      </c>
      <c r="G297" t="s">
        <v>137</v>
      </c>
      <c r="H297" t="s">
        <v>138</v>
      </c>
      <c r="I297" t="s">
        <v>139</v>
      </c>
      <c r="J297" t="s">
        <v>140</v>
      </c>
      <c r="K297" t="s">
        <v>12100</v>
      </c>
    </row>
    <row r="298" spans="1:11" x14ac:dyDescent="0.45">
      <c r="A298" t="s">
        <v>11760</v>
      </c>
      <c r="B298" t="s">
        <v>5857</v>
      </c>
      <c r="C298" t="s">
        <v>8900</v>
      </c>
      <c r="D298" t="s">
        <v>2646</v>
      </c>
      <c r="F298">
        <v>2023</v>
      </c>
      <c r="G298" t="s">
        <v>8896</v>
      </c>
      <c r="H298" t="s">
        <v>8897</v>
      </c>
      <c r="I298" t="s">
        <v>8895</v>
      </c>
      <c r="K298" t="s">
        <v>12631</v>
      </c>
    </row>
    <row r="299" spans="1:11" x14ac:dyDescent="0.45">
      <c r="A299" t="s">
        <v>11760</v>
      </c>
      <c r="B299" t="s">
        <v>5857</v>
      </c>
      <c r="C299" t="s">
        <v>7376</v>
      </c>
      <c r="D299" t="s">
        <v>7374</v>
      </c>
      <c r="F299">
        <v>2021</v>
      </c>
      <c r="G299" t="s">
        <v>7371</v>
      </c>
      <c r="H299" t="s">
        <v>7372</v>
      </c>
      <c r="I299" t="s">
        <v>7370</v>
      </c>
      <c r="K299" t="s">
        <v>13073</v>
      </c>
    </row>
    <row r="300" spans="1:11" x14ac:dyDescent="0.45">
      <c r="A300" t="s">
        <v>11760</v>
      </c>
      <c r="B300" t="s">
        <v>5857</v>
      </c>
      <c r="C300" t="s">
        <v>8653</v>
      </c>
      <c r="D300" t="s">
        <v>8650</v>
      </c>
      <c r="F300">
        <v>2024</v>
      </c>
      <c r="G300" t="s">
        <v>8648</v>
      </c>
      <c r="H300" t="s">
        <v>8649</v>
      </c>
      <c r="I300" t="s">
        <v>8647</v>
      </c>
      <c r="K300" t="s">
        <v>12959</v>
      </c>
    </row>
    <row r="301" spans="1:11" x14ac:dyDescent="0.45">
      <c r="A301" t="s">
        <v>11760</v>
      </c>
      <c r="B301" t="s">
        <v>5857</v>
      </c>
      <c r="C301" t="s">
        <v>6778</v>
      </c>
      <c r="D301" t="s">
        <v>6775</v>
      </c>
      <c r="F301">
        <v>2021</v>
      </c>
      <c r="G301" t="s">
        <v>6772</v>
      </c>
      <c r="H301" t="s">
        <v>6773</v>
      </c>
      <c r="I301" t="s">
        <v>6771</v>
      </c>
      <c r="K301" t="s">
        <v>13131</v>
      </c>
    </row>
    <row r="302" spans="1:11" x14ac:dyDescent="0.45">
      <c r="A302" t="s">
        <v>11761</v>
      </c>
      <c r="B302" t="s">
        <v>9095</v>
      </c>
      <c r="C302" t="s">
        <v>11061</v>
      </c>
      <c r="D302" t="s">
        <v>11059</v>
      </c>
      <c r="F302">
        <v>2022</v>
      </c>
      <c r="G302" t="s">
        <v>11850</v>
      </c>
      <c r="H302" t="s">
        <v>11052</v>
      </c>
      <c r="I302" t="s">
        <v>11057</v>
      </c>
      <c r="J302" t="s">
        <v>9084</v>
      </c>
      <c r="K302" t="s">
        <v>13228</v>
      </c>
    </row>
    <row r="303" spans="1:11" x14ac:dyDescent="0.45">
      <c r="A303" t="s">
        <v>11760</v>
      </c>
      <c r="B303" t="s">
        <v>5857</v>
      </c>
      <c r="C303" t="s">
        <v>8124</v>
      </c>
      <c r="D303" t="s">
        <v>8121</v>
      </c>
      <c r="F303">
        <v>2022</v>
      </c>
      <c r="G303" t="s">
        <v>8119</v>
      </c>
      <c r="H303" t="s">
        <v>8120</v>
      </c>
      <c r="I303" t="s">
        <v>8118</v>
      </c>
      <c r="K303" t="s">
        <v>13001</v>
      </c>
    </row>
    <row r="304" spans="1:11" x14ac:dyDescent="0.45">
      <c r="A304" t="s">
        <v>11760</v>
      </c>
      <c r="B304" t="s">
        <v>5857</v>
      </c>
      <c r="C304" t="s">
        <v>8446</v>
      </c>
      <c r="D304" t="s">
        <v>8444</v>
      </c>
      <c r="F304">
        <v>2024</v>
      </c>
      <c r="G304" t="s">
        <v>8441</v>
      </c>
      <c r="H304" t="s">
        <v>8442</v>
      </c>
      <c r="I304" t="s">
        <v>8440</v>
      </c>
      <c r="K304" t="s">
        <v>12978</v>
      </c>
    </row>
    <row r="305" spans="1:11" x14ac:dyDescent="0.45">
      <c r="A305" t="s">
        <v>11760</v>
      </c>
      <c r="B305" t="s">
        <v>5857</v>
      </c>
      <c r="C305" t="s">
        <v>6955</v>
      </c>
      <c r="D305" t="s">
        <v>8229</v>
      </c>
      <c r="F305">
        <v>2022</v>
      </c>
      <c r="G305" t="s">
        <v>8226</v>
      </c>
      <c r="H305" t="s">
        <v>8227</v>
      </c>
      <c r="I305" t="s">
        <v>8225</v>
      </c>
      <c r="K305" t="s">
        <v>12992</v>
      </c>
    </row>
    <row r="306" spans="1:11" x14ac:dyDescent="0.45">
      <c r="A306" t="s">
        <v>11760</v>
      </c>
      <c r="B306" t="s">
        <v>5857</v>
      </c>
      <c r="C306" t="s">
        <v>8393</v>
      </c>
      <c r="D306" t="s">
        <v>8390</v>
      </c>
      <c r="F306">
        <v>2023</v>
      </c>
      <c r="G306" t="s">
        <v>8387</v>
      </c>
      <c r="H306" t="s">
        <v>8388</v>
      </c>
      <c r="I306" t="s">
        <v>8386</v>
      </c>
      <c r="K306" t="s">
        <v>12982</v>
      </c>
    </row>
    <row r="307" spans="1:11" x14ac:dyDescent="0.45">
      <c r="A307" t="s">
        <v>11760</v>
      </c>
      <c r="B307" t="s">
        <v>5857</v>
      </c>
      <c r="C307" t="s">
        <v>6461</v>
      </c>
      <c r="D307" t="s">
        <v>6459</v>
      </c>
      <c r="F307">
        <v>2019</v>
      </c>
      <c r="G307" t="s">
        <v>6457</v>
      </c>
      <c r="H307" t="s">
        <v>6458</v>
      </c>
      <c r="I307" t="s">
        <v>6456</v>
      </c>
      <c r="K307" t="s">
        <v>13165</v>
      </c>
    </row>
    <row r="308" spans="1:11" x14ac:dyDescent="0.45">
      <c r="A308" t="s">
        <v>11760</v>
      </c>
      <c r="B308" t="s">
        <v>5857</v>
      </c>
      <c r="C308" t="s">
        <v>5916</v>
      </c>
      <c r="D308" t="s">
        <v>5913</v>
      </c>
      <c r="F308">
        <v>2018</v>
      </c>
      <c r="G308" t="s">
        <v>5910</v>
      </c>
      <c r="H308" t="s">
        <v>5911</v>
      </c>
      <c r="I308" t="s">
        <v>5909</v>
      </c>
      <c r="K308" t="s">
        <v>13216</v>
      </c>
    </row>
    <row r="309" spans="1:11" x14ac:dyDescent="0.45">
      <c r="A309" t="s">
        <v>11760</v>
      </c>
      <c r="B309" t="s">
        <v>5901</v>
      </c>
      <c r="C309" t="s">
        <v>6684</v>
      </c>
      <c r="D309" t="s">
        <v>6681</v>
      </c>
      <c r="F309">
        <v>2021</v>
      </c>
      <c r="G309" t="s">
        <v>6678</v>
      </c>
      <c r="H309" t="s">
        <v>6679</v>
      </c>
      <c r="I309" t="s">
        <v>6677</v>
      </c>
      <c r="K309" t="s">
        <v>13140</v>
      </c>
    </row>
    <row r="310" spans="1:11" x14ac:dyDescent="0.45">
      <c r="A310" t="s">
        <v>11761</v>
      </c>
      <c r="B310" t="s">
        <v>9095</v>
      </c>
      <c r="C310" t="s">
        <v>9175</v>
      </c>
      <c r="D310" t="s">
        <v>9173</v>
      </c>
      <c r="F310">
        <v>2023</v>
      </c>
      <c r="G310" t="s">
        <v>12075</v>
      </c>
      <c r="H310" t="s">
        <v>8433</v>
      </c>
      <c r="I310" t="s">
        <v>9172</v>
      </c>
      <c r="J310" t="s">
        <v>9084</v>
      </c>
      <c r="K310" t="s">
        <v>13263</v>
      </c>
    </row>
    <row r="311" spans="1:11" x14ac:dyDescent="0.45">
      <c r="A311" t="s">
        <v>11760</v>
      </c>
      <c r="B311" t="s">
        <v>5857</v>
      </c>
      <c r="C311" t="s">
        <v>7813</v>
      </c>
      <c r="D311" t="s">
        <v>7810</v>
      </c>
      <c r="F311">
        <v>2022</v>
      </c>
      <c r="G311" t="s">
        <v>7807</v>
      </c>
      <c r="H311" t="s">
        <v>7808</v>
      </c>
      <c r="I311" t="s">
        <v>7806</v>
      </c>
      <c r="K311" t="s">
        <v>13032</v>
      </c>
    </row>
    <row r="312" spans="1:11" x14ac:dyDescent="0.45">
      <c r="A312" t="s">
        <v>11760</v>
      </c>
      <c r="B312" t="s">
        <v>5857</v>
      </c>
      <c r="C312" t="s">
        <v>7600</v>
      </c>
      <c r="D312" t="s">
        <v>7597</v>
      </c>
      <c r="F312">
        <v>2022</v>
      </c>
      <c r="G312" t="s">
        <v>7595</v>
      </c>
      <c r="H312" t="s">
        <v>7596</v>
      </c>
      <c r="I312" t="s">
        <v>7594</v>
      </c>
      <c r="K312" t="s">
        <v>13049</v>
      </c>
    </row>
    <row r="313" spans="1:11" x14ac:dyDescent="0.45">
      <c r="A313" t="s">
        <v>11760</v>
      </c>
      <c r="B313" t="s">
        <v>5857</v>
      </c>
      <c r="C313" t="s">
        <v>7592</v>
      </c>
      <c r="D313" t="s">
        <v>7589</v>
      </c>
      <c r="F313">
        <v>2023</v>
      </c>
      <c r="G313" t="s">
        <v>7586</v>
      </c>
      <c r="H313" t="s">
        <v>7587</v>
      </c>
      <c r="I313" t="s">
        <v>7585</v>
      </c>
      <c r="K313" t="s">
        <v>13050</v>
      </c>
    </row>
    <row r="314" spans="1:11" x14ac:dyDescent="0.45">
      <c r="A314" t="s">
        <v>11760</v>
      </c>
      <c r="B314" t="s">
        <v>5857</v>
      </c>
      <c r="C314" t="s">
        <v>6135</v>
      </c>
      <c r="D314" t="s">
        <v>6132</v>
      </c>
      <c r="F314">
        <v>2020</v>
      </c>
      <c r="G314" t="s">
        <v>6129</v>
      </c>
      <c r="H314" t="s">
        <v>6130</v>
      </c>
      <c r="I314" t="s">
        <v>6128</v>
      </c>
      <c r="K314" t="s">
        <v>13196</v>
      </c>
    </row>
    <row r="315" spans="1:11" x14ac:dyDescent="0.45">
      <c r="A315" t="s">
        <v>11761</v>
      </c>
      <c r="B315" t="s">
        <v>9095</v>
      </c>
      <c r="C315" t="s">
        <v>10956</v>
      </c>
      <c r="D315" t="s">
        <v>10954</v>
      </c>
      <c r="F315">
        <v>2023</v>
      </c>
      <c r="G315" t="s">
        <v>11864</v>
      </c>
      <c r="H315" t="s">
        <v>7946</v>
      </c>
      <c r="I315" t="s">
        <v>10952</v>
      </c>
      <c r="J315" t="s">
        <v>9084</v>
      </c>
      <c r="K315" t="s">
        <v>13231</v>
      </c>
    </row>
    <row r="316" spans="1:11" x14ac:dyDescent="0.45">
      <c r="A316" t="s">
        <v>11761</v>
      </c>
      <c r="B316" t="s">
        <v>9095</v>
      </c>
      <c r="C316" t="s">
        <v>9584</v>
      </c>
      <c r="D316" t="s">
        <v>9582</v>
      </c>
      <c r="F316">
        <v>2023</v>
      </c>
      <c r="G316" t="s">
        <v>12029</v>
      </c>
      <c r="H316" t="s">
        <v>9575</v>
      </c>
      <c r="I316" t="s">
        <v>9580</v>
      </c>
      <c r="J316" t="s">
        <v>9084</v>
      </c>
      <c r="K316" t="s">
        <v>13257</v>
      </c>
    </row>
    <row r="317" spans="1:11" x14ac:dyDescent="0.45">
      <c r="A317" t="s">
        <v>386</v>
      </c>
      <c r="B317" t="s">
        <v>17</v>
      </c>
      <c r="C317" t="s">
        <v>219</v>
      </c>
      <c r="D317" t="s">
        <v>220</v>
      </c>
      <c r="E317" t="s">
        <v>31</v>
      </c>
      <c r="F317">
        <v>2023</v>
      </c>
      <c r="G317" t="s">
        <v>221</v>
      </c>
      <c r="H317" t="s">
        <v>222</v>
      </c>
      <c r="I317" t="s">
        <v>223</v>
      </c>
      <c r="J317" t="s">
        <v>224</v>
      </c>
      <c r="K317" t="s">
        <v>12113</v>
      </c>
    </row>
    <row r="318" spans="1:11" x14ac:dyDescent="0.45">
      <c r="A318" t="s">
        <v>11760</v>
      </c>
      <c r="B318" t="s">
        <v>5901</v>
      </c>
      <c r="C318" t="s">
        <v>8679</v>
      </c>
      <c r="D318" t="s">
        <v>8676</v>
      </c>
      <c r="F318">
        <v>2024</v>
      </c>
      <c r="G318" t="s">
        <v>8672</v>
      </c>
      <c r="H318" t="s">
        <v>8673</v>
      </c>
      <c r="I318" t="s">
        <v>8671</v>
      </c>
      <c r="K318" t="s">
        <v>12956</v>
      </c>
    </row>
    <row r="319" spans="1:11" x14ac:dyDescent="0.45">
      <c r="A319" t="s">
        <v>386</v>
      </c>
      <c r="B319" t="s">
        <v>17</v>
      </c>
      <c r="C319" t="s">
        <v>287</v>
      </c>
      <c r="D319" t="s">
        <v>288</v>
      </c>
      <c r="E319" t="s">
        <v>40</v>
      </c>
      <c r="F319">
        <v>2019</v>
      </c>
      <c r="G319" t="s">
        <v>291</v>
      </c>
      <c r="H319" t="s">
        <v>292</v>
      </c>
      <c r="I319" t="s">
        <v>293</v>
      </c>
      <c r="K319" t="s">
        <v>12123</v>
      </c>
    </row>
    <row r="320" spans="1:11" x14ac:dyDescent="0.45">
      <c r="A320" t="s">
        <v>11760</v>
      </c>
      <c r="B320" t="s">
        <v>5901</v>
      </c>
      <c r="C320" t="s">
        <v>7172</v>
      </c>
      <c r="D320" t="s">
        <v>7169</v>
      </c>
      <c r="F320">
        <v>2020</v>
      </c>
      <c r="G320" t="s">
        <v>7166</v>
      </c>
      <c r="H320" t="s">
        <v>7167</v>
      </c>
      <c r="I320" t="s">
        <v>7165</v>
      </c>
      <c r="K320" t="s">
        <v>13095</v>
      </c>
    </row>
    <row r="321" spans="1:11" x14ac:dyDescent="0.45">
      <c r="A321" t="s">
        <v>11760</v>
      </c>
      <c r="B321" t="s">
        <v>5857</v>
      </c>
      <c r="C321" t="s">
        <v>8917</v>
      </c>
      <c r="D321" t="s">
        <v>8914</v>
      </c>
      <c r="F321">
        <v>2023</v>
      </c>
      <c r="G321" t="s">
        <v>8911</v>
      </c>
      <c r="H321" t="s">
        <v>8912</v>
      </c>
      <c r="I321" t="s">
        <v>8910</v>
      </c>
      <c r="K321" t="s">
        <v>12933</v>
      </c>
    </row>
    <row r="322" spans="1:11" x14ac:dyDescent="0.45">
      <c r="A322" t="s">
        <v>11760</v>
      </c>
      <c r="B322" t="s">
        <v>5857</v>
      </c>
      <c r="C322" t="s">
        <v>8076</v>
      </c>
      <c r="D322" t="s">
        <v>8073</v>
      </c>
      <c r="F322">
        <v>2022</v>
      </c>
      <c r="G322" t="s">
        <v>8071</v>
      </c>
      <c r="H322" t="s">
        <v>8072</v>
      </c>
      <c r="I322" t="s">
        <v>8070</v>
      </c>
      <c r="K322" t="s">
        <v>13005</v>
      </c>
    </row>
    <row r="323" spans="1:11" x14ac:dyDescent="0.45">
      <c r="A323" t="s">
        <v>11760</v>
      </c>
      <c r="B323" t="s">
        <v>5857</v>
      </c>
      <c r="C323" t="s">
        <v>6875</v>
      </c>
      <c r="D323" t="s">
        <v>6872</v>
      </c>
      <c r="F323">
        <v>2021</v>
      </c>
      <c r="G323" t="s">
        <v>6870</v>
      </c>
      <c r="H323" t="s">
        <v>6871</v>
      </c>
      <c r="I323" t="s">
        <v>6869</v>
      </c>
      <c r="K323" t="s">
        <v>13125</v>
      </c>
    </row>
    <row r="324" spans="1:11" x14ac:dyDescent="0.45">
      <c r="A324" t="s">
        <v>11760</v>
      </c>
      <c r="B324" t="s">
        <v>5857</v>
      </c>
      <c r="C324" t="s">
        <v>6875</v>
      </c>
      <c r="D324" t="s">
        <v>7231</v>
      </c>
      <c r="F324">
        <v>2022</v>
      </c>
      <c r="G324" t="s">
        <v>7228</v>
      </c>
      <c r="H324" t="s">
        <v>7229</v>
      </c>
      <c r="I324" t="s">
        <v>7227</v>
      </c>
      <c r="K324" t="s">
        <v>13088</v>
      </c>
    </row>
    <row r="325" spans="1:11" x14ac:dyDescent="0.45">
      <c r="A325" t="s">
        <v>11760</v>
      </c>
      <c r="B325" t="s">
        <v>5857</v>
      </c>
      <c r="C325" t="s">
        <v>6578</v>
      </c>
      <c r="D325" t="s">
        <v>6575</v>
      </c>
      <c r="F325">
        <v>2020</v>
      </c>
      <c r="G325" t="s">
        <v>6573</v>
      </c>
      <c r="H325" t="s">
        <v>6574</v>
      </c>
      <c r="I325" t="s">
        <v>6572</v>
      </c>
      <c r="K325" t="s">
        <v>13152</v>
      </c>
    </row>
    <row r="326" spans="1:11" x14ac:dyDescent="0.45">
      <c r="A326" t="s">
        <v>11760</v>
      </c>
      <c r="B326" t="s">
        <v>5857</v>
      </c>
      <c r="C326" t="s">
        <v>7731</v>
      </c>
      <c r="D326" t="s">
        <v>7728</v>
      </c>
      <c r="F326">
        <v>2022</v>
      </c>
      <c r="G326" t="s">
        <v>7725</v>
      </c>
      <c r="H326" t="s">
        <v>7726</v>
      </c>
      <c r="I326" t="s">
        <v>7724</v>
      </c>
      <c r="K326" t="s">
        <v>13039</v>
      </c>
    </row>
    <row r="327" spans="1:11" x14ac:dyDescent="0.45">
      <c r="A327" t="s">
        <v>11760</v>
      </c>
      <c r="B327" t="s">
        <v>5857</v>
      </c>
      <c r="C327" t="s">
        <v>5978</v>
      </c>
      <c r="D327" t="s">
        <v>5975</v>
      </c>
      <c r="F327">
        <v>2019</v>
      </c>
      <c r="G327" t="s">
        <v>5972</v>
      </c>
      <c r="H327" t="s">
        <v>5973</v>
      </c>
      <c r="I327" t="s">
        <v>5971</v>
      </c>
      <c r="K327" t="s">
        <v>12787</v>
      </c>
    </row>
    <row r="328" spans="1:11" x14ac:dyDescent="0.45">
      <c r="A328" t="s">
        <v>11760</v>
      </c>
      <c r="B328" t="s">
        <v>5901</v>
      </c>
      <c r="C328" t="s">
        <v>6421</v>
      </c>
      <c r="D328" t="s">
        <v>6418</v>
      </c>
      <c r="F328">
        <v>2019</v>
      </c>
      <c r="G328" t="s">
        <v>6415</v>
      </c>
      <c r="H328" t="s">
        <v>6416</v>
      </c>
      <c r="I328" t="s">
        <v>6414</v>
      </c>
      <c r="K328" t="s">
        <v>13169</v>
      </c>
    </row>
    <row r="329" spans="1:11" x14ac:dyDescent="0.45">
      <c r="A329" t="s">
        <v>388</v>
      </c>
      <c r="C329" t="s">
        <v>420</v>
      </c>
      <c r="D329" t="s">
        <v>421</v>
      </c>
      <c r="F329">
        <v>2024</v>
      </c>
      <c r="G329" t="s">
        <v>413</v>
      </c>
      <c r="H329" t="s">
        <v>415</v>
      </c>
      <c r="I329" t="s">
        <v>417</v>
      </c>
      <c r="J329" t="s">
        <v>412</v>
      </c>
      <c r="K329" t="s">
        <v>12151</v>
      </c>
    </row>
    <row r="330" spans="1:11" x14ac:dyDescent="0.45">
      <c r="A330" t="s">
        <v>11760</v>
      </c>
      <c r="B330" t="s">
        <v>5857</v>
      </c>
      <c r="C330" t="s">
        <v>8735</v>
      </c>
      <c r="D330" t="s">
        <v>8732</v>
      </c>
      <c r="F330">
        <v>2024</v>
      </c>
      <c r="G330" t="s">
        <v>8729</v>
      </c>
      <c r="H330" t="s">
        <v>8730</v>
      </c>
      <c r="I330" t="s">
        <v>8728</v>
      </c>
      <c r="K330" t="s">
        <v>12951</v>
      </c>
    </row>
    <row r="331" spans="1:11" x14ac:dyDescent="0.45">
      <c r="A331" t="s">
        <v>11760</v>
      </c>
      <c r="B331" t="s">
        <v>5901</v>
      </c>
      <c r="C331" t="s">
        <v>6000</v>
      </c>
      <c r="D331" t="s">
        <v>6467</v>
      </c>
      <c r="F331">
        <v>2018</v>
      </c>
      <c r="G331" t="s">
        <v>6464</v>
      </c>
      <c r="H331" t="s">
        <v>6465</v>
      </c>
      <c r="I331" t="s">
        <v>6463</v>
      </c>
      <c r="K331" t="s">
        <v>13164</v>
      </c>
    </row>
    <row r="332" spans="1:11" x14ac:dyDescent="0.45">
      <c r="A332" t="s">
        <v>11760</v>
      </c>
      <c r="B332" t="s">
        <v>5857</v>
      </c>
      <c r="C332" t="s">
        <v>8209</v>
      </c>
      <c r="D332" t="s">
        <v>2815</v>
      </c>
      <c r="F332">
        <v>2023</v>
      </c>
      <c r="G332" t="s">
        <v>8205</v>
      </c>
      <c r="H332" t="s">
        <v>8206</v>
      </c>
      <c r="I332" t="s">
        <v>8204</v>
      </c>
      <c r="K332" t="s">
        <v>12606</v>
      </c>
    </row>
    <row r="333" spans="1:11" x14ac:dyDescent="0.45">
      <c r="A333" t="s">
        <v>11760</v>
      </c>
      <c r="B333" t="s">
        <v>5857</v>
      </c>
      <c r="C333" t="s">
        <v>7096</v>
      </c>
      <c r="D333" t="s">
        <v>7094</v>
      </c>
      <c r="F333">
        <v>2021</v>
      </c>
      <c r="G333" t="s">
        <v>7091</v>
      </c>
      <c r="H333" t="s">
        <v>7092</v>
      </c>
      <c r="I333" t="s">
        <v>7090</v>
      </c>
      <c r="K333" t="s">
        <v>13103</v>
      </c>
    </row>
    <row r="334" spans="1:11" x14ac:dyDescent="0.45">
      <c r="A334" t="s">
        <v>11761</v>
      </c>
      <c r="B334" t="s">
        <v>9095</v>
      </c>
      <c r="C334" t="s">
        <v>10162</v>
      </c>
      <c r="D334" t="s">
        <v>10160</v>
      </c>
      <c r="F334">
        <v>2020</v>
      </c>
      <c r="G334" t="s">
        <v>11960</v>
      </c>
      <c r="H334" t="s">
        <v>10154</v>
      </c>
      <c r="I334" t="s">
        <v>10158</v>
      </c>
      <c r="J334" t="s">
        <v>9084</v>
      </c>
      <c r="K334" t="s">
        <v>13247</v>
      </c>
    </row>
    <row r="335" spans="1:11" x14ac:dyDescent="0.45">
      <c r="A335" t="s">
        <v>11760</v>
      </c>
      <c r="B335" t="s">
        <v>5857</v>
      </c>
      <c r="C335" t="s">
        <v>7615</v>
      </c>
      <c r="D335" t="s">
        <v>7613</v>
      </c>
      <c r="F335">
        <v>2022</v>
      </c>
      <c r="G335" t="s">
        <v>7610</v>
      </c>
      <c r="H335" t="s">
        <v>7611</v>
      </c>
      <c r="I335" t="s">
        <v>7609</v>
      </c>
      <c r="K335" t="s">
        <v>13048</v>
      </c>
    </row>
    <row r="336" spans="1:11" x14ac:dyDescent="0.45">
      <c r="A336" t="s">
        <v>11760</v>
      </c>
      <c r="B336" t="s">
        <v>5857</v>
      </c>
      <c r="C336" t="s">
        <v>8538</v>
      </c>
      <c r="D336" t="s">
        <v>8535</v>
      </c>
      <c r="F336">
        <v>2023</v>
      </c>
      <c r="G336" t="s">
        <v>8532</v>
      </c>
      <c r="H336" t="s">
        <v>8533</v>
      </c>
      <c r="I336" t="s">
        <v>8531</v>
      </c>
      <c r="K336" t="s">
        <v>12968</v>
      </c>
    </row>
    <row r="337" spans="1:11" x14ac:dyDescent="0.45">
      <c r="A337" t="s">
        <v>11760</v>
      </c>
      <c r="B337" t="s">
        <v>5857</v>
      </c>
      <c r="C337" t="s">
        <v>6386</v>
      </c>
      <c r="D337" t="s">
        <v>2236</v>
      </c>
      <c r="F337">
        <v>2018</v>
      </c>
      <c r="G337" t="s">
        <v>6383</v>
      </c>
      <c r="H337" t="s">
        <v>6384</v>
      </c>
      <c r="I337" t="s">
        <v>6382</v>
      </c>
      <c r="K337" t="s">
        <v>12690</v>
      </c>
    </row>
    <row r="338" spans="1:11" x14ac:dyDescent="0.45">
      <c r="A338" t="s">
        <v>11760</v>
      </c>
      <c r="B338" t="s">
        <v>5857</v>
      </c>
      <c r="C338" t="s">
        <v>8326</v>
      </c>
      <c r="D338" t="s">
        <v>5000</v>
      </c>
      <c r="F338">
        <v>2024</v>
      </c>
      <c r="G338" t="s">
        <v>8321</v>
      </c>
      <c r="H338" t="s">
        <v>8322</v>
      </c>
      <c r="I338" t="s">
        <v>8320</v>
      </c>
      <c r="K338" t="s">
        <v>12281</v>
      </c>
    </row>
    <row r="339" spans="1:11" x14ac:dyDescent="0.45">
      <c r="A339" t="s">
        <v>11760</v>
      </c>
      <c r="B339" t="s">
        <v>5857</v>
      </c>
      <c r="C339" t="s">
        <v>6169</v>
      </c>
      <c r="D339" t="s">
        <v>6166</v>
      </c>
      <c r="F339">
        <v>2020</v>
      </c>
      <c r="G339" t="s">
        <v>6163</v>
      </c>
      <c r="H339" t="s">
        <v>6164</v>
      </c>
      <c r="I339" t="s">
        <v>6162</v>
      </c>
      <c r="K339" t="s">
        <v>13192</v>
      </c>
    </row>
    <row r="340" spans="1:11" x14ac:dyDescent="0.45">
      <c r="A340" t="s">
        <v>11760</v>
      </c>
      <c r="B340" t="s">
        <v>5857</v>
      </c>
      <c r="C340" t="s">
        <v>6126</v>
      </c>
      <c r="D340" t="s">
        <v>6123</v>
      </c>
      <c r="F340">
        <v>2019</v>
      </c>
      <c r="G340" t="s">
        <v>6120</v>
      </c>
      <c r="H340" t="s">
        <v>6121</v>
      </c>
      <c r="I340" t="s">
        <v>6119</v>
      </c>
      <c r="K340" t="s">
        <v>13197</v>
      </c>
    </row>
    <row r="341" spans="1:11" x14ac:dyDescent="0.45">
      <c r="A341" t="s">
        <v>11760</v>
      </c>
      <c r="B341" t="s">
        <v>5901</v>
      </c>
      <c r="C341" t="s">
        <v>6837</v>
      </c>
      <c r="D341" t="s">
        <v>634</v>
      </c>
      <c r="F341">
        <v>2020</v>
      </c>
      <c r="G341" t="s">
        <v>6833</v>
      </c>
      <c r="H341" t="s">
        <v>6834</v>
      </c>
      <c r="I341" t="s">
        <v>6832</v>
      </c>
      <c r="K341" t="s">
        <v>12911</v>
      </c>
    </row>
    <row r="342" spans="1:11" x14ac:dyDescent="0.45">
      <c r="A342" t="s">
        <v>11760</v>
      </c>
      <c r="B342" t="s">
        <v>5901</v>
      </c>
      <c r="C342" t="s">
        <v>7225</v>
      </c>
      <c r="D342" t="s">
        <v>7223</v>
      </c>
      <c r="F342">
        <v>2020</v>
      </c>
      <c r="G342" t="s">
        <v>7220</v>
      </c>
      <c r="H342" t="s">
        <v>7221</v>
      </c>
      <c r="I342" t="s">
        <v>7219</v>
      </c>
      <c r="K342" t="s">
        <v>13089</v>
      </c>
    </row>
    <row r="343" spans="1:11" x14ac:dyDescent="0.45">
      <c r="A343" t="s">
        <v>11760</v>
      </c>
      <c r="B343" t="s">
        <v>5857</v>
      </c>
      <c r="C343" t="s">
        <v>8043</v>
      </c>
      <c r="D343" t="s">
        <v>8040</v>
      </c>
      <c r="F343">
        <v>2022</v>
      </c>
      <c r="G343" t="s">
        <v>8037</v>
      </c>
      <c r="H343" t="s">
        <v>8038</v>
      </c>
      <c r="I343" t="s">
        <v>8036</v>
      </c>
      <c r="K343" t="s">
        <v>13008</v>
      </c>
    </row>
    <row r="344" spans="1:11" x14ac:dyDescent="0.45">
      <c r="A344" t="s">
        <v>11760</v>
      </c>
      <c r="B344" t="s">
        <v>5857</v>
      </c>
      <c r="C344" t="s">
        <v>8759</v>
      </c>
      <c r="D344" t="s">
        <v>8756</v>
      </c>
      <c r="F344">
        <v>2024</v>
      </c>
      <c r="G344" t="s">
        <v>8753</v>
      </c>
      <c r="H344" t="s">
        <v>8754</v>
      </c>
      <c r="I344" t="s">
        <v>8752</v>
      </c>
      <c r="K344" t="s">
        <v>12949</v>
      </c>
    </row>
    <row r="345" spans="1:11" x14ac:dyDescent="0.45">
      <c r="A345" t="s">
        <v>11760</v>
      </c>
      <c r="B345" t="s">
        <v>5857</v>
      </c>
      <c r="C345" t="s">
        <v>9069</v>
      </c>
      <c r="D345" t="s">
        <v>9066</v>
      </c>
      <c r="F345">
        <v>2024</v>
      </c>
      <c r="G345" t="s">
        <v>9062</v>
      </c>
      <c r="H345" t="s">
        <v>9063</v>
      </c>
      <c r="I345" t="s">
        <v>9061</v>
      </c>
      <c r="K345" t="s">
        <v>12916</v>
      </c>
    </row>
    <row r="346" spans="1:11" x14ac:dyDescent="0.45">
      <c r="A346" t="s">
        <v>11760</v>
      </c>
      <c r="B346" t="s">
        <v>5857</v>
      </c>
      <c r="C346" t="s">
        <v>6210</v>
      </c>
      <c r="D346" t="s">
        <v>6207</v>
      </c>
      <c r="F346">
        <v>2018</v>
      </c>
      <c r="G346" t="s">
        <v>6204</v>
      </c>
      <c r="H346" t="s">
        <v>6205</v>
      </c>
      <c r="I346" t="s">
        <v>6203</v>
      </c>
      <c r="K346" t="s">
        <v>13188</v>
      </c>
    </row>
    <row r="347" spans="1:11" x14ac:dyDescent="0.45">
      <c r="A347" t="s">
        <v>11760</v>
      </c>
      <c r="B347" t="s">
        <v>5857</v>
      </c>
      <c r="C347" t="s">
        <v>9059</v>
      </c>
      <c r="D347" t="s">
        <v>9056</v>
      </c>
      <c r="F347">
        <v>2024</v>
      </c>
      <c r="G347" t="s">
        <v>9053</v>
      </c>
      <c r="H347" t="s">
        <v>9054</v>
      </c>
      <c r="I347" t="s">
        <v>9052</v>
      </c>
      <c r="K347" t="s">
        <v>12917</v>
      </c>
    </row>
    <row r="348" spans="1:11" x14ac:dyDescent="0.45">
      <c r="A348" t="s">
        <v>388</v>
      </c>
      <c r="C348" t="s">
        <v>579</v>
      </c>
      <c r="D348" t="s">
        <v>580</v>
      </c>
      <c r="F348">
        <v>2019</v>
      </c>
      <c r="G348" t="s">
        <v>574</v>
      </c>
      <c r="H348" t="s">
        <v>576</v>
      </c>
      <c r="I348" t="s">
        <v>577</v>
      </c>
      <c r="J348" t="s">
        <v>573</v>
      </c>
      <c r="K348" t="s">
        <v>12135</v>
      </c>
    </row>
    <row r="349" spans="1:11" x14ac:dyDescent="0.45">
      <c r="A349" t="s">
        <v>11760</v>
      </c>
      <c r="B349" t="s">
        <v>5857</v>
      </c>
      <c r="C349" t="s">
        <v>8223</v>
      </c>
      <c r="D349" t="s">
        <v>3770</v>
      </c>
      <c r="F349">
        <v>2022</v>
      </c>
      <c r="G349" t="s">
        <v>8220</v>
      </c>
      <c r="H349" t="s">
        <v>8221</v>
      </c>
      <c r="I349" t="s">
        <v>8219</v>
      </c>
      <c r="K349" t="s">
        <v>12465</v>
      </c>
    </row>
    <row r="350" spans="1:11" x14ac:dyDescent="0.45">
      <c r="A350" t="s">
        <v>388</v>
      </c>
      <c r="C350" t="s">
        <v>502</v>
      </c>
      <c r="D350" t="s">
        <v>503</v>
      </c>
      <c r="F350">
        <v>2024</v>
      </c>
      <c r="G350" t="s">
        <v>495</v>
      </c>
      <c r="H350" t="s">
        <v>497</v>
      </c>
      <c r="I350" t="s">
        <v>499</v>
      </c>
      <c r="J350" t="s">
        <v>494</v>
      </c>
      <c r="K350" t="s">
        <v>12143</v>
      </c>
    </row>
    <row r="351" spans="1:11" x14ac:dyDescent="0.45">
      <c r="A351" t="s">
        <v>11760</v>
      </c>
      <c r="B351" t="s">
        <v>5857</v>
      </c>
      <c r="C351" t="s">
        <v>7804</v>
      </c>
      <c r="D351" t="s">
        <v>7802</v>
      </c>
      <c r="F351">
        <v>2023</v>
      </c>
      <c r="G351" t="s">
        <v>7799</v>
      </c>
      <c r="H351" t="s">
        <v>7800</v>
      </c>
      <c r="I351" t="s">
        <v>7798</v>
      </c>
      <c r="K351" t="s">
        <v>13033</v>
      </c>
    </row>
    <row r="352" spans="1:11" x14ac:dyDescent="0.45">
      <c r="A352" t="s">
        <v>11760</v>
      </c>
      <c r="B352" t="s">
        <v>5857</v>
      </c>
      <c r="C352" t="s">
        <v>7860</v>
      </c>
      <c r="D352" t="s">
        <v>7857</v>
      </c>
      <c r="F352">
        <v>2023</v>
      </c>
      <c r="G352" t="s">
        <v>7854</v>
      </c>
      <c r="H352" t="s">
        <v>7855</v>
      </c>
      <c r="I352" t="s">
        <v>7853</v>
      </c>
      <c r="K352" t="s">
        <v>13027</v>
      </c>
    </row>
    <row r="353" spans="1:11" x14ac:dyDescent="0.45">
      <c r="A353" t="s">
        <v>11760</v>
      </c>
      <c r="B353" t="s">
        <v>5857</v>
      </c>
      <c r="C353" t="s">
        <v>7689</v>
      </c>
      <c r="D353" t="s">
        <v>7686</v>
      </c>
      <c r="F353">
        <v>2022</v>
      </c>
      <c r="G353" t="s">
        <v>7684</v>
      </c>
      <c r="H353" t="s">
        <v>7685</v>
      </c>
      <c r="I353" t="s">
        <v>7683</v>
      </c>
      <c r="K353" t="s">
        <v>13041</v>
      </c>
    </row>
    <row r="354" spans="1:11" x14ac:dyDescent="0.45">
      <c r="A354" t="s">
        <v>11761</v>
      </c>
      <c r="B354" t="s">
        <v>9095</v>
      </c>
      <c r="C354" t="s">
        <v>11325</v>
      </c>
      <c r="D354" t="s">
        <v>11323</v>
      </c>
      <c r="F354">
        <v>2022</v>
      </c>
      <c r="G354" t="s">
        <v>11815</v>
      </c>
      <c r="H354" t="s">
        <v>11320</v>
      </c>
      <c r="I354" t="s">
        <v>11322</v>
      </c>
      <c r="J354" t="s">
        <v>9084</v>
      </c>
      <c r="K354" t="s">
        <v>13224</v>
      </c>
    </row>
    <row r="355" spans="1:11" x14ac:dyDescent="0.45">
      <c r="A355" t="s">
        <v>11761</v>
      </c>
      <c r="B355" t="s">
        <v>9095</v>
      </c>
      <c r="C355" t="s">
        <v>11150</v>
      </c>
      <c r="D355" t="s">
        <v>11148</v>
      </c>
      <c r="F355">
        <v>2022</v>
      </c>
      <c r="G355" t="s">
        <v>11840</v>
      </c>
      <c r="H355" t="s">
        <v>11142</v>
      </c>
      <c r="I355" t="s">
        <v>11146</v>
      </c>
      <c r="J355" t="s">
        <v>9084</v>
      </c>
      <c r="K355" t="s">
        <v>13226</v>
      </c>
    </row>
    <row r="356" spans="1:11" x14ac:dyDescent="0.45">
      <c r="A356" t="s">
        <v>11761</v>
      </c>
      <c r="B356" t="s">
        <v>9095</v>
      </c>
      <c r="C356" t="s">
        <v>10748</v>
      </c>
      <c r="D356" t="s">
        <v>10746</v>
      </c>
      <c r="F356">
        <v>2021</v>
      </c>
      <c r="G356" t="s">
        <v>11892</v>
      </c>
      <c r="H356" t="s">
        <v>10739</v>
      </c>
      <c r="I356" t="s">
        <v>10744</v>
      </c>
      <c r="J356" t="s">
        <v>9084</v>
      </c>
      <c r="K356" t="s">
        <v>13235</v>
      </c>
    </row>
    <row r="357" spans="1:11" x14ac:dyDescent="0.45">
      <c r="A357" t="s">
        <v>11761</v>
      </c>
      <c r="B357" t="s">
        <v>9095</v>
      </c>
      <c r="C357" t="s">
        <v>10025</v>
      </c>
      <c r="D357" t="s">
        <v>10023</v>
      </c>
      <c r="F357">
        <v>2019</v>
      </c>
      <c r="G357" t="s">
        <v>11976</v>
      </c>
      <c r="H357" t="s">
        <v>10016</v>
      </c>
      <c r="I357" t="s">
        <v>10021</v>
      </c>
      <c r="J357" t="s">
        <v>9084</v>
      </c>
      <c r="K357" t="s">
        <v>13250</v>
      </c>
    </row>
    <row r="358" spans="1:11" x14ac:dyDescent="0.45">
      <c r="A358" t="s">
        <v>386</v>
      </c>
      <c r="B358" t="s">
        <v>17</v>
      </c>
      <c r="C358" t="s">
        <v>301</v>
      </c>
      <c r="D358" t="s">
        <v>302</v>
      </c>
      <c r="E358" t="s">
        <v>303</v>
      </c>
      <c r="F358">
        <v>2021</v>
      </c>
      <c r="G358" t="s">
        <v>309</v>
      </c>
      <c r="H358" t="s">
        <v>310</v>
      </c>
      <c r="I358" t="s">
        <v>311</v>
      </c>
      <c r="K358" t="s">
        <v>12125</v>
      </c>
    </row>
    <row r="359" spans="1:11" x14ac:dyDescent="0.45">
      <c r="A359" t="s">
        <v>11760</v>
      </c>
      <c r="B359" t="s">
        <v>5857</v>
      </c>
      <c r="C359" t="s">
        <v>5874</v>
      </c>
      <c r="D359" t="s">
        <v>5871</v>
      </c>
      <c r="F359">
        <v>2020</v>
      </c>
      <c r="G359" t="s">
        <v>5868</v>
      </c>
      <c r="H359" t="s">
        <v>5869</v>
      </c>
      <c r="I359" t="s">
        <v>5867</v>
      </c>
      <c r="K359" t="s">
        <v>13219</v>
      </c>
    </row>
    <row r="360" spans="1:11" x14ac:dyDescent="0.45">
      <c r="A360" t="s">
        <v>11760</v>
      </c>
      <c r="B360" t="s">
        <v>5857</v>
      </c>
      <c r="C360" t="s">
        <v>7511</v>
      </c>
      <c r="D360" t="s">
        <v>7508</v>
      </c>
      <c r="F360">
        <v>2022</v>
      </c>
      <c r="G360" t="s">
        <v>7505</v>
      </c>
      <c r="H360" t="s">
        <v>7506</v>
      </c>
      <c r="I360" t="s">
        <v>7504</v>
      </c>
      <c r="K360" t="s">
        <v>13058</v>
      </c>
    </row>
    <row r="361" spans="1:11" x14ac:dyDescent="0.45">
      <c r="A361" t="s">
        <v>11761</v>
      </c>
      <c r="B361" t="s">
        <v>9095</v>
      </c>
      <c r="C361" t="s">
        <v>9375</v>
      </c>
      <c r="D361" t="s">
        <v>9373</v>
      </c>
      <c r="F361">
        <v>2020</v>
      </c>
      <c r="G361" t="s">
        <v>12053</v>
      </c>
      <c r="H361" t="s">
        <v>9367</v>
      </c>
      <c r="I361" t="s">
        <v>9371</v>
      </c>
      <c r="J361" t="s">
        <v>9084</v>
      </c>
      <c r="K361" t="s">
        <v>13260</v>
      </c>
    </row>
    <row r="362" spans="1:11" x14ac:dyDescent="0.45">
      <c r="A362" t="s">
        <v>11760</v>
      </c>
      <c r="B362" t="s">
        <v>5901</v>
      </c>
      <c r="C362" t="s">
        <v>7698</v>
      </c>
      <c r="D362" t="s">
        <v>3074</v>
      </c>
      <c r="F362">
        <v>2023</v>
      </c>
      <c r="G362" t="s">
        <v>7692</v>
      </c>
      <c r="H362" t="s">
        <v>7693</v>
      </c>
      <c r="I362" t="s">
        <v>7691</v>
      </c>
      <c r="K362" t="s">
        <v>12567</v>
      </c>
    </row>
    <row r="363" spans="1:11" x14ac:dyDescent="0.45">
      <c r="A363" t="s">
        <v>11760</v>
      </c>
      <c r="B363" t="s">
        <v>5901</v>
      </c>
      <c r="C363" t="s">
        <v>6989</v>
      </c>
      <c r="D363" t="s">
        <v>6986</v>
      </c>
      <c r="F363">
        <v>2021</v>
      </c>
      <c r="G363" t="s">
        <v>6983</v>
      </c>
      <c r="H363" t="s">
        <v>6984</v>
      </c>
      <c r="I363" t="s">
        <v>6982</v>
      </c>
      <c r="K363" t="s">
        <v>13112</v>
      </c>
    </row>
    <row r="364" spans="1:11" x14ac:dyDescent="0.45">
      <c r="A364" t="s">
        <v>11760</v>
      </c>
      <c r="B364" t="s">
        <v>5857</v>
      </c>
      <c r="C364" t="s">
        <v>7822</v>
      </c>
      <c r="D364" t="s">
        <v>7819</v>
      </c>
      <c r="F364">
        <v>2023</v>
      </c>
      <c r="G364" t="s">
        <v>7816</v>
      </c>
      <c r="H364" t="s">
        <v>7817</v>
      </c>
      <c r="I364" t="s">
        <v>7815</v>
      </c>
      <c r="K364" t="s">
        <v>13031</v>
      </c>
    </row>
    <row r="365" spans="1:11" x14ac:dyDescent="0.45">
      <c r="A365" t="s">
        <v>388</v>
      </c>
      <c r="C365" t="s">
        <v>542</v>
      </c>
      <c r="D365" t="s">
        <v>543</v>
      </c>
      <c r="F365">
        <v>2019</v>
      </c>
      <c r="G365" t="s">
        <v>537</v>
      </c>
      <c r="H365" t="s">
        <v>539</v>
      </c>
      <c r="I365" t="s">
        <v>540</v>
      </c>
      <c r="J365" t="s">
        <v>536</v>
      </c>
      <c r="K365" t="s">
        <v>12139</v>
      </c>
    </row>
    <row r="366" spans="1:11" x14ac:dyDescent="0.45">
      <c r="A366" t="s">
        <v>11760</v>
      </c>
      <c r="B366" t="s">
        <v>5857</v>
      </c>
      <c r="C366" t="s">
        <v>8109</v>
      </c>
      <c r="D366" t="s">
        <v>3790</v>
      </c>
      <c r="F366">
        <v>2022</v>
      </c>
      <c r="G366" t="s">
        <v>8104</v>
      </c>
      <c r="H366" t="s">
        <v>8105</v>
      </c>
      <c r="I366" t="s">
        <v>8103</v>
      </c>
      <c r="K366" t="s">
        <v>12462</v>
      </c>
    </row>
    <row r="367" spans="1:11" x14ac:dyDescent="0.45">
      <c r="A367" t="s">
        <v>386</v>
      </c>
      <c r="B367" t="s">
        <v>17</v>
      </c>
      <c r="C367" t="s">
        <v>272</v>
      </c>
      <c r="D367" t="s">
        <v>273</v>
      </c>
      <c r="E367" t="s">
        <v>227</v>
      </c>
      <c r="F367">
        <v>2023</v>
      </c>
      <c r="G367" t="s">
        <v>274</v>
      </c>
      <c r="H367" t="s">
        <v>275</v>
      </c>
      <c r="I367" t="s">
        <v>276</v>
      </c>
      <c r="J367" t="s">
        <v>277</v>
      </c>
      <c r="K367" t="s">
        <v>12121</v>
      </c>
    </row>
    <row r="368" spans="1:11" x14ac:dyDescent="0.45">
      <c r="A368" t="s">
        <v>11760</v>
      </c>
      <c r="B368" t="s">
        <v>5901</v>
      </c>
      <c r="C368" t="s">
        <v>8637</v>
      </c>
      <c r="D368" t="s">
        <v>5147</v>
      </c>
      <c r="F368">
        <v>2024</v>
      </c>
      <c r="G368" t="s">
        <v>8632</v>
      </c>
      <c r="H368" t="s">
        <v>8633</v>
      </c>
      <c r="I368" t="s">
        <v>8631</v>
      </c>
      <c r="K368" t="s">
        <v>12258</v>
      </c>
    </row>
    <row r="369" spans="1:11" x14ac:dyDescent="0.45">
      <c r="A369" t="s">
        <v>11760</v>
      </c>
      <c r="B369" t="s">
        <v>5857</v>
      </c>
      <c r="C369" t="s">
        <v>6025</v>
      </c>
      <c r="D369" t="s">
        <v>6023</v>
      </c>
      <c r="F369">
        <v>2017</v>
      </c>
      <c r="G369" t="s">
        <v>6020</v>
      </c>
      <c r="H369" t="s">
        <v>6021</v>
      </c>
      <c r="I369" t="s">
        <v>6019</v>
      </c>
      <c r="K369" t="s">
        <v>13207</v>
      </c>
    </row>
    <row r="370" spans="1:11" x14ac:dyDescent="0.45">
      <c r="A370" t="s">
        <v>388</v>
      </c>
      <c r="C370" t="s">
        <v>551</v>
      </c>
      <c r="D370" t="s">
        <v>552</v>
      </c>
      <c r="F370">
        <v>2024</v>
      </c>
      <c r="G370" t="s">
        <v>546</v>
      </c>
      <c r="H370" t="s">
        <v>548</v>
      </c>
      <c r="I370" t="s">
        <v>549</v>
      </c>
      <c r="J370" t="s">
        <v>545</v>
      </c>
      <c r="K370" t="s">
        <v>12138</v>
      </c>
    </row>
    <row r="371" spans="1:11" x14ac:dyDescent="0.45">
      <c r="A371" t="s">
        <v>386</v>
      </c>
      <c r="B371" t="s">
        <v>17</v>
      </c>
      <c r="C371" t="s">
        <v>246</v>
      </c>
      <c r="D371" t="s">
        <v>247</v>
      </c>
      <c r="E371" t="s">
        <v>20</v>
      </c>
      <c r="F371">
        <v>2023</v>
      </c>
      <c r="G371" t="s">
        <v>248</v>
      </c>
      <c r="H371" t="s">
        <v>249</v>
      </c>
      <c r="I371" t="s">
        <v>250</v>
      </c>
      <c r="J371" t="s">
        <v>251</v>
      </c>
      <c r="K371" t="s">
        <v>12117</v>
      </c>
    </row>
    <row r="372" spans="1:11" x14ac:dyDescent="0.45">
      <c r="A372" t="s">
        <v>11760</v>
      </c>
      <c r="B372" t="s">
        <v>5857</v>
      </c>
      <c r="C372" t="s">
        <v>7568</v>
      </c>
      <c r="D372" t="s">
        <v>7565</v>
      </c>
      <c r="F372">
        <v>2023</v>
      </c>
      <c r="G372" t="s">
        <v>7563</v>
      </c>
      <c r="H372" t="s">
        <v>7564</v>
      </c>
      <c r="I372" t="s">
        <v>7562</v>
      </c>
      <c r="K372" t="s">
        <v>13053</v>
      </c>
    </row>
    <row r="373" spans="1:11" x14ac:dyDescent="0.45">
      <c r="A373" t="s">
        <v>11760</v>
      </c>
      <c r="B373" t="s">
        <v>5857</v>
      </c>
      <c r="C373" t="s">
        <v>5926</v>
      </c>
      <c r="D373" t="s">
        <v>5923</v>
      </c>
      <c r="F373">
        <v>2018</v>
      </c>
      <c r="G373" t="s">
        <v>5919</v>
      </c>
      <c r="H373" t="s">
        <v>5920</v>
      </c>
      <c r="I373" t="s">
        <v>5918</v>
      </c>
      <c r="K373" t="s">
        <v>13215</v>
      </c>
    </row>
    <row r="374" spans="1:11" x14ac:dyDescent="0.45">
      <c r="A374" t="s">
        <v>11760</v>
      </c>
      <c r="B374" t="s">
        <v>5857</v>
      </c>
      <c r="C374" t="s">
        <v>7667</v>
      </c>
      <c r="D374" t="s">
        <v>7665</v>
      </c>
      <c r="F374">
        <v>2023</v>
      </c>
      <c r="G374" t="s">
        <v>7662</v>
      </c>
      <c r="H374" t="s">
        <v>7663</v>
      </c>
      <c r="I374" t="s">
        <v>7661</v>
      </c>
      <c r="K374" t="s">
        <v>13043</v>
      </c>
    </row>
    <row r="375" spans="1:11" x14ac:dyDescent="0.45">
      <c r="A375" t="s">
        <v>11760</v>
      </c>
      <c r="B375" t="s">
        <v>5857</v>
      </c>
      <c r="C375" t="s">
        <v>7449</v>
      </c>
      <c r="D375" t="s">
        <v>7446</v>
      </c>
      <c r="F375">
        <v>2023</v>
      </c>
      <c r="G375" t="s">
        <v>7444</v>
      </c>
      <c r="H375" t="s">
        <v>7445</v>
      </c>
      <c r="I375" t="s">
        <v>7443</v>
      </c>
      <c r="K375" t="s">
        <v>13064</v>
      </c>
    </row>
    <row r="376" spans="1:11" x14ac:dyDescent="0.45">
      <c r="A376" t="s">
        <v>11760</v>
      </c>
      <c r="B376" t="s">
        <v>5857</v>
      </c>
      <c r="C376" t="s">
        <v>7137</v>
      </c>
      <c r="D376" t="s">
        <v>1207</v>
      </c>
      <c r="F376">
        <v>2021</v>
      </c>
      <c r="G376" t="s">
        <v>7133</v>
      </c>
      <c r="H376" t="s">
        <v>7134</v>
      </c>
      <c r="I376" t="s">
        <v>7132</v>
      </c>
      <c r="K376" t="s">
        <v>12830</v>
      </c>
    </row>
    <row r="377" spans="1:11" x14ac:dyDescent="0.45">
      <c r="A377" t="s">
        <v>11760</v>
      </c>
      <c r="B377" t="s">
        <v>5857</v>
      </c>
      <c r="C377" t="s">
        <v>6693</v>
      </c>
      <c r="D377" t="s">
        <v>6690</v>
      </c>
      <c r="F377">
        <v>2021</v>
      </c>
      <c r="G377" t="s">
        <v>6687</v>
      </c>
      <c r="H377" t="s">
        <v>6688</v>
      </c>
      <c r="I377" t="s">
        <v>6686</v>
      </c>
      <c r="K377" t="s">
        <v>13139</v>
      </c>
    </row>
    <row r="378" spans="1:11" x14ac:dyDescent="0.45">
      <c r="A378" t="s">
        <v>386</v>
      </c>
      <c r="B378" t="s">
        <v>17</v>
      </c>
      <c r="C378" t="s">
        <v>361</v>
      </c>
      <c r="D378" t="s">
        <v>362</v>
      </c>
      <c r="E378" t="s">
        <v>363</v>
      </c>
      <c r="F378">
        <v>2018</v>
      </c>
      <c r="G378" t="s">
        <v>368</v>
      </c>
      <c r="H378" t="s">
        <v>369</v>
      </c>
      <c r="I378" t="s">
        <v>370</v>
      </c>
      <c r="K378" t="s">
        <v>12132</v>
      </c>
    </row>
    <row r="379" spans="1:11" x14ac:dyDescent="0.45">
      <c r="A379" t="s">
        <v>11761</v>
      </c>
      <c r="B379" t="s">
        <v>9095</v>
      </c>
      <c r="C379" t="s">
        <v>10333</v>
      </c>
      <c r="D379" t="s">
        <v>10331</v>
      </c>
      <c r="F379">
        <v>2024</v>
      </c>
      <c r="G379" t="s">
        <v>11939</v>
      </c>
      <c r="H379" t="s">
        <v>10324</v>
      </c>
      <c r="I379" t="s">
        <v>10329</v>
      </c>
      <c r="J379" t="s">
        <v>9084</v>
      </c>
      <c r="K379" t="s">
        <v>13243</v>
      </c>
    </row>
    <row r="380" spans="1:11" x14ac:dyDescent="0.45">
      <c r="A380" t="s">
        <v>11760</v>
      </c>
      <c r="B380" t="s">
        <v>5857</v>
      </c>
      <c r="C380" t="s">
        <v>6760</v>
      </c>
      <c r="D380" t="s">
        <v>6757</v>
      </c>
      <c r="F380">
        <v>2022</v>
      </c>
      <c r="G380" t="s">
        <v>6754</v>
      </c>
      <c r="H380" t="s">
        <v>6755</v>
      </c>
      <c r="I380" t="s">
        <v>6753</v>
      </c>
      <c r="K380" t="s">
        <v>13133</v>
      </c>
    </row>
    <row r="381" spans="1:11" x14ac:dyDescent="0.45">
      <c r="A381" t="s">
        <v>386</v>
      </c>
      <c r="B381" t="s">
        <v>17</v>
      </c>
      <c r="C381" t="s">
        <v>172</v>
      </c>
      <c r="D381" t="s">
        <v>173</v>
      </c>
      <c r="E381" t="s">
        <v>40</v>
      </c>
      <c r="F381">
        <v>2024</v>
      </c>
      <c r="G381" t="s">
        <v>175</v>
      </c>
      <c r="H381" t="s">
        <v>176</v>
      </c>
      <c r="I381" t="s">
        <v>177</v>
      </c>
      <c r="K381" t="s">
        <v>12106</v>
      </c>
    </row>
    <row r="382" spans="1:11" x14ac:dyDescent="0.45">
      <c r="A382" t="s">
        <v>11761</v>
      </c>
      <c r="B382" t="s">
        <v>9095</v>
      </c>
      <c r="C382" t="s">
        <v>10852</v>
      </c>
      <c r="D382" t="s">
        <v>10850</v>
      </c>
      <c r="F382">
        <v>2024</v>
      </c>
      <c r="G382" t="s">
        <v>11878</v>
      </c>
      <c r="H382" t="s">
        <v>10840</v>
      </c>
      <c r="I382" t="s">
        <v>10848</v>
      </c>
      <c r="J382" t="s">
        <v>9084</v>
      </c>
      <c r="K382" t="s">
        <v>13233</v>
      </c>
    </row>
    <row r="383" spans="1:11" x14ac:dyDescent="0.45">
      <c r="A383" t="s">
        <v>11760</v>
      </c>
      <c r="B383" t="s">
        <v>5857</v>
      </c>
      <c r="C383" t="s">
        <v>8943</v>
      </c>
      <c r="D383" t="s">
        <v>8940</v>
      </c>
      <c r="F383">
        <v>2024</v>
      </c>
      <c r="G383" t="s">
        <v>8937</v>
      </c>
      <c r="H383" t="s">
        <v>8938</v>
      </c>
      <c r="I383" t="s">
        <v>8936</v>
      </c>
      <c r="K383" t="s">
        <v>12930</v>
      </c>
    </row>
    <row r="384" spans="1:11" x14ac:dyDescent="0.45">
      <c r="A384" t="s">
        <v>11760</v>
      </c>
      <c r="B384" t="s">
        <v>5857</v>
      </c>
      <c r="C384" t="s">
        <v>6289</v>
      </c>
      <c r="D384" t="s">
        <v>6286</v>
      </c>
      <c r="F384">
        <v>2018</v>
      </c>
      <c r="G384" t="s">
        <v>6283</v>
      </c>
      <c r="H384" t="s">
        <v>6284</v>
      </c>
      <c r="I384" t="s">
        <v>6282</v>
      </c>
      <c r="K384" t="s">
        <v>13181</v>
      </c>
    </row>
    <row r="385" spans="1:11" x14ac:dyDescent="0.45">
      <c r="A385" t="s">
        <v>388</v>
      </c>
      <c r="C385" t="s">
        <v>490</v>
      </c>
      <c r="D385" t="s">
        <v>491</v>
      </c>
      <c r="F385">
        <v>2021</v>
      </c>
      <c r="G385" t="s">
        <v>483</v>
      </c>
      <c r="H385" t="s">
        <v>485</v>
      </c>
      <c r="I385" t="s">
        <v>487</v>
      </c>
      <c r="J385" t="s">
        <v>482</v>
      </c>
      <c r="K385" t="s">
        <v>12144</v>
      </c>
    </row>
    <row r="386" spans="1:11" x14ac:dyDescent="0.45">
      <c r="A386" t="s">
        <v>11760</v>
      </c>
      <c r="B386" t="s">
        <v>5857</v>
      </c>
      <c r="C386" t="s">
        <v>8711</v>
      </c>
      <c r="D386" t="s">
        <v>8708</v>
      </c>
      <c r="F386">
        <v>2024</v>
      </c>
      <c r="G386" t="s">
        <v>8706</v>
      </c>
      <c r="H386" t="s">
        <v>8707</v>
      </c>
      <c r="I386" t="s">
        <v>8705</v>
      </c>
      <c r="K386" t="s">
        <v>12953</v>
      </c>
    </row>
    <row r="387" spans="1:11" x14ac:dyDescent="0.45">
      <c r="A387" t="s">
        <v>11760</v>
      </c>
      <c r="B387" t="s">
        <v>5857</v>
      </c>
      <c r="C387" t="s">
        <v>7977</v>
      </c>
      <c r="D387" t="s">
        <v>7974</v>
      </c>
      <c r="F387">
        <v>2023</v>
      </c>
      <c r="G387" t="s">
        <v>7971</v>
      </c>
      <c r="H387" t="s">
        <v>7972</v>
      </c>
      <c r="I387" t="s">
        <v>7970</v>
      </c>
      <c r="K387" t="s">
        <v>13015</v>
      </c>
    </row>
    <row r="388" spans="1:11" x14ac:dyDescent="0.45">
      <c r="A388" t="s">
        <v>11760</v>
      </c>
      <c r="B388" t="s">
        <v>5857</v>
      </c>
      <c r="C388" t="s">
        <v>6008</v>
      </c>
      <c r="D388" t="s">
        <v>6006</v>
      </c>
      <c r="F388">
        <v>2019</v>
      </c>
      <c r="G388" t="s">
        <v>6003</v>
      </c>
      <c r="H388" t="s">
        <v>6004</v>
      </c>
      <c r="I388" t="s">
        <v>6002</v>
      </c>
      <c r="K388" t="s">
        <v>13209</v>
      </c>
    </row>
    <row r="389" spans="1:11" x14ac:dyDescent="0.45">
      <c r="A389" t="s">
        <v>11760</v>
      </c>
      <c r="B389" t="s">
        <v>5857</v>
      </c>
      <c r="C389" t="s">
        <v>8092</v>
      </c>
      <c r="D389" t="s">
        <v>8089</v>
      </c>
      <c r="F389">
        <v>2022</v>
      </c>
      <c r="G389" t="s">
        <v>8087</v>
      </c>
      <c r="H389" t="s">
        <v>8088</v>
      </c>
      <c r="I389" t="s">
        <v>8086</v>
      </c>
      <c r="K389" t="s">
        <v>13003</v>
      </c>
    </row>
    <row r="390" spans="1:11" x14ac:dyDescent="0.45">
      <c r="A390" t="s">
        <v>11760</v>
      </c>
      <c r="B390" t="s">
        <v>5857</v>
      </c>
      <c r="C390" t="s">
        <v>8503</v>
      </c>
      <c r="D390" t="s">
        <v>5135</v>
      </c>
      <c r="F390">
        <v>2024</v>
      </c>
      <c r="G390" t="s">
        <v>8499</v>
      </c>
      <c r="H390" t="s">
        <v>8500</v>
      </c>
      <c r="I390" t="s">
        <v>8498</v>
      </c>
      <c r="K390" t="s">
        <v>12260</v>
      </c>
    </row>
    <row r="391" spans="1:11" x14ac:dyDescent="0.45">
      <c r="A391" t="s">
        <v>11760</v>
      </c>
      <c r="B391" t="s">
        <v>5857</v>
      </c>
      <c r="C391" t="s">
        <v>8776</v>
      </c>
      <c r="D391" t="s">
        <v>4780</v>
      </c>
      <c r="F391">
        <v>2024</v>
      </c>
      <c r="G391" t="s">
        <v>8772</v>
      </c>
      <c r="H391" t="s">
        <v>8773</v>
      </c>
      <c r="I391" t="s">
        <v>8771</v>
      </c>
      <c r="K391" t="s">
        <v>12314</v>
      </c>
    </row>
    <row r="392" spans="1:11" x14ac:dyDescent="0.45">
      <c r="A392" t="s">
        <v>11760</v>
      </c>
      <c r="B392" t="s">
        <v>5857</v>
      </c>
      <c r="C392" t="s">
        <v>6061</v>
      </c>
      <c r="D392" t="s">
        <v>6058</v>
      </c>
      <c r="F392">
        <v>2017</v>
      </c>
      <c r="G392" t="s">
        <v>6055</v>
      </c>
      <c r="H392" t="s">
        <v>6056</v>
      </c>
      <c r="I392" t="s">
        <v>6054</v>
      </c>
      <c r="K392" t="s">
        <v>13203</v>
      </c>
    </row>
    <row r="393" spans="1:11" x14ac:dyDescent="0.45">
      <c r="A393" t="s">
        <v>11760</v>
      </c>
      <c r="B393" t="s">
        <v>5857</v>
      </c>
      <c r="C393" t="s">
        <v>6017</v>
      </c>
      <c r="D393" t="s">
        <v>6014</v>
      </c>
      <c r="F393">
        <v>2020</v>
      </c>
      <c r="G393" t="s">
        <v>6011</v>
      </c>
      <c r="H393" t="s">
        <v>6012</v>
      </c>
      <c r="I393" t="s">
        <v>6010</v>
      </c>
      <c r="K393" t="s">
        <v>13208</v>
      </c>
    </row>
    <row r="394" spans="1:11" x14ac:dyDescent="0.45">
      <c r="A394" t="s">
        <v>11760</v>
      </c>
      <c r="B394" t="s">
        <v>5857</v>
      </c>
      <c r="C394" t="s">
        <v>7079</v>
      </c>
      <c r="D394" t="s">
        <v>3966</v>
      </c>
      <c r="F394">
        <v>2022</v>
      </c>
      <c r="G394" t="s">
        <v>7075</v>
      </c>
      <c r="H394" t="s">
        <v>7076</v>
      </c>
      <c r="I394" t="s">
        <v>7074</v>
      </c>
      <c r="K394" t="s">
        <v>12437</v>
      </c>
    </row>
    <row r="395" spans="1:11" x14ac:dyDescent="0.45">
      <c r="A395" t="s">
        <v>11760</v>
      </c>
      <c r="B395" t="s">
        <v>5901</v>
      </c>
      <c r="C395" t="s">
        <v>6144</v>
      </c>
      <c r="D395" t="s">
        <v>6141</v>
      </c>
      <c r="F395">
        <v>2019</v>
      </c>
      <c r="G395" t="s">
        <v>6138</v>
      </c>
      <c r="H395" t="s">
        <v>6139</v>
      </c>
      <c r="I395" t="s">
        <v>6137</v>
      </c>
      <c r="K395" t="s">
        <v>13195</v>
      </c>
    </row>
    <row r="396" spans="1:11" x14ac:dyDescent="0.45">
      <c r="A396" t="s">
        <v>11760</v>
      </c>
      <c r="B396" t="s">
        <v>5901</v>
      </c>
      <c r="C396" t="s">
        <v>7485</v>
      </c>
      <c r="D396" t="s">
        <v>7482</v>
      </c>
      <c r="F396">
        <v>2023</v>
      </c>
      <c r="G396" t="s">
        <v>7479</v>
      </c>
      <c r="H396" t="s">
        <v>7480</v>
      </c>
      <c r="I396" t="s">
        <v>7478</v>
      </c>
      <c r="K396" t="s">
        <v>13060</v>
      </c>
    </row>
    <row r="397" spans="1:11" x14ac:dyDescent="0.45">
      <c r="A397" t="s">
        <v>11760</v>
      </c>
      <c r="B397" t="s">
        <v>5857</v>
      </c>
      <c r="C397" t="s">
        <v>7843</v>
      </c>
      <c r="D397" t="s">
        <v>7840</v>
      </c>
      <c r="F397">
        <v>2023</v>
      </c>
      <c r="G397" t="s">
        <v>7837</v>
      </c>
      <c r="H397" t="s">
        <v>7838</v>
      </c>
      <c r="I397" t="s">
        <v>7836</v>
      </c>
      <c r="K397" t="s">
        <v>13029</v>
      </c>
    </row>
    <row r="398" spans="1:11" x14ac:dyDescent="0.45">
      <c r="A398" t="s">
        <v>11760</v>
      </c>
      <c r="B398" t="s">
        <v>5857</v>
      </c>
      <c r="C398" t="s">
        <v>7780</v>
      </c>
      <c r="D398" t="s">
        <v>3365</v>
      </c>
      <c r="F398">
        <v>2022</v>
      </c>
      <c r="G398" t="s">
        <v>7776</v>
      </c>
      <c r="H398" t="s">
        <v>7777</v>
      </c>
      <c r="I398" t="s">
        <v>7775</v>
      </c>
      <c r="K398" t="s">
        <v>12524</v>
      </c>
    </row>
    <row r="399" spans="1:11" x14ac:dyDescent="0.45">
      <c r="A399" t="s">
        <v>11760</v>
      </c>
      <c r="B399" t="s">
        <v>5857</v>
      </c>
      <c r="C399" t="s">
        <v>7773</v>
      </c>
      <c r="D399" t="s">
        <v>7770</v>
      </c>
      <c r="F399">
        <v>2023</v>
      </c>
      <c r="G399" t="s">
        <v>7767</v>
      </c>
      <c r="H399" t="s">
        <v>7768</v>
      </c>
      <c r="I399" t="s">
        <v>7766</v>
      </c>
      <c r="K399" t="s">
        <v>13035</v>
      </c>
    </row>
    <row r="400" spans="1:11" x14ac:dyDescent="0.45">
      <c r="A400" t="s">
        <v>11760</v>
      </c>
      <c r="B400" t="s">
        <v>5857</v>
      </c>
      <c r="C400" t="s">
        <v>7350</v>
      </c>
      <c r="D400" t="s">
        <v>7347</v>
      </c>
      <c r="F400">
        <v>2021</v>
      </c>
      <c r="G400" t="s">
        <v>7344</v>
      </c>
      <c r="H400" t="s">
        <v>7345</v>
      </c>
      <c r="I400" t="s">
        <v>7343</v>
      </c>
      <c r="K400" t="s">
        <v>13076</v>
      </c>
    </row>
    <row r="401" spans="1:11" x14ac:dyDescent="0.45">
      <c r="A401" t="s">
        <v>11760</v>
      </c>
      <c r="B401" t="s">
        <v>5901</v>
      </c>
      <c r="C401" t="s">
        <v>6893</v>
      </c>
      <c r="D401" t="s">
        <v>6890</v>
      </c>
      <c r="F401">
        <v>2021</v>
      </c>
      <c r="G401" t="s">
        <v>6887</v>
      </c>
      <c r="H401" t="s">
        <v>6888</v>
      </c>
      <c r="I401" t="s">
        <v>6886</v>
      </c>
      <c r="K401" t="s">
        <v>13123</v>
      </c>
    </row>
    <row r="402" spans="1:11" x14ac:dyDescent="0.45">
      <c r="A402" t="s">
        <v>11760</v>
      </c>
      <c r="B402" t="s">
        <v>5857</v>
      </c>
      <c r="C402" t="s">
        <v>7406</v>
      </c>
      <c r="D402" t="s">
        <v>7403</v>
      </c>
      <c r="F402">
        <v>2022</v>
      </c>
      <c r="G402" t="s">
        <v>7400</v>
      </c>
      <c r="H402" t="s">
        <v>7401</v>
      </c>
      <c r="I402" t="s">
        <v>7399</v>
      </c>
      <c r="K402" t="s">
        <v>13069</v>
      </c>
    </row>
    <row r="403" spans="1:11" x14ac:dyDescent="0.45">
      <c r="A403" t="s">
        <v>11761</v>
      </c>
      <c r="B403" t="s">
        <v>9095</v>
      </c>
      <c r="C403" t="s">
        <v>11000</v>
      </c>
      <c r="D403" t="s">
        <v>10998</v>
      </c>
      <c r="F403">
        <v>2024</v>
      </c>
      <c r="G403" t="s">
        <v>11857</v>
      </c>
      <c r="H403" t="s">
        <v>10993</v>
      </c>
      <c r="I403" t="s">
        <v>10996</v>
      </c>
      <c r="J403" t="s">
        <v>9084</v>
      </c>
      <c r="K403" t="s">
        <v>13229</v>
      </c>
    </row>
    <row r="404" spans="1:11" x14ac:dyDescent="0.45">
      <c r="A404" t="s">
        <v>11760</v>
      </c>
      <c r="B404" t="s">
        <v>5857</v>
      </c>
      <c r="C404" t="s">
        <v>7722</v>
      </c>
      <c r="D404" t="s">
        <v>7719</v>
      </c>
      <c r="F404">
        <v>2023</v>
      </c>
      <c r="G404" t="s">
        <v>7716</v>
      </c>
      <c r="H404" t="s">
        <v>7717</v>
      </c>
      <c r="I404" t="s">
        <v>7715</v>
      </c>
      <c r="K404" t="s">
        <v>13040</v>
      </c>
    </row>
    <row r="405" spans="1:11" x14ac:dyDescent="0.45">
      <c r="A405" t="s">
        <v>11760</v>
      </c>
      <c r="B405" t="s">
        <v>5857</v>
      </c>
      <c r="C405" t="s">
        <v>8726</v>
      </c>
      <c r="D405" t="s">
        <v>8723</v>
      </c>
      <c r="F405">
        <v>2024</v>
      </c>
      <c r="G405" t="s">
        <v>8720</v>
      </c>
      <c r="H405" t="s">
        <v>8721</v>
      </c>
      <c r="I405" t="s">
        <v>8719</v>
      </c>
      <c r="K405" t="s">
        <v>12952</v>
      </c>
    </row>
    <row r="406" spans="1:11" x14ac:dyDescent="0.45">
      <c r="A406" t="s">
        <v>11760</v>
      </c>
      <c r="B406" t="s">
        <v>5857</v>
      </c>
      <c r="C406" t="s">
        <v>8606</v>
      </c>
      <c r="D406" t="s">
        <v>8603</v>
      </c>
      <c r="F406">
        <v>2024</v>
      </c>
      <c r="G406" t="s">
        <v>8600</v>
      </c>
      <c r="H406" t="s">
        <v>8601</v>
      </c>
      <c r="I406" t="s">
        <v>8599</v>
      </c>
      <c r="K406" t="s">
        <v>12962</v>
      </c>
    </row>
    <row r="407" spans="1:11" x14ac:dyDescent="0.45">
      <c r="A407" t="s">
        <v>11760</v>
      </c>
      <c r="B407" t="s">
        <v>5857</v>
      </c>
      <c r="C407" t="s">
        <v>6254</v>
      </c>
      <c r="D407" t="s">
        <v>6251</v>
      </c>
      <c r="F407">
        <v>2018</v>
      </c>
      <c r="G407" t="s">
        <v>6245</v>
      </c>
      <c r="H407" t="s">
        <v>6246</v>
      </c>
      <c r="I407" t="s">
        <v>6244</v>
      </c>
      <c r="K407" t="s">
        <v>13185</v>
      </c>
    </row>
    <row r="408" spans="1:11" x14ac:dyDescent="0.45">
      <c r="A408" t="s">
        <v>11760</v>
      </c>
      <c r="B408" t="s">
        <v>5857</v>
      </c>
      <c r="C408" t="s">
        <v>8318</v>
      </c>
      <c r="D408" t="s">
        <v>8315</v>
      </c>
      <c r="F408">
        <v>2024</v>
      </c>
      <c r="G408" t="s">
        <v>8313</v>
      </c>
      <c r="H408" t="s">
        <v>8314</v>
      </c>
      <c r="I408" t="s">
        <v>8312</v>
      </c>
      <c r="K408" t="s">
        <v>12987</v>
      </c>
    </row>
    <row r="409" spans="1:11" x14ac:dyDescent="0.45">
      <c r="A409" t="s">
        <v>11760</v>
      </c>
      <c r="B409" t="s">
        <v>5857</v>
      </c>
      <c r="C409" t="s">
        <v>8810</v>
      </c>
      <c r="D409" t="s">
        <v>8807</v>
      </c>
      <c r="F409">
        <v>2024</v>
      </c>
      <c r="G409" t="s">
        <v>8805</v>
      </c>
      <c r="H409" t="s">
        <v>8806</v>
      </c>
      <c r="I409" t="s">
        <v>8804</v>
      </c>
      <c r="K409" t="s">
        <v>12944</v>
      </c>
    </row>
    <row r="410" spans="1:11" x14ac:dyDescent="0.45">
      <c r="A410" t="s">
        <v>11760</v>
      </c>
      <c r="B410" t="s">
        <v>5857</v>
      </c>
      <c r="C410" t="s">
        <v>7397</v>
      </c>
      <c r="D410" t="s">
        <v>7395</v>
      </c>
      <c r="F410">
        <v>2022</v>
      </c>
      <c r="G410" t="s">
        <v>7392</v>
      </c>
      <c r="H410" t="s">
        <v>7393</v>
      </c>
      <c r="I410" t="s">
        <v>7391</v>
      </c>
      <c r="K410" t="s">
        <v>13070</v>
      </c>
    </row>
    <row r="411" spans="1:11" x14ac:dyDescent="0.45">
      <c r="A411" t="s">
        <v>386</v>
      </c>
      <c r="B411" t="s">
        <v>17</v>
      </c>
      <c r="C411" t="s">
        <v>258</v>
      </c>
      <c r="D411" t="s">
        <v>259</v>
      </c>
      <c r="E411" t="s">
        <v>260</v>
      </c>
      <c r="F411">
        <v>2023</v>
      </c>
      <c r="G411" t="s">
        <v>262</v>
      </c>
      <c r="H411" t="s">
        <v>263</v>
      </c>
      <c r="I411" t="s">
        <v>264</v>
      </c>
      <c r="J411" t="s">
        <v>265</v>
      </c>
      <c r="K411" t="s">
        <v>12119</v>
      </c>
    </row>
    <row r="412" spans="1:11" x14ac:dyDescent="0.45">
      <c r="A412" t="s">
        <v>11760</v>
      </c>
      <c r="B412" t="s">
        <v>5901</v>
      </c>
      <c r="C412" t="s">
        <v>6510</v>
      </c>
      <c r="D412" t="s">
        <v>6507</v>
      </c>
      <c r="F412">
        <v>2018</v>
      </c>
      <c r="G412" t="s">
        <v>6504</v>
      </c>
      <c r="H412" t="s">
        <v>6505</v>
      </c>
      <c r="I412" t="s">
        <v>6503</v>
      </c>
      <c r="K412" t="s">
        <v>13159</v>
      </c>
    </row>
    <row r="413" spans="1:11" x14ac:dyDescent="0.45">
      <c r="A413" t="s">
        <v>11760</v>
      </c>
      <c r="B413" t="s">
        <v>5857</v>
      </c>
      <c r="C413" t="s">
        <v>6820</v>
      </c>
      <c r="D413" t="s">
        <v>6817</v>
      </c>
      <c r="F413">
        <v>2021</v>
      </c>
      <c r="G413" t="s">
        <v>6814</v>
      </c>
      <c r="H413" t="s">
        <v>6815</v>
      </c>
      <c r="I413" t="s">
        <v>6813</v>
      </c>
      <c r="K413" t="s">
        <v>13127</v>
      </c>
    </row>
    <row r="414" spans="1:11" x14ac:dyDescent="0.45">
      <c r="A414" t="s">
        <v>11761</v>
      </c>
      <c r="B414" t="s">
        <v>9095</v>
      </c>
      <c r="C414" t="s">
        <v>9437</v>
      </c>
      <c r="D414" t="s">
        <v>6817</v>
      </c>
      <c r="F414">
        <v>2021</v>
      </c>
      <c r="G414" t="s">
        <v>12046</v>
      </c>
      <c r="H414" t="s">
        <v>9430</v>
      </c>
      <c r="I414" t="s">
        <v>9434</v>
      </c>
      <c r="J414" t="s">
        <v>9084</v>
      </c>
      <c r="K414" t="s">
        <v>13127</v>
      </c>
    </row>
    <row r="415" spans="1:11" x14ac:dyDescent="0.45">
      <c r="A415" t="s">
        <v>11760</v>
      </c>
      <c r="B415" t="s">
        <v>5857</v>
      </c>
      <c r="C415" t="s">
        <v>6820</v>
      </c>
      <c r="D415" t="s">
        <v>7019</v>
      </c>
      <c r="F415">
        <v>2021</v>
      </c>
      <c r="G415" t="s">
        <v>7015</v>
      </c>
      <c r="H415" t="s">
        <v>7016</v>
      </c>
      <c r="I415" t="s">
        <v>7014</v>
      </c>
      <c r="K415" t="s">
        <v>13109</v>
      </c>
    </row>
    <row r="416" spans="1:11" x14ac:dyDescent="0.45">
      <c r="A416" t="s">
        <v>11760</v>
      </c>
      <c r="B416" t="s">
        <v>5857</v>
      </c>
      <c r="C416" t="s">
        <v>8059</v>
      </c>
      <c r="D416" t="s">
        <v>8056</v>
      </c>
      <c r="F416">
        <v>2022</v>
      </c>
      <c r="G416" t="s">
        <v>8053</v>
      </c>
      <c r="H416" t="s">
        <v>8054</v>
      </c>
      <c r="I416" t="s">
        <v>8052</v>
      </c>
      <c r="K416" t="s">
        <v>13007</v>
      </c>
    </row>
    <row r="417" spans="1:11" x14ac:dyDescent="0.45">
      <c r="A417" t="s">
        <v>11760</v>
      </c>
      <c r="B417" t="s">
        <v>5857</v>
      </c>
      <c r="C417" t="s">
        <v>8866</v>
      </c>
      <c r="D417" t="s">
        <v>8863</v>
      </c>
      <c r="F417">
        <v>2024</v>
      </c>
      <c r="G417" t="s">
        <v>8860</v>
      </c>
      <c r="H417" t="s">
        <v>8861</v>
      </c>
      <c r="I417" t="s">
        <v>8859</v>
      </c>
      <c r="K417" t="s">
        <v>12938</v>
      </c>
    </row>
    <row r="418" spans="1:11" x14ac:dyDescent="0.45">
      <c r="A418" t="s">
        <v>11760</v>
      </c>
      <c r="B418" t="s">
        <v>5857</v>
      </c>
      <c r="C418" t="s">
        <v>6667</v>
      </c>
      <c r="D418" t="s">
        <v>6664</v>
      </c>
      <c r="F418">
        <v>2022</v>
      </c>
      <c r="G418" t="s">
        <v>6661</v>
      </c>
      <c r="H418" t="s">
        <v>6662</v>
      </c>
      <c r="I418" t="s">
        <v>6660</v>
      </c>
      <c r="K418" t="s">
        <v>13142</v>
      </c>
    </row>
    <row r="419" spans="1:11" x14ac:dyDescent="0.45">
      <c r="A419" t="s">
        <v>11760</v>
      </c>
      <c r="B419" t="s">
        <v>5857</v>
      </c>
      <c r="C419" t="s">
        <v>8264</v>
      </c>
      <c r="D419" t="s">
        <v>8261</v>
      </c>
      <c r="F419">
        <v>2024</v>
      </c>
      <c r="G419" t="s">
        <v>8258</v>
      </c>
      <c r="H419" t="s">
        <v>8259</v>
      </c>
      <c r="I419" t="s">
        <v>8257</v>
      </c>
      <c r="K419" t="s">
        <v>12991</v>
      </c>
    </row>
    <row r="420" spans="1:11" x14ac:dyDescent="0.45">
      <c r="A420" t="s">
        <v>11760</v>
      </c>
      <c r="B420" t="s">
        <v>5857</v>
      </c>
      <c r="C420" t="s">
        <v>8951</v>
      </c>
      <c r="D420" t="s">
        <v>8948</v>
      </c>
      <c r="F420">
        <v>2024</v>
      </c>
      <c r="G420" t="s">
        <v>8946</v>
      </c>
      <c r="H420" t="s">
        <v>8947</v>
      </c>
      <c r="I420" t="s">
        <v>8945</v>
      </c>
      <c r="K420" t="s">
        <v>12929</v>
      </c>
    </row>
    <row r="421" spans="1:11" x14ac:dyDescent="0.45">
      <c r="A421" t="s">
        <v>11760</v>
      </c>
      <c r="B421" t="s">
        <v>5857</v>
      </c>
      <c r="C421" t="s">
        <v>8174</v>
      </c>
      <c r="D421" t="s">
        <v>8171</v>
      </c>
      <c r="F421">
        <v>2023</v>
      </c>
      <c r="G421" t="s">
        <v>8168</v>
      </c>
      <c r="H421" t="s">
        <v>8169</v>
      </c>
      <c r="I421" t="s">
        <v>8167</v>
      </c>
      <c r="K421" t="s">
        <v>12997</v>
      </c>
    </row>
    <row r="422" spans="1:11" x14ac:dyDescent="0.45">
      <c r="A422" t="s">
        <v>11761</v>
      </c>
      <c r="B422" t="s">
        <v>9095</v>
      </c>
      <c r="C422" t="s">
        <v>10924</v>
      </c>
      <c r="D422" t="s">
        <v>10922</v>
      </c>
      <c r="F422">
        <v>2021</v>
      </c>
      <c r="G422" t="s">
        <v>11869</v>
      </c>
      <c r="H422" t="s">
        <v>10917</v>
      </c>
      <c r="I422" t="s">
        <v>10920</v>
      </c>
      <c r="J422" t="s">
        <v>9084</v>
      </c>
      <c r="K422" t="s">
        <v>13232</v>
      </c>
    </row>
    <row r="423" spans="1:11" x14ac:dyDescent="0.45">
      <c r="A423" t="s">
        <v>11760</v>
      </c>
      <c r="B423" t="s">
        <v>5901</v>
      </c>
      <c r="C423" t="s">
        <v>7389</v>
      </c>
      <c r="D423" t="s">
        <v>7386</v>
      </c>
      <c r="F423">
        <v>2022</v>
      </c>
      <c r="G423" t="s">
        <v>7384</v>
      </c>
      <c r="H423" t="s">
        <v>7385</v>
      </c>
      <c r="I423" t="s">
        <v>7383</v>
      </c>
      <c r="K423" t="s">
        <v>13071</v>
      </c>
    </row>
    <row r="424" spans="1:11" x14ac:dyDescent="0.45">
      <c r="A424" t="s">
        <v>11760</v>
      </c>
      <c r="B424" t="s">
        <v>5857</v>
      </c>
      <c r="C424" t="s">
        <v>8841</v>
      </c>
      <c r="D424" t="s">
        <v>8838</v>
      </c>
      <c r="F424">
        <v>2023</v>
      </c>
      <c r="G424" t="s">
        <v>8836</v>
      </c>
      <c r="H424" t="s">
        <v>8837</v>
      </c>
      <c r="I424" t="s">
        <v>8835</v>
      </c>
      <c r="K424" t="s">
        <v>12941</v>
      </c>
    </row>
    <row r="425" spans="1:11" x14ac:dyDescent="0.45">
      <c r="A425" t="s">
        <v>11760</v>
      </c>
      <c r="B425" t="s">
        <v>5857</v>
      </c>
      <c r="C425" t="s">
        <v>6354</v>
      </c>
      <c r="D425" t="s">
        <v>6351</v>
      </c>
      <c r="F425">
        <v>2018</v>
      </c>
      <c r="G425" t="s">
        <v>6348</v>
      </c>
      <c r="H425" t="s">
        <v>6349</v>
      </c>
      <c r="I425" t="s">
        <v>6347</v>
      </c>
      <c r="K425" t="s">
        <v>13176</v>
      </c>
    </row>
    <row r="426" spans="1:11" x14ac:dyDescent="0.45">
      <c r="A426" t="s">
        <v>11760</v>
      </c>
      <c r="B426" t="s">
        <v>5857</v>
      </c>
      <c r="C426" t="s">
        <v>7341</v>
      </c>
      <c r="D426" t="s">
        <v>7338</v>
      </c>
      <c r="F426">
        <v>2021</v>
      </c>
      <c r="G426" t="s">
        <v>7336</v>
      </c>
      <c r="H426" t="s">
        <v>7337</v>
      </c>
      <c r="I426" t="s">
        <v>7335</v>
      </c>
      <c r="K426" t="s">
        <v>13077</v>
      </c>
    </row>
    <row r="427" spans="1:11" x14ac:dyDescent="0.45">
      <c r="A427" t="s">
        <v>11760</v>
      </c>
      <c r="B427" t="s">
        <v>5857</v>
      </c>
      <c r="C427" t="s">
        <v>8255</v>
      </c>
      <c r="D427" t="s">
        <v>5093</v>
      </c>
      <c r="F427">
        <v>2024</v>
      </c>
      <c r="G427" t="s">
        <v>8250</v>
      </c>
      <c r="H427" t="s">
        <v>8251</v>
      </c>
      <c r="I427" t="s">
        <v>8249</v>
      </c>
      <c r="K427" t="s">
        <v>12267</v>
      </c>
    </row>
    <row r="428" spans="1:11" x14ac:dyDescent="0.45">
      <c r="A428" t="s">
        <v>11760</v>
      </c>
      <c r="B428" t="s">
        <v>5857</v>
      </c>
      <c r="C428" t="s">
        <v>8133</v>
      </c>
      <c r="D428" t="s">
        <v>8130</v>
      </c>
      <c r="F428">
        <v>2022</v>
      </c>
      <c r="G428" t="s">
        <v>8127</v>
      </c>
      <c r="H428" t="s">
        <v>8128</v>
      </c>
      <c r="I428" t="s">
        <v>8126</v>
      </c>
      <c r="K428" t="s">
        <v>13000</v>
      </c>
    </row>
    <row r="429" spans="1:11" x14ac:dyDescent="0.45">
      <c r="A429" t="s">
        <v>11760</v>
      </c>
      <c r="B429" t="s">
        <v>5857</v>
      </c>
      <c r="C429" t="s">
        <v>6615</v>
      </c>
      <c r="D429" t="s">
        <v>6612</v>
      </c>
      <c r="F429">
        <v>2020</v>
      </c>
      <c r="G429" t="s">
        <v>6609</v>
      </c>
      <c r="H429" t="s">
        <v>6610</v>
      </c>
      <c r="I429" t="s">
        <v>6608</v>
      </c>
      <c r="K429" t="s">
        <v>13148</v>
      </c>
    </row>
    <row r="430" spans="1:11" x14ac:dyDescent="0.45">
      <c r="A430" t="s">
        <v>386</v>
      </c>
      <c r="B430" t="s">
        <v>17</v>
      </c>
      <c r="C430" t="s">
        <v>278</v>
      </c>
      <c r="D430" t="s">
        <v>279</v>
      </c>
      <c r="E430" t="s">
        <v>280</v>
      </c>
      <c r="F430">
        <v>2021</v>
      </c>
      <c r="G430" t="s">
        <v>283</v>
      </c>
      <c r="H430" t="s">
        <v>284</v>
      </c>
      <c r="I430" t="s">
        <v>285</v>
      </c>
      <c r="J430" t="s">
        <v>286</v>
      </c>
      <c r="K430" t="s">
        <v>12122</v>
      </c>
    </row>
    <row r="431" spans="1:11" x14ac:dyDescent="0.45">
      <c r="A431" t="s">
        <v>386</v>
      </c>
      <c r="B431" t="s">
        <v>17</v>
      </c>
      <c r="C431" t="s">
        <v>95</v>
      </c>
      <c r="D431" t="s">
        <v>96</v>
      </c>
      <c r="E431" t="s">
        <v>83</v>
      </c>
      <c r="F431">
        <v>2023</v>
      </c>
      <c r="G431" t="s">
        <v>98</v>
      </c>
      <c r="H431" t="s">
        <v>99</v>
      </c>
      <c r="I431" t="s">
        <v>100</v>
      </c>
      <c r="J431" t="s">
        <v>101</v>
      </c>
      <c r="K431" t="s">
        <v>12094</v>
      </c>
    </row>
    <row r="432" spans="1:11" x14ac:dyDescent="0.45">
      <c r="A432" t="s">
        <v>11760</v>
      </c>
      <c r="B432" t="s">
        <v>5901</v>
      </c>
      <c r="C432" t="s">
        <v>7006</v>
      </c>
      <c r="D432" t="s">
        <v>7003</v>
      </c>
      <c r="F432">
        <v>2020</v>
      </c>
      <c r="G432" t="s">
        <v>7000</v>
      </c>
      <c r="H432" t="s">
        <v>7001</v>
      </c>
      <c r="I432" t="s">
        <v>6999</v>
      </c>
      <c r="K432" t="s">
        <v>13110</v>
      </c>
    </row>
    <row r="433" spans="1:11" x14ac:dyDescent="0.45">
      <c r="A433" t="s">
        <v>11760</v>
      </c>
      <c r="B433" t="s">
        <v>5857</v>
      </c>
      <c r="C433" t="s">
        <v>6108</v>
      </c>
      <c r="D433" t="s">
        <v>6106</v>
      </c>
      <c r="F433">
        <v>2018</v>
      </c>
      <c r="G433" t="s">
        <v>6103</v>
      </c>
      <c r="H433" t="s">
        <v>6104</v>
      </c>
      <c r="I433" t="s">
        <v>6102</v>
      </c>
      <c r="K433" t="s">
        <v>13199</v>
      </c>
    </row>
    <row r="434" spans="1:11" x14ac:dyDescent="0.45">
      <c r="A434" t="s">
        <v>11760</v>
      </c>
      <c r="B434" t="s">
        <v>5857</v>
      </c>
      <c r="C434" t="s">
        <v>6884</v>
      </c>
      <c r="D434" t="s">
        <v>6881</v>
      </c>
      <c r="F434">
        <v>2022</v>
      </c>
      <c r="G434" t="s">
        <v>6878</v>
      </c>
      <c r="H434" t="s">
        <v>6879</v>
      </c>
      <c r="I434" t="s">
        <v>6877</v>
      </c>
      <c r="K434" t="s">
        <v>13124</v>
      </c>
    </row>
    <row r="435" spans="1:11" x14ac:dyDescent="0.45">
      <c r="A435" t="s">
        <v>11760</v>
      </c>
      <c r="B435" t="s">
        <v>5857</v>
      </c>
      <c r="C435" t="s">
        <v>6733</v>
      </c>
      <c r="D435" t="s">
        <v>6730</v>
      </c>
      <c r="F435">
        <v>2022</v>
      </c>
      <c r="G435" t="s">
        <v>6727</v>
      </c>
      <c r="H435" t="s">
        <v>6728</v>
      </c>
      <c r="I435" t="s">
        <v>6726</v>
      </c>
      <c r="K435" t="s">
        <v>13136</v>
      </c>
    </row>
    <row r="436" spans="1:11" x14ac:dyDescent="0.45">
      <c r="A436" t="s">
        <v>11761</v>
      </c>
      <c r="B436" t="s">
        <v>9095</v>
      </c>
      <c r="C436" t="s">
        <v>11242</v>
      </c>
      <c r="D436" t="s">
        <v>11240</v>
      </c>
      <c r="F436">
        <v>2022</v>
      </c>
      <c r="G436" t="s">
        <v>11826</v>
      </c>
      <c r="H436" t="s">
        <v>11236</v>
      </c>
      <c r="I436" t="s">
        <v>11239</v>
      </c>
      <c r="J436" t="s">
        <v>9084</v>
      </c>
      <c r="K436" t="s">
        <v>13225</v>
      </c>
    </row>
    <row r="437" spans="1:11" x14ac:dyDescent="0.45">
      <c r="A437" t="s">
        <v>388</v>
      </c>
      <c r="C437" t="s">
        <v>409</v>
      </c>
      <c r="D437" t="s">
        <v>410</v>
      </c>
      <c r="F437">
        <v>2018</v>
      </c>
      <c r="G437" t="s">
        <v>403</v>
      </c>
      <c r="H437" t="s">
        <v>404</v>
      </c>
      <c r="I437" t="s">
        <v>406</v>
      </c>
      <c r="J437" t="s">
        <v>402</v>
      </c>
      <c r="K437" t="s">
        <v>12152</v>
      </c>
    </row>
    <row r="438" spans="1:11" x14ac:dyDescent="0.45">
      <c r="A438" t="s">
        <v>11760</v>
      </c>
      <c r="B438" t="s">
        <v>5857</v>
      </c>
      <c r="C438" t="s">
        <v>8217</v>
      </c>
      <c r="D438" t="s">
        <v>8214</v>
      </c>
      <c r="F438">
        <v>2023</v>
      </c>
      <c r="G438" t="s">
        <v>8212</v>
      </c>
      <c r="H438" t="s">
        <v>8213</v>
      </c>
      <c r="I438" t="s">
        <v>8211</v>
      </c>
      <c r="K438" t="s">
        <v>12993</v>
      </c>
    </row>
    <row r="439" spans="1:11" x14ac:dyDescent="0.45">
      <c r="A439" t="s">
        <v>11760</v>
      </c>
      <c r="B439" t="s">
        <v>5857</v>
      </c>
      <c r="C439" t="s">
        <v>7208</v>
      </c>
      <c r="D439" t="s">
        <v>7205</v>
      </c>
      <c r="F439">
        <v>2021</v>
      </c>
      <c r="G439" t="s">
        <v>7202</v>
      </c>
      <c r="H439" t="s">
        <v>7203</v>
      </c>
      <c r="I439" t="s">
        <v>7201</v>
      </c>
      <c r="K439" t="s">
        <v>13091</v>
      </c>
    </row>
    <row r="440" spans="1:11" x14ac:dyDescent="0.45">
      <c r="A440" t="s">
        <v>11760</v>
      </c>
      <c r="B440" t="s">
        <v>5901</v>
      </c>
      <c r="C440" t="s">
        <v>7191</v>
      </c>
      <c r="D440" t="s">
        <v>7188</v>
      </c>
      <c r="F440">
        <v>2020</v>
      </c>
      <c r="G440" t="s">
        <v>7184</v>
      </c>
      <c r="H440" t="s">
        <v>7185</v>
      </c>
      <c r="I440" t="s">
        <v>7183</v>
      </c>
      <c r="K440" t="s">
        <v>13093</v>
      </c>
    </row>
    <row r="441" spans="1:11" x14ac:dyDescent="0.45">
      <c r="A441" t="s">
        <v>11760</v>
      </c>
      <c r="B441" t="s">
        <v>5857</v>
      </c>
      <c r="C441" t="s">
        <v>7756</v>
      </c>
      <c r="D441" t="s">
        <v>3763</v>
      </c>
      <c r="F441">
        <v>2022</v>
      </c>
      <c r="G441" t="s">
        <v>7752</v>
      </c>
      <c r="H441" t="s">
        <v>7753</v>
      </c>
      <c r="I441" t="s">
        <v>7751</v>
      </c>
      <c r="K441" t="s">
        <v>12466</v>
      </c>
    </row>
    <row r="442" spans="1:11" x14ac:dyDescent="0.45">
      <c r="A442" t="s">
        <v>11760</v>
      </c>
      <c r="B442" t="s">
        <v>5901</v>
      </c>
      <c r="C442" t="s">
        <v>7248</v>
      </c>
      <c r="D442" t="s">
        <v>7245</v>
      </c>
      <c r="F442">
        <v>2020</v>
      </c>
      <c r="G442" t="s">
        <v>7242</v>
      </c>
      <c r="H442" t="s">
        <v>7243</v>
      </c>
      <c r="I442" t="s">
        <v>7241</v>
      </c>
      <c r="K442" t="s">
        <v>13086</v>
      </c>
    </row>
    <row r="443" spans="1:11" x14ac:dyDescent="0.45">
      <c r="A443" t="s">
        <v>386</v>
      </c>
      <c r="B443" t="s">
        <v>17</v>
      </c>
      <c r="C443" t="s">
        <v>48</v>
      </c>
      <c r="D443" t="s">
        <v>49</v>
      </c>
      <c r="E443" t="s">
        <v>20</v>
      </c>
      <c r="F443">
        <v>2022</v>
      </c>
      <c r="G443" t="s">
        <v>52</v>
      </c>
      <c r="H443" t="s">
        <v>53</v>
      </c>
      <c r="I443" t="s">
        <v>54</v>
      </c>
      <c r="J443" t="s">
        <v>55</v>
      </c>
      <c r="K443" t="s">
        <v>12088</v>
      </c>
    </row>
    <row r="444" spans="1:11" x14ac:dyDescent="0.45">
      <c r="A444" t="s">
        <v>11760</v>
      </c>
      <c r="B444" t="s">
        <v>5857</v>
      </c>
      <c r="C444" t="s">
        <v>6160</v>
      </c>
      <c r="D444" t="s">
        <v>6158</v>
      </c>
      <c r="F444">
        <v>2020</v>
      </c>
      <c r="G444" t="s">
        <v>6155</v>
      </c>
      <c r="H444" t="s">
        <v>6156</v>
      </c>
      <c r="I444" t="s">
        <v>6154</v>
      </c>
      <c r="K444" t="s">
        <v>13193</v>
      </c>
    </row>
    <row r="445" spans="1:11" x14ac:dyDescent="0.45">
      <c r="A445" t="s">
        <v>11760</v>
      </c>
      <c r="B445" t="s">
        <v>5857</v>
      </c>
      <c r="C445" t="s">
        <v>7925</v>
      </c>
      <c r="D445" t="s">
        <v>7922</v>
      </c>
      <c r="F445">
        <v>2022</v>
      </c>
      <c r="G445" t="s">
        <v>7919</v>
      </c>
      <c r="H445" t="s">
        <v>7920</v>
      </c>
      <c r="I445" t="s">
        <v>7918</v>
      </c>
      <c r="K445" t="s">
        <v>13021</v>
      </c>
    </row>
    <row r="446" spans="1:11" x14ac:dyDescent="0.45">
      <c r="A446" t="s">
        <v>11760</v>
      </c>
      <c r="B446" t="s">
        <v>5857</v>
      </c>
      <c r="C446" t="s">
        <v>8239</v>
      </c>
      <c r="D446" t="s">
        <v>8236</v>
      </c>
      <c r="F446">
        <v>2023</v>
      </c>
      <c r="G446" t="s">
        <v>8233</v>
      </c>
      <c r="H446" t="s">
        <v>8234</v>
      </c>
      <c r="I446" t="s">
        <v>8232</v>
      </c>
      <c r="K446" t="s">
        <v>12502</v>
      </c>
    </row>
    <row r="447" spans="1:11" x14ac:dyDescent="0.45">
      <c r="A447" t="s">
        <v>11760</v>
      </c>
      <c r="B447" t="s">
        <v>5857</v>
      </c>
      <c r="C447" t="s">
        <v>6570</v>
      </c>
      <c r="D447" t="s">
        <v>6567</v>
      </c>
      <c r="F447">
        <v>2020</v>
      </c>
      <c r="G447" t="s">
        <v>6564</v>
      </c>
      <c r="H447" t="s">
        <v>6565</v>
      </c>
      <c r="I447" t="s">
        <v>6563</v>
      </c>
      <c r="K447" t="s">
        <v>13153</v>
      </c>
    </row>
    <row r="448" spans="1:11" x14ac:dyDescent="0.45">
      <c r="A448" t="s">
        <v>11760</v>
      </c>
      <c r="B448" t="s">
        <v>5857</v>
      </c>
      <c r="C448" t="s">
        <v>7088</v>
      </c>
      <c r="D448" t="s">
        <v>7085</v>
      </c>
      <c r="F448">
        <v>2022</v>
      </c>
      <c r="G448" t="s">
        <v>7082</v>
      </c>
      <c r="H448" t="s">
        <v>7083</v>
      </c>
      <c r="I448" t="s">
        <v>7081</v>
      </c>
      <c r="K448" t="s">
        <v>13104</v>
      </c>
    </row>
    <row r="449" spans="1:11" x14ac:dyDescent="0.45">
      <c r="A449" t="s">
        <v>11760</v>
      </c>
      <c r="B449" t="s">
        <v>5901</v>
      </c>
      <c r="C449" t="s">
        <v>8562</v>
      </c>
      <c r="D449" t="s">
        <v>5201</v>
      </c>
      <c r="F449">
        <v>2024</v>
      </c>
      <c r="G449" t="s">
        <v>8558</v>
      </c>
      <c r="H449" t="s">
        <v>8559</v>
      </c>
      <c r="I449" t="s">
        <v>8557</v>
      </c>
      <c r="K449" t="s">
        <v>12250</v>
      </c>
    </row>
    <row r="450" spans="1:11" x14ac:dyDescent="0.45">
      <c r="A450" t="s">
        <v>11760</v>
      </c>
      <c r="B450" t="s">
        <v>5857</v>
      </c>
      <c r="C450" t="s">
        <v>7713</v>
      </c>
      <c r="D450" t="s">
        <v>7710</v>
      </c>
      <c r="F450">
        <v>2023</v>
      </c>
      <c r="G450" t="s">
        <v>7707</v>
      </c>
      <c r="H450" t="s">
        <v>7708</v>
      </c>
      <c r="I450" t="s">
        <v>7706</v>
      </c>
      <c r="K450" t="s">
        <v>12474</v>
      </c>
    </row>
    <row r="451" spans="1:11" x14ac:dyDescent="0.45">
      <c r="A451" t="s">
        <v>11760</v>
      </c>
      <c r="B451" t="s">
        <v>5901</v>
      </c>
      <c r="C451" t="s">
        <v>8288</v>
      </c>
      <c r="D451" t="s">
        <v>8285</v>
      </c>
      <c r="F451">
        <v>2024</v>
      </c>
      <c r="G451" t="s">
        <v>8282</v>
      </c>
      <c r="H451" t="s">
        <v>8283</v>
      </c>
      <c r="I451" t="s">
        <v>8281</v>
      </c>
      <c r="K451" t="s">
        <v>12989</v>
      </c>
    </row>
    <row r="452" spans="1:11" x14ac:dyDescent="0.45">
      <c r="A452" t="s">
        <v>11760</v>
      </c>
      <c r="B452" t="s">
        <v>5901</v>
      </c>
      <c r="C452" t="s">
        <v>7359</v>
      </c>
      <c r="D452" t="s">
        <v>7356</v>
      </c>
      <c r="F452">
        <v>2021</v>
      </c>
      <c r="G452" t="s">
        <v>7353</v>
      </c>
      <c r="H452" t="s">
        <v>7354</v>
      </c>
      <c r="I452" t="s">
        <v>7352</v>
      </c>
      <c r="K452" t="s">
        <v>13075</v>
      </c>
    </row>
    <row r="453" spans="1:11" x14ac:dyDescent="0.45">
      <c r="A453" t="s">
        <v>11760</v>
      </c>
      <c r="B453" t="s">
        <v>5857</v>
      </c>
      <c r="C453" t="s">
        <v>8336</v>
      </c>
      <c r="D453" t="s">
        <v>8333</v>
      </c>
      <c r="F453">
        <v>2024</v>
      </c>
      <c r="G453" t="s">
        <v>8329</v>
      </c>
      <c r="H453" t="s">
        <v>8330</v>
      </c>
      <c r="I453" t="s">
        <v>8328</v>
      </c>
      <c r="K453" t="s">
        <v>12986</v>
      </c>
    </row>
    <row r="454" spans="1:11" x14ac:dyDescent="0.45">
      <c r="A454" t="s">
        <v>11760</v>
      </c>
      <c r="B454" t="s">
        <v>5857</v>
      </c>
      <c r="C454" t="s">
        <v>6100</v>
      </c>
      <c r="D454" t="s">
        <v>6097</v>
      </c>
      <c r="F454">
        <v>2020</v>
      </c>
      <c r="G454" t="s">
        <v>6094</v>
      </c>
      <c r="H454" t="s">
        <v>6095</v>
      </c>
      <c r="I454" t="s">
        <v>6093</v>
      </c>
      <c r="K454" t="s">
        <v>13200</v>
      </c>
    </row>
    <row r="455" spans="1:11" x14ac:dyDescent="0.45">
      <c r="A455" t="s">
        <v>11760</v>
      </c>
      <c r="B455" t="s">
        <v>5857</v>
      </c>
      <c r="C455" t="s">
        <v>8555</v>
      </c>
      <c r="D455" t="s">
        <v>2917</v>
      </c>
      <c r="F455">
        <v>2023</v>
      </c>
      <c r="G455" t="s">
        <v>8550</v>
      </c>
      <c r="H455" t="s">
        <v>8551</v>
      </c>
      <c r="I455" t="s">
        <v>8549</v>
      </c>
      <c r="K455" t="s">
        <v>12591</v>
      </c>
    </row>
    <row r="456" spans="1:11" x14ac:dyDescent="0.45">
      <c r="A456" t="s">
        <v>11760</v>
      </c>
      <c r="B456" t="s">
        <v>5857</v>
      </c>
      <c r="C456" t="s">
        <v>8454</v>
      </c>
      <c r="D456" t="s">
        <v>8451</v>
      </c>
      <c r="F456">
        <v>2024</v>
      </c>
      <c r="G456" t="s">
        <v>8449</v>
      </c>
      <c r="H456" t="s">
        <v>8450</v>
      </c>
      <c r="I456" t="s">
        <v>8448</v>
      </c>
      <c r="K456" t="s">
        <v>12977</v>
      </c>
    </row>
    <row r="457" spans="1:11" x14ac:dyDescent="0.45">
      <c r="A457" t="s">
        <v>386</v>
      </c>
      <c r="B457" t="s">
        <v>17</v>
      </c>
      <c r="C457" t="s">
        <v>160</v>
      </c>
      <c r="D457" t="s">
        <v>161</v>
      </c>
      <c r="E457" t="s">
        <v>40</v>
      </c>
      <c r="F457">
        <v>2022</v>
      </c>
      <c r="G457" t="s">
        <v>163</v>
      </c>
      <c r="H457" t="s">
        <v>164</v>
      </c>
      <c r="I457" t="s">
        <v>165</v>
      </c>
      <c r="K457" t="s">
        <v>12104</v>
      </c>
    </row>
    <row r="458" spans="1:11" x14ac:dyDescent="0.45">
      <c r="A458" t="s">
        <v>11760</v>
      </c>
      <c r="B458" t="s">
        <v>5857</v>
      </c>
      <c r="C458" t="s">
        <v>6929</v>
      </c>
      <c r="D458" t="s">
        <v>6927</v>
      </c>
      <c r="F458">
        <v>2022</v>
      </c>
      <c r="G458" t="s">
        <v>6925</v>
      </c>
      <c r="H458" t="s">
        <v>6926</v>
      </c>
      <c r="I458" t="s">
        <v>6924</v>
      </c>
      <c r="K458" t="s">
        <v>13119</v>
      </c>
    </row>
    <row r="459" spans="1:11" x14ac:dyDescent="0.45">
      <c r="A459" t="s">
        <v>11760</v>
      </c>
      <c r="B459" t="s">
        <v>5857</v>
      </c>
      <c r="C459" t="s">
        <v>8968</v>
      </c>
      <c r="D459" t="s">
        <v>8965</v>
      </c>
      <c r="F459">
        <v>2024</v>
      </c>
      <c r="G459" t="s">
        <v>8963</v>
      </c>
      <c r="H459" t="s">
        <v>8964</v>
      </c>
      <c r="I459" t="s">
        <v>8962</v>
      </c>
      <c r="K459" t="s">
        <v>12927</v>
      </c>
    </row>
    <row r="460" spans="1:11" x14ac:dyDescent="0.45">
      <c r="A460" t="s">
        <v>11761</v>
      </c>
      <c r="B460" t="s">
        <v>9095</v>
      </c>
      <c r="C460" t="s">
        <v>10203</v>
      </c>
      <c r="D460" t="s">
        <v>10201</v>
      </c>
      <c r="F460">
        <v>2023</v>
      </c>
      <c r="G460" t="s">
        <v>11955</v>
      </c>
      <c r="H460" t="s">
        <v>10195</v>
      </c>
      <c r="I460" t="s">
        <v>10199</v>
      </c>
      <c r="J460" t="s">
        <v>9084</v>
      </c>
      <c r="K460" t="s">
        <v>13246</v>
      </c>
    </row>
    <row r="461" spans="1:11" x14ac:dyDescent="0.45">
      <c r="A461" t="s">
        <v>11760</v>
      </c>
      <c r="B461" t="s">
        <v>5857</v>
      </c>
      <c r="C461" t="s">
        <v>8802</v>
      </c>
      <c r="D461" t="s">
        <v>8799</v>
      </c>
      <c r="F461">
        <v>2023</v>
      </c>
      <c r="G461" t="s">
        <v>8796</v>
      </c>
      <c r="H461" t="s">
        <v>8797</v>
      </c>
      <c r="I461" t="s">
        <v>8795</v>
      </c>
      <c r="K461" t="s">
        <v>12945</v>
      </c>
    </row>
    <row r="462" spans="1:11" x14ac:dyDescent="0.45">
      <c r="A462" t="s">
        <v>386</v>
      </c>
      <c r="B462" t="s">
        <v>17</v>
      </c>
      <c r="C462" t="s">
        <v>354</v>
      </c>
      <c r="D462" t="s">
        <v>355</v>
      </c>
      <c r="E462" t="s">
        <v>338</v>
      </c>
      <c r="F462">
        <v>2018</v>
      </c>
      <c r="G462" t="s">
        <v>357</v>
      </c>
      <c r="H462" t="s">
        <v>358</v>
      </c>
      <c r="I462" t="s">
        <v>359</v>
      </c>
      <c r="J462" t="s">
        <v>360</v>
      </c>
      <c r="K462" t="s">
        <v>12131</v>
      </c>
    </row>
    <row r="463" spans="1:11" x14ac:dyDescent="0.45">
      <c r="A463" t="s">
        <v>11760</v>
      </c>
      <c r="B463" t="s">
        <v>5901</v>
      </c>
      <c r="C463" t="s">
        <v>8793</v>
      </c>
      <c r="D463" t="s">
        <v>8790</v>
      </c>
      <c r="F463">
        <v>2024</v>
      </c>
      <c r="G463" t="s">
        <v>8788</v>
      </c>
      <c r="H463" t="s">
        <v>8789</v>
      </c>
      <c r="I463" t="s">
        <v>8787</v>
      </c>
      <c r="K463" t="s">
        <v>12946</v>
      </c>
    </row>
    <row r="464" spans="1:11" x14ac:dyDescent="0.45">
      <c r="A464" t="s">
        <v>11760</v>
      </c>
      <c r="B464" t="s">
        <v>5857</v>
      </c>
      <c r="C464" t="s">
        <v>7942</v>
      </c>
      <c r="D464" t="s">
        <v>7939</v>
      </c>
      <c r="F464">
        <v>2022</v>
      </c>
      <c r="G464" t="s">
        <v>7936</v>
      </c>
      <c r="H464" t="s">
        <v>7937</v>
      </c>
      <c r="I464" t="s">
        <v>7935</v>
      </c>
      <c r="K464" t="s">
        <v>13019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8A67E-B5AA-44A5-8F07-A69E87A52E30}">
  <dimension ref="A1:K780"/>
  <sheetViews>
    <sheetView topLeftCell="C754" workbookViewId="0">
      <selection activeCell="C28" sqref="C28"/>
    </sheetView>
  </sheetViews>
  <sheetFormatPr defaultRowHeight="14.25" x14ac:dyDescent="0.45"/>
  <cols>
    <col min="1" max="1" width="11.19921875" bestFit="1" customWidth="1"/>
    <col min="2" max="2" width="6.86328125" bestFit="1" customWidth="1"/>
    <col min="3" max="4" width="80.53125" bestFit="1" customWidth="1"/>
    <col min="5" max="5" width="57.33203125" bestFit="1" customWidth="1"/>
    <col min="6" max="6" width="6.53125" bestFit="1" customWidth="1"/>
    <col min="7" max="7" width="80.53125" bestFit="1" customWidth="1"/>
    <col min="8" max="8" width="6" bestFit="1" customWidth="1"/>
    <col min="9" max="11" width="80.53125" bestFit="1" customWidth="1"/>
  </cols>
  <sheetData>
    <row r="1" spans="1:11" x14ac:dyDescent="0.45">
      <c r="A1" t="s">
        <v>385</v>
      </c>
      <c r="B1" t="s">
        <v>11763</v>
      </c>
      <c r="C1" t="s">
        <v>1</v>
      </c>
      <c r="D1" t="s">
        <v>2</v>
      </c>
      <c r="E1" t="s">
        <v>3</v>
      </c>
      <c r="F1" t="s">
        <v>5846</v>
      </c>
      <c r="G1" t="s">
        <v>12</v>
      </c>
      <c r="H1" t="s">
        <v>13</v>
      </c>
      <c r="I1" t="s">
        <v>14</v>
      </c>
      <c r="J1" t="s">
        <v>15</v>
      </c>
      <c r="K1" t="s">
        <v>13264</v>
      </c>
    </row>
    <row r="2" spans="1:11" x14ac:dyDescent="0.45">
      <c r="A2" t="s">
        <v>11759</v>
      </c>
      <c r="B2">
        <v>7</v>
      </c>
      <c r="C2" t="s">
        <v>2161</v>
      </c>
      <c r="D2" t="s">
        <v>2160</v>
      </c>
      <c r="E2" t="s">
        <v>902</v>
      </c>
      <c r="F2">
        <v>2017</v>
      </c>
      <c r="G2" t="s">
        <v>2157</v>
      </c>
      <c r="I2" t="s">
        <v>2156</v>
      </c>
      <c r="J2" t="s">
        <v>2155</v>
      </c>
      <c r="K2" t="s">
        <v>12700</v>
      </c>
    </row>
    <row r="3" spans="1:11" x14ac:dyDescent="0.45">
      <c r="A3" t="s">
        <v>11759</v>
      </c>
      <c r="B3">
        <v>7</v>
      </c>
      <c r="C3" t="s">
        <v>3427</v>
      </c>
      <c r="D3" t="s">
        <v>3426</v>
      </c>
      <c r="E3" t="s">
        <v>3425</v>
      </c>
      <c r="F3">
        <v>2022</v>
      </c>
      <c r="G3" t="s">
        <v>3424</v>
      </c>
      <c r="I3" t="s">
        <v>3423</v>
      </c>
      <c r="J3" t="s">
        <v>3422</v>
      </c>
      <c r="K3" t="s">
        <v>12515</v>
      </c>
    </row>
    <row r="4" spans="1:11" x14ac:dyDescent="0.45">
      <c r="A4" t="s">
        <v>11759</v>
      </c>
      <c r="B4">
        <v>7</v>
      </c>
      <c r="C4" t="s">
        <v>895</v>
      </c>
      <c r="D4" t="s">
        <v>894</v>
      </c>
      <c r="E4" t="s">
        <v>893</v>
      </c>
      <c r="F4">
        <v>2021</v>
      </c>
      <c r="G4" t="s">
        <v>891</v>
      </c>
      <c r="I4" t="s">
        <v>890</v>
      </c>
      <c r="J4" t="s">
        <v>889</v>
      </c>
      <c r="K4" t="s">
        <v>12875</v>
      </c>
    </row>
    <row r="5" spans="1:11" x14ac:dyDescent="0.45">
      <c r="A5" t="s">
        <v>11759</v>
      </c>
      <c r="B5">
        <v>7</v>
      </c>
      <c r="C5" t="s">
        <v>2208</v>
      </c>
      <c r="D5" t="s">
        <v>2207</v>
      </c>
      <c r="E5" t="s">
        <v>2206</v>
      </c>
      <c r="F5">
        <v>2018</v>
      </c>
      <c r="G5" t="s">
        <v>2204</v>
      </c>
      <c r="I5" t="s">
        <v>2203</v>
      </c>
      <c r="J5" t="s">
        <v>2202</v>
      </c>
      <c r="K5" t="s">
        <v>12694</v>
      </c>
    </row>
    <row r="6" spans="1:11" x14ac:dyDescent="0.45">
      <c r="A6" t="s">
        <v>11759</v>
      </c>
      <c r="B6">
        <v>7</v>
      </c>
      <c r="C6" t="s">
        <v>1936</v>
      </c>
      <c r="D6" t="s">
        <v>1935</v>
      </c>
      <c r="E6" t="s">
        <v>1171</v>
      </c>
      <c r="F6">
        <v>2019</v>
      </c>
      <c r="G6" t="s">
        <v>1933</v>
      </c>
      <c r="I6" t="s">
        <v>1932</v>
      </c>
      <c r="J6" t="s">
        <v>1931</v>
      </c>
      <c r="K6" t="s">
        <v>12730</v>
      </c>
    </row>
    <row r="7" spans="1:11" x14ac:dyDescent="0.45">
      <c r="A7" t="s">
        <v>11759</v>
      </c>
      <c r="B7">
        <v>7</v>
      </c>
      <c r="C7" t="s">
        <v>3553</v>
      </c>
      <c r="D7" t="s">
        <v>3552</v>
      </c>
      <c r="E7" t="s">
        <v>3551</v>
      </c>
      <c r="F7">
        <v>2022</v>
      </c>
      <c r="G7" t="s">
        <v>3549</v>
      </c>
      <c r="I7" t="s">
        <v>3548</v>
      </c>
      <c r="J7" t="s">
        <v>3547</v>
      </c>
      <c r="K7" t="s">
        <v>12497</v>
      </c>
    </row>
    <row r="8" spans="1:11" x14ac:dyDescent="0.45">
      <c r="A8" t="s">
        <v>11759</v>
      </c>
      <c r="B8">
        <v>7</v>
      </c>
      <c r="C8" t="s">
        <v>4968</v>
      </c>
      <c r="D8" t="s">
        <v>4967</v>
      </c>
      <c r="E8" t="s">
        <v>3169</v>
      </c>
      <c r="F8">
        <v>2024</v>
      </c>
      <c r="G8" t="s">
        <v>4966</v>
      </c>
      <c r="I8" t="s">
        <v>4965</v>
      </c>
      <c r="J8" t="s">
        <v>4964</v>
      </c>
      <c r="K8" t="s">
        <v>12286</v>
      </c>
    </row>
    <row r="9" spans="1:11" x14ac:dyDescent="0.45">
      <c r="A9" t="s">
        <v>11759</v>
      </c>
      <c r="B9">
        <v>7</v>
      </c>
      <c r="C9" t="s">
        <v>2823</v>
      </c>
      <c r="D9" t="s">
        <v>2822</v>
      </c>
      <c r="E9" t="s">
        <v>2821</v>
      </c>
      <c r="F9">
        <v>2023</v>
      </c>
      <c r="G9" t="s">
        <v>2820</v>
      </c>
      <c r="I9" t="s">
        <v>2819</v>
      </c>
      <c r="J9" t="s">
        <v>2818</v>
      </c>
      <c r="K9" t="s">
        <v>12605</v>
      </c>
    </row>
    <row r="10" spans="1:11" x14ac:dyDescent="0.45">
      <c r="A10" t="s">
        <v>11759</v>
      </c>
      <c r="B10">
        <v>7</v>
      </c>
      <c r="C10" t="s">
        <v>1419</v>
      </c>
      <c r="D10" t="s">
        <v>1418</v>
      </c>
      <c r="E10" t="s">
        <v>1417</v>
      </c>
      <c r="F10">
        <v>2019</v>
      </c>
      <c r="G10" t="s">
        <v>1415</v>
      </c>
      <c r="I10" t="s">
        <v>1414</v>
      </c>
      <c r="J10" t="s">
        <v>1413</v>
      </c>
      <c r="K10" t="s">
        <v>12801</v>
      </c>
    </row>
    <row r="11" spans="1:11" x14ac:dyDescent="0.45">
      <c r="A11" t="s">
        <v>11759</v>
      </c>
      <c r="B11">
        <v>7</v>
      </c>
      <c r="C11" t="s">
        <v>5279</v>
      </c>
      <c r="D11" t="s">
        <v>5278</v>
      </c>
      <c r="E11" t="s">
        <v>2380</v>
      </c>
      <c r="F11">
        <v>2024</v>
      </c>
      <c r="G11" t="s">
        <v>5277</v>
      </c>
      <c r="I11" t="s">
        <v>5276</v>
      </c>
      <c r="J11" t="s">
        <v>5275</v>
      </c>
      <c r="K11" t="s">
        <v>12238</v>
      </c>
    </row>
    <row r="12" spans="1:11" x14ac:dyDescent="0.45">
      <c r="A12" t="s">
        <v>11759</v>
      </c>
      <c r="B12">
        <v>7</v>
      </c>
      <c r="C12" t="s">
        <v>5645</v>
      </c>
      <c r="D12" t="s">
        <v>5644</v>
      </c>
      <c r="E12" t="s">
        <v>5643</v>
      </c>
      <c r="F12">
        <v>2024</v>
      </c>
      <c r="G12" t="s">
        <v>5642</v>
      </c>
      <c r="I12" t="s">
        <v>5641</v>
      </c>
      <c r="J12" t="s">
        <v>5640</v>
      </c>
      <c r="K12" t="s">
        <v>12183</v>
      </c>
    </row>
    <row r="13" spans="1:11" x14ac:dyDescent="0.45">
      <c r="A13" t="s">
        <v>11759</v>
      </c>
      <c r="B13">
        <v>7</v>
      </c>
      <c r="C13" t="s">
        <v>3326</v>
      </c>
      <c r="D13" t="s">
        <v>3325</v>
      </c>
      <c r="E13" t="s">
        <v>766</v>
      </c>
      <c r="F13">
        <v>2022</v>
      </c>
      <c r="G13" t="s">
        <v>3324</v>
      </c>
      <c r="I13" t="s">
        <v>3323</v>
      </c>
      <c r="J13" t="s">
        <v>3322</v>
      </c>
      <c r="K13" t="s">
        <v>12530</v>
      </c>
    </row>
    <row r="14" spans="1:11" x14ac:dyDescent="0.45">
      <c r="A14" t="s">
        <v>11759</v>
      </c>
      <c r="B14">
        <v>7</v>
      </c>
      <c r="C14" t="s">
        <v>3561</v>
      </c>
      <c r="D14" t="s">
        <v>3560</v>
      </c>
      <c r="E14" t="s">
        <v>3559</v>
      </c>
      <c r="F14">
        <v>2022</v>
      </c>
      <c r="G14" t="s">
        <v>3557</v>
      </c>
      <c r="I14" t="s">
        <v>3556</v>
      </c>
      <c r="J14" t="s">
        <v>3555</v>
      </c>
      <c r="K14" t="s">
        <v>12496</v>
      </c>
    </row>
    <row r="15" spans="1:11" x14ac:dyDescent="0.45">
      <c r="A15" t="s">
        <v>11759</v>
      </c>
      <c r="B15">
        <v>7</v>
      </c>
      <c r="C15" t="s">
        <v>4736</v>
      </c>
      <c r="D15" t="s">
        <v>4735</v>
      </c>
      <c r="E15" t="s">
        <v>720</v>
      </c>
      <c r="F15">
        <v>2024</v>
      </c>
      <c r="G15" t="s">
        <v>4732</v>
      </c>
      <c r="I15" t="s">
        <v>4731</v>
      </c>
      <c r="J15" t="s">
        <v>4730</v>
      </c>
      <c r="K15" t="s">
        <v>12321</v>
      </c>
    </row>
    <row r="16" spans="1:11" x14ac:dyDescent="0.45">
      <c r="A16" t="s">
        <v>11759</v>
      </c>
      <c r="B16">
        <v>7</v>
      </c>
      <c r="C16" t="s">
        <v>2509</v>
      </c>
      <c r="D16" t="s">
        <v>2508</v>
      </c>
      <c r="E16" t="s">
        <v>1157</v>
      </c>
      <c r="F16">
        <v>2023</v>
      </c>
      <c r="G16" t="s">
        <v>2507</v>
      </c>
      <c r="I16" t="s">
        <v>2506</v>
      </c>
      <c r="J16" t="s">
        <v>2505</v>
      </c>
      <c r="K16" t="s">
        <v>12652</v>
      </c>
    </row>
    <row r="17" spans="1:11" x14ac:dyDescent="0.45">
      <c r="A17" t="s">
        <v>11759</v>
      </c>
      <c r="B17">
        <v>7</v>
      </c>
      <c r="C17" t="s">
        <v>5220</v>
      </c>
      <c r="D17" t="s">
        <v>5219</v>
      </c>
      <c r="E17" t="s">
        <v>2380</v>
      </c>
      <c r="F17">
        <v>2024</v>
      </c>
      <c r="G17" t="s">
        <v>5218</v>
      </c>
      <c r="I17" t="s">
        <v>5217</v>
      </c>
      <c r="J17" t="s">
        <v>5216</v>
      </c>
      <c r="K17" t="s">
        <v>12247</v>
      </c>
    </row>
    <row r="18" spans="1:11" x14ac:dyDescent="0.45">
      <c r="A18" t="s">
        <v>11759</v>
      </c>
      <c r="B18">
        <v>7</v>
      </c>
      <c r="C18" t="s">
        <v>968</v>
      </c>
      <c r="D18" t="s">
        <v>967</v>
      </c>
      <c r="E18" t="s">
        <v>711</v>
      </c>
      <c r="F18">
        <v>2021</v>
      </c>
      <c r="G18" t="s">
        <v>966</v>
      </c>
      <c r="I18" t="s">
        <v>965</v>
      </c>
      <c r="J18" t="s">
        <v>964</v>
      </c>
      <c r="K18" t="s">
        <v>12865</v>
      </c>
    </row>
    <row r="19" spans="1:11" x14ac:dyDescent="0.45">
      <c r="A19" t="s">
        <v>11759</v>
      </c>
      <c r="B19">
        <v>7</v>
      </c>
      <c r="C19" t="s">
        <v>3010</v>
      </c>
      <c r="D19" t="s">
        <v>3009</v>
      </c>
      <c r="E19" t="s">
        <v>3008</v>
      </c>
      <c r="F19">
        <v>2024</v>
      </c>
      <c r="G19" t="s">
        <v>3005</v>
      </c>
      <c r="I19" t="s">
        <v>3004</v>
      </c>
      <c r="J19" t="s">
        <v>3003</v>
      </c>
      <c r="K19" t="s">
        <v>12577</v>
      </c>
    </row>
    <row r="20" spans="1:11" x14ac:dyDescent="0.45">
      <c r="A20" t="s">
        <v>11759</v>
      </c>
      <c r="B20">
        <v>7</v>
      </c>
      <c r="C20" t="s">
        <v>4118</v>
      </c>
      <c r="D20" t="s">
        <v>4117</v>
      </c>
      <c r="E20" t="s">
        <v>759</v>
      </c>
      <c r="F20">
        <v>2022</v>
      </c>
      <c r="G20" t="s">
        <v>4115</v>
      </c>
      <c r="I20" t="s">
        <v>4114</v>
      </c>
      <c r="J20" t="s">
        <v>4113</v>
      </c>
      <c r="K20" t="s">
        <v>12415</v>
      </c>
    </row>
    <row r="21" spans="1:11" x14ac:dyDescent="0.45">
      <c r="A21" t="s">
        <v>11759</v>
      </c>
      <c r="B21">
        <v>7</v>
      </c>
      <c r="C21" t="s">
        <v>4357</v>
      </c>
      <c r="D21" t="s">
        <v>4356</v>
      </c>
      <c r="E21" t="s">
        <v>902</v>
      </c>
      <c r="F21">
        <v>2022</v>
      </c>
      <c r="G21" t="s">
        <v>4353</v>
      </c>
      <c r="I21" t="s">
        <v>4352</v>
      </c>
      <c r="J21" t="s">
        <v>4351</v>
      </c>
      <c r="K21" t="s">
        <v>12378</v>
      </c>
    </row>
    <row r="22" spans="1:11" x14ac:dyDescent="0.45">
      <c r="A22" t="s">
        <v>11759</v>
      </c>
      <c r="B22">
        <v>7</v>
      </c>
      <c r="C22" t="s">
        <v>5739</v>
      </c>
      <c r="D22" t="s">
        <v>5738</v>
      </c>
      <c r="E22" t="s">
        <v>1581</v>
      </c>
      <c r="F22">
        <v>2024</v>
      </c>
      <c r="G22" t="s">
        <v>5737</v>
      </c>
      <c r="I22" t="s">
        <v>5736</v>
      </c>
      <c r="J22" t="s">
        <v>5735</v>
      </c>
      <c r="K22" t="s">
        <v>12168</v>
      </c>
    </row>
    <row r="23" spans="1:11" x14ac:dyDescent="0.45">
      <c r="A23" t="s">
        <v>11759</v>
      </c>
      <c r="B23">
        <v>7</v>
      </c>
      <c r="C23" t="s">
        <v>1483</v>
      </c>
      <c r="D23" t="s">
        <v>1482</v>
      </c>
      <c r="E23" t="s">
        <v>1481</v>
      </c>
      <c r="F23">
        <v>2020</v>
      </c>
      <c r="G23" t="s">
        <v>1478</v>
      </c>
      <c r="I23" t="s">
        <v>1477</v>
      </c>
      <c r="J23" t="s">
        <v>1476</v>
      </c>
      <c r="K23" t="s">
        <v>12793</v>
      </c>
    </row>
    <row r="24" spans="1:11" x14ac:dyDescent="0.45">
      <c r="A24" t="s">
        <v>11759</v>
      </c>
      <c r="B24">
        <v>7</v>
      </c>
      <c r="C24" t="s">
        <v>3320</v>
      </c>
      <c r="D24" t="s">
        <v>3319</v>
      </c>
      <c r="E24" t="s">
        <v>655</v>
      </c>
      <c r="F24">
        <v>2023</v>
      </c>
      <c r="G24" t="s">
        <v>3318</v>
      </c>
      <c r="I24" t="s">
        <v>3317</v>
      </c>
      <c r="J24" t="s">
        <v>3316</v>
      </c>
      <c r="K24" t="s">
        <v>12531</v>
      </c>
    </row>
    <row r="25" spans="1:11" x14ac:dyDescent="0.45">
      <c r="A25" t="s">
        <v>11759</v>
      </c>
      <c r="B25">
        <v>7</v>
      </c>
      <c r="C25" t="s">
        <v>2295</v>
      </c>
      <c r="D25" t="s">
        <v>2294</v>
      </c>
      <c r="E25" t="s">
        <v>1823</v>
      </c>
      <c r="F25">
        <v>2018</v>
      </c>
      <c r="G25" t="s">
        <v>2292</v>
      </c>
      <c r="I25" t="s">
        <v>2291</v>
      </c>
      <c r="J25" t="s">
        <v>2290</v>
      </c>
      <c r="K25" t="s">
        <v>12682</v>
      </c>
    </row>
    <row r="26" spans="1:11" x14ac:dyDescent="0.45">
      <c r="A26" t="s">
        <v>11759</v>
      </c>
      <c r="B26">
        <v>7</v>
      </c>
      <c r="C26" t="s">
        <v>4742</v>
      </c>
      <c r="D26" t="s">
        <v>4741</v>
      </c>
      <c r="E26" t="s">
        <v>1267</v>
      </c>
      <c r="F26">
        <v>2024</v>
      </c>
      <c r="G26" t="s">
        <v>4740</v>
      </c>
      <c r="I26" t="s">
        <v>4739</v>
      </c>
      <c r="J26" t="s">
        <v>4738</v>
      </c>
      <c r="K26" t="s">
        <v>12320</v>
      </c>
    </row>
    <row r="27" spans="1:11" x14ac:dyDescent="0.45">
      <c r="A27" t="s">
        <v>11759</v>
      </c>
      <c r="B27">
        <v>7</v>
      </c>
      <c r="C27" t="s">
        <v>3063</v>
      </c>
      <c r="D27" t="s">
        <v>3062</v>
      </c>
      <c r="E27" t="s">
        <v>3061</v>
      </c>
      <c r="F27">
        <v>2023</v>
      </c>
      <c r="G27" t="s">
        <v>3060</v>
      </c>
      <c r="I27" t="s">
        <v>3059</v>
      </c>
      <c r="J27" t="s">
        <v>3058</v>
      </c>
      <c r="K27" t="s">
        <v>12569</v>
      </c>
    </row>
    <row r="28" spans="1:11" x14ac:dyDescent="0.45">
      <c r="A28" t="s">
        <v>11759</v>
      </c>
      <c r="B28">
        <v>7</v>
      </c>
      <c r="C28" t="s">
        <v>1619</v>
      </c>
      <c r="D28" t="s">
        <v>1618</v>
      </c>
      <c r="E28" t="s">
        <v>795</v>
      </c>
      <c r="F28">
        <v>2019</v>
      </c>
      <c r="G28" t="s">
        <v>1616</v>
      </c>
      <c r="I28" t="s">
        <v>1615</v>
      </c>
      <c r="J28" t="s">
        <v>1614</v>
      </c>
      <c r="K28" t="s">
        <v>12774</v>
      </c>
    </row>
    <row r="29" spans="1:11" x14ac:dyDescent="0.45">
      <c r="A29" t="s">
        <v>11759</v>
      </c>
      <c r="B29">
        <v>7</v>
      </c>
      <c r="C29" t="s">
        <v>4149</v>
      </c>
      <c r="D29" t="s">
        <v>4148</v>
      </c>
      <c r="E29" t="s">
        <v>4147</v>
      </c>
      <c r="F29">
        <v>2022</v>
      </c>
      <c r="G29" t="s">
        <v>4146</v>
      </c>
      <c r="I29" t="s">
        <v>4145</v>
      </c>
      <c r="K29" t="s">
        <v>12410</v>
      </c>
    </row>
    <row r="30" spans="1:11" x14ac:dyDescent="0.45">
      <c r="A30" t="s">
        <v>11759</v>
      </c>
      <c r="B30">
        <v>7</v>
      </c>
      <c r="C30" t="s">
        <v>1041</v>
      </c>
      <c r="D30" t="s">
        <v>1040</v>
      </c>
      <c r="E30" t="s">
        <v>773</v>
      </c>
      <c r="F30">
        <v>2021</v>
      </c>
      <c r="G30" t="s">
        <v>1039</v>
      </c>
      <c r="I30" t="s">
        <v>1038</v>
      </c>
      <c r="J30" t="s">
        <v>1037</v>
      </c>
      <c r="K30" t="s">
        <v>12854</v>
      </c>
    </row>
    <row r="31" spans="1:11" x14ac:dyDescent="0.45">
      <c r="A31" t="s">
        <v>11759</v>
      </c>
      <c r="B31">
        <v>7</v>
      </c>
      <c r="C31" t="s">
        <v>1466</v>
      </c>
      <c r="D31" t="s">
        <v>1465</v>
      </c>
      <c r="E31" t="s">
        <v>766</v>
      </c>
      <c r="F31">
        <v>2019</v>
      </c>
      <c r="G31" t="s">
        <v>1463</v>
      </c>
      <c r="I31" t="s">
        <v>1462</v>
      </c>
      <c r="J31" t="s">
        <v>1461</v>
      </c>
      <c r="K31" t="s">
        <v>12795</v>
      </c>
    </row>
    <row r="32" spans="1:11" x14ac:dyDescent="0.45">
      <c r="A32" t="s">
        <v>11759</v>
      </c>
      <c r="B32">
        <v>7</v>
      </c>
      <c r="C32" t="s">
        <v>3951</v>
      </c>
      <c r="D32" t="s">
        <v>3950</v>
      </c>
      <c r="E32" t="s">
        <v>1318</v>
      </c>
      <c r="F32">
        <v>2022</v>
      </c>
      <c r="G32" t="s">
        <v>3949</v>
      </c>
      <c r="I32" t="s">
        <v>3948</v>
      </c>
      <c r="J32" t="s">
        <v>3947</v>
      </c>
      <c r="K32" t="s">
        <v>12439</v>
      </c>
    </row>
    <row r="33" spans="1:11" x14ac:dyDescent="0.45">
      <c r="A33" t="s">
        <v>11759</v>
      </c>
      <c r="B33">
        <v>7</v>
      </c>
      <c r="C33" t="s">
        <v>4703</v>
      </c>
      <c r="D33" t="s">
        <v>4702</v>
      </c>
      <c r="E33" t="s">
        <v>704</v>
      </c>
      <c r="F33">
        <v>2024</v>
      </c>
      <c r="G33" t="s">
        <v>4701</v>
      </c>
      <c r="I33" t="s">
        <v>4700</v>
      </c>
      <c r="J33" t="s">
        <v>4699</v>
      </c>
      <c r="K33" t="s">
        <v>12326</v>
      </c>
    </row>
    <row r="34" spans="1:11" x14ac:dyDescent="0.45">
      <c r="A34" t="s">
        <v>11759</v>
      </c>
      <c r="B34">
        <v>7</v>
      </c>
      <c r="C34" t="s">
        <v>2009</v>
      </c>
      <c r="D34" t="s">
        <v>2008</v>
      </c>
      <c r="E34" t="s">
        <v>1717</v>
      </c>
      <c r="F34">
        <v>2020</v>
      </c>
      <c r="G34" t="s">
        <v>2006</v>
      </c>
      <c r="I34" t="s">
        <v>2005</v>
      </c>
      <c r="J34" t="s">
        <v>2004</v>
      </c>
      <c r="K34" t="s">
        <v>12720</v>
      </c>
    </row>
    <row r="35" spans="1:11" x14ac:dyDescent="0.45">
      <c r="A35" t="s">
        <v>11759</v>
      </c>
      <c r="B35">
        <v>7</v>
      </c>
      <c r="C35" t="s">
        <v>1359</v>
      </c>
      <c r="D35" t="s">
        <v>1358</v>
      </c>
      <c r="E35" t="s">
        <v>720</v>
      </c>
      <c r="F35">
        <v>2019</v>
      </c>
      <c r="G35" t="s">
        <v>1355</v>
      </c>
      <c r="I35" t="s">
        <v>1354</v>
      </c>
      <c r="J35" t="s">
        <v>1353</v>
      </c>
      <c r="K35" t="s">
        <v>12809</v>
      </c>
    </row>
    <row r="36" spans="1:11" x14ac:dyDescent="0.45">
      <c r="A36" t="s">
        <v>11759</v>
      </c>
      <c r="B36">
        <v>7</v>
      </c>
      <c r="C36" t="s">
        <v>2425</v>
      </c>
      <c r="D36" t="s">
        <v>2424</v>
      </c>
      <c r="E36" t="s">
        <v>2423</v>
      </c>
      <c r="F36">
        <v>2017</v>
      </c>
      <c r="G36" t="s">
        <v>2421</v>
      </c>
      <c r="I36" t="s">
        <v>2420</v>
      </c>
      <c r="J36" t="s">
        <v>2419</v>
      </c>
      <c r="K36" t="s">
        <v>12664</v>
      </c>
    </row>
    <row r="37" spans="1:11" x14ac:dyDescent="0.45">
      <c r="A37" t="s">
        <v>11759</v>
      </c>
      <c r="B37">
        <v>7</v>
      </c>
      <c r="C37" t="s">
        <v>864</v>
      </c>
      <c r="D37" t="s">
        <v>863</v>
      </c>
      <c r="E37" t="s">
        <v>655</v>
      </c>
      <c r="F37">
        <v>2020</v>
      </c>
      <c r="G37" t="s">
        <v>862</v>
      </c>
      <c r="I37" t="s">
        <v>861</v>
      </c>
      <c r="J37" t="s">
        <v>860</v>
      </c>
      <c r="K37" t="s">
        <v>12879</v>
      </c>
    </row>
    <row r="38" spans="1:11" x14ac:dyDescent="0.45">
      <c r="A38" t="s">
        <v>11759</v>
      </c>
      <c r="B38">
        <v>7</v>
      </c>
      <c r="C38" t="s">
        <v>1619</v>
      </c>
      <c r="D38" t="s">
        <v>2229</v>
      </c>
      <c r="E38" t="s">
        <v>795</v>
      </c>
      <c r="F38">
        <v>2017</v>
      </c>
      <c r="G38" t="s">
        <v>2227</v>
      </c>
      <c r="I38" t="s">
        <v>2226</v>
      </c>
      <c r="J38" t="s">
        <v>2225</v>
      </c>
      <c r="K38" t="s">
        <v>12691</v>
      </c>
    </row>
    <row r="39" spans="1:11" x14ac:dyDescent="0.45">
      <c r="A39" t="s">
        <v>11759</v>
      </c>
      <c r="B39">
        <v>7</v>
      </c>
      <c r="C39" t="s">
        <v>4324</v>
      </c>
      <c r="D39" t="s">
        <v>4323</v>
      </c>
      <c r="E39" t="s">
        <v>4322</v>
      </c>
      <c r="F39">
        <v>2022</v>
      </c>
      <c r="G39" t="s">
        <v>4321</v>
      </c>
      <c r="I39" t="s">
        <v>4320</v>
      </c>
      <c r="J39" t="s">
        <v>4319</v>
      </c>
      <c r="K39" t="s">
        <v>12383</v>
      </c>
    </row>
    <row r="40" spans="1:11" x14ac:dyDescent="0.45">
      <c r="A40" t="s">
        <v>11759</v>
      </c>
      <c r="B40">
        <v>7</v>
      </c>
      <c r="C40" t="s">
        <v>3737</v>
      </c>
      <c r="D40" t="s">
        <v>3736</v>
      </c>
      <c r="E40" t="s">
        <v>2137</v>
      </c>
      <c r="F40">
        <v>2023</v>
      </c>
      <c r="G40" t="s">
        <v>3735</v>
      </c>
      <c r="I40" t="s">
        <v>3734</v>
      </c>
      <c r="K40" t="s">
        <v>12470</v>
      </c>
    </row>
    <row r="41" spans="1:11" x14ac:dyDescent="0.45">
      <c r="A41" t="s">
        <v>11759</v>
      </c>
      <c r="B41">
        <v>7</v>
      </c>
      <c r="C41" t="s">
        <v>5029</v>
      </c>
      <c r="D41" t="s">
        <v>5028</v>
      </c>
      <c r="E41" t="s">
        <v>5027</v>
      </c>
      <c r="F41">
        <v>2024</v>
      </c>
      <c r="G41" t="s">
        <v>5026</v>
      </c>
      <c r="I41" t="s">
        <v>5025</v>
      </c>
      <c r="J41" t="s">
        <v>5024</v>
      </c>
      <c r="K41" t="s">
        <v>12277</v>
      </c>
    </row>
    <row r="42" spans="1:11" x14ac:dyDescent="0.45">
      <c r="A42" t="s">
        <v>11759</v>
      </c>
      <c r="B42">
        <v>7</v>
      </c>
      <c r="C42" t="s">
        <v>5387</v>
      </c>
      <c r="D42" t="s">
        <v>5386</v>
      </c>
      <c r="E42" t="s">
        <v>795</v>
      </c>
      <c r="F42">
        <v>2024</v>
      </c>
      <c r="G42" t="s">
        <v>5385</v>
      </c>
      <c r="I42" t="s">
        <v>5384</v>
      </c>
      <c r="J42" t="s">
        <v>5383</v>
      </c>
      <c r="K42" t="s">
        <v>12222</v>
      </c>
    </row>
    <row r="43" spans="1:11" x14ac:dyDescent="0.45">
      <c r="A43" t="s">
        <v>11759</v>
      </c>
      <c r="B43">
        <v>7</v>
      </c>
      <c r="C43" t="s">
        <v>2184</v>
      </c>
      <c r="D43" t="s">
        <v>2183</v>
      </c>
      <c r="E43" t="s">
        <v>2182</v>
      </c>
      <c r="F43">
        <v>2017</v>
      </c>
      <c r="G43" t="s">
        <v>2180</v>
      </c>
      <c r="I43" t="s">
        <v>2179</v>
      </c>
      <c r="J43" t="s">
        <v>2178</v>
      </c>
      <c r="K43" t="s">
        <v>12697</v>
      </c>
    </row>
    <row r="44" spans="1:11" x14ac:dyDescent="0.45">
      <c r="A44" t="s">
        <v>11759</v>
      </c>
      <c r="B44">
        <v>7</v>
      </c>
      <c r="C44" t="s">
        <v>1749</v>
      </c>
      <c r="D44" t="s">
        <v>1748</v>
      </c>
      <c r="E44" t="s">
        <v>720</v>
      </c>
      <c r="F44">
        <v>2020</v>
      </c>
      <c r="G44" t="s">
        <v>1745</v>
      </c>
      <c r="I44" t="s">
        <v>1744</v>
      </c>
      <c r="J44" t="s">
        <v>1743</v>
      </c>
      <c r="K44" t="s">
        <v>12756</v>
      </c>
    </row>
    <row r="45" spans="1:11" x14ac:dyDescent="0.45">
      <c r="A45" t="s">
        <v>11759</v>
      </c>
      <c r="B45">
        <v>7</v>
      </c>
      <c r="C45" t="s">
        <v>4595</v>
      </c>
      <c r="D45" t="s">
        <v>4594</v>
      </c>
      <c r="E45" t="s">
        <v>4593</v>
      </c>
      <c r="F45">
        <v>2024</v>
      </c>
      <c r="G45" t="s">
        <v>4592</v>
      </c>
      <c r="I45" t="s">
        <v>4591</v>
      </c>
      <c r="J45" t="s">
        <v>4590</v>
      </c>
      <c r="K45" t="s">
        <v>12342</v>
      </c>
    </row>
    <row r="46" spans="1:11" x14ac:dyDescent="0.45">
      <c r="A46" t="s">
        <v>11759</v>
      </c>
      <c r="B46">
        <v>7</v>
      </c>
      <c r="C46" t="s">
        <v>1704</v>
      </c>
      <c r="D46" t="s">
        <v>1703</v>
      </c>
      <c r="E46" t="s">
        <v>1702</v>
      </c>
      <c r="F46">
        <v>2019</v>
      </c>
      <c r="G46" t="s">
        <v>1700</v>
      </c>
      <c r="I46" t="s">
        <v>1699</v>
      </c>
      <c r="J46" t="s">
        <v>1698</v>
      </c>
      <c r="K46" t="s">
        <v>12762</v>
      </c>
    </row>
    <row r="47" spans="1:11" x14ac:dyDescent="0.45">
      <c r="A47" t="s">
        <v>11759</v>
      </c>
      <c r="B47">
        <v>7</v>
      </c>
      <c r="C47" t="s">
        <v>4574</v>
      </c>
      <c r="D47" t="s">
        <v>4573</v>
      </c>
      <c r="E47" t="s">
        <v>2380</v>
      </c>
      <c r="F47">
        <v>2024</v>
      </c>
      <c r="G47" t="s">
        <v>4572</v>
      </c>
      <c r="I47" t="s">
        <v>4571</v>
      </c>
      <c r="J47" t="s">
        <v>4570</v>
      </c>
      <c r="K47" t="s">
        <v>12345</v>
      </c>
    </row>
    <row r="48" spans="1:11" x14ac:dyDescent="0.45">
      <c r="A48" t="s">
        <v>11759</v>
      </c>
      <c r="B48">
        <v>7</v>
      </c>
      <c r="C48" t="s">
        <v>5155</v>
      </c>
      <c r="D48" t="s">
        <v>5154</v>
      </c>
      <c r="E48" t="s">
        <v>902</v>
      </c>
      <c r="F48">
        <v>2024</v>
      </c>
      <c r="G48" t="s">
        <v>5152</v>
      </c>
      <c r="I48" t="s">
        <v>5151</v>
      </c>
      <c r="J48" t="s">
        <v>5150</v>
      </c>
      <c r="K48" t="s">
        <v>12257</v>
      </c>
    </row>
    <row r="49" spans="1:11" x14ac:dyDescent="0.45">
      <c r="A49" t="s">
        <v>11759</v>
      </c>
      <c r="B49">
        <v>7</v>
      </c>
      <c r="C49" t="s">
        <v>1328</v>
      </c>
      <c r="D49" t="s">
        <v>1327</v>
      </c>
      <c r="E49" t="s">
        <v>720</v>
      </c>
      <c r="F49">
        <v>2019</v>
      </c>
      <c r="G49" t="s">
        <v>1324</v>
      </c>
      <c r="I49" t="s">
        <v>1323</v>
      </c>
      <c r="J49" t="s">
        <v>1322</v>
      </c>
      <c r="K49" t="s">
        <v>12813</v>
      </c>
    </row>
    <row r="50" spans="1:11" x14ac:dyDescent="0.45">
      <c r="A50" t="s">
        <v>11759</v>
      </c>
      <c r="B50">
        <v>7</v>
      </c>
      <c r="C50" t="s">
        <v>2769</v>
      </c>
      <c r="D50" t="s">
        <v>2768</v>
      </c>
      <c r="E50" t="s">
        <v>893</v>
      </c>
      <c r="F50">
        <v>2023</v>
      </c>
      <c r="G50" t="s">
        <v>2766</v>
      </c>
      <c r="I50" t="s">
        <v>2765</v>
      </c>
      <c r="J50" t="s">
        <v>2764</v>
      </c>
      <c r="K50" t="s">
        <v>12613</v>
      </c>
    </row>
    <row r="51" spans="1:11" x14ac:dyDescent="0.45">
      <c r="A51" t="s">
        <v>11759</v>
      </c>
      <c r="B51">
        <v>7</v>
      </c>
      <c r="C51" t="s">
        <v>3686</v>
      </c>
      <c r="D51" t="s">
        <v>3685</v>
      </c>
      <c r="E51" t="s">
        <v>795</v>
      </c>
      <c r="F51">
        <v>2023</v>
      </c>
      <c r="G51" t="s">
        <v>3684</v>
      </c>
      <c r="I51" t="s">
        <v>3683</v>
      </c>
      <c r="J51" t="s">
        <v>3682</v>
      </c>
      <c r="K51" t="s">
        <v>12478</v>
      </c>
    </row>
    <row r="52" spans="1:11" x14ac:dyDescent="0.45">
      <c r="A52" t="s">
        <v>11759</v>
      </c>
      <c r="B52">
        <v>7</v>
      </c>
      <c r="C52" t="s">
        <v>3261</v>
      </c>
      <c r="D52" t="s">
        <v>3260</v>
      </c>
      <c r="E52" t="s">
        <v>3189</v>
      </c>
      <c r="F52">
        <v>2022</v>
      </c>
      <c r="G52" t="s">
        <v>3259</v>
      </c>
      <c r="I52" t="s">
        <v>3258</v>
      </c>
      <c r="J52" t="s">
        <v>3257</v>
      </c>
      <c r="K52" t="s">
        <v>12540</v>
      </c>
    </row>
    <row r="53" spans="1:11" x14ac:dyDescent="0.45">
      <c r="A53" t="s">
        <v>11759</v>
      </c>
      <c r="B53">
        <v>7</v>
      </c>
      <c r="C53" t="s">
        <v>2176</v>
      </c>
      <c r="D53" t="s">
        <v>2175</v>
      </c>
      <c r="E53" t="s">
        <v>893</v>
      </c>
      <c r="F53">
        <v>2018</v>
      </c>
      <c r="G53" t="s">
        <v>2173</v>
      </c>
      <c r="I53" t="s">
        <v>2172</v>
      </c>
      <c r="J53" t="s">
        <v>2171</v>
      </c>
      <c r="K53" t="s">
        <v>12698</v>
      </c>
    </row>
    <row r="54" spans="1:11" x14ac:dyDescent="0.45">
      <c r="A54" t="s">
        <v>11759</v>
      </c>
      <c r="B54">
        <v>7</v>
      </c>
      <c r="C54" t="s">
        <v>1771</v>
      </c>
      <c r="D54" t="s">
        <v>1770</v>
      </c>
      <c r="E54" t="s">
        <v>1769</v>
      </c>
      <c r="F54">
        <v>2019</v>
      </c>
      <c r="G54" t="s">
        <v>1767</v>
      </c>
      <c r="I54" t="s">
        <v>1766</v>
      </c>
      <c r="J54" t="s">
        <v>1765</v>
      </c>
      <c r="K54" t="s">
        <v>12753</v>
      </c>
    </row>
    <row r="55" spans="1:11" x14ac:dyDescent="0.45">
      <c r="A55" t="s">
        <v>11759</v>
      </c>
      <c r="B55">
        <v>7</v>
      </c>
      <c r="C55" t="s">
        <v>1647</v>
      </c>
      <c r="D55" t="s">
        <v>1646</v>
      </c>
      <c r="E55" t="s">
        <v>893</v>
      </c>
      <c r="F55">
        <v>2019</v>
      </c>
      <c r="G55" t="s">
        <v>1644</v>
      </c>
      <c r="I55" t="s">
        <v>1643</v>
      </c>
      <c r="J55" t="s">
        <v>1642</v>
      </c>
      <c r="K55" t="s">
        <v>12770</v>
      </c>
    </row>
    <row r="56" spans="1:11" x14ac:dyDescent="0.45">
      <c r="A56" t="s">
        <v>11759</v>
      </c>
      <c r="B56">
        <v>7</v>
      </c>
      <c r="C56" t="s">
        <v>2354</v>
      </c>
      <c r="D56" t="s">
        <v>2353</v>
      </c>
      <c r="E56" t="s">
        <v>2198</v>
      </c>
      <c r="F56">
        <v>2019</v>
      </c>
      <c r="G56" t="s">
        <v>2351</v>
      </c>
      <c r="I56" t="s">
        <v>2350</v>
      </c>
      <c r="J56" t="s">
        <v>2349</v>
      </c>
      <c r="K56" t="s">
        <v>12674</v>
      </c>
    </row>
    <row r="57" spans="1:11" x14ac:dyDescent="0.45">
      <c r="A57" t="s">
        <v>11759</v>
      </c>
      <c r="B57">
        <v>7</v>
      </c>
      <c r="C57" t="s">
        <v>2258</v>
      </c>
      <c r="D57" t="s">
        <v>2257</v>
      </c>
      <c r="E57" t="s">
        <v>720</v>
      </c>
      <c r="F57">
        <v>2017</v>
      </c>
      <c r="G57" t="s">
        <v>2254</v>
      </c>
      <c r="I57" t="s">
        <v>2253</v>
      </c>
      <c r="J57" t="s">
        <v>2252</v>
      </c>
      <c r="K57" t="s">
        <v>12687</v>
      </c>
    </row>
    <row r="58" spans="1:11" x14ac:dyDescent="0.45">
      <c r="A58" t="s">
        <v>11759</v>
      </c>
      <c r="B58">
        <v>7</v>
      </c>
      <c r="C58" t="s">
        <v>3048</v>
      </c>
      <c r="D58" t="s">
        <v>3047</v>
      </c>
      <c r="E58" t="s">
        <v>1349</v>
      </c>
      <c r="F58">
        <v>2023</v>
      </c>
      <c r="G58" t="s">
        <v>3046</v>
      </c>
      <c r="I58" t="s">
        <v>3045</v>
      </c>
      <c r="J58" t="s">
        <v>3044</v>
      </c>
      <c r="K58" t="s">
        <v>12571</v>
      </c>
    </row>
    <row r="59" spans="1:11" x14ac:dyDescent="0.45">
      <c r="A59" t="s">
        <v>11759</v>
      </c>
      <c r="B59">
        <v>7</v>
      </c>
      <c r="C59" t="s">
        <v>3616</v>
      </c>
      <c r="D59" t="s">
        <v>3615</v>
      </c>
      <c r="E59" t="s">
        <v>902</v>
      </c>
      <c r="F59">
        <v>2023</v>
      </c>
      <c r="G59" t="s">
        <v>3613</v>
      </c>
      <c r="I59" t="s">
        <v>3612</v>
      </c>
      <c r="J59" t="s">
        <v>3611</v>
      </c>
      <c r="K59" t="s">
        <v>12488</v>
      </c>
    </row>
    <row r="60" spans="1:11" x14ac:dyDescent="0.45">
      <c r="A60" t="s">
        <v>11759</v>
      </c>
      <c r="B60">
        <v>7</v>
      </c>
      <c r="C60" t="s">
        <v>1510</v>
      </c>
      <c r="D60" t="s">
        <v>1509</v>
      </c>
      <c r="E60" t="s">
        <v>830</v>
      </c>
      <c r="F60">
        <v>2019</v>
      </c>
      <c r="G60" t="s">
        <v>1508</v>
      </c>
      <c r="I60" t="s">
        <v>1507</v>
      </c>
      <c r="J60" t="s">
        <v>1506</v>
      </c>
      <c r="K60" t="s">
        <v>12789</v>
      </c>
    </row>
    <row r="61" spans="1:11" x14ac:dyDescent="0.45">
      <c r="A61" t="s">
        <v>11759</v>
      </c>
      <c r="B61">
        <v>7</v>
      </c>
      <c r="C61" t="s">
        <v>1489</v>
      </c>
      <c r="D61" t="s">
        <v>1488</v>
      </c>
      <c r="E61" t="s">
        <v>830</v>
      </c>
      <c r="F61">
        <v>2020</v>
      </c>
      <c r="G61" t="s">
        <v>1487</v>
      </c>
      <c r="I61" t="s">
        <v>1486</v>
      </c>
      <c r="J61" t="s">
        <v>1485</v>
      </c>
      <c r="K61" t="s">
        <v>12792</v>
      </c>
    </row>
    <row r="62" spans="1:11" x14ac:dyDescent="0.45">
      <c r="A62" t="s">
        <v>11759</v>
      </c>
      <c r="B62">
        <v>7</v>
      </c>
      <c r="C62" t="s">
        <v>5498</v>
      </c>
      <c r="D62" t="s">
        <v>5497</v>
      </c>
      <c r="E62" t="s">
        <v>5496</v>
      </c>
      <c r="F62">
        <v>2024</v>
      </c>
      <c r="G62" t="s">
        <v>5495</v>
      </c>
      <c r="I62" t="s">
        <v>5494</v>
      </c>
      <c r="J62" t="s">
        <v>5493</v>
      </c>
      <c r="K62" t="s">
        <v>12205</v>
      </c>
    </row>
    <row r="63" spans="1:11" x14ac:dyDescent="0.45">
      <c r="A63" t="s">
        <v>11759</v>
      </c>
      <c r="B63">
        <v>7</v>
      </c>
      <c r="C63" t="s">
        <v>4895</v>
      </c>
      <c r="D63" t="s">
        <v>4894</v>
      </c>
      <c r="E63" t="s">
        <v>4893</v>
      </c>
      <c r="F63">
        <v>2024</v>
      </c>
      <c r="G63" t="s">
        <v>4892</v>
      </c>
      <c r="I63" t="s">
        <v>4891</v>
      </c>
      <c r="J63" t="s">
        <v>4890</v>
      </c>
      <c r="K63" t="s">
        <v>12297</v>
      </c>
    </row>
    <row r="64" spans="1:11" x14ac:dyDescent="0.45">
      <c r="A64" t="s">
        <v>11759</v>
      </c>
      <c r="B64">
        <v>7</v>
      </c>
      <c r="C64" t="s">
        <v>4111</v>
      </c>
      <c r="D64" t="s">
        <v>4110</v>
      </c>
      <c r="E64" t="s">
        <v>720</v>
      </c>
      <c r="F64">
        <v>2022</v>
      </c>
      <c r="G64" t="s">
        <v>4108</v>
      </c>
      <c r="I64" t="s">
        <v>4107</v>
      </c>
      <c r="J64" t="s">
        <v>4106</v>
      </c>
      <c r="K64" t="s">
        <v>12416</v>
      </c>
    </row>
    <row r="65" spans="1:11" x14ac:dyDescent="0.45">
      <c r="A65" t="s">
        <v>11759</v>
      </c>
      <c r="B65">
        <v>7</v>
      </c>
      <c r="C65" t="s">
        <v>1140</v>
      </c>
      <c r="D65" t="s">
        <v>1139</v>
      </c>
      <c r="E65" t="s">
        <v>640</v>
      </c>
      <c r="F65">
        <v>2021</v>
      </c>
      <c r="G65" t="s">
        <v>1138</v>
      </c>
      <c r="I65" t="s">
        <v>1137</v>
      </c>
      <c r="J65" t="s">
        <v>1136</v>
      </c>
      <c r="K65" t="s">
        <v>12840</v>
      </c>
    </row>
    <row r="66" spans="1:11" x14ac:dyDescent="0.45">
      <c r="A66" t="s">
        <v>11759</v>
      </c>
      <c r="B66">
        <v>7</v>
      </c>
      <c r="C66" t="s">
        <v>3894</v>
      </c>
      <c r="D66" t="s">
        <v>3893</v>
      </c>
      <c r="E66" t="s">
        <v>3425</v>
      </c>
      <c r="F66">
        <v>2021</v>
      </c>
      <c r="G66" t="s">
        <v>3892</v>
      </c>
      <c r="I66" t="s">
        <v>3891</v>
      </c>
      <c r="J66" t="s">
        <v>3890</v>
      </c>
      <c r="K66" t="s">
        <v>12447</v>
      </c>
    </row>
    <row r="67" spans="1:11" x14ac:dyDescent="0.45">
      <c r="A67" t="s">
        <v>11759</v>
      </c>
      <c r="B67">
        <v>7</v>
      </c>
      <c r="C67" t="s">
        <v>2327</v>
      </c>
      <c r="D67" t="s">
        <v>2326</v>
      </c>
      <c r="E67" t="s">
        <v>893</v>
      </c>
      <c r="F67">
        <v>2020</v>
      </c>
      <c r="G67" t="s">
        <v>2324</v>
      </c>
      <c r="I67" t="s">
        <v>2323</v>
      </c>
      <c r="J67" t="s">
        <v>2322</v>
      </c>
      <c r="K67" t="s">
        <v>12678</v>
      </c>
    </row>
    <row r="68" spans="1:11" x14ac:dyDescent="0.45">
      <c r="A68" t="s">
        <v>11759</v>
      </c>
      <c r="B68">
        <v>7</v>
      </c>
      <c r="C68" t="s">
        <v>4651</v>
      </c>
      <c r="D68" t="s">
        <v>4650</v>
      </c>
      <c r="E68" t="s">
        <v>3096</v>
      </c>
      <c r="F68">
        <v>2024</v>
      </c>
      <c r="G68" t="s">
        <v>4649</v>
      </c>
      <c r="I68" t="s">
        <v>4648</v>
      </c>
      <c r="J68" t="s">
        <v>4647</v>
      </c>
      <c r="K68" t="s">
        <v>12334</v>
      </c>
    </row>
    <row r="69" spans="1:11" x14ac:dyDescent="0.45">
      <c r="A69" t="s">
        <v>11759</v>
      </c>
      <c r="B69">
        <v>7</v>
      </c>
      <c r="C69" t="s">
        <v>1435</v>
      </c>
      <c r="D69" t="s">
        <v>1434</v>
      </c>
      <c r="E69" t="s">
        <v>902</v>
      </c>
      <c r="F69">
        <v>2020</v>
      </c>
      <c r="G69" t="s">
        <v>1431</v>
      </c>
      <c r="I69" t="s">
        <v>1430</v>
      </c>
      <c r="J69" t="s">
        <v>1429</v>
      </c>
      <c r="K69" t="s">
        <v>12799</v>
      </c>
    </row>
    <row r="70" spans="1:11" x14ac:dyDescent="0.45">
      <c r="A70" t="s">
        <v>11759</v>
      </c>
      <c r="B70">
        <v>7</v>
      </c>
      <c r="C70" t="s">
        <v>3184</v>
      </c>
      <c r="D70" t="s">
        <v>3183</v>
      </c>
      <c r="E70" t="s">
        <v>877</v>
      </c>
      <c r="F70">
        <v>2023</v>
      </c>
      <c r="G70" t="s">
        <v>3181</v>
      </c>
      <c r="I70" t="s">
        <v>3180</v>
      </c>
      <c r="J70" t="s">
        <v>3179</v>
      </c>
      <c r="K70" t="s">
        <v>12551</v>
      </c>
    </row>
    <row r="71" spans="1:11" x14ac:dyDescent="0.45">
      <c r="A71" t="s">
        <v>11759</v>
      </c>
      <c r="B71">
        <v>7</v>
      </c>
      <c r="C71" t="s">
        <v>2654</v>
      </c>
      <c r="D71" t="s">
        <v>2653</v>
      </c>
      <c r="E71" t="s">
        <v>2652</v>
      </c>
      <c r="F71">
        <v>2023</v>
      </c>
      <c r="G71" t="s">
        <v>2651</v>
      </c>
      <c r="I71" t="s">
        <v>2650</v>
      </c>
      <c r="J71" t="s">
        <v>2649</v>
      </c>
      <c r="K71" t="s">
        <v>12630</v>
      </c>
    </row>
    <row r="72" spans="1:11" x14ac:dyDescent="0.45">
      <c r="A72" t="s">
        <v>11760</v>
      </c>
      <c r="B72" t="s">
        <v>5857</v>
      </c>
      <c r="C72" t="s">
        <v>7042</v>
      </c>
      <c r="D72" t="s">
        <v>7039</v>
      </c>
      <c r="F72">
        <v>2021</v>
      </c>
      <c r="G72" t="s">
        <v>7037</v>
      </c>
      <c r="I72" t="s">
        <v>7036</v>
      </c>
      <c r="K72" t="s">
        <v>13107</v>
      </c>
    </row>
    <row r="73" spans="1:11" x14ac:dyDescent="0.45">
      <c r="A73" t="s">
        <v>11759</v>
      </c>
      <c r="B73">
        <v>7</v>
      </c>
      <c r="C73" t="s">
        <v>5299</v>
      </c>
      <c r="D73" t="s">
        <v>5298</v>
      </c>
      <c r="E73" t="s">
        <v>5297</v>
      </c>
      <c r="F73">
        <v>2024</v>
      </c>
      <c r="G73" t="s">
        <v>5296</v>
      </c>
      <c r="I73" t="s">
        <v>5295</v>
      </c>
      <c r="J73" t="s">
        <v>5294</v>
      </c>
      <c r="K73" t="s">
        <v>12235</v>
      </c>
    </row>
    <row r="74" spans="1:11" x14ac:dyDescent="0.45">
      <c r="A74" t="s">
        <v>11759</v>
      </c>
      <c r="B74">
        <v>7</v>
      </c>
      <c r="C74" t="s">
        <v>1995</v>
      </c>
      <c r="D74" t="s">
        <v>1994</v>
      </c>
      <c r="E74" t="s">
        <v>893</v>
      </c>
      <c r="F74">
        <v>2019</v>
      </c>
      <c r="G74" t="s">
        <v>1992</v>
      </c>
      <c r="I74" t="s">
        <v>1991</v>
      </c>
      <c r="J74" t="s">
        <v>1990</v>
      </c>
      <c r="K74" t="s">
        <v>12722</v>
      </c>
    </row>
    <row r="75" spans="1:11" x14ac:dyDescent="0.45">
      <c r="A75" t="s">
        <v>11759</v>
      </c>
      <c r="B75">
        <v>7</v>
      </c>
      <c r="C75" t="s">
        <v>1880</v>
      </c>
      <c r="D75" t="s">
        <v>1879</v>
      </c>
      <c r="E75" t="s">
        <v>893</v>
      </c>
      <c r="F75">
        <v>2019</v>
      </c>
      <c r="G75" t="s">
        <v>1877</v>
      </c>
      <c r="I75" t="s">
        <v>1876</v>
      </c>
      <c r="J75" t="s">
        <v>1875</v>
      </c>
      <c r="K75" t="s">
        <v>12738</v>
      </c>
    </row>
    <row r="76" spans="1:11" x14ac:dyDescent="0.45">
      <c r="A76" t="s">
        <v>11759</v>
      </c>
      <c r="B76">
        <v>7</v>
      </c>
      <c r="C76" t="s">
        <v>2446</v>
      </c>
      <c r="D76" t="s">
        <v>2445</v>
      </c>
      <c r="E76" t="s">
        <v>1581</v>
      </c>
      <c r="F76">
        <v>2018</v>
      </c>
      <c r="G76" t="s">
        <v>2443</v>
      </c>
      <c r="I76" t="s">
        <v>2442</v>
      </c>
      <c r="J76" t="s">
        <v>2441</v>
      </c>
      <c r="K76" t="s">
        <v>12661</v>
      </c>
    </row>
    <row r="77" spans="1:11" x14ac:dyDescent="0.45">
      <c r="A77" t="s">
        <v>11759</v>
      </c>
      <c r="B77">
        <v>7</v>
      </c>
      <c r="C77" t="s">
        <v>3249</v>
      </c>
      <c r="D77" t="s">
        <v>3248</v>
      </c>
      <c r="E77" t="s">
        <v>3008</v>
      </c>
      <c r="F77">
        <v>2022</v>
      </c>
      <c r="G77" t="s">
        <v>3246</v>
      </c>
      <c r="I77" t="s">
        <v>3245</v>
      </c>
      <c r="J77" t="s">
        <v>3244</v>
      </c>
      <c r="K77" t="s">
        <v>12542</v>
      </c>
    </row>
    <row r="78" spans="1:11" x14ac:dyDescent="0.45">
      <c r="A78" t="s">
        <v>11759</v>
      </c>
      <c r="B78">
        <v>7</v>
      </c>
      <c r="C78" t="s">
        <v>5419</v>
      </c>
      <c r="D78" t="s">
        <v>5418</v>
      </c>
      <c r="E78" t="s">
        <v>1830</v>
      </c>
      <c r="F78">
        <v>2024</v>
      </c>
      <c r="G78" t="s">
        <v>5417</v>
      </c>
      <c r="I78" t="s">
        <v>5416</v>
      </c>
      <c r="J78" t="s">
        <v>5415</v>
      </c>
      <c r="K78" t="s">
        <v>12217</v>
      </c>
    </row>
    <row r="79" spans="1:11" x14ac:dyDescent="0.45">
      <c r="A79" t="s">
        <v>11759</v>
      </c>
      <c r="B79">
        <v>7</v>
      </c>
      <c r="C79" t="s">
        <v>2375</v>
      </c>
      <c r="D79" t="s">
        <v>2374</v>
      </c>
      <c r="E79" t="s">
        <v>1318</v>
      </c>
      <c r="F79">
        <v>2017</v>
      </c>
      <c r="G79" t="s">
        <v>2372</v>
      </c>
      <c r="I79" t="s">
        <v>2371</v>
      </c>
      <c r="J79" t="s">
        <v>2370</v>
      </c>
      <c r="K79" t="s">
        <v>12671</v>
      </c>
    </row>
    <row r="80" spans="1:11" x14ac:dyDescent="0.45">
      <c r="A80" t="s">
        <v>11759</v>
      </c>
      <c r="B80">
        <v>7</v>
      </c>
      <c r="C80" t="s">
        <v>2489</v>
      </c>
      <c r="D80" t="s">
        <v>2488</v>
      </c>
      <c r="E80" t="s">
        <v>2278</v>
      </c>
      <c r="F80">
        <v>2018</v>
      </c>
      <c r="G80" t="s">
        <v>2486</v>
      </c>
      <c r="I80" t="s">
        <v>2485</v>
      </c>
      <c r="J80" t="s">
        <v>2484</v>
      </c>
      <c r="K80" t="s">
        <v>12655</v>
      </c>
    </row>
    <row r="81" spans="1:11" x14ac:dyDescent="0.45">
      <c r="A81" t="s">
        <v>11759</v>
      </c>
      <c r="B81">
        <v>7</v>
      </c>
      <c r="C81" t="s">
        <v>3993</v>
      </c>
      <c r="D81" t="s">
        <v>3992</v>
      </c>
      <c r="E81" t="s">
        <v>3991</v>
      </c>
      <c r="F81">
        <v>2021</v>
      </c>
      <c r="G81" t="s">
        <v>3990</v>
      </c>
      <c r="I81" t="s">
        <v>3989</v>
      </c>
      <c r="K81" t="s">
        <v>12433</v>
      </c>
    </row>
    <row r="82" spans="1:11" x14ac:dyDescent="0.45">
      <c r="A82" t="s">
        <v>11759</v>
      </c>
      <c r="B82">
        <v>7</v>
      </c>
      <c r="C82" t="s">
        <v>3269</v>
      </c>
      <c r="D82" t="s">
        <v>3268</v>
      </c>
      <c r="E82" t="s">
        <v>3267</v>
      </c>
      <c r="F82">
        <v>2023</v>
      </c>
      <c r="G82" t="s">
        <v>3265</v>
      </c>
      <c r="I82" t="s">
        <v>3264</v>
      </c>
      <c r="J82" t="s">
        <v>3263</v>
      </c>
      <c r="K82" t="s">
        <v>12539</v>
      </c>
    </row>
    <row r="83" spans="1:11" x14ac:dyDescent="0.45">
      <c r="A83" t="s">
        <v>11759</v>
      </c>
      <c r="B83">
        <v>7</v>
      </c>
      <c r="C83" t="s">
        <v>4000</v>
      </c>
      <c r="D83" t="s">
        <v>3999</v>
      </c>
      <c r="E83" t="s">
        <v>3998</v>
      </c>
      <c r="F83">
        <v>2022</v>
      </c>
      <c r="G83" t="s">
        <v>3997</v>
      </c>
      <c r="I83" t="s">
        <v>3996</v>
      </c>
      <c r="J83" t="s">
        <v>3995</v>
      </c>
      <c r="K83" t="s">
        <v>12432</v>
      </c>
    </row>
    <row r="84" spans="1:11" x14ac:dyDescent="0.45">
      <c r="A84" t="s">
        <v>11759</v>
      </c>
      <c r="B84">
        <v>7</v>
      </c>
      <c r="C84" t="s">
        <v>5228</v>
      </c>
      <c r="D84" t="s">
        <v>5227</v>
      </c>
      <c r="E84" t="s">
        <v>5226</v>
      </c>
      <c r="F84">
        <v>2024</v>
      </c>
      <c r="G84" t="s">
        <v>5224</v>
      </c>
      <c r="I84" t="s">
        <v>5223</v>
      </c>
      <c r="J84" t="s">
        <v>5222</v>
      </c>
      <c r="K84" t="s">
        <v>12246</v>
      </c>
    </row>
    <row r="85" spans="1:11" x14ac:dyDescent="0.45">
      <c r="A85" t="s">
        <v>11759</v>
      </c>
      <c r="B85">
        <v>7</v>
      </c>
      <c r="C85" t="s">
        <v>5557</v>
      </c>
      <c r="D85" t="s">
        <v>5556</v>
      </c>
      <c r="E85" t="s">
        <v>5554</v>
      </c>
      <c r="F85">
        <v>2024</v>
      </c>
      <c r="G85" t="s">
        <v>5553</v>
      </c>
      <c r="J85" t="s">
        <v>5552</v>
      </c>
      <c r="K85" t="s">
        <v>12196</v>
      </c>
    </row>
    <row r="86" spans="1:11" x14ac:dyDescent="0.45">
      <c r="A86" t="s">
        <v>11759</v>
      </c>
      <c r="B86">
        <v>7</v>
      </c>
      <c r="C86" t="s">
        <v>3758</v>
      </c>
      <c r="D86" t="s">
        <v>3757</v>
      </c>
      <c r="E86" t="s">
        <v>3756</v>
      </c>
      <c r="F86">
        <v>2022</v>
      </c>
      <c r="G86" t="s">
        <v>3753</v>
      </c>
      <c r="I86" t="s">
        <v>3752</v>
      </c>
      <c r="K86" t="s">
        <v>12467</v>
      </c>
    </row>
    <row r="87" spans="1:11" x14ac:dyDescent="0.45">
      <c r="A87" t="s">
        <v>11759</v>
      </c>
      <c r="B87">
        <v>7</v>
      </c>
      <c r="C87" t="s">
        <v>2942</v>
      </c>
      <c r="D87" t="s">
        <v>2941</v>
      </c>
      <c r="E87" t="s">
        <v>2612</v>
      </c>
      <c r="F87">
        <v>2023</v>
      </c>
      <c r="G87" t="s">
        <v>2940</v>
      </c>
      <c r="I87" t="s">
        <v>2939</v>
      </c>
      <c r="J87" t="s">
        <v>2938</v>
      </c>
      <c r="K87" t="s">
        <v>12587</v>
      </c>
    </row>
    <row r="88" spans="1:11" x14ac:dyDescent="0.45">
      <c r="A88" t="s">
        <v>11759</v>
      </c>
      <c r="B88">
        <v>7</v>
      </c>
      <c r="C88" t="s">
        <v>4458</v>
      </c>
      <c r="D88" t="s">
        <v>4457</v>
      </c>
      <c r="E88" t="s">
        <v>4456</v>
      </c>
      <c r="F88">
        <v>2021</v>
      </c>
      <c r="G88" t="s">
        <v>4453</v>
      </c>
      <c r="J88" t="s">
        <v>4452</v>
      </c>
      <c r="K88" t="s">
        <v>12363</v>
      </c>
    </row>
    <row r="89" spans="1:11" x14ac:dyDescent="0.45">
      <c r="A89" t="s">
        <v>11759</v>
      </c>
      <c r="B89">
        <v>7</v>
      </c>
      <c r="C89" t="s">
        <v>3914</v>
      </c>
      <c r="D89" t="s">
        <v>3913</v>
      </c>
      <c r="E89" t="s">
        <v>3912</v>
      </c>
      <c r="F89">
        <v>2021</v>
      </c>
      <c r="G89" t="s">
        <v>3911</v>
      </c>
      <c r="I89" t="s">
        <v>3910</v>
      </c>
      <c r="J89" t="s">
        <v>3909</v>
      </c>
      <c r="K89" t="s">
        <v>12444</v>
      </c>
    </row>
    <row r="90" spans="1:11" x14ac:dyDescent="0.45">
      <c r="A90" t="s">
        <v>11759</v>
      </c>
      <c r="B90">
        <v>7</v>
      </c>
      <c r="C90" t="s">
        <v>3882</v>
      </c>
      <c r="D90" t="s">
        <v>3881</v>
      </c>
      <c r="E90" t="s">
        <v>720</v>
      </c>
      <c r="F90">
        <v>2022</v>
      </c>
      <c r="G90" t="s">
        <v>3878</v>
      </c>
      <c r="I90" t="s">
        <v>3877</v>
      </c>
      <c r="J90" t="s">
        <v>3876</v>
      </c>
      <c r="K90" t="s">
        <v>12449</v>
      </c>
    </row>
    <row r="91" spans="1:11" x14ac:dyDescent="0.45">
      <c r="A91" t="s">
        <v>11759</v>
      </c>
      <c r="B91">
        <v>7</v>
      </c>
      <c r="C91" t="s">
        <v>650</v>
      </c>
      <c r="D91" t="s">
        <v>649</v>
      </c>
      <c r="E91" t="s">
        <v>648</v>
      </c>
      <c r="F91">
        <v>2021</v>
      </c>
      <c r="G91" t="s">
        <v>646</v>
      </c>
      <c r="I91" t="s">
        <v>645</v>
      </c>
      <c r="J91" t="s">
        <v>644</v>
      </c>
      <c r="K91" t="s">
        <v>12909</v>
      </c>
    </row>
    <row r="92" spans="1:11" x14ac:dyDescent="0.45">
      <c r="A92" t="s">
        <v>11759</v>
      </c>
      <c r="B92">
        <v>7</v>
      </c>
      <c r="C92" t="s">
        <v>3666</v>
      </c>
      <c r="D92" t="s">
        <v>3665</v>
      </c>
      <c r="E92" t="s">
        <v>3664</v>
      </c>
      <c r="F92">
        <v>2022</v>
      </c>
      <c r="G92" t="s">
        <v>3662</v>
      </c>
      <c r="I92" t="s">
        <v>3661</v>
      </c>
      <c r="J92" t="s">
        <v>3660</v>
      </c>
      <c r="K92" t="s">
        <v>12481</v>
      </c>
    </row>
    <row r="93" spans="1:11" x14ac:dyDescent="0.45">
      <c r="A93" t="s">
        <v>11759</v>
      </c>
      <c r="B93">
        <v>7</v>
      </c>
      <c r="C93" t="s">
        <v>3385</v>
      </c>
      <c r="D93" t="s">
        <v>3384</v>
      </c>
      <c r="E93" t="s">
        <v>3383</v>
      </c>
      <c r="F93">
        <v>2022</v>
      </c>
      <c r="G93" t="s">
        <v>3382</v>
      </c>
      <c r="I93" t="s">
        <v>3381</v>
      </c>
      <c r="J93" t="s">
        <v>3380</v>
      </c>
      <c r="K93" t="s">
        <v>12521</v>
      </c>
    </row>
    <row r="94" spans="1:11" x14ac:dyDescent="0.45">
      <c r="A94" t="s">
        <v>11759</v>
      </c>
      <c r="B94">
        <v>7</v>
      </c>
      <c r="C94" t="s">
        <v>3353</v>
      </c>
      <c r="D94" t="s">
        <v>3352</v>
      </c>
      <c r="E94" t="s">
        <v>3351</v>
      </c>
      <c r="F94">
        <v>2022</v>
      </c>
      <c r="G94" t="s">
        <v>3350</v>
      </c>
      <c r="I94" t="s">
        <v>3349</v>
      </c>
      <c r="J94" t="s">
        <v>3348</v>
      </c>
      <c r="K94" t="s">
        <v>12526</v>
      </c>
    </row>
    <row r="95" spans="1:11" x14ac:dyDescent="0.45">
      <c r="A95" t="s">
        <v>11759</v>
      </c>
      <c r="B95">
        <v>7</v>
      </c>
      <c r="C95" t="s">
        <v>2467</v>
      </c>
      <c r="D95" t="s">
        <v>2466</v>
      </c>
      <c r="E95" t="s">
        <v>893</v>
      </c>
      <c r="F95">
        <v>2019</v>
      </c>
      <c r="G95" t="s">
        <v>2464</v>
      </c>
      <c r="I95" t="s">
        <v>2463</v>
      </c>
      <c r="J95" t="s">
        <v>2462</v>
      </c>
      <c r="K95" t="s">
        <v>12658</v>
      </c>
    </row>
    <row r="96" spans="1:11" x14ac:dyDescent="0.45">
      <c r="A96" t="s">
        <v>11759</v>
      </c>
      <c r="B96">
        <v>7</v>
      </c>
      <c r="C96" t="s">
        <v>2404</v>
      </c>
      <c r="D96" t="s">
        <v>2403</v>
      </c>
      <c r="E96" t="s">
        <v>999</v>
      </c>
      <c r="F96">
        <v>2017</v>
      </c>
      <c r="G96" t="s">
        <v>2401</v>
      </c>
      <c r="I96" t="s">
        <v>2400</v>
      </c>
      <c r="J96" t="s">
        <v>2399</v>
      </c>
      <c r="K96" t="s">
        <v>12667</v>
      </c>
    </row>
    <row r="97" spans="1:11" x14ac:dyDescent="0.45">
      <c r="A97" t="s">
        <v>11759</v>
      </c>
      <c r="B97">
        <v>7</v>
      </c>
      <c r="C97" t="s">
        <v>2548</v>
      </c>
      <c r="D97" t="s">
        <v>2547</v>
      </c>
      <c r="E97" t="s">
        <v>2546</v>
      </c>
      <c r="F97">
        <v>2024</v>
      </c>
      <c r="G97" t="s">
        <v>2544</v>
      </c>
      <c r="I97" t="s">
        <v>2543</v>
      </c>
      <c r="J97" t="s">
        <v>2542</v>
      </c>
      <c r="K97" t="s">
        <v>12646</v>
      </c>
    </row>
    <row r="98" spans="1:11" x14ac:dyDescent="0.45">
      <c r="A98" t="s">
        <v>11759</v>
      </c>
      <c r="B98">
        <v>7</v>
      </c>
      <c r="C98" t="s">
        <v>4124</v>
      </c>
      <c r="D98" t="s">
        <v>4123</v>
      </c>
      <c r="E98" t="s">
        <v>930</v>
      </c>
      <c r="F98">
        <v>2022</v>
      </c>
      <c r="G98" t="s">
        <v>4122</v>
      </c>
      <c r="I98" t="s">
        <v>4121</v>
      </c>
      <c r="J98" t="s">
        <v>4120</v>
      </c>
      <c r="K98" t="s">
        <v>12414</v>
      </c>
    </row>
    <row r="99" spans="1:11" x14ac:dyDescent="0.45">
      <c r="A99" t="s">
        <v>11759</v>
      </c>
      <c r="B99">
        <v>7</v>
      </c>
      <c r="C99" t="s">
        <v>4854</v>
      </c>
      <c r="D99" t="s">
        <v>4853</v>
      </c>
      <c r="E99" t="s">
        <v>655</v>
      </c>
      <c r="F99">
        <v>2024</v>
      </c>
      <c r="G99" t="s">
        <v>4852</v>
      </c>
      <c r="I99" t="s">
        <v>4851</v>
      </c>
      <c r="J99" t="s">
        <v>4850</v>
      </c>
      <c r="K99" t="s">
        <v>12303</v>
      </c>
    </row>
    <row r="100" spans="1:11" x14ac:dyDescent="0.45">
      <c r="A100" t="s">
        <v>11759</v>
      </c>
      <c r="B100">
        <v>7</v>
      </c>
      <c r="C100" t="s">
        <v>4174</v>
      </c>
      <c r="D100" t="s">
        <v>4173</v>
      </c>
      <c r="E100" t="s">
        <v>662</v>
      </c>
      <c r="F100">
        <v>2022</v>
      </c>
      <c r="G100" t="s">
        <v>4172</v>
      </c>
      <c r="I100" t="s">
        <v>4171</v>
      </c>
      <c r="J100" t="s">
        <v>4170</v>
      </c>
      <c r="K100" t="s">
        <v>12406</v>
      </c>
    </row>
    <row r="101" spans="1:11" x14ac:dyDescent="0.45">
      <c r="A101" t="s">
        <v>11759</v>
      </c>
      <c r="B101">
        <v>7</v>
      </c>
      <c r="C101" t="s">
        <v>4548</v>
      </c>
      <c r="D101" t="s">
        <v>4547</v>
      </c>
      <c r="E101" t="s">
        <v>1581</v>
      </c>
      <c r="F101">
        <v>2024</v>
      </c>
      <c r="G101" t="s">
        <v>4546</v>
      </c>
      <c r="I101" t="s">
        <v>4545</v>
      </c>
      <c r="J101" t="s">
        <v>4544</v>
      </c>
      <c r="K101" t="s">
        <v>12349</v>
      </c>
    </row>
    <row r="102" spans="1:11" x14ac:dyDescent="0.45">
      <c r="A102" t="s">
        <v>11759</v>
      </c>
      <c r="B102">
        <v>7</v>
      </c>
      <c r="C102" t="s">
        <v>2741</v>
      </c>
      <c r="D102" t="s">
        <v>2740</v>
      </c>
      <c r="E102" t="s">
        <v>1281</v>
      </c>
      <c r="F102">
        <v>2023</v>
      </c>
      <c r="G102" t="s">
        <v>2739</v>
      </c>
      <c r="I102" t="s">
        <v>2738</v>
      </c>
      <c r="J102" t="s">
        <v>2737</v>
      </c>
      <c r="K102" t="s">
        <v>12617</v>
      </c>
    </row>
    <row r="103" spans="1:11" x14ac:dyDescent="0.45">
      <c r="A103" t="s">
        <v>11759</v>
      </c>
      <c r="B103">
        <v>7</v>
      </c>
      <c r="C103" t="s">
        <v>2153</v>
      </c>
      <c r="D103" t="s">
        <v>2152</v>
      </c>
      <c r="E103" t="s">
        <v>2151</v>
      </c>
      <c r="F103">
        <v>2018</v>
      </c>
      <c r="G103" t="s">
        <v>2150</v>
      </c>
      <c r="I103" t="s">
        <v>2149</v>
      </c>
      <c r="J103" t="s">
        <v>2148</v>
      </c>
      <c r="K103" t="s">
        <v>12701</v>
      </c>
    </row>
    <row r="104" spans="1:11" x14ac:dyDescent="0.45">
      <c r="A104" t="s">
        <v>11759</v>
      </c>
      <c r="B104">
        <v>7</v>
      </c>
      <c r="C104" t="s">
        <v>1097</v>
      </c>
      <c r="D104" t="s">
        <v>1096</v>
      </c>
      <c r="E104" t="s">
        <v>720</v>
      </c>
      <c r="F104">
        <v>2021</v>
      </c>
      <c r="G104" t="s">
        <v>1094</v>
      </c>
      <c r="I104" t="s">
        <v>1093</v>
      </c>
      <c r="J104" t="s">
        <v>1092</v>
      </c>
      <c r="K104" t="s">
        <v>12846</v>
      </c>
    </row>
    <row r="105" spans="1:11" x14ac:dyDescent="0.45">
      <c r="A105" t="s">
        <v>11759</v>
      </c>
      <c r="B105">
        <v>7</v>
      </c>
      <c r="C105" t="s">
        <v>3171</v>
      </c>
      <c r="D105" t="s">
        <v>3170</v>
      </c>
      <c r="E105" t="s">
        <v>3169</v>
      </c>
      <c r="F105">
        <v>2023</v>
      </c>
      <c r="G105" t="s">
        <v>3168</v>
      </c>
      <c r="I105" t="s">
        <v>3167</v>
      </c>
      <c r="J105" t="s">
        <v>3166</v>
      </c>
      <c r="K105" t="s">
        <v>12553</v>
      </c>
    </row>
    <row r="106" spans="1:11" x14ac:dyDescent="0.45">
      <c r="A106" t="s">
        <v>11759</v>
      </c>
      <c r="B106">
        <v>7</v>
      </c>
      <c r="C106" t="s">
        <v>4775</v>
      </c>
      <c r="D106" t="s">
        <v>4774</v>
      </c>
      <c r="E106" t="s">
        <v>902</v>
      </c>
      <c r="F106">
        <v>2024</v>
      </c>
      <c r="G106" t="s">
        <v>4771</v>
      </c>
      <c r="I106" t="s">
        <v>4770</v>
      </c>
      <c r="J106" t="s">
        <v>4769</v>
      </c>
      <c r="K106" t="s">
        <v>12315</v>
      </c>
    </row>
    <row r="107" spans="1:11" x14ac:dyDescent="0.45">
      <c r="A107" t="s">
        <v>11759</v>
      </c>
      <c r="B107">
        <v>7</v>
      </c>
      <c r="C107" t="s">
        <v>1063</v>
      </c>
      <c r="D107" t="s">
        <v>1062</v>
      </c>
      <c r="E107" t="s">
        <v>1020</v>
      </c>
      <c r="F107">
        <v>2020</v>
      </c>
      <c r="G107" t="s">
        <v>1061</v>
      </c>
      <c r="I107" t="s">
        <v>1060</v>
      </c>
      <c r="J107" t="s">
        <v>1059</v>
      </c>
      <c r="K107" t="s">
        <v>12851</v>
      </c>
    </row>
    <row r="108" spans="1:11" x14ac:dyDescent="0.45">
      <c r="A108" t="s">
        <v>11759</v>
      </c>
      <c r="B108">
        <v>7</v>
      </c>
      <c r="C108" t="s">
        <v>2955</v>
      </c>
      <c r="D108" t="s">
        <v>2954</v>
      </c>
      <c r="E108" t="s">
        <v>979</v>
      </c>
      <c r="F108">
        <v>2023</v>
      </c>
      <c r="G108" t="s">
        <v>2953</v>
      </c>
      <c r="I108" t="s">
        <v>2952</v>
      </c>
      <c r="J108" t="s">
        <v>2951</v>
      </c>
      <c r="K108" t="s">
        <v>12585</v>
      </c>
    </row>
    <row r="109" spans="1:11" x14ac:dyDescent="0.45">
      <c r="A109" t="s">
        <v>11759</v>
      </c>
      <c r="B109">
        <v>7</v>
      </c>
      <c r="C109" t="s">
        <v>4502</v>
      </c>
      <c r="D109" t="s">
        <v>4501</v>
      </c>
      <c r="E109" t="s">
        <v>4500</v>
      </c>
      <c r="F109">
        <v>2021</v>
      </c>
      <c r="G109" t="s">
        <v>4499</v>
      </c>
      <c r="I109" t="s">
        <v>4498</v>
      </c>
      <c r="J109" t="s">
        <v>4497</v>
      </c>
      <c r="K109" t="s">
        <v>12356</v>
      </c>
    </row>
    <row r="110" spans="1:11" x14ac:dyDescent="0.45">
      <c r="A110" t="s">
        <v>11759</v>
      </c>
      <c r="B110">
        <v>7</v>
      </c>
      <c r="C110" t="s">
        <v>879</v>
      </c>
      <c r="D110" t="s">
        <v>878</v>
      </c>
      <c r="E110" t="s">
        <v>877</v>
      </c>
      <c r="K110" t="s">
        <v>12877</v>
      </c>
    </row>
    <row r="111" spans="1:11" x14ac:dyDescent="0.45">
      <c r="A111" t="s">
        <v>11759</v>
      </c>
      <c r="B111">
        <v>7</v>
      </c>
      <c r="C111" t="s">
        <v>5022</v>
      </c>
      <c r="D111" t="s">
        <v>5021</v>
      </c>
      <c r="E111" t="s">
        <v>902</v>
      </c>
      <c r="F111">
        <v>2024</v>
      </c>
      <c r="G111" t="s">
        <v>5019</v>
      </c>
      <c r="I111" t="s">
        <v>5018</v>
      </c>
      <c r="J111" t="s">
        <v>5017</v>
      </c>
      <c r="K111" t="s">
        <v>12278</v>
      </c>
    </row>
    <row r="112" spans="1:11" x14ac:dyDescent="0.45">
      <c r="A112" t="s">
        <v>11759</v>
      </c>
      <c r="B112">
        <v>7</v>
      </c>
      <c r="C112" t="s">
        <v>4728</v>
      </c>
      <c r="D112" t="s">
        <v>4727</v>
      </c>
      <c r="E112" t="s">
        <v>4726</v>
      </c>
      <c r="F112">
        <v>2024</v>
      </c>
      <c r="G112" t="s">
        <v>4725</v>
      </c>
      <c r="I112" t="s">
        <v>4724</v>
      </c>
      <c r="J112" t="s">
        <v>4723</v>
      </c>
      <c r="K112" t="s">
        <v>12322</v>
      </c>
    </row>
    <row r="113" spans="1:11" x14ac:dyDescent="0.45">
      <c r="A113" t="s">
        <v>11759</v>
      </c>
      <c r="B113">
        <v>7</v>
      </c>
      <c r="C113" t="s">
        <v>4709</v>
      </c>
      <c r="D113" t="s">
        <v>4708</v>
      </c>
      <c r="E113" t="s">
        <v>1318</v>
      </c>
      <c r="F113">
        <v>2024</v>
      </c>
      <c r="G113" t="s">
        <v>4707</v>
      </c>
      <c r="I113" t="s">
        <v>4706</v>
      </c>
      <c r="J113" t="s">
        <v>4705</v>
      </c>
      <c r="K113" t="s">
        <v>12325</v>
      </c>
    </row>
    <row r="114" spans="1:11" x14ac:dyDescent="0.45">
      <c r="A114" t="s">
        <v>11759</v>
      </c>
      <c r="B114">
        <v>7</v>
      </c>
      <c r="C114" t="s">
        <v>4983</v>
      </c>
      <c r="D114" t="s">
        <v>4982</v>
      </c>
      <c r="E114" t="s">
        <v>720</v>
      </c>
      <c r="F114">
        <v>2024</v>
      </c>
      <c r="G114" t="s">
        <v>4980</v>
      </c>
      <c r="I114" t="s">
        <v>4979</v>
      </c>
      <c r="J114" t="s">
        <v>4978</v>
      </c>
      <c r="K114" t="s">
        <v>12284</v>
      </c>
    </row>
    <row r="115" spans="1:11" x14ac:dyDescent="0.45">
      <c r="A115" t="s">
        <v>11759</v>
      </c>
      <c r="B115">
        <v>7</v>
      </c>
      <c r="C115" t="s">
        <v>4658</v>
      </c>
      <c r="D115" t="s">
        <v>4657</v>
      </c>
      <c r="E115" t="s">
        <v>902</v>
      </c>
      <c r="F115">
        <v>2024</v>
      </c>
      <c r="G115" t="s">
        <v>4655</v>
      </c>
      <c r="I115" t="s">
        <v>4654</v>
      </c>
      <c r="J115" t="s">
        <v>4653</v>
      </c>
      <c r="K115" t="s">
        <v>12333</v>
      </c>
    </row>
    <row r="116" spans="1:11" x14ac:dyDescent="0.45">
      <c r="A116" t="s">
        <v>11759</v>
      </c>
      <c r="B116">
        <v>7</v>
      </c>
      <c r="C116" t="s">
        <v>5130</v>
      </c>
      <c r="D116" t="s">
        <v>5129</v>
      </c>
      <c r="E116" t="s">
        <v>655</v>
      </c>
      <c r="F116">
        <v>2024</v>
      </c>
      <c r="G116" t="s">
        <v>5128</v>
      </c>
      <c r="I116" t="s">
        <v>5127</v>
      </c>
      <c r="J116" t="s">
        <v>5126</v>
      </c>
      <c r="K116" t="s">
        <v>12261</v>
      </c>
    </row>
    <row r="117" spans="1:11" x14ac:dyDescent="0.45">
      <c r="A117" t="s">
        <v>11759</v>
      </c>
      <c r="B117">
        <v>7</v>
      </c>
      <c r="C117" t="s">
        <v>2727</v>
      </c>
      <c r="D117" t="s">
        <v>2726</v>
      </c>
      <c r="E117" t="s">
        <v>605</v>
      </c>
      <c r="F117">
        <v>2023</v>
      </c>
      <c r="G117" t="s">
        <v>2725</v>
      </c>
      <c r="I117" t="s">
        <v>2724</v>
      </c>
      <c r="J117" t="s">
        <v>2723</v>
      </c>
      <c r="K117" t="s">
        <v>12619</v>
      </c>
    </row>
    <row r="118" spans="1:11" x14ac:dyDescent="0.45">
      <c r="A118" t="s">
        <v>11759</v>
      </c>
      <c r="B118">
        <v>7</v>
      </c>
      <c r="C118" t="s">
        <v>5375</v>
      </c>
      <c r="D118" t="s">
        <v>5374</v>
      </c>
      <c r="E118" t="s">
        <v>930</v>
      </c>
      <c r="F118">
        <v>2024</v>
      </c>
      <c r="G118" t="s">
        <v>5373</v>
      </c>
      <c r="I118" t="s">
        <v>5372</v>
      </c>
      <c r="J118" t="s">
        <v>5371</v>
      </c>
      <c r="K118" t="s">
        <v>12224</v>
      </c>
    </row>
    <row r="119" spans="1:11" x14ac:dyDescent="0.45">
      <c r="A119" t="s">
        <v>11759</v>
      </c>
      <c r="B119">
        <v>7</v>
      </c>
      <c r="C119" t="s">
        <v>4041</v>
      </c>
      <c r="D119" t="s">
        <v>4040</v>
      </c>
      <c r="E119" t="s">
        <v>720</v>
      </c>
      <c r="F119">
        <v>2022</v>
      </c>
      <c r="G119" t="s">
        <v>4037</v>
      </c>
      <c r="I119" t="s">
        <v>4036</v>
      </c>
      <c r="J119" t="s">
        <v>4035</v>
      </c>
      <c r="K119" t="s">
        <v>12426</v>
      </c>
    </row>
    <row r="120" spans="1:11" x14ac:dyDescent="0.45">
      <c r="A120" t="s">
        <v>11759</v>
      </c>
      <c r="B120">
        <v>7</v>
      </c>
      <c r="C120" t="s">
        <v>3191</v>
      </c>
      <c r="D120" t="s">
        <v>3190</v>
      </c>
      <c r="E120" t="s">
        <v>3189</v>
      </c>
      <c r="F120">
        <v>2023</v>
      </c>
      <c r="G120" t="s">
        <v>3188</v>
      </c>
      <c r="I120" t="s">
        <v>3187</v>
      </c>
      <c r="J120" t="s">
        <v>3186</v>
      </c>
      <c r="K120" t="s">
        <v>12550</v>
      </c>
    </row>
    <row r="121" spans="1:11" x14ac:dyDescent="0.45">
      <c r="A121" t="s">
        <v>11759</v>
      </c>
      <c r="B121">
        <v>7</v>
      </c>
      <c r="C121" t="s">
        <v>4684</v>
      </c>
      <c r="D121" t="s">
        <v>4683</v>
      </c>
      <c r="E121" t="s">
        <v>1185</v>
      </c>
      <c r="F121">
        <v>2024</v>
      </c>
      <c r="G121" t="s">
        <v>4682</v>
      </c>
      <c r="I121" t="s">
        <v>4681</v>
      </c>
      <c r="J121" t="s">
        <v>4680</v>
      </c>
      <c r="K121" t="s">
        <v>12329</v>
      </c>
    </row>
    <row r="122" spans="1:11" x14ac:dyDescent="0.45">
      <c r="A122" t="s">
        <v>11759</v>
      </c>
      <c r="B122">
        <v>7</v>
      </c>
      <c r="C122" t="s">
        <v>4815</v>
      </c>
      <c r="D122" t="s">
        <v>4814</v>
      </c>
      <c r="E122" t="s">
        <v>902</v>
      </c>
      <c r="F122">
        <v>2024</v>
      </c>
      <c r="G122" t="s">
        <v>4812</v>
      </c>
      <c r="I122" t="s">
        <v>4811</v>
      </c>
      <c r="J122" t="s">
        <v>4810</v>
      </c>
      <c r="K122" t="s">
        <v>12309</v>
      </c>
    </row>
    <row r="123" spans="1:11" x14ac:dyDescent="0.45">
      <c r="A123" t="s">
        <v>11759</v>
      </c>
      <c r="B123">
        <v>7</v>
      </c>
      <c r="C123" t="s">
        <v>3314</v>
      </c>
      <c r="D123" t="s">
        <v>3313</v>
      </c>
      <c r="E123" t="s">
        <v>697</v>
      </c>
      <c r="F123">
        <v>2023</v>
      </c>
      <c r="G123" t="s">
        <v>3312</v>
      </c>
      <c r="I123" t="s">
        <v>3311</v>
      </c>
      <c r="J123" t="s">
        <v>3310</v>
      </c>
      <c r="K123" t="s">
        <v>12532</v>
      </c>
    </row>
    <row r="124" spans="1:11" x14ac:dyDescent="0.45">
      <c r="A124" t="s">
        <v>11759</v>
      </c>
      <c r="B124">
        <v>7</v>
      </c>
      <c r="C124" t="s">
        <v>839</v>
      </c>
      <c r="D124" t="s">
        <v>838</v>
      </c>
      <c r="E124" t="s">
        <v>837</v>
      </c>
      <c r="F124">
        <v>2020</v>
      </c>
      <c r="G124" t="s">
        <v>835</v>
      </c>
      <c r="I124" t="s">
        <v>834</v>
      </c>
      <c r="K124" t="s">
        <v>12883</v>
      </c>
    </row>
    <row r="125" spans="1:11" x14ac:dyDescent="0.45">
      <c r="A125" t="s">
        <v>11759</v>
      </c>
      <c r="B125">
        <v>7</v>
      </c>
      <c r="C125" t="s">
        <v>3152</v>
      </c>
      <c r="D125" t="s">
        <v>3151</v>
      </c>
      <c r="E125" t="s">
        <v>3150</v>
      </c>
      <c r="F125">
        <v>2023</v>
      </c>
      <c r="G125" t="s">
        <v>3149</v>
      </c>
      <c r="I125" t="s">
        <v>3148</v>
      </c>
      <c r="J125" t="s">
        <v>3147</v>
      </c>
      <c r="K125" t="s">
        <v>12556</v>
      </c>
    </row>
    <row r="126" spans="1:11" x14ac:dyDescent="0.45">
      <c r="A126" t="s">
        <v>11759</v>
      </c>
      <c r="B126">
        <v>7</v>
      </c>
      <c r="C126" t="s">
        <v>1451</v>
      </c>
      <c r="D126" t="s">
        <v>1450</v>
      </c>
      <c r="E126" t="s">
        <v>1449</v>
      </c>
      <c r="F126">
        <v>2020</v>
      </c>
      <c r="G126" t="s">
        <v>1446</v>
      </c>
      <c r="I126" t="s">
        <v>1445</v>
      </c>
      <c r="J126" t="s">
        <v>1444</v>
      </c>
      <c r="K126" t="s">
        <v>12797</v>
      </c>
    </row>
    <row r="127" spans="1:11" x14ac:dyDescent="0.45">
      <c r="A127" t="s">
        <v>11759</v>
      </c>
      <c r="B127">
        <v>7</v>
      </c>
      <c r="C127" t="s">
        <v>3987</v>
      </c>
      <c r="D127" t="s">
        <v>3986</v>
      </c>
      <c r="E127" t="s">
        <v>662</v>
      </c>
      <c r="F127">
        <v>2022</v>
      </c>
      <c r="G127" t="s">
        <v>3985</v>
      </c>
      <c r="I127" t="s">
        <v>3984</v>
      </c>
      <c r="J127" t="s">
        <v>3983</v>
      </c>
      <c r="K127" t="s">
        <v>12434</v>
      </c>
    </row>
    <row r="128" spans="1:11" x14ac:dyDescent="0.45">
      <c r="A128" t="s">
        <v>11759</v>
      </c>
      <c r="B128">
        <v>7</v>
      </c>
      <c r="C128" t="s">
        <v>2200</v>
      </c>
      <c r="D128" t="s">
        <v>2199</v>
      </c>
      <c r="E128" t="s">
        <v>2198</v>
      </c>
      <c r="F128">
        <v>2017</v>
      </c>
      <c r="G128" t="s">
        <v>2196</v>
      </c>
      <c r="I128" t="s">
        <v>2195</v>
      </c>
      <c r="J128" t="s">
        <v>2194</v>
      </c>
      <c r="K128" t="s">
        <v>12695</v>
      </c>
    </row>
    <row r="129" spans="1:11" x14ac:dyDescent="0.45">
      <c r="A129" t="s">
        <v>11759</v>
      </c>
      <c r="B129">
        <v>7</v>
      </c>
      <c r="C129" t="s">
        <v>5081</v>
      </c>
      <c r="D129" t="s">
        <v>5080</v>
      </c>
      <c r="E129" t="s">
        <v>5079</v>
      </c>
      <c r="F129">
        <v>2024</v>
      </c>
      <c r="G129" t="s">
        <v>5078</v>
      </c>
      <c r="I129" t="s">
        <v>5077</v>
      </c>
      <c r="J129" t="s">
        <v>5076</v>
      </c>
      <c r="K129" t="s">
        <v>12269</v>
      </c>
    </row>
    <row r="130" spans="1:11" x14ac:dyDescent="0.45">
      <c r="A130" t="s">
        <v>11759</v>
      </c>
      <c r="B130">
        <v>7</v>
      </c>
      <c r="C130" t="s">
        <v>5060</v>
      </c>
      <c r="D130" t="s">
        <v>5059</v>
      </c>
      <c r="E130" t="s">
        <v>662</v>
      </c>
      <c r="F130">
        <v>2024</v>
      </c>
      <c r="G130" t="s">
        <v>5058</v>
      </c>
      <c r="I130" t="s">
        <v>5057</v>
      </c>
      <c r="J130" t="s">
        <v>5056</v>
      </c>
      <c r="K130" t="s">
        <v>12272</v>
      </c>
    </row>
    <row r="131" spans="1:11" x14ac:dyDescent="0.45">
      <c r="A131" t="s">
        <v>11759</v>
      </c>
      <c r="B131">
        <v>7</v>
      </c>
      <c r="C131" t="s">
        <v>2749</v>
      </c>
      <c r="D131" t="s">
        <v>2748</v>
      </c>
      <c r="E131" t="s">
        <v>2747</v>
      </c>
      <c r="F131">
        <v>2023</v>
      </c>
      <c r="G131" t="s">
        <v>2744</v>
      </c>
      <c r="J131" t="s">
        <v>2743</v>
      </c>
      <c r="K131" t="s">
        <v>12616</v>
      </c>
    </row>
    <row r="132" spans="1:11" x14ac:dyDescent="0.45">
      <c r="A132" t="s">
        <v>11759</v>
      </c>
      <c r="B132">
        <v>7</v>
      </c>
      <c r="C132" t="s">
        <v>664</v>
      </c>
      <c r="D132" t="s">
        <v>663</v>
      </c>
      <c r="E132" t="s">
        <v>662</v>
      </c>
      <c r="F132">
        <v>2021</v>
      </c>
      <c r="G132" t="s">
        <v>661</v>
      </c>
      <c r="I132" t="s">
        <v>660</v>
      </c>
      <c r="J132" t="s">
        <v>659</v>
      </c>
      <c r="K132" t="s">
        <v>12907</v>
      </c>
    </row>
    <row r="133" spans="1:11" x14ac:dyDescent="0.45">
      <c r="A133" t="s">
        <v>11759</v>
      </c>
      <c r="B133">
        <v>7</v>
      </c>
      <c r="C133" t="s">
        <v>607</v>
      </c>
      <c r="D133" t="s">
        <v>606</v>
      </c>
      <c r="E133" t="s">
        <v>605</v>
      </c>
      <c r="F133">
        <v>2021</v>
      </c>
      <c r="G133" t="s">
        <v>604</v>
      </c>
      <c r="I133" t="s">
        <v>603</v>
      </c>
      <c r="J133" t="s">
        <v>602</v>
      </c>
      <c r="K133" t="s">
        <v>12915</v>
      </c>
    </row>
    <row r="134" spans="1:11" x14ac:dyDescent="0.45">
      <c r="A134" t="s">
        <v>11759</v>
      </c>
      <c r="B134">
        <v>7</v>
      </c>
      <c r="C134" t="s">
        <v>1852</v>
      </c>
      <c r="D134" t="s">
        <v>1873</v>
      </c>
      <c r="E134" t="s">
        <v>795</v>
      </c>
      <c r="F134">
        <v>2019</v>
      </c>
      <c r="G134" t="s">
        <v>1871</v>
      </c>
      <c r="I134" t="s">
        <v>1870</v>
      </c>
      <c r="J134" t="s">
        <v>1869</v>
      </c>
      <c r="K134" t="s">
        <v>12739</v>
      </c>
    </row>
    <row r="135" spans="1:11" x14ac:dyDescent="0.45">
      <c r="A135" t="s">
        <v>11759</v>
      </c>
      <c r="B135">
        <v>7</v>
      </c>
      <c r="C135" t="s">
        <v>2311</v>
      </c>
      <c r="D135" t="s">
        <v>2310</v>
      </c>
      <c r="E135" t="s">
        <v>2309</v>
      </c>
      <c r="F135">
        <v>2017</v>
      </c>
      <c r="G135" t="s">
        <v>2306</v>
      </c>
      <c r="I135" t="s">
        <v>2305</v>
      </c>
      <c r="J135" t="s">
        <v>2304</v>
      </c>
      <c r="K135" t="s">
        <v>12680</v>
      </c>
    </row>
    <row r="136" spans="1:11" x14ac:dyDescent="0.45">
      <c r="A136" t="s">
        <v>11759</v>
      </c>
      <c r="B136">
        <v>7</v>
      </c>
      <c r="C136" t="s">
        <v>4069</v>
      </c>
      <c r="D136" t="s">
        <v>4068</v>
      </c>
      <c r="E136" t="s">
        <v>4067</v>
      </c>
      <c r="F136">
        <v>2022</v>
      </c>
      <c r="G136" t="s">
        <v>4066</v>
      </c>
      <c r="I136" t="s">
        <v>4065</v>
      </c>
      <c r="J136" t="s">
        <v>4064</v>
      </c>
      <c r="K136" t="s">
        <v>12422</v>
      </c>
    </row>
    <row r="137" spans="1:11" x14ac:dyDescent="0.45">
      <c r="A137" t="s">
        <v>11759</v>
      </c>
      <c r="B137">
        <v>7</v>
      </c>
      <c r="C137" t="s">
        <v>1817</v>
      </c>
      <c r="D137" t="s">
        <v>1816</v>
      </c>
      <c r="E137" t="s">
        <v>1815</v>
      </c>
      <c r="F137">
        <v>2019</v>
      </c>
      <c r="G137" t="s">
        <v>1812</v>
      </c>
      <c r="I137" t="s">
        <v>1811</v>
      </c>
      <c r="K137" t="s">
        <v>12747</v>
      </c>
    </row>
    <row r="138" spans="1:11" x14ac:dyDescent="0.45">
      <c r="A138" t="s">
        <v>11759</v>
      </c>
      <c r="B138">
        <v>7</v>
      </c>
      <c r="C138" t="s">
        <v>1001</v>
      </c>
      <c r="D138" t="s">
        <v>1000</v>
      </c>
      <c r="E138" t="s">
        <v>999</v>
      </c>
      <c r="F138">
        <v>2021</v>
      </c>
      <c r="G138" t="s">
        <v>998</v>
      </c>
      <c r="I138" t="s">
        <v>997</v>
      </c>
      <c r="J138" t="s">
        <v>996</v>
      </c>
      <c r="K138" t="s">
        <v>12860</v>
      </c>
    </row>
    <row r="139" spans="1:11" x14ac:dyDescent="0.45">
      <c r="A139" t="s">
        <v>11759</v>
      </c>
      <c r="B139">
        <v>7</v>
      </c>
      <c r="C139" t="s">
        <v>1289</v>
      </c>
      <c r="D139" t="s">
        <v>1288</v>
      </c>
      <c r="E139" t="s">
        <v>766</v>
      </c>
      <c r="F139">
        <v>2021</v>
      </c>
      <c r="G139" t="s">
        <v>1287</v>
      </c>
      <c r="I139" t="s">
        <v>1286</v>
      </c>
      <c r="J139" t="s">
        <v>1285</v>
      </c>
      <c r="K139" t="s">
        <v>12818</v>
      </c>
    </row>
    <row r="140" spans="1:11" x14ac:dyDescent="0.45">
      <c r="A140" t="s">
        <v>11759</v>
      </c>
      <c r="B140">
        <v>7</v>
      </c>
      <c r="C140" t="s">
        <v>2169</v>
      </c>
      <c r="D140" t="s">
        <v>2168</v>
      </c>
      <c r="E140" t="s">
        <v>2167</v>
      </c>
      <c r="F140">
        <v>2017</v>
      </c>
      <c r="G140" t="s">
        <v>2165</v>
      </c>
      <c r="I140" t="s">
        <v>2164</v>
      </c>
      <c r="J140" t="s">
        <v>2163</v>
      </c>
      <c r="K140" t="s">
        <v>12699</v>
      </c>
    </row>
    <row r="141" spans="1:11" x14ac:dyDescent="0.45">
      <c r="A141" t="s">
        <v>11759</v>
      </c>
      <c r="B141">
        <v>7</v>
      </c>
      <c r="C141" t="s">
        <v>2250</v>
      </c>
      <c r="D141" t="s">
        <v>2249</v>
      </c>
      <c r="E141" t="s">
        <v>720</v>
      </c>
      <c r="F141">
        <v>2018</v>
      </c>
      <c r="G141" t="s">
        <v>2247</v>
      </c>
      <c r="I141" t="s">
        <v>2246</v>
      </c>
      <c r="J141" t="s">
        <v>2245</v>
      </c>
      <c r="K141" t="s">
        <v>12688</v>
      </c>
    </row>
    <row r="142" spans="1:11" x14ac:dyDescent="0.45">
      <c r="A142" t="s">
        <v>11759</v>
      </c>
      <c r="B142">
        <v>7</v>
      </c>
      <c r="C142" t="s">
        <v>4989</v>
      </c>
      <c r="D142" t="s">
        <v>4988</v>
      </c>
      <c r="E142" t="s">
        <v>830</v>
      </c>
      <c r="F142">
        <v>2024</v>
      </c>
      <c r="G142" t="s">
        <v>4987</v>
      </c>
      <c r="I142" t="s">
        <v>4986</v>
      </c>
      <c r="J142" t="s">
        <v>4985</v>
      </c>
      <c r="K142" t="s">
        <v>12283</v>
      </c>
    </row>
    <row r="143" spans="1:11" x14ac:dyDescent="0.45">
      <c r="A143" t="s">
        <v>11760</v>
      </c>
      <c r="B143" t="s">
        <v>5857</v>
      </c>
      <c r="C143" t="s">
        <v>9018</v>
      </c>
      <c r="D143" t="s">
        <v>9015</v>
      </c>
      <c r="F143">
        <v>2024</v>
      </c>
      <c r="G143" t="s">
        <v>9013</v>
      </c>
      <c r="I143" t="s">
        <v>9012</v>
      </c>
      <c r="K143" t="s">
        <v>12921</v>
      </c>
    </row>
    <row r="144" spans="1:11" x14ac:dyDescent="0.45">
      <c r="A144" t="s">
        <v>11759</v>
      </c>
      <c r="B144">
        <v>7</v>
      </c>
      <c r="C144" t="s">
        <v>5009</v>
      </c>
      <c r="D144" t="s">
        <v>5008</v>
      </c>
      <c r="E144" t="s">
        <v>5007</v>
      </c>
      <c r="F144">
        <v>2024</v>
      </c>
      <c r="G144" t="s">
        <v>5005</v>
      </c>
      <c r="I144" t="s">
        <v>5004</v>
      </c>
      <c r="J144" t="s">
        <v>5003</v>
      </c>
      <c r="K144" t="s">
        <v>12280</v>
      </c>
    </row>
    <row r="145" spans="1:11" x14ac:dyDescent="0.45">
      <c r="A145" t="s">
        <v>11759</v>
      </c>
      <c r="B145">
        <v>7</v>
      </c>
      <c r="C145" t="s">
        <v>2216</v>
      </c>
      <c r="D145" t="s">
        <v>2215</v>
      </c>
      <c r="E145" t="s">
        <v>2214</v>
      </c>
      <c r="F145">
        <v>2017</v>
      </c>
      <c r="G145" t="s">
        <v>2212</v>
      </c>
      <c r="I145" t="s">
        <v>2211</v>
      </c>
      <c r="J145" t="s">
        <v>2210</v>
      </c>
      <c r="K145" t="s">
        <v>12693</v>
      </c>
    </row>
    <row r="146" spans="1:11" x14ac:dyDescent="0.45">
      <c r="A146" t="s">
        <v>11759</v>
      </c>
      <c r="B146">
        <v>7</v>
      </c>
      <c r="C146" t="s">
        <v>1518</v>
      </c>
      <c r="D146" t="s">
        <v>1517</v>
      </c>
      <c r="E146" t="s">
        <v>902</v>
      </c>
      <c r="F146">
        <v>2019</v>
      </c>
      <c r="G146" t="s">
        <v>1514</v>
      </c>
      <c r="I146" t="s">
        <v>1513</v>
      </c>
      <c r="J146" t="s">
        <v>1512</v>
      </c>
      <c r="K146" t="s">
        <v>12788</v>
      </c>
    </row>
    <row r="147" spans="1:11" x14ac:dyDescent="0.45">
      <c r="A147" t="s">
        <v>11759</v>
      </c>
      <c r="B147">
        <v>7</v>
      </c>
      <c r="C147" t="s">
        <v>2843</v>
      </c>
      <c r="D147" t="s">
        <v>2842</v>
      </c>
      <c r="E147" t="s">
        <v>2747</v>
      </c>
      <c r="F147">
        <v>2023</v>
      </c>
      <c r="G147" t="s">
        <v>2840</v>
      </c>
      <c r="J147" t="s">
        <v>2839</v>
      </c>
      <c r="K147" t="s">
        <v>12602</v>
      </c>
    </row>
    <row r="148" spans="1:11" x14ac:dyDescent="0.45">
      <c r="A148" t="s">
        <v>11759</v>
      </c>
      <c r="B148">
        <v>7</v>
      </c>
      <c r="C148" t="s">
        <v>2382</v>
      </c>
      <c r="D148" t="s">
        <v>2381</v>
      </c>
      <c r="E148" t="s">
        <v>2380</v>
      </c>
      <c r="F148">
        <v>2017</v>
      </c>
      <c r="G148" t="s">
        <v>2378</v>
      </c>
      <c r="I148" t="s">
        <v>2377</v>
      </c>
      <c r="K148" t="s">
        <v>12670</v>
      </c>
    </row>
    <row r="149" spans="1:11" x14ac:dyDescent="0.45">
      <c r="A149" t="s">
        <v>11759</v>
      </c>
      <c r="B149">
        <v>7</v>
      </c>
      <c r="C149" t="s">
        <v>1605</v>
      </c>
      <c r="D149" t="s">
        <v>1604</v>
      </c>
      <c r="E149" t="s">
        <v>979</v>
      </c>
      <c r="F149">
        <v>2019</v>
      </c>
      <c r="G149" t="s">
        <v>1602</v>
      </c>
      <c r="I149" t="s">
        <v>1601</v>
      </c>
      <c r="J149" t="s">
        <v>1600</v>
      </c>
      <c r="K149" t="s">
        <v>12776</v>
      </c>
    </row>
    <row r="150" spans="1:11" x14ac:dyDescent="0.45">
      <c r="A150" t="s">
        <v>11759</v>
      </c>
      <c r="B150">
        <v>7</v>
      </c>
      <c r="C150" t="s">
        <v>3042</v>
      </c>
      <c r="D150" t="s">
        <v>3041</v>
      </c>
      <c r="E150" t="s">
        <v>3040</v>
      </c>
      <c r="F150">
        <v>2023</v>
      </c>
      <c r="G150" t="s">
        <v>3039</v>
      </c>
      <c r="I150" t="s">
        <v>3038</v>
      </c>
      <c r="J150" t="s">
        <v>3037</v>
      </c>
      <c r="K150" t="s">
        <v>12572</v>
      </c>
    </row>
    <row r="151" spans="1:11" x14ac:dyDescent="0.45">
      <c r="A151" t="s">
        <v>11759</v>
      </c>
      <c r="B151">
        <v>7</v>
      </c>
      <c r="C151" t="s">
        <v>5401</v>
      </c>
      <c r="D151" t="s">
        <v>5400</v>
      </c>
      <c r="E151" t="s">
        <v>4614</v>
      </c>
      <c r="F151">
        <v>2024</v>
      </c>
      <c r="G151" t="s">
        <v>5398</v>
      </c>
      <c r="I151" t="s">
        <v>5397</v>
      </c>
      <c r="J151" t="s">
        <v>5396</v>
      </c>
      <c r="K151" t="s">
        <v>12220</v>
      </c>
    </row>
    <row r="152" spans="1:11" x14ac:dyDescent="0.45">
      <c r="A152" t="s">
        <v>11759</v>
      </c>
      <c r="B152">
        <v>7</v>
      </c>
      <c r="C152" t="s">
        <v>5353</v>
      </c>
      <c r="D152" t="s">
        <v>5352</v>
      </c>
      <c r="E152" t="s">
        <v>5351</v>
      </c>
      <c r="F152">
        <v>2024</v>
      </c>
      <c r="G152" t="s">
        <v>5350</v>
      </c>
      <c r="I152" t="s">
        <v>5349</v>
      </c>
      <c r="J152" t="s">
        <v>5348</v>
      </c>
      <c r="K152" t="s">
        <v>12227</v>
      </c>
    </row>
    <row r="153" spans="1:11" x14ac:dyDescent="0.45">
      <c r="A153" t="s">
        <v>11759</v>
      </c>
      <c r="B153">
        <v>7</v>
      </c>
      <c r="C153" t="s">
        <v>3288</v>
      </c>
      <c r="D153" t="s">
        <v>3287</v>
      </c>
      <c r="E153" t="s">
        <v>893</v>
      </c>
      <c r="F153">
        <v>2022</v>
      </c>
      <c r="G153" t="s">
        <v>3285</v>
      </c>
      <c r="I153" t="s">
        <v>3284</v>
      </c>
      <c r="J153" t="s">
        <v>3283</v>
      </c>
      <c r="K153" t="s">
        <v>12536</v>
      </c>
    </row>
    <row r="154" spans="1:11" x14ac:dyDescent="0.45">
      <c r="A154" t="s">
        <v>11759</v>
      </c>
      <c r="B154">
        <v>7</v>
      </c>
      <c r="C154" t="s">
        <v>2755</v>
      </c>
      <c r="D154" t="s">
        <v>2754</v>
      </c>
      <c r="E154" t="s">
        <v>2494</v>
      </c>
      <c r="F154">
        <v>2023</v>
      </c>
      <c r="G154" t="s">
        <v>2753</v>
      </c>
      <c r="I154" t="s">
        <v>2752</v>
      </c>
      <c r="J154" t="s">
        <v>2751</v>
      </c>
      <c r="K154" t="s">
        <v>12615</v>
      </c>
    </row>
    <row r="155" spans="1:11" x14ac:dyDescent="0.45">
      <c r="A155" t="s">
        <v>11759</v>
      </c>
      <c r="B155">
        <v>7</v>
      </c>
      <c r="C155" t="s">
        <v>4226</v>
      </c>
      <c r="D155" t="s">
        <v>4225</v>
      </c>
      <c r="E155" t="s">
        <v>626</v>
      </c>
      <c r="F155">
        <v>2021</v>
      </c>
      <c r="G155" t="s">
        <v>4224</v>
      </c>
      <c r="I155" t="s">
        <v>4223</v>
      </c>
      <c r="J155" t="s">
        <v>4222</v>
      </c>
      <c r="K155" t="s">
        <v>12398</v>
      </c>
    </row>
    <row r="156" spans="1:11" x14ac:dyDescent="0.45">
      <c r="A156" t="s">
        <v>11759</v>
      </c>
      <c r="B156">
        <v>7</v>
      </c>
      <c r="C156" t="s">
        <v>4257</v>
      </c>
      <c r="D156" t="s">
        <v>4256</v>
      </c>
      <c r="E156" t="s">
        <v>3425</v>
      </c>
      <c r="F156">
        <v>2022</v>
      </c>
      <c r="G156" t="s">
        <v>4255</v>
      </c>
      <c r="I156" t="s">
        <v>4254</v>
      </c>
      <c r="J156" t="s">
        <v>4253</v>
      </c>
      <c r="K156" t="s">
        <v>12393</v>
      </c>
    </row>
    <row r="157" spans="1:11" x14ac:dyDescent="0.45">
      <c r="A157" t="s">
        <v>11759</v>
      </c>
      <c r="B157">
        <v>7</v>
      </c>
      <c r="C157" t="s">
        <v>4995</v>
      </c>
      <c r="D157" t="s">
        <v>4994</v>
      </c>
      <c r="E157" t="s">
        <v>979</v>
      </c>
      <c r="F157">
        <v>2024</v>
      </c>
      <c r="G157" t="s">
        <v>4993</v>
      </c>
      <c r="I157" t="s">
        <v>4992</v>
      </c>
      <c r="J157" t="s">
        <v>4991</v>
      </c>
      <c r="K157" t="s">
        <v>12282</v>
      </c>
    </row>
    <row r="158" spans="1:11" x14ac:dyDescent="0.45">
      <c r="A158" t="s">
        <v>11759</v>
      </c>
      <c r="B158">
        <v>7</v>
      </c>
      <c r="C158" t="s">
        <v>2361</v>
      </c>
      <c r="D158" t="s">
        <v>2360</v>
      </c>
      <c r="E158" t="s">
        <v>1349</v>
      </c>
      <c r="F158">
        <v>2018</v>
      </c>
      <c r="G158" t="s">
        <v>2358</v>
      </c>
      <c r="I158" t="s">
        <v>2357</v>
      </c>
      <c r="J158" t="s">
        <v>2356</v>
      </c>
      <c r="K158" t="s">
        <v>12673</v>
      </c>
    </row>
    <row r="159" spans="1:11" x14ac:dyDescent="0.45">
      <c r="A159" t="s">
        <v>11759</v>
      </c>
      <c r="B159">
        <v>7</v>
      </c>
      <c r="C159" t="s">
        <v>4062</v>
      </c>
      <c r="D159" t="s">
        <v>4061</v>
      </c>
      <c r="E159" t="s">
        <v>720</v>
      </c>
      <c r="F159">
        <v>2022</v>
      </c>
      <c r="G159" t="s">
        <v>4058</v>
      </c>
      <c r="I159" t="s">
        <v>4057</v>
      </c>
      <c r="J159" t="s">
        <v>4056</v>
      </c>
      <c r="K159" t="s">
        <v>12423</v>
      </c>
    </row>
    <row r="160" spans="1:11" x14ac:dyDescent="0.45">
      <c r="A160" t="s">
        <v>11759</v>
      </c>
      <c r="B160">
        <v>7</v>
      </c>
      <c r="C160" t="s">
        <v>2069</v>
      </c>
      <c r="D160" t="s">
        <v>2068</v>
      </c>
      <c r="E160" t="s">
        <v>893</v>
      </c>
      <c r="F160">
        <v>2018</v>
      </c>
      <c r="G160" t="s">
        <v>2066</v>
      </c>
      <c r="I160" t="s">
        <v>2065</v>
      </c>
      <c r="K160" t="s">
        <v>12712</v>
      </c>
    </row>
    <row r="161" spans="1:11" x14ac:dyDescent="0.45">
      <c r="A161" t="s">
        <v>11759</v>
      </c>
      <c r="B161">
        <v>7</v>
      </c>
      <c r="C161" t="s">
        <v>3866</v>
      </c>
      <c r="D161" t="s">
        <v>3865</v>
      </c>
      <c r="E161" t="s">
        <v>960</v>
      </c>
      <c r="F161">
        <v>2022</v>
      </c>
      <c r="G161" t="s">
        <v>3862</v>
      </c>
      <c r="I161" t="s">
        <v>3861</v>
      </c>
      <c r="J161" t="s">
        <v>3860</v>
      </c>
      <c r="K161" t="s">
        <v>12451</v>
      </c>
    </row>
    <row r="162" spans="1:11" x14ac:dyDescent="0.45">
      <c r="A162" t="s">
        <v>11759</v>
      </c>
      <c r="B162">
        <v>7</v>
      </c>
      <c r="C162" t="s">
        <v>1359</v>
      </c>
      <c r="D162" t="s">
        <v>1373</v>
      </c>
      <c r="E162" t="s">
        <v>720</v>
      </c>
      <c r="F162">
        <v>2020</v>
      </c>
      <c r="G162" t="s">
        <v>1370</v>
      </c>
      <c r="I162" t="s">
        <v>1369</v>
      </c>
      <c r="J162" t="s">
        <v>1368</v>
      </c>
      <c r="K162" t="s">
        <v>12807</v>
      </c>
    </row>
    <row r="163" spans="1:11" x14ac:dyDescent="0.45">
      <c r="A163" t="s">
        <v>11759</v>
      </c>
      <c r="B163">
        <v>7</v>
      </c>
      <c r="C163" t="s">
        <v>5273</v>
      </c>
      <c r="D163" t="s">
        <v>5272</v>
      </c>
      <c r="E163" t="s">
        <v>2182</v>
      </c>
      <c r="F163">
        <v>2024</v>
      </c>
      <c r="G163" t="s">
        <v>5271</v>
      </c>
      <c r="I163" t="s">
        <v>5270</v>
      </c>
      <c r="J163" t="s">
        <v>5269</v>
      </c>
      <c r="K163" t="s">
        <v>12239</v>
      </c>
    </row>
    <row r="164" spans="1:11" x14ac:dyDescent="0.45">
      <c r="A164" t="s">
        <v>11759</v>
      </c>
      <c r="B164">
        <v>7</v>
      </c>
      <c r="C164" t="s">
        <v>1568</v>
      </c>
      <c r="D164" t="s">
        <v>1567</v>
      </c>
      <c r="E164" t="s">
        <v>830</v>
      </c>
      <c r="F164">
        <v>2019</v>
      </c>
      <c r="G164" t="s">
        <v>1565</v>
      </c>
      <c r="I164" t="s">
        <v>1564</v>
      </c>
      <c r="J164" t="s">
        <v>1563</v>
      </c>
      <c r="K164" t="s">
        <v>12781</v>
      </c>
    </row>
    <row r="165" spans="1:11" x14ac:dyDescent="0.45">
      <c r="A165" t="s">
        <v>11759</v>
      </c>
      <c r="B165">
        <v>7</v>
      </c>
      <c r="C165" t="s">
        <v>3588</v>
      </c>
      <c r="D165" t="s">
        <v>3587</v>
      </c>
      <c r="E165" t="s">
        <v>1241</v>
      </c>
      <c r="F165">
        <v>2023</v>
      </c>
      <c r="G165" t="s">
        <v>3585</v>
      </c>
      <c r="I165" t="s">
        <v>3584</v>
      </c>
      <c r="J165" t="s">
        <v>3583</v>
      </c>
      <c r="K165" t="s">
        <v>12492</v>
      </c>
    </row>
    <row r="166" spans="1:11" x14ac:dyDescent="0.45">
      <c r="A166" t="s">
        <v>11759</v>
      </c>
      <c r="B166">
        <v>7</v>
      </c>
      <c r="C166" t="s">
        <v>3483</v>
      </c>
      <c r="D166" t="s">
        <v>3482</v>
      </c>
      <c r="E166" t="s">
        <v>662</v>
      </c>
      <c r="F166">
        <v>2022</v>
      </c>
      <c r="G166" t="s">
        <v>3481</v>
      </c>
      <c r="I166" t="s">
        <v>3480</v>
      </c>
      <c r="J166" t="s">
        <v>3479</v>
      </c>
      <c r="K166" t="s">
        <v>12507</v>
      </c>
    </row>
    <row r="167" spans="1:11" x14ac:dyDescent="0.45">
      <c r="A167" t="s">
        <v>11759</v>
      </c>
      <c r="B167">
        <v>7</v>
      </c>
      <c r="C167" t="s">
        <v>4180</v>
      </c>
      <c r="D167" t="s">
        <v>4179</v>
      </c>
      <c r="E167" t="s">
        <v>850</v>
      </c>
      <c r="F167">
        <v>2022</v>
      </c>
      <c r="G167" t="s">
        <v>4177</v>
      </c>
      <c r="I167" t="s">
        <v>4176</v>
      </c>
      <c r="K167" t="s">
        <v>12405</v>
      </c>
    </row>
    <row r="168" spans="1:11" x14ac:dyDescent="0.45">
      <c r="A168" t="s">
        <v>11759</v>
      </c>
      <c r="B168">
        <v>7</v>
      </c>
      <c r="C168" t="s">
        <v>1696</v>
      </c>
      <c r="D168" t="s">
        <v>1695</v>
      </c>
      <c r="E168" t="s">
        <v>1694</v>
      </c>
      <c r="F168">
        <v>2019</v>
      </c>
      <c r="G168" t="s">
        <v>1692</v>
      </c>
      <c r="I168" t="s">
        <v>1691</v>
      </c>
      <c r="J168" t="s">
        <v>1690</v>
      </c>
      <c r="K168" t="s">
        <v>12763</v>
      </c>
    </row>
    <row r="169" spans="1:11" x14ac:dyDescent="0.45">
      <c r="A169" t="s">
        <v>11759</v>
      </c>
      <c r="B169">
        <v>7</v>
      </c>
      <c r="C169" t="s">
        <v>5543</v>
      </c>
      <c r="D169" t="s">
        <v>5542</v>
      </c>
      <c r="E169" t="s">
        <v>2981</v>
      </c>
      <c r="F169">
        <v>2024</v>
      </c>
      <c r="G169" t="s">
        <v>5541</v>
      </c>
      <c r="I169" t="s">
        <v>5540</v>
      </c>
      <c r="J169" t="s">
        <v>5539</v>
      </c>
      <c r="K169" t="s">
        <v>12198</v>
      </c>
    </row>
    <row r="170" spans="1:11" x14ac:dyDescent="0.45">
      <c r="A170" t="s">
        <v>11759</v>
      </c>
      <c r="B170">
        <v>7</v>
      </c>
      <c r="C170" t="s">
        <v>5196</v>
      </c>
      <c r="D170" t="s">
        <v>5195</v>
      </c>
      <c r="E170" t="s">
        <v>5194</v>
      </c>
      <c r="F170">
        <v>2024</v>
      </c>
      <c r="G170" t="s">
        <v>5193</v>
      </c>
      <c r="I170" t="s">
        <v>5192</v>
      </c>
      <c r="J170" t="s">
        <v>5191</v>
      </c>
      <c r="K170" t="s">
        <v>12251</v>
      </c>
    </row>
    <row r="171" spans="1:11" x14ac:dyDescent="0.45">
      <c r="A171" t="s">
        <v>11759</v>
      </c>
      <c r="B171">
        <v>7</v>
      </c>
      <c r="C171" t="s">
        <v>5312</v>
      </c>
      <c r="D171" t="s">
        <v>5311</v>
      </c>
      <c r="E171" t="s">
        <v>4614</v>
      </c>
      <c r="F171">
        <v>2024</v>
      </c>
      <c r="G171" t="s">
        <v>5309</v>
      </c>
      <c r="I171" t="s">
        <v>5308</v>
      </c>
      <c r="J171" t="s">
        <v>5307</v>
      </c>
      <c r="K171" t="s">
        <v>12233</v>
      </c>
    </row>
    <row r="172" spans="1:11" x14ac:dyDescent="0.45">
      <c r="A172" t="s">
        <v>11759</v>
      </c>
      <c r="B172">
        <v>7</v>
      </c>
      <c r="C172" t="s">
        <v>3346</v>
      </c>
      <c r="D172" t="s">
        <v>3345</v>
      </c>
      <c r="E172" t="s">
        <v>633</v>
      </c>
      <c r="F172">
        <v>2022</v>
      </c>
      <c r="G172" t="s">
        <v>3344</v>
      </c>
      <c r="I172" t="s">
        <v>3343</v>
      </c>
      <c r="J172" t="s">
        <v>3342</v>
      </c>
      <c r="K172" t="s">
        <v>12527</v>
      </c>
    </row>
    <row r="173" spans="1:11" x14ac:dyDescent="0.45">
      <c r="A173" t="s">
        <v>11759</v>
      </c>
      <c r="B173">
        <v>7</v>
      </c>
      <c r="C173" t="s">
        <v>1504</v>
      </c>
      <c r="D173" t="s">
        <v>1503</v>
      </c>
      <c r="E173" t="s">
        <v>720</v>
      </c>
      <c r="F173">
        <v>2019</v>
      </c>
      <c r="G173" t="s">
        <v>1501</v>
      </c>
      <c r="I173" t="s">
        <v>1500</v>
      </c>
      <c r="J173" t="s">
        <v>1499</v>
      </c>
      <c r="K173" t="s">
        <v>12790</v>
      </c>
    </row>
    <row r="174" spans="1:11" x14ac:dyDescent="0.45">
      <c r="A174" t="s">
        <v>11759</v>
      </c>
      <c r="B174">
        <v>7</v>
      </c>
      <c r="C174" t="s">
        <v>699</v>
      </c>
      <c r="D174" t="s">
        <v>698</v>
      </c>
      <c r="E174" t="s">
        <v>697</v>
      </c>
      <c r="F174">
        <v>2021</v>
      </c>
      <c r="G174" t="s">
        <v>696</v>
      </c>
      <c r="I174" t="s">
        <v>695</v>
      </c>
      <c r="J174" t="s">
        <v>694</v>
      </c>
      <c r="K174" t="s">
        <v>12902</v>
      </c>
    </row>
    <row r="175" spans="1:11" x14ac:dyDescent="0.45">
      <c r="A175" t="s">
        <v>11759</v>
      </c>
      <c r="B175">
        <v>7</v>
      </c>
      <c r="C175" t="s">
        <v>2587</v>
      </c>
      <c r="D175" t="s">
        <v>2586</v>
      </c>
      <c r="E175" t="s">
        <v>2585</v>
      </c>
      <c r="F175">
        <v>2023</v>
      </c>
      <c r="G175" t="s">
        <v>2583</v>
      </c>
      <c r="I175" t="s">
        <v>2582</v>
      </c>
      <c r="K175" t="s">
        <v>12640</v>
      </c>
    </row>
    <row r="176" spans="1:11" x14ac:dyDescent="0.45">
      <c r="A176" t="s">
        <v>11759</v>
      </c>
      <c r="B176">
        <v>7</v>
      </c>
      <c r="C176" t="s">
        <v>3651</v>
      </c>
      <c r="D176" t="s">
        <v>3650</v>
      </c>
      <c r="E176" t="s">
        <v>3649</v>
      </c>
      <c r="F176">
        <v>2022</v>
      </c>
      <c r="G176" t="s">
        <v>3647</v>
      </c>
      <c r="I176" t="s">
        <v>3646</v>
      </c>
      <c r="J176" t="s">
        <v>3645</v>
      </c>
      <c r="K176" t="s">
        <v>12483</v>
      </c>
    </row>
    <row r="177" spans="1:11" x14ac:dyDescent="0.45">
      <c r="A177" t="s">
        <v>11759</v>
      </c>
      <c r="B177">
        <v>7</v>
      </c>
      <c r="C177" t="s">
        <v>2872</v>
      </c>
      <c r="D177" t="s">
        <v>2871</v>
      </c>
      <c r="E177" t="s">
        <v>2870</v>
      </c>
      <c r="F177">
        <v>2023</v>
      </c>
      <c r="G177" t="s">
        <v>2868</v>
      </c>
      <c r="I177" t="s">
        <v>2867</v>
      </c>
      <c r="J177" t="s">
        <v>2866</v>
      </c>
      <c r="K177" t="s">
        <v>12598</v>
      </c>
    </row>
    <row r="178" spans="1:11" x14ac:dyDescent="0.45">
      <c r="A178" t="s">
        <v>11759</v>
      </c>
      <c r="B178">
        <v>7</v>
      </c>
      <c r="C178" t="s">
        <v>3104</v>
      </c>
      <c r="D178" t="s">
        <v>3103</v>
      </c>
      <c r="E178" t="s">
        <v>2380</v>
      </c>
      <c r="F178">
        <v>2023</v>
      </c>
      <c r="G178" t="s">
        <v>3102</v>
      </c>
      <c r="I178" t="s">
        <v>3101</v>
      </c>
      <c r="J178" t="s">
        <v>3100</v>
      </c>
      <c r="K178" t="s">
        <v>12563</v>
      </c>
    </row>
    <row r="179" spans="1:11" x14ac:dyDescent="0.45">
      <c r="A179" t="s">
        <v>11759</v>
      </c>
      <c r="B179">
        <v>7</v>
      </c>
      <c r="C179" t="s">
        <v>5208</v>
      </c>
      <c r="D179" t="s">
        <v>5207</v>
      </c>
      <c r="E179" t="s">
        <v>1776</v>
      </c>
      <c r="F179">
        <v>2024</v>
      </c>
      <c r="G179" t="s">
        <v>5206</v>
      </c>
      <c r="I179" t="s">
        <v>5205</v>
      </c>
      <c r="J179" t="s">
        <v>5204</v>
      </c>
      <c r="K179" t="s">
        <v>12249</v>
      </c>
    </row>
    <row r="180" spans="1:11" x14ac:dyDescent="0.45">
      <c r="A180" t="s">
        <v>11759</v>
      </c>
      <c r="B180">
        <v>7</v>
      </c>
      <c r="C180" t="s">
        <v>3372</v>
      </c>
      <c r="D180" t="s">
        <v>3371</v>
      </c>
      <c r="E180" t="s">
        <v>3370</v>
      </c>
      <c r="F180">
        <v>2022</v>
      </c>
      <c r="G180" t="s">
        <v>3369</v>
      </c>
      <c r="I180" t="s">
        <v>3368</v>
      </c>
      <c r="K180" t="s">
        <v>12523</v>
      </c>
    </row>
    <row r="181" spans="1:11" x14ac:dyDescent="0.45">
      <c r="A181" t="s">
        <v>11759</v>
      </c>
      <c r="B181">
        <v>5</v>
      </c>
      <c r="C181" t="s">
        <v>1688</v>
      </c>
      <c r="D181" t="s">
        <v>1687</v>
      </c>
      <c r="F181">
        <v>2019</v>
      </c>
      <c r="G181" t="s">
        <v>1685</v>
      </c>
      <c r="I181" t="s">
        <v>1680</v>
      </c>
      <c r="J181" t="s">
        <v>1679</v>
      </c>
      <c r="K181" t="s">
        <v>12764</v>
      </c>
    </row>
    <row r="182" spans="1:11" x14ac:dyDescent="0.45">
      <c r="A182" t="s">
        <v>11759</v>
      </c>
      <c r="B182">
        <v>7</v>
      </c>
      <c r="C182" t="s">
        <v>1411</v>
      </c>
      <c r="D182" t="s">
        <v>1410</v>
      </c>
      <c r="E182" t="s">
        <v>690</v>
      </c>
      <c r="F182">
        <v>2019</v>
      </c>
      <c r="G182" t="s">
        <v>1408</v>
      </c>
      <c r="I182" t="s">
        <v>1407</v>
      </c>
      <c r="J182" t="s">
        <v>1406</v>
      </c>
      <c r="K182" t="s">
        <v>12802</v>
      </c>
    </row>
    <row r="183" spans="1:11" x14ac:dyDescent="0.45">
      <c r="A183" t="s">
        <v>11759</v>
      </c>
      <c r="B183">
        <v>7</v>
      </c>
      <c r="C183" t="s">
        <v>4517</v>
      </c>
      <c r="D183" t="s">
        <v>4516</v>
      </c>
      <c r="E183" t="s">
        <v>3412</v>
      </c>
      <c r="F183">
        <v>2022</v>
      </c>
      <c r="G183" t="s">
        <v>4514</v>
      </c>
      <c r="I183" t="s">
        <v>4513</v>
      </c>
      <c r="J183" t="s">
        <v>4512</v>
      </c>
      <c r="K183" t="s">
        <v>12354</v>
      </c>
    </row>
    <row r="184" spans="1:11" x14ac:dyDescent="0.45">
      <c r="A184" t="s">
        <v>11759</v>
      </c>
      <c r="B184">
        <v>7</v>
      </c>
      <c r="C184" t="s">
        <v>2302</v>
      </c>
      <c r="D184" t="s">
        <v>2301</v>
      </c>
      <c r="E184" t="s">
        <v>893</v>
      </c>
      <c r="F184">
        <v>2017</v>
      </c>
      <c r="G184" t="s">
        <v>2299</v>
      </c>
      <c r="I184" t="s">
        <v>2298</v>
      </c>
      <c r="J184" t="s">
        <v>2297</v>
      </c>
      <c r="K184" t="s">
        <v>12681</v>
      </c>
    </row>
    <row r="185" spans="1:11" x14ac:dyDescent="0.45">
      <c r="A185" t="s">
        <v>11759</v>
      </c>
      <c r="B185">
        <v>7</v>
      </c>
      <c r="C185" t="s">
        <v>1228</v>
      </c>
      <c r="D185" t="s">
        <v>1227</v>
      </c>
      <c r="E185" t="s">
        <v>633</v>
      </c>
      <c r="F185">
        <v>2021</v>
      </c>
      <c r="G185" t="s">
        <v>1226</v>
      </c>
      <c r="I185" t="s">
        <v>1225</v>
      </c>
      <c r="J185" t="s">
        <v>1224</v>
      </c>
      <c r="K185" t="s">
        <v>12827</v>
      </c>
    </row>
    <row r="186" spans="1:11" x14ac:dyDescent="0.45">
      <c r="A186" t="s">
        <v>11759</v>
      </c>
      <c r="B186">
        <v>7</v>
      </c>
      <c r="C186" t="s">
        <v>4349</v>
      </c>
      <c r="D186" t="s">
        <v>4348</v>
      </c>
      <c r="E186" t="s">
        <v>773</v>
      </c>
      <c r="F186">
        <v>2021</v>
      </c>
      <c r="G186" t="s">
        <v>4347</v>
      </c>
      <c r="I186" t="s">
        <v>4346</v>
      </c>
      <c r="J186" t="s">
        <v>4345</v>
      </c>
      <c r="K186" t="s">
        <v>12379</v>
      </c>
    </row>
    <row r="187" spans="1:11" x14ac:dyDescent="0.45">
      <c r="A187" t="s">
        <v>11759</v>
      </c>
      <c r="B187">
        <v>7</v>
      </c>
      <c r="C187" t="s">
        <v>4962</v>
      </c>
      <c r="D187" t="s">
        <v>4961</v>
      </c>
      <c r="E187" t="s">
        <v>4614</v>
      </c>
      <c r="F187">
        <v>2024</v>
      </c>
      <c r="G187" t="s">
        <v>4959</v>
      </c>
      <c r="I187" t="s">
        <v>4958</v>
      </c>
      <c r="J187" t="s">
        <v>4957</v>
      </c>
      <c r="K187" t="s">
        <v>12287</v>
      </c>
    </row>
    <row r="188" spans="1:11" x14ac:dyDescent="0.45">
      <c r="A188" t="s">
        <v>11759</v>
      </c>
      <c r="B188">
        <v>7</v>
      </c>
      <c r="C188" t="s">
        <v>2453</v>
      </c>
      <c r="D188" t="s">
        <v>2452</v>
      </c>
      <c r="E188" t="s">
        <v>1793</v>
      </c>
      <c r="F188">
        <v>2017</v>
      </c>
      <c r="G188" t="s">
        <v>2450</v>
      </c>
      <c r="I188" t="s">
        <v>2449</v>
      </c>
      <c r="J188" t="s">
        <v>2448</v>
      </c>
      <c r="K188" t="s">
        <v>12660</v>
      </c>
    </row>
    <row r="189" spans="1:11" x14ac:dyDescent="0.45">
      <c r="A189" t="s">
        <v>11759</v>
      </c>
      <c r="B189">
        <v>7</v>
      </c>
      <c r="C189" t="s">
        <v>4271</v>
      </c>
      <c r="D189" t="s">
        <v>4270</v>
      </c>
      <c r="E189" t="s">
        <v>766</v>
      </c>
      <c r="F189">
        <v>2022</v>
      </c>
      <c r="G189" t="s">
        <v>4269</v>
      </c>
      <c r="I189" t="s">
        <v>4268</v>
      </c>
      <c r="J189" t="s">
        <v>4267</v>
      </c>
      <c r="K189" t="s">
        <v>12391</v>
      </c>
    </row>
    <row r="190" spans="1:11" x14ac:dyDescent="0.45">
      <c r="A190" t="s">
        <v>11759</v>
      </c>
      <c r="B190">
        <v>7</v>
      </c>
      <c r="C190" t="s">
        <v>5319</v>
      </c>
      <c r="D190" t="s">
        <v>5318</v>
      </c>
      <c r="E190" t="s">
        <v>5317</v>
      </c>
      <c r="F190">
        <v>2024</v>
      </c>
      <c r="G190" t="s">
        <v>5316</v>
      </c>
      <c r="I190" t="s">
        <v>5315</v>
      </c>
      <c r="J190" t="s">
        <v>5314</v>
      </c>
      <c r="K190" t="s">
        <v>12232</v>
      </c>
    </row>
    <row r="191" spans="1:11" x14ac:dyDescent="0.45">
      <c r="A191" t="s">
        <v>11759</v>
      </c>
      <c r="B191">
        <v>7</v>
      </c>
      <c r="C191" t="s">
        <v>5124</v>
      </c>
      <c r="D191" t="s">
        <v>5123</v>
      </c>
      <c r="E191" t="s">
        <v>1559</v>
      </c>
      <c r="F191">
        <v>2024</v>
      </c>
      <c r="G191" t="s">
        <v>5122</v>
      </c>
      <c r="I191" t="s">
        <v>5121</v>
      </c>
      <c r="J191" t="s">
        <v>5120</v>
      </c>
      <c r="K191" t="s">
        <v>12262</v>
      </c>
    </row>
    <row r="192" spans="1:11" x14ac:dyDescent="0.45">
      <c r="A192" t="s">
        <v>11759</v>
      </c>
      <c r="B192">
        <v>7</v>
      </c>
      <c r="C192" t="s">
        <v>2789</v>
      </c>
      <c r="D192" t="s">
        <v>2788</v>
      </c>
      <c r="E192" t="s">
        <v>2787</v>
      </c>
      <c r="F192">
        <v>2023</v>
      </c>
      <c r="G192" t="s">
        <v>2786</v>
      </c>
      <c r="I192" t="s">
        <v>2785</v>
      </c>
      <c r="J192" t="s">
        <v>2784</v>
      </c>
      <c r="K192" t="s">
        <v>12610</v>
      </c>
    </row>
    <row r="193" spans="1:11" x14ac:dyDescent="0.45">
      <c r="A193" t="s">
        <v>11759</v>
      </c>
      <c r="B193">
        <v>7</v>
      </c>
      <c r="C193" t="s">
        <v>2681</v>
      </c>
      <c r="D193" t="s">
        <v>2680</v>
      </c>
      <c r="E193" t="s">
        <v>2679</v>
      </c>
      <c r="F193">
        <v>2023</v>
      </c>
      <c r="G193" t="s">
        <v>2678</v>
      </c>
      <c r="I193" t="s">
        <v>2677</v>
      </c>
      <c r="J193" t="s">
        <v>2676</v>
      </c>
      <c r="K193" t="s">
        <v>12626</v>
      </c>
    </row>
    <row r="194" spans="1:11" x14ac:dyDescent="0.45">
      <c r="A194" t="s">
        <v>11759</v>
      </c>
      <c r="B194">
        <v>7</v>
      </c>
      <c r="C194" t="s">
        <v>1118</v>
      </c>
      <c r="D194" t="s">
        <v>1117</v>
      </c>
      <c r="E194" t="s">
        <v>662</v>
      </c>
      <c r="F194">
        <v>2020</v>
      </c>
      <c r="G194" t="s">
        <v>1116</v>
      </c>
      <c r="I194" t="s">
        <v>1115</v>
      </c>
      <c r="J194" t="s">
        <v>1114</v>
      </c>
      <c r="K194" t="s">
        <v>12843</v>
      </c>
    </row>
    <row r="195" spans="1:11" x14ac:dyDescent="0.45">
      <c r="A195" t="s">
        <v>11759</v>
      </c>
      <c r="B195">
        <v>7</v>
      </c>
      <c r="C195" t="s">
        <v>5619</v>
      </c>
      <c r="D195" t="s">
        <v>5618</v>
      </c>
      <c r="E195" t="s">
        <v>4411</v>
      </c>
      <c r="F195">
        <v>2024</v>
      </c>
      <c r="G195" t="s">
        <v>5617</v>
      </c>
      <c r="I195" t="s">
        <v>5616</v>
      </c>
      <c r="J195" t="s">
        <v>5615</v>
      </c>
      <c r="K195" t="s">
        <v>12187</v>
      </c>
    </row>
    <row r="196" spans="1:11" x14ac:dyDescent="0.45">
      <c r="A196" t="s">
        <v>11759</v>
      </c>
      <c r="B196">
        <v>7</v>
      </c>
      <c r="C196" t="s">
        <v>692</v>
      </c>
      <c r="D196" t="s">
        <v>691</v>
      </c>
      <c r="E196" t="s">
        <v>690</v>
      </c>
      <c r="F196">
        <v>2020</v>
      </c>
      <c r="G196" t="s">
        <v>689</v>
      </c>
      <c r="I196" t="s">
        <v>688</v>
      </c>
      <c r="J196" t="s">
        <v>687</v>
      </c>
      <c r="K196" t="s">
        <v>12903</v>
      </c>
    </row>
    <row r="197" spans="1:11" x14ac:dyDescent="0.45">
      <c r="A197" t="s">
        <v>11759</v>
      </c>
      <c r="B197">
        <v>7</v>
      </c>
      <c r="C197" t="s">
        <v>917</v>
      </c>
      <c r="D197" t="s">
        <v>916</v>
      </c>
      <c r="E197" t="s">
        <v>662</v>
      </c>
      <c r="F197">
        <v>2021</v>
      </c>
      <c r="G197" t="s">
        <v>915</v>
      </c>
      <c r="I197" t="s">
        <v>914</v>
      </c>
      <c r="J197" t="s">
        <v>913</v>
      </c>
      <c r="K197" t="s">
        <v>12872</v>
      </c>
    </row>
    <row r="198" spans="1:11" x14ac:dyDescent="0.45">
      <c r="A198" t="s">
        <v>11759</v>
      </c>
      <c r="B198">
        <v>7</v>
      </c>
      <c r="C198" t="s">
        <v>1427</v>
      </c>
      <c r="D198" t="s">
        <v>1426</v>
      </c>
      <c r="E198" t="s">
        <v>1425</v>
      </c>
      <c r="F198">
        <v>2020</v>
      </c>
      <c r="G198" t="s">
        <v>1423</v>
      </c>
      <c r="I198" t="s">
        <v>1422</v>
      </c>
      <c r="J198" t="s">
        <v>1421</v>
      </c>
      <c r="K198" t="s">
        <v>12800</v>
      </c>
    </row>
    <row r="199" spans="1:11" x14ac:dyDescent="0.45">
      <c r="A199" t="s">
        <v>11759</v>
      </c>
      <c r="B199">
        <v>7</v>
      </c>
      <c r="C199" t="s">
        <v>4794</v>
      </c>
      <c r="D199" t="s">
        <v>4793</v>
      </c>
      <c r="E199" t="s">
        <v>612</v>
      </c>
      <c r="F199">
        <v>2024</v>
      </c>
      <c r="G199" t="s">
        <v>4792</v>
      </c>
      <c r="I199" t="s">
        <v>4791</v>
      </c>
      <c r="J199" t="s">
        <v>4790</v>
      </c>
      <c r="K199" t="s">
        <v>12312</v>
      </c>
    </row>
    <row r="200" spans="1:11" x14ac:dyDescent="0.45">
      <c r="A200" t="s">
        <v>11759</v>
      </c>
      <c r="B200">
        <v>7</v>
      </c>
      <c r="C200" t="s">
        <v>1134</v>
      </c>
      <c r="D200" t="s">
        <v>1133</v>
      </c>
      <c r="E200" t="s">
        <v>1132</v>
      </c>
      <c r="F200">
        <v>2021</v>
      </c>
      <c r="G200" t="s">
        <v>1131</v>
      </c>
      <c r="I200" t="s">
        <v>1130</v>
      </c>
      <c r="J200" t="s">
        <v>1129</v>
      </c>
      <c r="K200" t="s">
        <v>12841</v>
      </c>
    </row>
    <row r="201" spans="1:11" x14ac:dyDescent="0.45">
      <c r="A201" t="s">
        <v>11759</v>
      </c>
      <c r="B201">
        <v>7</v>
      </c>
      <c r="C201" t="s">
        <v>4939</v>
      </c>
      <c r="D201" t="s">
        <v>4938</v>
      </c>
      <c r="E201" t="s">
        <v>1964</v>
      </c>
      <c r="F201">
        <v>2024</v>
      </c>
      <c r="G201" t="s">
        <v>4937</v>
      </c>
      <c r="I201" t="s">
        <v>4936</v>
      </c>
      <c r="J201" t="s">
        <v>4935</v>
      </c>
      <c r="K201" t="s">
        <v>12290</v>
      </c>
    </row>
    <row r="202" spans="1:11" x14ac:dyDescent="0.45">
      <c r="A202" t="s">
        <v>11759</v>
      </c>
      <c r="B202">
        <v>7</v>
      </c>
      <c r="C202" t="s">
        <v>3643</v>
      </c>
      <c r="D202" t="s">
        <v>3642</v>
      </c>
      <c r="E202" t="s">
        <v>3641</v>
      </c>
      <c r="F202">
        <v>2022</v>
      </c>
      <c r="G202" t="s">
        <v>3640</v>
      </c>
      <c r="I202" t="s">
        <v>3639</v>
      </c>
      <c r="J202" t="s">
        <v>3638</v>
      </c>
      <c r="K202" t="s">
        <v>12484</v>
      </c>
    </row>
    <row r="203" spans="1:11" x14ac:dyDescent="0.45">
      <c r="A203" t="s">
        <v>11759</v>
      </c>
      <c r="B203">
        <v>7</v>
      </c>
      <c r="C203" t="s">
        <v>924</v>
      </c>
      <c r="D203" t="s">
        <v>923</v>
      </c>
      <c r="E203" t="s">
        <v>902</v>
      </c>
      <c r="F203">
        <v>2021</v>
      </c>
      <c r="G203" t="s">
        <v>921</v>
      </c>
      <c r="I203" t="s">
        <v>920</v>
      </c>
      <c r="J203" t="s">
        <v>919</v>
      </c>
      <c r="K203" t="s">
        <v>12871</v>
      </c>
    </row>
    <row r="204" spans="1:11" x14ac:dyDescent="0.45">
      <c r="A204" t="s">
        <v>11759</v>
      </c>
      <c r="B204">
        <v>7</v>
      </c>
      <c r="C204" t="s">
        <v>2077</v>
      </c>
      <c r="D204" t="s">
        <v>2076</v>
      </c>
      <c r="E204" t="s">
        <v>2075</v>
      </c>
      <c r="F204">
        <v>2018</v>
      </c>
      <c r="G204" t="s">
        <v>2073</v>
      </c>
      <c r="I204" t="s">
        <v>2072</v>
      </c>
      <c r="J204" t="s">
        <v>2071</v>
      </c>
      <c r="K204" t="s">
        <v>12711</v>
      </c>
    </row>
    <row r="205" spans="1:11" x14ac:dyDescent="0.45">
      <c r="A205" t="s">
        <v>11759</v>
      </c>
      <c r="B205">
        <v>7</v>
      </c>
      <c r="C205" t="s">
        <v>1077</v>
      </c>
      <c r="D205" t="s">
        <v>1076</v>
      </c>
      <c r="E205" t="s">
        <v>766</v>
      </c>
      <c r="F205">
        <v>2021</v>
      </c>
      <c r="G205" t="s">
        <v>1075</v>
      </c>
      <c r="I205" t="s">
        <v>1074</v>
      </c>
      <c r="J205" t="s">
        <v>1073</v>
      </c>
      <c r="K205" t="s">
        <v>12849</v>
      </c>
    </row>
    <row r="206" spans="1:11" x14ac:dyDescent="0.45">
      <c r="A206" t="s">
        <v>11759</v>
      </c>
      <c r="B206">
        <v>7</v>
      </c>
      <c r="C206" t="s">
        <v>1547</v>
      </c>
      <c r="D206" t="s">
        <v>1546</v>
      </c>
      <c r="E206" t="s">
        <v>902</v>
      </c>
      <c r="F206">
        <v>2020</v>
      </c>
      <c r="G206" t="s">
        <v>1543</v>
      </c>
      <c r="I206" t="s">
        <v>1542</v>
      </c>
      <c r="J206" t="s">
        <v>1541</v>
      </c>
      <c r="K206" t="s">
        <v>12784</v>
      </c>
    </row>
    <row r="207" spans="1:11" x14ac:dyDescent="0.45">
      <c r="A207" t="s">
        <v>11759</v>
      </c>
      <c r="B207">
        <v>7</v>
      </c>
      <c r="C207" t="s">
        <v>5813</v>
      </c>
      <c r="D207" t="s">
        <v>5812</v>
      </c>
      <c r="E207" t="s">
        <v>3219</v>
      </c>
      <c r="F207">
        <v>2024</v>
      </c>
      <c r="G207" t="s">
        <v>5811</v>
      </c>
      <c r="I207" t="s">
        <v>5810</v>
      </c>
      <c r="K207" t="s">
        <v>12156</v>
      </c>
    </row>
    <row r="208" spans="1:11" x14ac:dyDescent="0.45">
      <c r="A208" t="s">
        <v>11759</v>
      </c>
      <c r="B208">
        <v>7</v>
      </c>
      <c r="C208" t="s">
        <v>2092</v>
      </c>
      <c r="D208" t="s">
        <v>2091</v>
      </c>
      <c r="E208" t="s">
        <v>759</v>
      </c>
      <c r="F208">
        <v>2017</v>
      </c>
      <c r="G208" t="s">
        <v>2089</v>
      </c>
      <c r="I208" t="s">
        <v>2088</v>
      </c>
      <c r="J208" t="s">
        <v>2087</v>
      </c>
      <c r="K208" t="s">
        <v>12709</v>
      </c>
    </row>
    <row r="209" spans="1:11" x14ac:dyDescent="0.45">
      <c r="A209" t="s">
        <v>11759</v>
      </c>
      <c r="B209">
        <v>7</v>
      </c>
      <c r="C209" t="s">
        <v>3069</v>
      </c>
      <c r="D209" t="s">
        <v>3068</v>
      </c>
      <c r="E209" t="s">
        <v>1318</v>
      </c>
      <c r="F209">
        <v>2023</v>
      </c>
      <c r="G209" t="s">
        <v>3067</v>
      </c>
      <c r="I209" t="s">
        <v>3066</v>
      </c>
      <c r="J209" t="s">
        <v>3065</v>
      </c>
      <c r="K209" t="s">
        <v>12568</v>
      </c>
    </row>
    <row r="210" spans="1:11" x14ac:dyDescent="0.45">
      <c r="A210" t="s">
        <v>11759</v>
      </c>
      <c r="B210">
        <v>7</v>
      </c>
      <c r="C210" t="s">
        <v>2924</v>
      </c>
      <c r="D210" t="s">
        <v>2923</v>
      </c>
      <c r="E210" t="s">
        <v>808</v>
      </c>
      <c r="F210">
        <v>2023</v>
      </c>
      <c r="G210" t="s">
        <v>2922</v>
      </c>
      <c r="I210" t="s">
        <v>2921</v>
      </c>
      <c r="J210" t="s">
        <v>2920</v>
      </c>
      <c r="K210" t="s">
        <v>12590</v>
      </c>
    </row>
    <row r="211" spans="1:11" x14ac:dyDescent="0.45">
      <c r="A211" t="s">
        <v>11759</v>
      </c>
      <c r="B211">
        <v>7</v>
      </c>
      <c r="C211" t="s">
        <v>5326</v>
      </c>
      <c r="D211" t="s">
        <v>5325</v>
      </c>
      <c r="E211" t="s">
        <v>4614</v>
      </c>
      <c r="F211">
        <v>2024</v>
      </c>
      <c r="G211" t="s">
        <v>5323</v>
      </c>
      <c r="I211" t="s">
        <v>5322</v>
      </c>
      <c r="J211" t="s">
        <v>5321</v>
      </c>
      <c r="K211" t="s">
        <v>12231</v>
      </c>
    </row>
    <row r="212" spans="1:11" x14ac:dyDescent="0.45">
      <c r="A212" t="s">
        <v>11759</v>
      </c>
      <c r="B212">
        <v>7</v>
      </c>
      <c r="C212" t="s">
        <v>1916</v>
      </c>
      <c r="D212" t="s">
        <v>1915</v>
      </c>
      <c r="E212" t="s">
        <v>1914</v>
      </c>
      <c r="F212">
        <v>2020</v>
      </c>
      <c r="G212" t="s">
        <v>1913</v>
      </c>
      <c r="I212" t="s">
        <v>1912</v>
      </c>
      <c r="J212" t="s">
        <v>1911</v>
      </c>
      <c r="K212" t="s">
        <v>12733</v>
      </c>
    </row>
    <row r="213" spans="1:11" x14ac:dyDescent="0.45">
      <c r="A213" t="s">
        <v>11759</v>
      </c>
      <c r="B213">
        <v>7</v>
      </c>
      <c r="C213" t="s">
        <v>5182</v>
      </c>
      <c r="D213" t="s">
        <v>5181</v>
      </c>
      <c r="E213" t="s">
        <v>5180</v>
      </c>
      <c r="F213">
        <v>2024</v>
      </c>
      <c r="G213" t="s">
        <v>5179</v>
      </c>
      <c r="I213" t="s">
        <v>5178</v>
      </c>
      <c r="J213" t="s">
        <v>5177</v>
      </c>
      <c r="K213" t="s">
        <v>12253</v>
      </c>
    </row>
    <row r="214" spans="1:11" x14ac:dyDescent="0.45">
      <c r="A214" t="s">
        <v>11759</v>
      </c>
      <c r="B214">
        <v>7</v>
      </c>
      <c r="C214" t="s">
        <v>2280</v>
      </c>
      <c r="D214" t="s">
        <v>2279</v>
      </c>
      <c r="E214" t="s">
        <v>2278</v>
      </c>
      <c r="F214">
        <v>2017</v>
      </c>
      <c r="G214" t="s">
        <v>2275</v>
      </c>
      <c r="I214" t="s">
        <v>2274</v>
      </c>
      <c r="J214" t="s">
        <v>2273</v>
      </c>
      <c r="K214" t="s">
        <v>12684</v>
      </c>
    </row>
    <row r="215" spans="1:11" x14ac:dyDescent="0.45">
      <c r="A215" t="s">
        <v>11759</v>
      </c>
      <c r="B215">
        <v>7</v>
      </c>
      <c r="C215" t="s">
        <v>2674</v>
      </c>
      <c r="D215" t="s">
        <v>2673</v>
      </c>
      <c r="E215" t="s">
        <v>2672</v>
      </c>
      <c r="F215">
        <v>2023</v>
      </c>
      <c r="G215" t="s">
        <v>2671</v>
      </c>
      <c r="I215" t="s">
        <v>2670</v>
      </c>
      <c r="J215" t="s">
        <v>2669</v>
      </c>
      <c r="K215" t="s">
        <v>12627</v>
      </c>
    </row>
    <row r="216" spans="1:11" x14ac:dyDescent="0.45">
      <c r="A216" t="s">
        <v>11759</v>
      </c>
      <c r="B216">
        <v>7</v>
      </c>
      <c r="C216" t="s">
        <v>5512</v>
      </c>
      <c r="D216" t="s">
        <v>5511</v>
      </c>
      <c r="E216" t="s">
        <v>1717</v>
      </c>
      <c r="F216">
        <v>2024</v>
      </c>
      <c r="G216" t="s">
        <v>5510</v>
      </c>
      <c r="I216" t="s">
        <v>5509</v>
      </c>
      <c r="J216" t="s">
        <v>5508</v>
      </c>
      <c r="K216" t="s">
        <v>12203</v>
      </c>
    </row>
    <row r="217" spans="1:11" x14ac:dyDescent="0.45">
      <c r="A217" t="s">
        <v>11759</v>
      </c>
      <c r="B217">
        <v>7</v>
      </c>
      <c r="C217" t="s">
        <v>5771</v>
      </c>
      <c r="D217" t="s">
        <v>5770</v>
      </c>
      <c r="E217" t="s">
        <v>3425</v>
      </c>
      <c r="F217">
        <v>2024</v>
      </c>
      <c r="G217" t="s">
        <v>5769</v>
      </c>
      <c r="I217" t="s">
        <v>5768</v>
      </c>
      <c r="J217" t="s">
        <v>5767</v>
      </c>
      <c r="K217" t="s">
        <v>12163</v>
      </c>
    </row>
    <row r="218" spans="1:11" x14ac:dyDescent="0.45">
      <c r="A218" t="s">
        <v>11759</v>
      </c>
      <c r="B218">
        <v>7</v>
      </c>
      <c r="C218" t="s">
        <v>1710</v>
      </c>
      <c r="D218" t="s">
        <v>1709</v>
      </c>
      <c r="E218" t="s">
        <v>1185</v>
      </c>
      <c r="F218">
        <v>2020</v>
      </c>
      <c r="G218" t="s">
        <v>1708</v>
      </c>
      <c r="I218" t="s">
        <v>1707</v>
      </c>
      <c r="J218" t="s">
        <v>1706</v>
      </c>
      <c r="K218" t="s">
        <v>12761</v>
      </c>
    </row>
    <row r="219" spans="1:11" x14ac:dyDescent="0.45">
      <c r="A219" t="s">
        <v>11759</v>
      </c>
      <c r="B219">
        <v>7</v>
      </c>
      <c r="C219" t="s">
        <v>2347</v>
      </c>
      <c r="D219" t="s">
        <v>2346</v>
      </c>
      <c r="E219" t="s">
        <v>612</v>
      </c>
      <c r="F219">
        <v>2017</v>
      </c>
      <c r="G219" t="s">
        <v>2344</v>
      </c>
      <c r="I219" t="s">
        <v>2343</v>
      </c>
      <c r="J219" t="s">
        <v>2342</v>
      </c>
      <c r="K219" t="s">
        <v>12675</v>
      </c>
    </row>
    <row r="220" spans="1:11" x14ac:dyDescent="0.45">
      <c r="A220" t="s">
        <v>11759</v>
      </c>
      <c r="B220">
        <v>7</v>
      </c>
      <c r="C220" t="s">
        <v>2032</v>
      </c>
      <c r="D220" t="s">
        <v>2031</v>
      </c>
      <c r="E220" t="s">
        <v>2030</v>
      </c>
      <c r="F220">
        <v>2020</v>
      </c>
      <c r="G220" t="s">
        <v>2029</v>
      </c>
      <c r="I220" t="s">
        <v>2028</v>
      </c>
      <c r="J220" t="s">
        <v>2027</v>
      </c>
      <c r="K220" t="s">
        <v>12717</v>
      </c>
    </row>
    <row r="221" spans="1:11" x14ac:dyDescent="0.45">
      <c r="A221" t="s">
        <v>11759</v>
      </c>
      <c r="B221">
        <v>7</v>
      </c>
      <c r="C221" t="s">
        <v>4304</v>
      </c>
      <c r="D221" t="s">
        <v>4303</v>
      </c>
      <c r="E221" t="s">
        <v>795</v>
      </c>
      <c r="F221">
        <v>2022</v>
      </c>
      <c r="G221" t="s">
        <v>4302</v>
      </c>
      <c r="I221" t="s">
        <v>4301</v>
      </c>
      <c r="J221" t="s">
        <v>4300</v>
      </c>
      <c r="K221" t="s">
        <v>12386</v>
      </c>
    </row>
    <row r="222" spans="1:11" x14ac:dyDescent="0.45">
      <c r="A222" t="s">
        <v>11759</v>
      </c>
      <c r="B222">
        <v>7</v>
      </c>
      <c r="C222" t="s">
        <v>981</v>
      </c>
      <c r="D222" t="s">
        <v>980</v>
      </c>
      <c r="E222" t="s">
        <v>979</v>
      </c>
      <c r="F222">
        <v>2021</v>
      </c>
      <c r="G222" t="s">
        <v>978</v>
      </c>
      <c r="I222" t="s">
        <v>977</v>
      </c>
      <c r="J222" t="s">
        <v>976</v>
      </c>
      <c r="K222" t="s">
        <v>12863</v>
      </c>
    </row>
    <row r="223" spans="1:11" x14ac:dyDescent="0.45">
      <c r="A223" t="s">
        <v>11759</v>
      </c>
      <c r="B223">
        <v>7</v>
      </c>
      <c r="C223" t="s">
        <v>3281</v>
      </c>
      <c r="D223" t="s">
        <v>3280</v>
      </c>
      <c r="E223" t="s">
        <v>1318</v>
      </c>
      <c r="F223">
        <v>2022</v>
      </c>
      <c r="G223" t="s">
        <v>3279</v>
      </c>
      <c r="I223" t="s">
        <v>3278</v>
      </c>
      <c r="J223" t="s">
        <v>3277</v>
      </c>
      <c r="K223" t="s">
        <v>12537</v>
      </c>
    </row>
    <row r="224" spans="1:11" x14ac:dyDescent="0.45">
      <c r="A224" t="s">
        <v>11759</v>
      </c>
      <c r="B224">
        <v>7</v>
      </c>
      <c r="C224" t="s">
        <v>1249</v>
      </c>
      <c r="D224" t="s">
        <v>1248</v>
      </c>
      <c r="E224" t="s">
        <v>795</v>
      </c>
      <c r="F224">
        <v>2020</v>
      </c>
      <c r="G224" t="s">
        <v>1247</v>
      </c>
      <c r="I224" t="s">
        <v>1246</v>
      </c>
      <c r="J224" t="s">
        <v>1245</v>
      </c>
      <c r="K224" t="s">
        <v>12824</v>
      </c>
    </row>
    <row r="225" spans="1:11" x14ac:dyDescent="0.45">
      <c r="A225" t="s">
        <v>11759</v>
      </c>
      <c r="B225">
        <v>7</v>
      </c>
      <c r="C225" t="s">
        <v>1304</v>
      </c>
      <c r="D225" t="s">
        <v>1303</v>
      </c>
      <c r="E225" t="s">
        <v>1302</v>
      </c>
      <c r="F225">
        <v>2020</v>
      </c>
      <c r="G225" t="s">
        <v>1301</v>
      </c>
      <c r="I225" t="s">
        <v>1300</v>
      </c>
      <c r="J225" t="s">
        <v>1299</v>
      </c>
      <c r="K225" t="s">
        <v>12816</v>
      </c>
    </row>
    <row r="226" spans="1:11" x14ac:dyDescent="0.45">
      <c r="A226" t="s">
        <v>11759</v>
      </c>
      <c r="B226">
        <v>7</v>
      </c>
      <c r="C226" t="s">
        <v>722</v>
      </c>
      <c r="D226" t="s">
        <v>721</v>
      </c>
      <c r="E226" t="s">
        <v>720</v>
      </c>
      <c r="F226">
        <v>2021</v>
      </c>
      <c r="G226" t="s">
        <v>717</v>
      </c>
      <c r="I226" t="s">
        <v>716</v>
      </c>
      <c r="J226" t="s">
        <v>715</v>
      </c>
      <c r="K226" t="s">
        <v>12899</v>
      </c>
    </row>
    <row r="227" spans="1:11" x14ac:dyDescent="0.45">
      <c r="A227" t="s">
        <v>11759</v>
      </c>
      <c r="B227">
        <v>7</v>
      </c>
      <c r="C227" t="s">
        <v>832</v>
      </c>
      <c r="D227" t="s">
        <v>831</v>
      </c>
      <c r="E227" t="s">
        <v>830</v>
      </c>
      <c r="F227">
        <v>2020</v>
      </c>
      <c r="G227" t="s">
        <v>829</v>
      </c>
      <c r="I227" t="s">
        <v>828</v>
      </c>
      <c r="J227" t="s">
        <v>827</v>
      </c>
      <c r="K227" t="s">
        <v>12884</v>
      </c>
    </row>
    <row r="228" spans="1:11" x14ac:dyDescent="0.45">
      <c r="A228" t="s">
        <v>11759</v>
      </c>
      <c r="B228">
        <v>7</v>
      </c>
      <c r="C228" t="s">
        <v>3522</v>
      </c>
      <c r="D228" t="s">
        <v>3521</v>
      </c>
      <c r="E228" t="s">
        <v>720</v>
      </c>
      <c r="F228">
        <v>2023</v>
      </c>
      <c r="G228" t="s">
        <v>3518</v>
      </c>
      <c r="I228" t="s">
        <v>3517</v>
      </c>
      <c r="K228" t="s">
        <v>12501</v>
      </c>
    </row>
    <row r="229" spans="1:11" x14ac:dyDescent="0.45">
      <c r="A229" t="s">
        <v>11759</v>
      </c>
      <c r="B229">
        <v>7</v>
      </c>
      <c r="C229" t="s">
        <v>5175</v>
      </c>
      <c r="D229" t="s">
        <v>5174</v>
      </c>
      <c r="E229" t="s">
        <v>902</v>
      </c>
      <c r="F229">
        <v>2024</v>
      </c>
      <c r="G229" t="s">
        <v>5172</v>
      </c>
      <c r="I229" t="s">
        <v>5171</v>
      </c>
      <c r="J229" t="s">
        <v>5170</v>
      </c>
      <c r="K229" t="s">
        <v>12254</v>
      </c>
    </row>
    <row r="230" spans="1:11" x14ac:dyDescent="0.45">
      <c r="A230" t="s">
        <v>11759</v>
      </c>
      <c r="B230">
        <v>7</v>
      </c>
      <c r="C230" t="s">
        <v>713</v>
      </c>
      <c r="D230" t="s">
        <v>712</v>
      </c>
      <c r="E230" t="s">
        <v>711</v>
      </c>
      <c r="F230">
        <v>2021</v>
      </c>
      <c r="G230" t="s">
        <v>710</v>
      </c>
      <c r="I230" t="s">
        <v>709</v>
      </c>
      <c r="J230" t="s">
        <v>708</v>
      </c>
      <c r="K230" t="s">
        <v>12900</v>
      </c>
    </row>
    <row r="231" spans="1:11" x14ac:dyDescent="0.45">
      <c r="A231" t="s">
        <v>11759</v>
      </c>
      <c r="B231">
        <v>7</v>
      </c>
      <c r="C231" t="s">
        <v>3658</v>
      </c>
      <c r="D231" t="s">
        <v>3657</v>
      </c>
      <c r="E231" t="s">
        <v>2214</v>
      </c>
      <c r="F231">
        <v>2023</v>
      </c>
      <c r="G231" t="s">
        <v>3655</v>
      </c>
      <c r="I231" t="s">
        <v>3654</v>
      </c>
      <c r="J231" t="s">
        <v>3653</v>
      </c>
      <c r="K231" t="s">
        <v>12482</v>
      </c>
    </row>
    <row r="232" spans="1:11" x14ac:dyDescent="0.45">
      <c r="A232" t="s">
        <v>11759</v>
      </c>
      <c r="B232">
        <v>7</v>
      </c>
      <c r="C232" t="s">
        <v>4406</v>
      </c>
      <c r="D232" t="s">
        <v>4405</v>
      </c>
      <c r="E232" t="s">
        <v>795</v>
      </c>
      <c r="F232">
        <v>2022</v>
      </c>
      <c r="G232" t="s">
        <v>4404</v>
      </c>
      <c r="I232" t="s">
        <v>4403</v>
      </c>
      <c r="J232" t="s">
        <v>4402</v>
      </c>
      <c r="K232" t="s">
        <v>12371</v>
      </c>
    </row>
    <row r="233" spans="1:11" x14ac:dyDescent="0.45">
      <c r="A233" t="s">
        <v>11759</v>
      </c>
      <c r="B233">
        <v>7</v>
      </c>
      <c r="C233" t="s">
        <v>2628</v>
      </c>
      <c r="D233" t="s">
        <v>2627</v>
      </c>
      <c r="E233" t="s">
        <v>2626</v>
      </c>
      <c r="F233">
        <v>2023</v>
      </c>
      <c r="G233" t="s">
        <v>2624</v>
      </c>
      <c r="I233" t="s">
        <v>2623</v>
      </c>
      <c r="J233" t="s">
        <v>2622</v>
      </c>
      <c r="K233" t="s">
        <v>12634</v>
      </c>
    </row>
    <row r="234" spans="1:11" x14ac:dyDescent="0.45">
      <c r="A234" t="s">
        <v>11759</v>
      </c>
      <c r="B234">
        <v>7</v>
      </c>
      <c r="C234" t="s">
        <v>3981</v>
      </c>
      <c r="D234" t="s">
        <v>3980</v>
      </c>
      <c r="E234" t="s">
        <v>2652</v>
      </c>
      <c r="F234">
        <v>2021</v>
      </c>
      <c r="G234" t="s">
        <v>3978</v>
      </c>
      <c r="I234" t="s">
        <v>3977</v>
      </c>
      <c r="J234" t="s">
        <v>3976</v>
      </c>
      <c r="K234" t="s">
        <v>12435</v>
      </c>
    </row>
    <row r="235" spans="1:11" x14ac:dyDescent="0.45">
      <c r="A235" t="s">
        <v>11759</v>
      </c>
      <c r="B235">
        <v>7</v>
      </c>
      <c r="C235" t="s">
        <v>5456</v>
      </c>
      <c r="D235" t="s">
        <v>5455</v>
      </c>
      <c r="E235" t="s">
        <v>766</v>
      </c>
      <c r="F235">
        <v>2024</v>
      </c>
      <c r="G235" t="s">
        <v>5454</v>
      </c>
      <c r="I235" t="s">
        <v>5453</v>
      </c>
      <c r="J235" t="s">
        <v>5452</v>
      </c>
      <c r="K235" t="s">
        <v>12211</v>
      </c>
    </row>
    <row r="236" spans="1:11" x14ac:dyDescent="0.45">
      <c r="A236" t="s">
        <v>11759</v>
      </c>
      <c r="B236">
        <v>7</v>
      </c>
      <c r="C236" t="s">
        <v>3393</v>
      </c>
      <c r="D236" t="s">
        <v>3392</v>
      </c>
      <c r="E236" t="s">
        <v>902</v>
      </c>
      <c r="F236">
        <v>2023</v>
      </c>
      <c r="G236" t="s">
        <v>3389</v>
      </c>
      <c r="I236" t="s">
        <v>3388</v>
      </c>
      <c r="J236" t="s">
        <v>3387</v>
      </c>
      <c r="K236" t="s">
        <v>12520</v>
      </c>
    </row>
    <row r="237" spans="1:11" x14ac:dyDescent="0.45">
      <c r="A237" t="s">
        <v>11759</v>
      </c>
      <c r="B237">
        <v>7</v>
      </c>
      <c r="C237" t="s">
        <v>3805</v>
      </c>
      <c r="D237" t="s">
        <v>3804</v>
      </c>
      <c r="E237" t="s">
        <v>3803</v>
      </c>
      <c r="F237">
        <v>2023</v>
      </c>
      <c r="G237" t="s">
        <v>3802</v>
      </c>
      <c r="I237" t="s">
        <v>3801</v>
      </c>
      <c r="J237" t="s">
        <v>3800</v>
      </c>
      <c r="K237" t="s">
        <v>12460</v>
      </c>
    </row>
    <row r="238" spans="1:11" x14ac:dyDescent="0.45">
      <c r="A238" t="s">
        <v>11759</v>
      </c>
      <c r="B238">
        <v>7</v>
      </c>
      <c r="C238" t="s">
        <v>5450</v>
      </c>
      <c r="D238" t="s">
        <v>5449</v>
      </c>
      <c r="E238" t="s">
        <v>2679</v>
      </c>
      <c r="F238">
        <v>2024</v>
      </c>
      <c r="G238" t="s">
        <v>5448</v>
      </c>
      <c r="I238" t="s">
        <v>5447</v>
      </c>
      <c r="J238" t="s">
        <v>5446</v>
      </c>
      <c r="K238" t="s">
        <v>12212</v>
      </c>
    </row>
    <row r="239" spans="1:11" x14ac:dyDescent="0.45">
      <c r="A239" t="s">
        <v>11759</v>
      </c>
      <c r="B239">
        <v>7</v>
      </c>
      <c r="C239" t="s">
        <v>1404</v>
      </c>
      <c r="D239" t="s">
        <v>1403</v>
      </c>
      <c r="E239" t="s">
        <v>1402</v>
      </c>
      <c r="F239">
        <v>2019</v>
      </c>
      <c r="G239" t="s">
        <v>1400</v>
      </c>
      <c r="I239" t="s">
        <v>1399</v>
      </c>
      <c r="J239" t="s">
        <v>1398</v>
      </c>
      <c r="K239" t="s">
        <v>12803</v>
      </c>
    </row>
    <row r="240" spans="1:11" x14ac:dyDescent="0.45">
      <c r="A240" t="s">
        <v>11759</v>
      </c>
      <c r="B240">
        <v>7</v>
      </c>
      <c r="C240" t="s">
        <v>3636</v>
      </c>
      <c r="D240" t="s">
        <v>3635</v>
      </c>
      <c r="E240" t="s">
        <v>720</v>
      </c>
      <c r="F240">
        <v>2023</v>
      </c>
      <c r="G240" t="s">
        <v>3633</v>
      </c>
      <c r="I240" t="s">
        <v>3632</v>
      </c>
      <c r="J240" t="s">
        <v>3631</v>
      </c>
      <c r="K240" t="s">
        <v>12485</v>
      </c>
    </row>
    <row r="241" spans="1:11" x14ac:dyDescent="0.45">
      <c r="A241" t="s">
        <v>11759</v>
      </c>
      <c r="B241">
        <v>7</v>
      </c>
      <c r="C241" t="s">
        <v>4788</v>
      </c>
      <c r="D241" t="s">
        <v>4787</v>
      </c>
      <c r="E241" t="s">
        <v>4786</v>
      </c>
      <c r="F241">
        <v>2024</v>
      </c>
      <c r="G241" t="s">
        <v>4785</v>
      </c>
      <c r="I241" t="s">
        <v>4784</v>
      </c>
      <c r="J241" t="s">
        <v>4783</v>
      </c>
      <c r="K241" t="s">
        <v>12313</v>
      </c>
    </row>
    <row r="242" spans="1:11" x14ac:dyDescent="0.45">
      <c r="A242" t="s">
        <v>11759</v>
      </c>
      <c r="B242">
        <v>7</v>
      </c>
      <c r="C242" t="s">
        <v>5099</v>
      </c>
      <c r="D242" t="s">
        <v>5098</v>
      </c>
      <c r="E242" t="s">
        <v>3061</v>
      </c>
      <c r="F242">
        <v>2024</v>
      </c>
      <c r="G242" t="s">
        <v>5097</v>
      </c>
      <c r="I242" t="s">
        <v>5096</v>
      </c>
      <c r="K242" t="s">
        <v>12266</v>
      </c>
    </row>
    <row r="243" spans="1:11" x14ac:dyDescent="0.45">
      <c r="A243" t="s">
        <v>11759</v>
      </c>
      <c r="B243">
        <v>7</v>
      </c>
      <c r="C243" t="s">
        <v>2503</v>
      </c>
      <c r="D243" t="s">
        <v>2502</v>
      </c>
      <c r="E243" t="s">
        <v>2046</v>
      </c>
      <c r="F243">
        <v>2023</v>
      </c>
      <c r="G243" t="s">
        <v>2500</v>
      </c>
      <c r="I243" t="s">
        <v>2499</v>
      </c>
      <c r="J243" t="s">
        <v>2498</v>
      </c>
      <c r="K243" t="s">
        <v>12653</v>
      </c>
    </row>
    <row r="244" spans="1:11" x14ac:dyDescent="0.45">
      <c r="A244" t="s">
        <v>11759</v>
      </c>
      <c r="B244">
        <v>7</v>
      </c>
      <c r="C244" t="s">
        <v>730</v>
      </c>
      <c r="D244" t="s">
        <v>729</v>
      </c>
      <c r="E244" t="s">
        <v>728</v>
      </c>
      <c r="F244">
        <v>2021</v>
      </c>
      <c r="G244" t="s">
        <v>726</v>
      </c>
      <c r="I244" t="s">
        <v>725</v>
      </c>
      <c r="J244" t="s">
        <v>724</v>
      </c>
      <c r="K244" t="s">
        <v>12898</v>
      </c>
    </row>
    <row r="245" spans="1:11" x14ac:dyDescent="0.45">
      <c r="A245" t="s">
        <v>11759</v>
      </c>
      <c r="B245">
        <v>7</v>
      </c>
      <c r="C245" t="s">
        <v>4131</v>
      </c>
      <c r="D245" t="s">
        <v>4130</v>
      </c>
      <c r="E245" t="s">
        <v>720</v>
      </c>
      <c r="F245">
        <v>2022</v>
      </c>
      <c r="G245" t="s">
        <v>4128</v>
      </c>
      <c r="I245" t="s">
        <v>4127</v>
      </c>
      <c r="J245" t="s">
        <v>4126</v>
      </c>
      <c r="K245" t="s">
        <v>12413</v>
      </c>
    </row>
    <row r="246" spans="1:11" x14ac:dyDescent="0.45">
      <c r="A246" t="s">
        <v>11759</v>
      </c>
      <c r="B246">
        <v>7</v>
      </c>
      <c r="C246" t="s">
        <v>1809</v>
      </c>
      <c r="D246" t="s">
        <v>1808</v>
      </c>
      <c r="E246" t="s">
        <v>1807</v>
      </c>
      <c r="F246">
        <v>2019</v>
      </c>
      <c r="G246" t="s">
        <v>1804</v>
      </c>
      <c r="J246" t="s">
        <v>1803</v>
      </c>
      <c r="K246" t="s">
        <v>12748</v>
      </c>
    </row>
    <row r="247" spans="1:11" x14ac:dyDescent="0.45">
      <c r="A247" t="s">
        <v>11759</v>
      </c>
      <c r="B247">
        <v>7</v>
      </c>
      <c r="C247" t="s">
        <v>1336</v>
      </c>
      <c r="D247" t="s">
        <v>1335</v>
      </c>
      <c r="E247" t="s">
        <v>1125</v>
      </c>
      <c r="F247">
        <v>2020</v>
      </c>
      <c r="G247" t="s">
        <v>1332</v>
      </c>
      <c r="I247" t="s">
        <v>1331</v>
      </c>
      <c r="J247" t="s">
        <v>1330</v>
      </c>
      <c r="K247" t="s">
        <v>12812</v>
      </c>
    </row>
    <row r="248" spans="1:11" x14ac:dyDescent="0.45">
      <c r="A248" t="s">
        <v>11759</v>
      </c>
      <c r="B248">
        <v>7</v>
      </c>
      <c r="C248" t="s">
        <v>2475</v>
      </c>
      <c r="D248" t="s">
        <v>2474</v>
      </c>
      <c r="E248" t="s">
        <v>2473</v>
      </c>
      <c r="F248">
        <v>2017</v>
      </c>
      <c r="G248" t="s">
        <v>2471</v>
      </c>
      <c r="I248" t="s">
        <v>2470</v>
      </c>
      <c r="J248" t="s">
        <v>2469</v>
      </c>
      <c r="K248" t="s">
        <v>12657</v>
      </c>
    </row>
    <row r="249" spans="1:11" x14ac:dyDescent="0.45">
      <c r="A249" t="s">
        <v>11759</v>
      </c>
      <c r="B249">
        <v>7</v>
      </c>
      <c r="C249" t="s">
        <v>1733</v>
      </c>
      <c r="D249" t="s">
        <v>1732</v>
      </c>
      <c r="E249" t="s">
        <v>1731</v>
      </c>
      <c r="F249">
        <v>2019</v>
      </c>
      <c r="G249" t="s">
        <v>1730</v>
      </c>
      <c r="I249" t="s">
        <v>1729</v>
      </c>
      <c r="J249" t="s">
        <v>1728</v>
      </c>
      <c r="K249" t="s">
        <v>12758</v>
      </c>
    </row>
    <row r="250" spans="1:11" x14ac:dyDescent="0.45">
      <c r="A250" t="s">
        <v>11759</v>
      </c>
      <c r="B250">
        <v>7</v>
      </c>
      <c r="C250" t="s">
        <v>3098</v>
      </c>
      <c r="D250" t="s">
        <v>3097</v>
      </c>
      <c r="E250" t="s">
        <v>3096</v>
      </c>
      <c r="F250">
        <v>2023</v>
      </c>
      <c r="G250" t="s">
        <v>3095</v>
      </c>
      <c r="I250" t="s">
        <v>3094</v>
      </c>
      <c r="J250" t="s">
        <v>3093</v>
      </c>
      <c r="K250" t="s">
        <v>12564</v>
      </c>
    </row>
    <row r="251" spans="1:11" x14ac:dyDescent="0.45">
      <c r="A251" t="s">
        <v>11759</v>
      </c>
      <c r="B251">
        <v>7</v>
      </c>
      <c r="C251" t="s">
        <v>3158</v>
      </c>
      <c r="D251" t="s">
        <v>3157</v>
      </c>
      <c r="E251" t="s">
        <v>2706</v>
      </c>
      <c r="F251">
        <v>2023</v>
      </c>
      <c r="G251" t="s">
        <v>3156</v>
      </c>
      <c r="I251" t="s">
        <v>3155</v>
      </c>
      <c r="J251" t="s">
        <v>3154</v>
      </c>
      <c r="K251" t="s">
        <v>12555</v>
      </c>
    </row>
    <row r="252" spans="1:11" x14ac:dyDescent="0.45">
      <c r="A252" t="s">
        <v>11759</v>
      </c>
      <c r="B252">
        <v>7</v>
      </c>
      <c r="C252" t="s">
        <v>4672</v>
      </c>
      <c r="D252" t="s">
        <v>4671</v>
      </c>
      <c r="E252" t="s">
        <v>4670</v>
      </c>
      <c r="F252">
        <v>2024</v>
      </c>
      <c r="G252" t="s">
        <v>4669</v>
      </c>
      <c r="I252" t="s">
        <v>4668</v>
      </c>
      <c r="J252" t="s">
        <v>4667</v>
      </c>
      <c r="K252" t="s">
        <v>12331</v>
      </c>
    </row>
    <row r="253" spans="1:11" x14ac:dyDescent="0.45">
      <c r="A253" t="s">
        <v>11759</v>
      </c>
      <c r="B253">
        <v>7</v>
      </c>
      <c r="C253" t="s">
        <v>818</v>
      </c>
      <c r="D253" t="s">
        <v>817</v>
      </c>
      <c r="E253" t="s">
        <v>816</v>
      </c>
      <c r="F253">
        <v>2020</v>
      </c>
      <c r="G253" t="s">
        <v>814</v>
      </c>
      <c r="I253" t="s">
        <v>813</v>
      </c>
      <c r="J253" t="s">
        <v>812</v>
      </c>
      <c r="K253" t="s">
        <v>12886</v>
      </c>
    </row>
    <row r="254" spans="1:11" x14ac:dyDescent="0.45">
      <c r="A254" t="s">
        <v>11759</v>
      </c>
      <c r="B254">
        <v>7</v>
      </c>
      <c r="C254" t="s">
        <v>5606</v>
      </c>
      <c r="D254" t="s">
        <v>5605</v>
      </c>
      <c r="E254" t="s">
        <v>5604</v>
      </c>
      <c r="F254">
        <v>2024</v>
      </c>
      <c r="G254" t="s">
        <v>5601</v>
      </c>
      <c r="I254" t="s">
        <v>5600</v>
      </c>
      <c r="J254" t="s">
        <v>5599</v>
      </c>
      <c r="K254" t="s">
        <v>12189</v>
      </c>
    </row>
    <row r="255" spans="1:11" x14ac:dyDescent="0.45">
      <c r="A255" t="s">
        <v>11759</v>
      </c>
      <c r="B255">
        <v>7</v>
      </c>
      <c r="C255" t="s">
        <v>3629</v>
      </c>
      <c r="D255" t="s">
        <v>3628</v>
      </c>
      <c r="E255" t="s">
        <v>808</v>
      </c>
      <c r="F255">
        <v>2022</v>
      </c>
      <c r="G255" t="s">
        <v>3627</v>
      </c>
      <c r="I255" t="s">
        <v>3626</v>
      </c>
      <c r="J255" t="s">
        <v>3625</v>
      </c>
      <c r="K255" t="s">
        <v>12486</v>
      </c>
    </row>
    <row r="256" spans="1:11" x14ac:dyDescent="0.45">
      <c r="A256" t="s">
        <v>11759</v>
      </c>
      <c r="B256">
        <v>7</v>
      </c>
      <c r="C256" t="s">
        <v>4426</v>
      </c>
      <c r="D256" t="s">
        <v>4425</v>
      </c>
      <c r="E256" t="s">
        <v>3197</v>
      </c>
      <c r="F256">
        <v>2022</v>
      </c>
      <c r="G256" t="s">
        <v>4423</v>
      </c>
      <c r="I256" t="s">
        <v>4422</v>
      </c>
      <c r="J256" t="s">
        <v>4421</v>
      </c>
      <c r="K256" t="s">
        <v>12368</v>
      </c>
    </row>
    <row r="257" spans="1:11" x14ac:dyDescent="0.45">
      <c r="A257" t="s">
        <v>11759</v>
      </c>
      <c r="B257">
        <v>7</v>
      </c>
      <c r="C257" t="s">
        <v>4542</v>
      </c>
      <c r="D257" t="s">
        <v>4541</v>
      </c>
      <c r="E257" t="s">
        <v>4540</v>
      </c>
      <c r="F257">
        <v>2024</v>
      </c>
      <c r="G257" t="s">
        <v>4539</v>
      </c>
      <c r="I257" t="s">
        <v>4538</v>
      </c>
      <c r="J257" t="s">
        <v>4537</v>
      </c>
      <c r="K257" t="s">
        <v>12350</v>
      </c>
    </row>
    <row r="258" spans="1:11" x14ac:dyDescent="0.45">
      <c r="A258" t="s">
        <v>11759</v>
      </c>
      <c r="B258">
        <v>7</v>
      </c>
      <c r="C258" t="s">
        <v>5067</v>
      </c>
      <c r="D258" t="s">
        <v>5066</v>
      </c>
      <c r="E258" t="s">
        <v>5065</v>
      </c>
      <c r="F258">
        <v>2024</v>
      </c>
      <c r="G258" t="s">
        <v>5064</v>
      </c>
      <c r="I258" t="s">
        <v>5063</v>
      </c>
      <c r="J258" t="s">
        <v>5062</v>
      </c>
      <c r="K258" t="s">
        <v>12271</v>
      </c>
    </row>
    <row r="259" spans="1:11" x14ac:dyDescent="0.45">
      <c r="A259" t="s">
        <v>11759</v>
      </c>
      <c r="B259">
        <v>7</v>
      </c>
      <c r="C259" t="s">
        <v>5563</v>
      </c>
      <c r="D259" t="s">
        <v>5562</v>
      </c>
      <c r="E259" t="s">
        <v>626</v>
      </c>
      <c r="F259">
        <v>2024</v>
      </c>
      <c r="G259" t="s">
        <v>5561</v>
      </c>
      <c r="I259" t="s">
        <v>5560</v>
      </c>
      <c r="J259" t="s">
        <v>5559</v>
      </c>
      <c r="K259" t="s">
        <v>12195</v>
      </c>
    </row>
    <row r="260" spans="1:11" x14ac:dyDescent="0.45">
      <c r="A260" t="s">
        <v>11759</v>
      </c>
      <c r="B260">
        <v>7</v>
      </c>
      <c r="C260" t="s">
        <v>1923</v>
      </c>
      <c r="D260" t="s">
        <v>1922</v>
      </c>
      <c r="E260" t="s">
        <v>1921</v>
      </c>
      <c r="F260">
        <v>2020</v>
      </c>
      <c r="G260" t="s">
        <v>1920</v>
      </c>
      <c r="I260" t="s">
        <v>1919</v>
      </c>
      <c r="J260" t="s">
        <v>1918</v>
      </c>
      <c r="K260" t="s">
        <v>12732</v>
      </c>
    </row>
    <row r="261" spans="1:11" x14ac:dyDescent="0.45">
      <c r="A261" t="s">
        <v>11759</v>
      </c>
      <c r="B261">
        <v>7</v>
      </c>
      <c r="C261" t="s">
        <v>5189</v>
      </c>
      <c r="D261" t="s">
        <v>5188</v>
      </c>
      <c r="E261" t="s">
        <v>5187</v>
      </c>
      <c r="F261">
        <v>2024</v>
      </c>
      <c r="G261" t="s">
        <v>5186</v>
      </c>
      <c r="I261" t="s">
        <v>5185</v>
      </c>
      <c r="J261" t="s">
        <v>5184</v>
      </c>
      <c r="K261" t="s">
        <v>12252</v>
      </c>
    </row>
    <row r="262" spans="1:11" x14ac:dyDescent="0.45">
      <c r="A262" t="s">
        <v>11759</v>
      </c>
      <c r="B262">
        <v>7</v>
      </c>
      <c r="C262" t="s">
        <v>1187</v>
      </c>
      <c r="D262" t="s">
        <v>1186</v>
      </c>
      <c r="E262" t="s">
        <v>1185</v>
      </c>
      <c r="F262">
        <v>2020</v>
      </c>
      <c r="G262" t="s">
        <v>1184</v>
      </c>
      <c r="I262" t="s">
        <v>1183</v>
      </c>
      <c r="J262" t="s">
        <v>1182</v>
      </c>
      <c r="K262" t="s">
        <v>12833</v>
      </c>
    </row>
    <row r="263" spans="1:11" x14ac:dyDescent="0.45">
      <c r="A263" t="s">
        <v>11759</v>
      </c>
      <c r="B263">
        <v>7</v>
      </c>
      <c r="C263" t="s">
        <v>1852</v>
      </c>
      <c r="D263" t="s">
        <v>1851</v>
      </c>
      <c r="E263" t="s">
        <v>766</v>
      </c>
      <c r="F263">
        <v>2019</v>
      </c>
      <c r="G263" t="s">
        <v>1849</v>
      </c>
      <c r="I263" t="s">
        <v>1848</v>
      </c>
      <c r="J263" t="s">
        <v>1847</v>
      </c>
      <c r="K263" t="s">
        <v>12742</v>
      </c>
    </row>
    <row r="264" spans="1:11" x14ac:dyDescent="0.45">
      <c r="A264" t="s">
        <v>11759</v>
      </c>
      <c r="B264">
        <v>7</v>
      </c>
      <c r="C264" t="s">
        <v>4808</v>
      </c>
      <c r="D264" t="s">
        <v>4807</v>
      </c>
      <c r="E264" t="s">
        <v>902</v>
      </c>
      <c r="F264">
        <v>2024</v>
      </c>
      <c r="G264" t="s">
        <v>4805</v>
      </c>
      <c r="I264" t="s">
        <v>4804</v>
      </c>
      <c r="J264" t="s">
        <v>4803</v>
      </c>
      <c r="K264" t="s">
        <v>12310</v>
      </c>
    </row>
    <row r="265" spans="1:11" x14ac:dyDescent="0.45">
      <c r="A265" t="s">
        <v>11759</v>
      </c>
      <c r="B265">
        <v>7</v>
      </c>
      <c r="C265" t="s">
        <v>5531</v>
      </c>
      <c r="D265" t="s">
        <v>5530</v>
      </c>
      <c r="E265" t="s">
        <v>1731</v>
      </c>
      <c r="F265">
        <v>2024</v>
      </c>
      <c r="G265" t="s">
        <v>5529</v>
      </c>
      <c r="I265" t="s">
        <v>5528</v>
      </c>
      <c r="J265" t="s">
        <v>5527</v>
      </c>
      <c r="K265" t="s">
        <v>12200</v>
      </c>
    </row>
    <row r="266" spans="1:11" x14ac:dyDescent="0.45">
      <c r="A266" t="s">
        <v>11759</v>
      </c>
      <c r="B266">
        <v>7</v>
      </c>
      <c r="C266" t="s">
        <v>2887</v>
      </c>
      <c r="D266" t="s">
        <v>2886</v>
      </c>
      <c r="E266" t="s">
        <v>2885</v>
      </c>
      <c r="F266">
        <v>2023</v>
      </c>
      <c r="G266" t="s">
        <v>2884</v>
      </c>
      <c r="I266" t="s">
        <v>2883</v>
      </c>
      <c r="J266" t="s">
        <v>2882</v>
      </c>
      <c r="K266" t="s">
        <v>12596</v>
      </c>
    </row>
    <row r="267" spans="1:11" x14ac:dyDescent="0.45">
      <c r="A267" t="s">
        <v>11759</v>
      </c>
      <c r="B267">
        <v>7</v>
      </c>
      <c r="C267" t="s">
        <v>1867</v>
      </c>
      <c r="D267" t="s">
        <v>1866</v>
      </c>
      <c r="E267" t="s">
        <v>766</v>
      </c>
      <c r="F267">
        <v>2018</v>
      </c>
      <c r="G267" t="s">
        <v>1864</v>
      </c>
      <c r="I267" t="s">
        <v>1863</v>
      </c>
      <c r="J267" t="s">
        <v>1862</v>
      </c>
      <c r="K267" t="s">
        <v>12740</v>
      </c>
    </row>
    <row r="268" spans="1:11" x14ac:dyDescent="0.45">
      <c r="A268" t="s">
        <v>11759</v>
      </c>
      <c r="B268">
        <v>7</v>
      </c>
      <c r="C268" t="s">
        <v>4933</v>
      </c>
      <c r="D268" t="s">
        <v>4932</v>
      </c>
      <c r="E268" t="s">
        <v>704</v>
      </c>
      <c r="F268">
        <v>2024</v>
      </c>
      <c r="G268" t="s">
        <v>4931</v>
      </c>
      <c r="I268" t="s">
        <v>4930</v>
      </c>
      <c r="J268" t="s">
        <v>4929</v>
      </c>
      <c r="K268" t="s">
        <v>12291</v>
      </c>
    </row>
    <row r="269" spans="1:11" x14ac:dyDescent="0.45">
      <c r="A269" t="s">
        <v>11759</v>
      </c>
      <c r="B269">
        <v>7</v>
      </c>
      <c r="C269" t="s">
        <v>1243</v>
      </c>
      <c r="D269" t="s">
        <v>1242</v>
      </c>
      <c r="E269" t="s">
        <v>1241</v>
      </c>
      <c r="F269">
        <v>2021</v>
      </c>
      <c r="G269" t="s">
        <v>1238</v>
      </c>
      <c r="I269" t="s">
        <v>1237</v>
      </c>
      <c r="J269" t="s">
        <v>1236</v>
      </c>
      <c r="K269" t="s">
        <v>12825</v>
      </c>
    </row>
    <row r="270" spans="1:11" x14ac:dyDescent="0.45">
      <c r="A270" t="s">
        <v>11759</v>
      </c>
      <c r="B270">
        <v>7</v>
      </c>
      <c r="C270" t="s">
        <v>3234</v>
      </c>
      <c r="D270" t="s">
        <v>3233</v>
      </c>
      <c r="E270" t="s">
        <v>655</v>
      </c>
      <c r="F270">
        <v>2023</v>
      </c>
      <c r="G270" t="s">
        <v>3232</v>
      </c>
      <c r="I270" t="s">
        <v>3231</v>
      </c>
      <c r="J270" t="s">
        <v>3230</v>
      </c>
      <c r="K270" t="s">
        <v>12544</v>
      </c>
    </row>
    <row r="271" spans="1:11" x14ac:dyDescent="0.45">
      <c r="A271" t="s">
        <v>11759</v>
      </c>
      <c r="B271">
        <v>7</v>
      </c>
      <c r="C271" t="s">
        <v>1943</v>
      </c>
      <c r="D271" t="s">
        <v>1942</v>
      </c>
      <c r="E271" t="s">
        <v>1941</v>
      </c>
      <c r="F271">
        <v>2020</v>
      </c>
      <c r="G271" t="s">
        <v>1940</v>
      </c>
      <c r="I271" t="s">
        <v>1939</v>
      </c>
      <c r="J271" t="s">
        <v>1938</v>
      </c>
      <c r="K271" t="s">
        <v>12729</v>
      </c>
    </row>
    <row r="272" spans="1:11" x14ac:dyDescent="0.45">
      <c r="A272" t="s">
        <v>11759</v>
      </c>
      <c r="B272">
        <v>7</v>
      </c>
      <c r="C272" t="s">
        <v>1497</v>
      </c>
      <c r="D272" t="s">
        <v>1496</v>
      </c>
      <c r="E272" t="s">
        <v>1495</v>
      </c>
      <c r="F272">
        <v>2019</v>
      </c>
      <c r="G272" t="s">
        <v>1493</v>
      </c>
      <c r="I272" t="s">
        <v>1492</v>
      </c>
      <c r="J272" t="s">
        <v>1491</v>
      </c>
      <c r="K272" t="s">
        <v>12791</v>
      </c>
    </row>
    <row r="273" spans="1:11" x14ac:dyDescent="0.45">
      <c r="A273" t="s">
        <v>11759</v>
      </c>
      <c r="B273">
        <v>7</v>
      </c>
      <c r="C273" t="s">
        <v>4084</v>
      </c>
      <c r="D273" t="s">
        <v>4083</v>
      </c>
      <c r="E273" t="s">
        <v>720</v>
      </c>
      <c r="F273">
        <v>2022</v>
      </c>
      <c r="G273" t="s">
        <v>4080</v>
      </c>
      <c r="I273" t="s">
        <v>4079</v>
      </c>
      <c r="J273" t="s">
        <v>4078</v>
      </c>
      <c r="K273" t="s">
        <v>12420</v>
      </c>
    </row>
    <row r="274" spans="1:11" x14ac:dyDescent="0.45">
      <c r="A274" t="s">
        <v>11759</v>
      </c>
      <c r="B274">
        <v>7</v>
      </c>
      <c r="C274" t="s">
        <v>2561</v>
      </c>
      <c r="D274" t="s">
        <v>2560</v>
      </c>
      <c r="E274" t="s">
        <v>2559</v>
      </c>
      <c r="F274">
        <v>2023</v>
      </c>
      <c r="G274" t="s">
        <v>2558</v>
      </c>
      <c r="I274" t="s">
        <v>2557</v>
      </c>
      <c r="J274" t="s">
        <v>2556</v>
      </c>
      <c r="K274" t="s">
        <v>12644</v>
      </c>
    </row>
    <row r="275" spans="1:11" x14ac:dyDescent="0.45">
      <c r="A275" t="s">
        <v>11759</v>
      </c>
      <c r="B275">
        <v>7</v>
      </c>
      <c r="C275" t="s">
        <v>3812</v>
      </c>
      <c r="D275" t="s">
        <v>3811</v>
      </c>
      <c r="E275" t="s">
        <v>3810</v>
      </c>
      <c r="F275">
        <v>2023</v>
      </c>
      <c r="G275" t="s">
        <v>3809</v>
      </c>
      <c r="I275" t="s">
        <v>3808</v>
      </c>
      <c r="J275" t="s">
        <v>3807</v>
      </c>
      <c r="K275" t="s">
        <v>12459</v>
      </c>
    </row>
    <row r="276" spans="1:11" x14ac:dyDescent="0.45">
      <c r="A276" t="s">
        <v>11759</v>
      </c>
      <c r="B276">
        <v>7</v>
      </c>
      <c r="C276" t="s">
        <v>3242</v>
      </c>
      <c r="D276" t="s">
        <v>3241</v>
      </c>
      <c r="E276" t="s">
        <v>720</v>
      </c>
      <c r="F276">
        <v>2023</v>
      </c>
      <c r="G276" t="s">
        <v>3238</v>
      </c>
      <c r="I276" t="s">
        <v>3237</v>
      </c>
      <c r="J276" t="s">
        <v>3236</v>
      </c>
      <c r="K276" t="s">
        <v>12543</v>
      </c>
    </row>
    <row r="277" spans="1:11" x14ac:dyDescent="0.45">
      <c r="A277" t="s">
        <v>11759</v>
      </c>
      <c r="B277">
        <v>7</v>
      </c>
      <c r="C277" t="s">
        <v>3001</v>
      </c>
      <c r="D277" t="s">
        <v>3000</v>
      </c>
      <c r="E277" t="s">
        <v>759</v>
      </c>
      <c r="F277">
        <v>2023</v>
      </c>
      <c r="G277" t="s">
        <v>2999</v>
      </c>
      <c r="I277" t="s">
        <v>2998</v>
      </c>
      <c r="J277" t="s">
        <v>2997</v>
      </c>
      <c r="K277" t="s">
        <v>12578</v>
      </c>
    </row>
    <row r="278" spans="1:11" x14ac:dyDescent="0.45">
      <c r="A278" t="s">
        <v>11759</v>
      </c>
      <c r="B278">
        <v>7</v>
      </c>
      <c r="C278" t="s">
        <v>1343</v>
      </c>
      <c r="D278" t="s">
        <v>1342</v>
      </c>
      <c r="E278" t="s">
        <v>1341</v>
      </c>
      <c r="F278">
        <v>2020</v>
      </c>
      <c r="G278" t="s">
        <v>1340</v>
      </c>
      <c r="I278" t="s">
        <v>1339</v>
      </c>
      <c r="J278" t="s">
        <v>1338</v>
      </c>
      <c r="K278" t="s">
        <v>12811</v>
      </c>
    </row>
    <row r="279" spans="1:11" x14ac:dyDescent="0.45">
      <c r="A279" t="s">
        <v>11759</v>
      </c>
      <c r="B279">
        <v>7</v>
      </c>
      <c r="C279" t="s">
        <v>4337</v>
      </c>
      <c r="D279" t="s">
        <v>4336</v>
      </c>
      <c r="E279" t="s">
        <v>766</v>
      </c>
      <c r="F279">
        <v>2023</v>
      </c>
      <c r="G279" t="s">
        <v>4335</v>
      </c>
      <c r="I279" t="s">
        <v>4334</v>
      </c>
      <c r="J279" t="s">
        <v>4333</v>
      </c>
      <c r="K279" t="s">
        <v>12381</v>
      </c>
    </row>
    <row r="280" spans="1:11" x14ac:dyDescent="0.45">
      <c r="A280" t="s">
        <v>11759</v>
      </c>
      <c r="B280">
        <v>7</v>
      </c>
      <c r="C280" t="s">
        <v>5652</v>
      </c>
      <c r="D280" t="s">
        <v>5651</v>
      </c>
      <c r="E280" t="s">
        <v>5650</v>
      </c>
      <c r="F280">
        <v>2024</v>
      </c>
      <c r="G280" t="s">
        <v>5649</v>
      </c>
      <c r="I280" t="s">
        <v>5648</v>
      </c>
      <c r="J280" t="s">
        <v>5647</v>
      </c>
      <c r="K280" t="s">
        <v>12182</v>
      </c>
    </row>
    <row r="281" spans="1:11" x14ac:dyDescent="0.45">
      <c r="A281" t="s">
        <v>11759</v>
      </c>
      <c r="B281">
        <v>7</v>
      </c>
      <c r="C281" t="s">
        <v>5168</v>
      </c>
      <c r="D281" t="s">
        <v>5167</v>
      </c>
      <c r="E281" t="s">
        <v>902</v>
      </c>
      <c r="F281">
        <v>2024</v>
      </c>
      <c r="G281" t="s">
        <v>5165</v>
      </c>
      <c r="I281" t="s">
        <v>5164</v>
      </c>
      <c r="J281" t="s">
        <v>5163</v>
      </c>
      <c r="K281" t="s">
        <v>12255</v>
      </c>
    </row>
    <row r="282" spans="1:11" x14ac:dyDescent="0.45">
      <c r="A282" t="s">
        <v>11759</v>
      </c>
      <c r="B282">
        <v>7</v>
      </c>
      <c r="C282" t="s">
        <v>1127</v>
      </c>
      <c r="D282" t="s">
        <v>1126</v>
      </c>
      <c r="E282" t="s">
        <v>1125</v>
      </c>
      <c r="F282">
        <v>2021</v>
      </c>
      <c r="G282" t="s">
        <v>1122</v>
      </c>
      <c r="I282" t="s">
        <v>1121</v>
      </c>
      <c r="J282" t="s">
        <v>1120</v>
      </c>
      <c r="K282" t="s">
        <v>12842</v>
      </c>
    </row>
    <row r="283" spans="1:11" x14ac:dyDescent="0.45">
      <c r="A283" t="s">
        <v>11759</v>
      </c>
      <c r="B283">
        <v>7</v>
      </c>
      <c r="C283" t="s">
        <v>5074</v>
      </c>
      <c r="D283" t="s">
        <v>5073</v>
      </c>
      <c r="E283" t="s">
        <v>720</v>
      </c>
      <c r="F283">
        <v>2024</v>
      </c>
      <c r="G283" t="s">
        <v>5071</v>
      </c>
      <c r="I283" t="s">
        <v>5070</v>
      </c>
      <c r="J283" t="s">
        <v>5069</v>
      </c>
      <c r="K283" t="s">
        <v>12270</v>
      </c>
    </row>
    <row r="284" spans="1:11" x14ac:dyDescent="0.45">
      <c r="A284" t="s">
        <v>11759</v>
      </c>
      <c r="B284">
        <v>7</v>
      </c>
      <c r="C284" t="s">
        <v>3138</v>
      </c>
      <c r="D284" t="s">
        <v>3137</v>
      </c>
      <c r="E284" t="s">
        <v>3136</v>
      </c>
      <c r="F284">
        <v>2023</v>
      </c>
      <c r="G284" t="s">
        <v>3135</v>
      </c>
      <c r="I284" t="s">
        <v>3134</v>
      </c>
      <c r="J284" t="s">
        <v>3133</v>
      </c>
      <c r="K284" t="s">
        <v>12558</v>
      </c>
    </row>
    <row r="285" spans="1:11" x14ac:dyDescent="0.45">
      <c r="A285" t="s">
        <v>11759</v>
      </c>
      <c r="B285">
        <v>7</v>
      </c>
      <c r="C285" t="s">
        <v>4630</v>
      </c>
      <c r="D285" t="s">
        <v>4629</v>
      </c>
      <c r="E285" t="s">
        <v>4628</v>
      </c>
      <c r="F285">
        <v>2024</v>
      </c>
      <c r="G285" t="s">
        <v>4626</v>
      </c>
      <c r="I285" t="s">
        <v>4625</v>
      </c>
      <c r="J285" t="s">
        <v>4624</v>
      </c>
      <c r="K285" t="s">
        <v>12337</v>
      </c>
    </row>
    <row r="286" spans="1:11" x14ac:dyDescent="0.45">
      <c r="A286" t="s">
        <v>11759</v>
      </c>
      <c r="B286">
        <v>7</v>
      </c>
      <c r="C286" t="s">
        <v>2880</v>
      </c>
      <c r="D286" t="s">
        <v>2879</v>
      </c>
      <c r="E286" t="s">
        <v>2878</v>
      </c>
      <c r="F286">
        <v>2023</v>
      </c>
      <c r="G286" t="s">
        <v>2876</v>
      </c>
      <c r="I286" t="s">
        <v>2875</v>
      </c>
      <c r="J286" t="s">
        <v>2874</v>
      </c>
      <c r="K286" t="s">
        <v>12597</v>
      </c>
    </row>
    <row r="287" spans="1:11" x14ac:dyDescent="0.45">
      <c r="A287" t="s">
        <v>11759</v>
      </c>
      <c r="B287">
        <v>7</v>
      </c>
      <c r="C287" t="s">
        <v>5381</v>
      </c>
      <c r="D287" t="s">
        <v>5380</v>
      </c>
      <c r="E287" t="s">
        <v>795</v>
      </c>
      <c r="F287">
        <v>2024</v>
      </c>
      <c r="G287" t="s">
        <v>5379</v>
      </c>
      <c r="I287" t="s">
        <v>5378</v>
      </c>
      <c r="J287" t="s">
        <v>5377</v>
      </c>
      <c r="K287" t="s">
        <v>12223</v>
      </c>
    </row>
    <row r="288" spans="1:11" x14ac:dyDescent="0.45">
      <c r="A288" t="s">
        <v>11759</v>
      </c>
      <c r="B288">
        <v>7</v>
      </c>
      <c r="C288" t="s">
        <v>5407</v>
      </c>
      <c r="D288" t="s">
        <v>5406</v>
      </c>
      <c r="E288" t="s">
        <v>5405</v>
      </c>
      <c r="F288">
        <v>2024</v>
      </c>
      <c r="G288" t="s">
        <v>5404</v>
      </c>
      <c r="I288" t="s">
        <v>5403</v>
      </c>
      <c r="K288" t="s">
        <v>12219</v>
      </c>
    </row>
    <row r="289" spans="1:11" x14ac:dyDescent="0.45">
      <c r="A289" t="s">
        <v>11759</v>
      </c>
      <c r="B289">
        <v>7</v>
      </c>
      <c r="C289" t="s">
        <v>1929</v>
      </c>
      <c r="D289" t="s">
        <v>1928</v>
      </c>
      <c r="E289" t="s">
        <v>676</v>
      </c>
      <c r="F289">
        <v>2019</v>
      </c>
      <c r="G289" t="s">
        <v>1927</v>
      </c>
      <c r="I289" t="s">
        <v>1926</v>
      </c>
      <c r="J289" t="s">
        <v>1925</v>
      </c>
      <c r="K289" t="s">
        <v>12731</v>
      </c>
    </row>
    <row r="290" spans="1:11" x14ac:dyDescent="0.45">
      <c r="A290" t="s">
        <v>11759</v>
      </c>
      <c r="B290">
        <v>7</v>
      </c>
      <c r="C290" t="s">
        <v>5683</v>
      </c>
      <c r="D290" t="s">
        <v>5682</v>
      </c>
      <c r="E290" t="s">
        <v>766</v>
      </c>
      <c r="F290">
        <v>2024</v>
      </c>
      <c r="G290" t="s">
        <v>5681</v>
      </c>
      <c r="I290" t="s">
        <v>5680</v>
      </c>
      <c r="J290" t="s">
        <v>5679</v>
      </c>
      <c r="K290" t="s">
        <v>12177</v>
      </c>
    </row>
    <row r="291" spans="1:11" x14ac:dyDescent="0.45">
      <c r="A291" t="s">
        <v>11759</v>
      </c>
      <c r="B291">
        <v>7</v>
      </c>
      <c r="C291" t="s">
        <v>2661</v>
      </c>
      <c r="D291" t="s">
        <v>2660</v>
      </c>
      <c r="E291" t="s">
        <v>2659</v>
      </c>
      <c r="F291">
        <v>2023</v>
      </c>
      <c r="G291" t="s">
        <v>2658</v>
      </c>
      <c r="I291" t="s">
        <v>2657</v>
      </c>
      <c r="J291" t="s">
        <v>2656</v>
      </c>
      <c r="K291" t="s">
        <v>12629</v>
      </c>
    </row>
    <row r="292" spans="1:11" x14ac:dyDescent="0.45">
      <c r="A292" t="s">
        <v>11759</v>
      </c>
      <c r="B292">
        <v>7</v>
      </c>
      <c r="C292" t="s">
        <v>2496</v>
      </c>
      <c r="D292" t="s">
        <v>2495</v>
      </c>
      <c r="E292" t="s">
        <v>2494</v>
      </c>
      <c r="F292">
        <v>2018</v>
      </c>
      <c r="G292" t="s">
        <v>2493</v>
      </c>
      <c r="I292" t="s">
        <v>2492</v>
      </c>
      <c r="J292" t="s">
        <v>2491</v>
      </c>
      <c r="K292" t="s">
        <v>12654</v>
      </c>
    </row>
    <row r="293" spans="1:11" x14ac:dyDescent="0.45">
      <c r="A293" t="s">
        <v>11759</v>
      </c>
      <c r="B293">
        <v>7</v>
      </c>
      <c r="C293" t="s">
        <v>5709</v>
      </c>
      <c r="D293" t="s">
        <v>5708</v>
      </c>
      <c r="E293" t="s">
        <v>893</v>
      </c>
      <c r="F293">
        <v>2024</v>
      </c>
      <c r="G293" t="s">
        <v>5706</v>
      </c>
      <c r="I293" t="s">
        <v>5705</v>
      </c>
      <c r="J293" t="s">
        <v>5704</v>
      </c>
      <c r="K293" t="s">
        <v>12173</v>
      </c>
    </row>
    <row r="294" spans="1:11" x14ac:dyDescent="0.45">
      <c r="A294" t="s">
        <v>11759</v>
      </c>
      <c r="B294">
        <v>7</v>
      </c>
      <c r="C294" t="s">
        <v>2849</v>
      </c>
      <c r="D294" t="s">
        <v>2848</v>
      </c>
      <c r="E294" t="s">
        <v>1581</v>
      </c>
      <c r="F294">
        <v>2023</v>
      </c>
      <c r="G294" t="s">
        <v>2847</v>
      </c>
      <c r="I294" t="s">
        <v>2846</v>
      </c>
      <c r="J294" t="s">
        <v>2845</v>
      </c>
      <c r="K294" t="s">
        <v>12601</v>
      </c>
    </row>
    <row r="295" spans="1:11" x14ac:dyDescent="0.45">
      <c r="A295" t="s">
        <v>11759</v>
      </c>
      <c r="B295">
        <v>7</v>
      </c>
      <c r="C295" t="s">
        <v>2899</v>
      </c>
      <c r="D295" t="s">
        <v>2898</v>
      </c>
      <c r="E295" t="s">
        <v>2061</v>
      </c>
      <c r="F295">
        <v>2023</v>
      </c>
      <c r="G295" t="s">
        <v>2897</v>
      </c>
      <c r="I295" t="s">
        <v>2896</v>
      </c>
      <c r="J295" t="s">
        <v>2895</v>
      </c>
      <c r="K295" t="s">
        <v>12594</v>
      </c>
    </row>
    <row r="296" spans="1:11" x14ac:dyDescent="0.45">
      <c r="A296" t="s">
        <v>11759</v>
      </c>
      <c r="B296">
        <v>7</v>
      </c>
      <c r="C296" t="s">
        <v>4385</v>
      </c>
      <c r="D296" t="s">
        <v>4384</v>
      </c>
      <c r="E296" t="s">
        <v>1581</v>
      </c>
      <c r="F296">
        <v>2021</v>
      </c>
      <c r="G296" t="s">
        <v>4383</v>
      </c>
      <c r="I296" t="s">
        <v>4382</v>
      </c>
      <c r="J296" t="s">
        <v>4381</v>
      </c>
      <c r="K296" t="s">
        <v>12374</v>
      </c>
    </row>
    <row r="297" spans="1:11" x14ac:dyDescent="0.45">
      <c r="A297" t="s">
        <v>11759</v>
      </c>
      <c r="B297">
        <v>7</v>
      </c>
      <c r="C297" t="s">
        <v>871</v>
      </c>
      <c r="D297" t="s">
        <v>870</v>
      </c>
      <c r="E297" t="s">
        <v>869</v>
      </c>
      <c r="F297">
        <v>2020</v>
      </c>
      <c r="G297" t="s">
        <v>868</v>
      </c>
      <c r="I297" t="s">
        <v>867</v>
      </c>
      <c r="J297" t="s">
        <v>866</v>
      </c>
      <c r="K297" t="s">
        <v>12878</v>
      </c>
    </row>
    <row r="298" spans="1:11" x14ac:dyDescent="0.45">
      <c r="A298" t="s">
        <v>11759</v>
      </c>
      <c r="B298">
        <v>7</v>
      </c>
      <c r="C298" t="s">
        <v>614</v>
      </c>
      <c r="D298" t="s">
        <v>613</v>
      </c>
      <c r="E298" t="s">
        <v>612</v>
      </c>
      <c r="F298">
        <v>2020</v>
      </c>
      <c r="G298" t="s">
        <v>611</v>
      </c>
      <c r="I298" t="s">
        <v>610</v>
      </c>
      <c r="J298" t="s">
        <v>609</v>
      </c>
      <c r="K298" t="s">
        <v>12914</v>
      </c>
    </row>
    <row r="299" spans="1:11" x14ac:dyDescent="0.45">
      <c r="A299" t="s">
        <v>11759</v>
      </c>
      <c r="B299">
        <v>7</v>
      </c>
      <c r="C299" t="s">
        <v>3907</v>
      </c>
      <c r="D299" t="s">
        <v>3906</v>
      </c>
      <c r="E299" t="s">
        <v>640</v>
      </c>
      <c r="F299">
        <v>2022</v>
      </c>
      <c r="G299" t="s">
        <v>3905</v>
      </c>
      <c r="I299" t="s">
        <v>3904</v>
      </c>
      <c r="J299" t="s">
        <v>3903</v>
      </c>
      <c r="K299" t="s">
        <v>12445</v>
      </c>
    </row>
    <row r="300" spans="1:11" x14ac:dyDescent="0.45">
      <c r="A300" t="s">
        <v>11759</v>
      </c>
      <c r="B300">
        <v>7</v>
      </c>
      <c r="C300" t="s">
        <v>1763</v>
      </c>
      <c r="D300" t="s">
        <v>1762</v>
      </c>
      <c r="E300" t="s">
        <v>1761</v>
      </c>
      <c r="F300">
        <v>2018</v>
      </c>
      <c r="G300" t="s">
        <v>1760</v>
      </c>
      <c r="I300" t="s">
        <v>1759</v>
      </c>
      <c r="J300" t="s">
        <v>1758</v>
      </c>
      <c r="K300" t="s">
        <v>12754</v>
      </c>
    </row>
    <row r="301" spans="1:11" x14ac:dyDescent="0.45">
      <c r="A301" t="s">
        <v>11759</v>
      </c>
      <c r="B301">
        <v>7</v>
      </c>
      <c r="C301" t="s">
        <v>2460</v>
      </c>
      <c r="D301" t="s">
        <v>2459</v>
      </c>
      <c r="E301" t="s">
        <v>2458</v>
      </c>
      <c r="F301">
        <v>2017</v>
      </c>
      <c r="G301" t="s">
        <v>2456</v>
      </c>
      <c r="I301" t="s">
        <v>2455</v>
      </c>
      <c r="K301" t="s">
        <v>12659</v>
      </c>
    </row>
    <row r="302" spans="1:11" x14ac:dyDescent="0.45">
      <c r="A302" t="s">
        <v>11759</v>
      </c>
      <c r="B302">
        <v>7</v>
      </c>
      <c r="C302" t="s">
        <v>4827</v>
      </c>
      <c r="D302" t="s">
        <v>4826</v>
      </c>
      <c r="E302" t="s">
        <v>3607</v>
      </c>
      <c r="F302">
        <v>2024</v>
      </c>
      <c r="G302" t="s">
        <v>4825</v>
      </c>
      <c r="I302" t="s">
        <v>4824</v>
      </c>
      <c r="J302" t="s">
        <v>4823</v>
      </c>
      <c r="K302" t="s">
        <v>12307</v>
      </c>
    </row>
    <row r="303" spans="1:11" x14ac:dyDescent="0.45">
      <c r="A303" t="s">
        <v>11759</v>
      </c>
      <c r="B303">
        <v>7</v>
      </c>
      <c r="C303" t="s">
        <v>858</v>
      </c>
      <c r="D303" t="s">
        <v>857</v>
      </c>
      <c r="E303" t="s">
        <v>676</v>
      </c>
      <c r="F303">
        <v>2020</v>
      </c>
      <c r="G303" t="s">
        <v>856</v>
      </c>
      <c r="I303" t="s">
        <v>855</v>
      </c>
      <c r="J303" t="s">
        <v>854</v>
      </c>
      <c r="K303" t="s">
        <v>12880</v>
      </c>
    </row>
    <row r="304" spans="1:11" x14ac:dyDescent="0.45">
      <c r="A304" t="s">
        <v>11759</v>
      </c>
      <c r="B304">
        <v>7</v>
      </c>
      <c r="C304" t="s">
        <v>4588</v>
      </c>
      <c r="D304" t="s">
        <v>4587</v>
      </c>
      <c r="E304" t="s">
        <v>720</v>
      </c>
      <c r="F304">
        <v>2024</v>
      </c>
      <c r="G304" t="s">
        <v>4584</v>
      </c>
      <c r="I304" t="s">
        <v>4583</v>
      </c>
      <c r="J304" t="s">
        <v>4582</v>
      </c>
      <c r="K304" t="s">
        <v>12343</v>
      </c>
    </row>
    <row r="305" spans="1:11" x14ac:dyDescent="0.45">
      <c r="A305" t="s">
        <v>11759</v>
      </c>
      <c r="B305">
        <v>7</v>
      </c>
      <c r="C305" t="s">
        <v>2949</v>
      </c>
      <c r="D305" t="s">
        <v>2948</v>
      </c>
      <c r="E305" t="s">
        <v>2947</v>
      </c>
      <c r="F305">
        <v>2023</v>
      </c>
      <c r="G305" t="s">
        <v>2946</v>
      </c>
      <c r="I305" t="s">
        <v>2945</v>
      </c>
      <c r="J305" t="s">
        <v>2944</v>
      </c>
      <c r="K305" t="s">
        <v>12586</v>
      </c>
    </row>
    <row r="306" spans="1:11" x14ac:dyDescent="0.45">
      <c r="A306" t="s">
        <v>11759</v>
      </c>
      <c r="B306">
        <v>7</v>
      </c>
      <c r="C306" t="s">
        <v>2983</v>
      </c>
      <c r="D306" t="s">
        <v>2982</v>
      </c>
      <c r="E306" t="s">
        <v>2981</v>
      </c>
      <c r="F306">
        <v>2023</v>
      </c>
      <c r="G306" t="s">
        <v>2980</v>
      </c>
      <c r="I306" t="s">
        <v>2979</v>
      </c>
      <c r="J306" t="s">
        <v>2978</v>
      </c>
      <c r="K306" t="s">
        <v>12581</v>
      </c>
    </row>
    <row r="307" spans="1:11" x14ac:dyDescent="0.45">
      <c r="A307" t="s">
        <v>11759</v>
      </c>
      <c r="B307">
        <v>7</v>
      </c>
      <c r="C307" t="s">
        <v>5111</v>
      </c>
      <c r="D307" t="s">
        <v>5110</v>
      </c>
      <c r="E307" t="s">
        <v>655</v>
      </c>
      <c r="F307">
        <v>2024</v>
      </c>
      <c r="G307" t="s">
        <v>5109</v>
      </c>
      <c r="I307" t="s">
        <v>5108</v>
      </c>
      <c r="J307" t="s">
        <v>5107</v>
      </c>
      <c r="K307" t="s">
        <v>12264</v>
      </c>
    </row>
    <row r="308" spans="1:11" x14ac:dyDescent="0.45">
      <c r="A308" t="s">
        <v>11759</v>
      </c>
      <c r="B308">
        <v>7</v>
      </c>
      <c r="C308" t="s">
        <v>4645</v>
      </c>
      <c r="D308" t="s">
        <v>4644</v>
      </c>
      <c r="E308" t="s">
        <v>4643</v>
      </c>
      <c r="F308">
        <v>2024</v>
      </c>
      <c r="G308" t="s">
        <v>4642</v>
      </c>
      <c r="I308" t="s">
        <v>4641</v>
      </c>
      <c r="J308" t="s">
        <v>4640</v>
      </c>
      <c r="K308" t="s">
        <v>12335</v>
      </c>
    </row>
    <row r="309" spans="1:11" x14ac:dyDescent="0.45">
      <c r="A309" t="s">
        <v>11759</v>
      </c>
      <c r="B309">
        <v>7</v>
      </c>
      <c r="C309" t="s">
        <v>2002</v>
      </c>
      <c r="D309" t="s">
        <v>2001</v>
      </c>
      <c r="E309" t="s">
        <v>2000</v>
      </c>
      <c r="F309">
        <v>2020</v>
      </c>
      <c r="G309" t="s">
        <v>1999</v>
      </c>
      <c r="I309" t="s">
        <v>1998</v>
      </c>
      <c r="J309" t="s">
        <v>1997</v>
      </c>
      <c r="K309" t="s">
        <v>12721</v>
      </c>
    </row>
    <row r="310" spans="1:11" x14ac:dyDescent="0.45">
      <c r="A310" t="s">
        <v>11759</v>
      </c>
      <c r="B310">
        <v>7</v>
      </c>
      <c r="C310" t="s">
        <v>4901</v>
      </c>
      <c r="D310" t="s">
        <v>4900</v>
      </c>
      <c r="E310" t="s">
        <v>4074</v>
      </c>
      <c r="F310">
        <v>2024</v>
      </c>
      <c r="G310" t="s">
        <v>4899</v>
      </c>
      <c r="I310" t="s">
        <v>4898</v>
      </c>
      <c r="J310" t="s">
        <v>4897</v>
      </c>
      <c r="K310" t="s">
        <v>12296</v>
      </c>
    </row>
    <row r="311" spans="1:11" x14ac:dyDescent="0.45">
      <c r="A311" t="s">
        <v>11759</v>
      </c>
      <c r="B311">
        <v>7</v>
      </c>
      <c r="C311" t="s">
        <v>5518</v>
      </c>
      <c r="D311" t="s">
        <v>5517</v>
      </c>
      <c r="E311" t="s">
        <v>3096</v>
      </c>
      <c r="F311">
        <v>2024</v>
      </c>
      <c r="G311" t="s">
        <v>5516</v>
      </c>
      <c r="I311" t="s">
        <v>5515</v>
      </c>
      <c r="J311" t="s">
        <v>5514</v>
      </c>
      <c r="K311" t="s">
        <v>12202</v>
      </c>
    </row>
    <row r="312" spans="1:11" x14ac:dyDescent="0.45">
      <c r="A312" t="s">
        <v>11759</v>
      </c>
      <c r="B312">
        <v>7</v>
      </c>
      <c r="C312" t="s">
        <v>3832</v>
      </c>
      <c r="D312" t="s">
        <v>3831</v>
      </c>
      <c r="E312" t="s">
        <v>902</v>
      </c>
      <c r="F312">
        <v>2023</v>
      </c>
      <c r="G312" t="s">
        <v>3829</v>
      </c>
      <c r="I312" t="s">
        <v>3828</v>
      </c>
      <c r="J312" t="s">
        <v>3827</v>
      </c>
      <c r="K312" t="s">
        <v>12456</v>
      </c>
    </row>
    <row r="313" spans="1:11" x14ac:dyDescent="0.45">
      <c r="A313" t="s">
        <v>11759</v>
      </c>
      <c r="B313">
        <v>7</v>
      </c>
      <c r="C313" t="s">
        <v>3334</v>
      </c>
      <c r="D313" t="s">
        <v>3333</v>
      </c>
      <c r="E313" t="s">
        <v>720</v>
      </c>
      <c r="F313">
        <v>2023</v>
      </c>
      <c r="G313" t="s">
        <v>3330</v>
      </c>
      <c r="I313" t="s">
        <v>3329</v>
      </c>
      <c r="J313" t="s">
        <v>3328</v>
      </c>
      <c r="K313" t="s">
        <v>12529</v>
      </c>
    </row>
    <row r="314" spans="1:11" x14ac:dyDescent="0.45">
      <c r="A314" t="s">
        <v>11759</v>
      </c>
      <c r="B314">
        <v>7</v>
      </c>
      <c r="C314" t="s">
        <v>4580</v>
      </c>
      <c r="D314" t="s">
        <v>4579</v>
      </c>
      <c r="E314" t="s">
        <v>4185</v>
      </c>
      <c r="F314">
        <v>2024</v>
      </c>
      <c r="G314" t="s">
        <v>4578</v>
      </c>
      <c r="I314" t="s">
        <v>4577</v>
      </c>
      <c r="J314" t="s">
        <v>4576</v>
      </c>
      <c r="K314" t="s">
        <v>12344</v>
      </c>
    </row>
    <row r="315" spans="1:11" x14ac:dyDescent="0.45">
      <c r="A315" t="s">
        <v>11759</v>
      </c>
      <c r="B315">
        <v>7</v>
      </c>
      <c r="C315" t="s">
        <v>5394</v>
      </c>
      <c r="D315" t="s">
        <v>5393</v>
      </c>
      <c r="E315" t="s">
        <v>5392</v>
      </c>
      <c r="F315">
        <v>2024</v>
      </c>
      <c r="G315" t="s">
        <v>5391</v>
      </c>
      <c r="I315" t="s">
        <v>5390</v>
      </c>
      <c r="J315" t="s">
        <v>5389</v>
      </c>
      <c r="K315" t="s">
        <v>12221</v>
      </c>
    </row>
    <row r="316" spans="1:11" x14ac:dyDescent="0.45">
      <c r="A316" t="s">
        <v>11759</v>
      </c>
      <c r="B316">
        <v>7</v>
      </c>
      <c r="C316" t="s">
        <v>2782</v>
      </c>
      <c r="D316" t="s">
        <v>2781</v>
      </c>
      <c r="E316" t="s">
        <v>1581</v>
      </c>
      <c r="F316">
        <v>2024</v>
      </c>
      <c r="G316" t="s">
        <v>2780</v>
      </c>
      <c r="I316" t="s">
        <v>2779</v>
      </c>
      <c r="J316" t="s">
        <v>2778</v>
      </c>
      <c r="K316" t="s">
        <v>12611</v>
      </c>
    </row>
    <row r="317" spans="1:11" x14ac:dyDescent="0.45">
      <c r="A317" t="s">
        <v>11759</v>
      </c>
      <c r="B317">
        <v>7</v>
      </c>
      <c r="C317" t="s">
        <v>5677</v>
      </c>
      <c r="D317" t="s">
        <v>5676</v>
      </c>
      <c r="E317" t="s">
        <v>2981</v>
      </c>
      <c r="F317">
        <v>2024</v>
      </c>
      <c r="G317" t="s">
        <v>5675</v>
      </c>
      <c r="I317" t="s">
        <v>5674</v>
      </c>
      <c r="J317" t="s">
        <v>5673</v>
      </c>
      <c r="K317" t="s">
        <v>12178</v>
      </c>
    </row>
    <row r="318" spans="1:11" x14ac:dyDescent="0.45">
      <c r="A318" t="s">
        <v>11759</v>
      </c>
      <c r="B318">
        <v>7</v>
      </c>
      <c r="C318" t="s">
        <v>1388</v>
      </c>
      <c r="D318" t="s">
        <v>1387</v>
      </c>
      <c r="E318" t="s">
        <v>1386</v>
      </c>
      <c r="F318">
        <v>2019</v>
      </c>
      <c r="G318" t="s">
        <v>1384</v>
      </c>
      <c r="I318" t="s">
        <v>1383</v>
      </c>
      <c r="J318" t="s">
        <v>1382</v>
      </c>
      <c r="K318" t="s">
        <v>12805</v>
      </c>
    </row>
    <row r="319" spans="1:11" x14ac:dyDescent="0.45">
      <c r="A319" t="s">
        <v>11759</v>
      </c>
      <c r="B319">
        <v>7</v>
      </c>
      <c r="C319" t="s">
        <v>904</v>
      </c>
      <c r="D319" t="s">
        <v>903</v>
      </c>
      <c r="E319" t="s">
        <v>902</v>
      </c>
      <c r="F319">
        <v>2021</v>
      </c>
      <c r="G319" t="s">
        <v>899</v>
      </c>
      <c r="I319" t="s">
        <v>898</v>
      </c>
      <c r="J319" t="s">
        <v>897</v>
      </c>
      <c r="K319" t="s">
        <v>12874</v>
      </c>
    </row>
    <row r="320" spans="1:11" x14ac:dyDescent="0.45">
      <c r="A320" t="s">
        <v>11759</v>
      </c>
      <c r="B320">
        <v>7</v>
      </c>
      <c r="C320" t="s">
        <v>4021</v>
      </c>
      <c r="D320" t="s">
        <v>4020</v>
      </c>
      <c r="E320" t="s">
        <v>902</v>
      </c>
      <c r="F320">
        <v>2022</v>
      </c>
      <c r="G320" t="s">
        <v>4017</v>
      </c>
      <c r="I320" t="s">
        <v>4016</v>
      </c>
      <c r="J320" t="s">
        <v>4015</v>
      </c>
      <c r="K320" t="s">
        <v>12429</v>
      </c>
    </row>
    <row r="321" spans="1:11" x14ac:dyDescent="0.45">
      <c r="A321" t="s">
        <v>11759</v>
      </c>
      <c r="B321">
        <v>7</v>
      </c>
      <c r="C321" t="s">
        <v>3698</v>
      </c>
      <c r="D321" t="s">
        <v>3697</v>
      </c>
      <c r="E321" t="s">
        <v>626</v>
      </c>
      <c r="F321">
        <v>2022</v>
      </c>
      <c r="G321" t="s">
        <v>3696</v>
      </c>
      <c r="I321" t="s">
        <v>3695</v>
      </c>
      <c r="J321" t="s">
        <v>3694</v>
      </c>
      <c r="K321" t="s">
        <v>12476</v>
      </c>
    </row>
    <row r="322" spans="1:11" x14ac:dyDescent="0.45">
      <c r="A322" t="s">
        <v>11761</v>
      </c>
      <c r="B322" t="s">
        <v>9095</v>
      </c>
      <c r="C322" t="s">
        <v>11678</v>
      </c>
      <c r="D322" t="s">
        <v>11676</v>
      </c>
      <c r="F322">
        <v>2023</v>
      </c>
      <c r="G322" t="s">
        <v>9084</v>
      </c>
      <c r="H322" t="s">
        <v>9084</v>
      </c>
      <c r="I322" t="s">
        <v>11674</v>
      </c>
      <c r="J322" t="s">
        <v>9084</v>
      </c>
      <c r="K322" t="s">
        <v>13054</v>
      </c>
    </row>
    <row r="323" spans="1:11" x14ac:dyDescent="0.45">
      <c r="A323" t="s">
        <v>11759</v>
      </c>
      <c r="B323">
        <v>7</v>
      </c>
      <c r="C323" t="s">
        <v>2554</v>
      </c>
      <c r="D323" t="s">
        <v>2553</v>
      </c>
      <c r="E323" t="s">
        <v>626</v>
      </c>
      <c r="F323">
        <v>2023</v>
      </c>
      <c r="G323" t="s">
        <v>2552</v>
      </c>
      <c r="I323" t="s">
        <v>2551</v>
      </c>
      <c r="J323" t="s">
        <v>2550</v>
      </c>
      <c r="K323" t="s">
        <v>12645</v>
      </c>
    </row>
    <row r="324" spans="1:11" x14ac:dyDescent="0.45">
      <c r="A324" t="s">
        <v>11759</v>
      </c>
      <c r="B324">
        <v>7</v>
      </c>
      <c r="C324" t="s">
        <v>5715</v>
      </c>
      <c r="D324" t="s">
        <v>5714</v>
      </c>
      <c r="E324" t="s">
        <v>795</v>
      </c>
      <c r="F324">
        <v>2024</v>
      </c>
      <c r="G324" t="s">
        <v>5713</v>
      </c>
      <c r="I324" t="s">
        <v>5712</v>
      </c>
      <c r="J324" t="s">
        <v>5711</v>
      </c>
      <c r="K324" t="s">
        <v>12172</v>
      </c>
    </row>
    <row r="325" spans="1:11" x14ac:dyDescent="0.45">
      <c r="A325" t="s">
        <v>11759</v>
      </c>
      <c r="B325">
        <v>7</v>
      </c>
      <c r="C325" t="s">
        <v>3117</v>
      </c>
      <c r="D325" t="s">
        <v>3116</v>
      </c>
      <c r="E325" t="s">
        <v>1047</v>
      </c>
      <c r="F325">
        <v>2023</v>
      </c>
      <c r="G325" t="s">
        <v>3115</v>
      </c>
      <c r="I325" t="s">
        <v>3114</v>
      </c>
      <c r="J325" t="s">
        <v>3113</v>
      </c>
      <c r="K325" t="s">
        <v>12561</v>
      </c>
    </row>
    <row r="326" spans="1:11" x14ac:dyDescent="0.45">
      <c r="A326" t="s">
        <v>11759</v>
      </c>
      <c r="B326">
        <v>7</v>
      </c>
      <c r="C326" t="s">
        <v>4697</v>
      </c>
      <c r="D326" t="s">
        <v>4696</v>
      </c>
      <c r="E326" t="s">
        <v>4309</v>
      </c>
      <c r="F326">
        <v>2024</v>
      </c>
      <c r="G326" t="s">
        <v>4695</v>
      </c>
      <c r="I326" t="s">
        <v>4694</v>
      </c>
      <c r="J326" t="s">
        <v>4693</v>
      </c>
      <c r="K326" t="s">
        <v>12327</v>
      </c>
    </row>
    <row r="327" spans="1:11" x14ac:dyDescent="0.45">
      <c r="A327" t="s">
        <v>11759</v>
      </c>
      <c r="B327">
        <v>7</v>
      </c>
      <c r="C327" t="s">
        <v>1756</v>
      </c>
      <c r="D327" t="s">
        <v>1755</v>
      </c>
      <c r="E327" t="s">
        <v>720</v>
      </c>
      <c r="F327">
        <v>2020</v>
      </c>
      <c r="G327" t="s">
        <v>1753</v>
      </c>
      <c r="I327" t="s">
        <v>1752</v>
      </c>
      <c r="J327" t="s">
        <v>1751</v>
      </c>
      <c r="K327" t="s">
        <v>12755</v>
      </c>
    </row>
    <row r="328" spans="1:11" x14ac:dyDescent="0.45">
      <c r="A328" t="s">
        <v>11759</v>
      </c>
      <c r="B328">
        <v>7</v>
      </c>
      <c r="C328" t="s">
        <v>3406</v>
      </c>
      <c r="D328" t="s">
        <v>3405</v>
      </c>
      <c r="E328" t="s">
        <v>3404</v>
      </c>
      <c r="F328">
        <v>2023</v>
      </c>
      <c r="G328" t="s">
        <v>3403</v>
      </c>
      <c r="I328" t="s">
        <v>3402</v>
      </c>
      <c r="J328" t="s">
        <v>3401</v>
      </c>
      <c r="K328" t="s">
        <v>12518</v>
      </c>
    </row>
    <row r="329" spans="1:11" x14ac:dyDescent="0.45">
      <c r="A329" t="s">
        <v>11759</v>
      </c>
      <c r="B329">
        <v>7</v>
      </c>
      <c r="C329" t="s">
        <v>4608</v>
      </c>
      <c r="D329" t="s">
        <v>4607</v>
      </c>
      <c r="E329" t="s">
        <v>795</v>
      </c>
      <c r="F329">
        <v>2024</v>
      </c>
      <c r="G329" t="s">
        <v>4606</v>
      </c>
      <c r="I329" t="s">
        <v>4605</v>
      </c>
      <c r="J329" t="s">
        <v>4604</v>
      </c>
      <c r="K329" t="s">
        <v>12340</v>
      </c>
    </row>
    <row r="330" spans="1:11" x14ac:dyDescent="0.45">
      <c r="A330" t="s">
        <v>11759</v>
      </c>
      <c r="B330">
        <v>7</v>
      </c>
      <c r="C330" t="s">
        <v>5041</v>
      </c>
      <c r="D330" t="s">
        <v>5040</v>
      </c>
      <c r="E330" t="s">
        <v>5039</v>
      </c>
      <c r="F330">
        <v>2024</v>
      </c>
      <c r="G330" t="s">
        <v>5038</v>
      </c>
      <c r="I330" t="s">
        <v>5037</v>
      </c>
      <c r="J330" t="s">
        <v>5036</v>
      </c>
      <c r="K330" t="s">
        <v>12275</v>
      </c>
    </row>
    <row r="331" spans="1:11" x14ac:dyDescent="0.45">
      <c r="A331" t="s">
        <v>11759</v>
      </c>
      <c r="B331">
        <v>7</v>
      </c>
      <c r="C331" t="s">
        <v>5665</v>
      </c>
      <c r="D331" t="s">
        <v>5664</v>
      </c>
      <c r="E331" t="s">
        <v>1769</v>
      </c>
      <c r="F331">
        <v>2024</v>
      </c>
      <c r="G331" t="s">
        <v>5663</v>
      </c>
      <c r="I331" t="s">
        <v>5662</v>
      </c>
      <c r="J331" t="s">
        <v>5661</v>
      </c>
      <c r="K331" t="s">
        <v>12180</v>
      </c>
    </row>
    <row r="332" spans="1:11" x14ac:dyDescent="0.45">
      <c r="A332" t="s">
        <v>11759</v>
      </c>
      <c r="B332">
        <v>7</v>
      </c>
      <c r="C332" t="s">
        <v>753</v>
      </c>
      <c r="D332" t="s">
        <v>752</v>
      </c>
      <c r="E332" t="s">
        <v>751</v>
      </c>
      <c r="F332">
        <v>2021</v>
      </c>
      <c r="G332" t="s">
        <v>750</v>
      </c>
      <c r="I332" t="s">
        <v>749</v>
      </c>
      <c r="J332" t="s">
        <v>748</v>
      </c>
      <c r="K332" t="s">
        <v>12895</v>
      </c>
    </row>
    <row r="333" spans="1:11" x14ac:dyDescent="0.45">
      <c r="A333" t="s">
        <v>11759</v>
      </c>
      <c r="B333">
        <v>7</v>
      </c>
      <c r="C333" t="s">
        <v>1442</v>
      </c>
      <c r="D333" t="s">
        <v>1441</v>
      </c>
      <c r="E333" t="s">
        <v>1417</v>
      </c>
      <c r="F333">
        <v>2020</v>
      </c>
      <c r="G333" t="s">
        <v>1439</v>
      </c>
      <c r="I333" t="s">
        <v>1438</v>
      </c>
      <c r="J333" t="s">
        <v>1437</v>
      </c>
      <c r="K333" t="s">
        <v>12798</v>
      </c>
    </row>
    <row r="334" spans="1:11" x14ac:dyDescent="0.45">
      <c r="A334" t="s">
        <v>11759</v>
      </c>
      <c r="B334">
        <v>7</v>
      </c>
      <c r="C334" t="s">
        <v>3302</v>
      </c>
      <c r="D334" t="s">
        <v>3301</v>
      </c>
      <c r="E334" t="s">
        <v>3300</v>
      </c>
      <c r="F334">
        <v>2022</v>
      </c>
      <c r="G334" t="s">
        <v>3299</v>
      </c>
      <c r="I334" t="s">
        <v>3298</v>
      </c>
      <c r="J334" t="s">
        <v>3297</v>
      </c>
      <c r="K334" t="s">
        <v>12534</v>
      </c>
    </row>
    <row r="335" spans="1:11" x14ac:dyDescent="0.45">
      <c r="A335" t="s">
        <v>11759</v>
      </c>
      <c r="B335">
        <v>7</v>
      </c>
      <c r="C335" t="s">
        <v>2714</v>
      </c>
      <c r="D335" t="s">
        <v>2713</v>
      </c>
      <c r="E335" t="s">
        <v>1281</v>
      </c>
      <c r="F335">
        <v>2023</v>
      </c>
      <c r="G335" t="s">
        <v>2712</v>
      </c>
      <c r="I335" t="s">
        <v>2711</v>
      </c>
      <c r="J335" t="s">
        <v>2710</v>
      </c>
      <c r="K335" t="s">
        <v>12621</v>
      </c>
    </row>
    <row r="336" spans="1:11" x14ac:dyDescent="0.45">
      <c r="A336" t="s">
        <v>11759</v>
      </c>
      <c r="B336">
        <v>7</v>
      </c>
      <c r="C336" t="s">
        <v>5802</v>
      </c>
      <c r="D336" t="s">
        <v>5801</v>
      </c>
      <c r="E336" t="s">
        <v>4411</v>
      </c>
      <c r="F336">
        <v>2024</v>
      </c>
      <c r="G336" t="s">
        <v>5800</v>
      </c>
      <c r="I336" t="s">
        <v>5799</v>
      </c>
      <c r="J336" t="s">
        <v>5798</v>
      </c>
      <c r="K336" t="s">
        <v>12158</v>
      </c>
    </row>
    <row r="337" spans="1:11" x14ac:dyDescent="0.45">
      <c r="A337" t="s">
        <v>11759</v>
      </c>
      <c r="B337">
        <v>7</v>
      </c>
      <c r="C337" t="s">
        <v>1035</v>
      </c>
      <c r="D337" t="s">
        <v>1034</v>
      </c>
      <c r="E337" t="s">
        <v>960</v>
      </c>
      <c r="F337">
        <v>2021</v>
      </c>
      <c r="G337" t="s">
        <v>1032</v>
      </c>
      <c r="I337" t="s">
        <v>1031</v>
      </c>
      <c r="J337" t="s">
        <v>1030</v>
      </c>
      <c r="K337" t="s">
        <v>12855</v>
      </c>
    </row>
    <row r="338" spans="1:11" x14ac:dyDescent="0.45">
      <c r="A338" t="s">
        <v>11759</v>
      </c>
      <c r="B338">
        <v>7</v>
      </c>
      <c r="C338" t="s">
        <v>1201</v>
      </c>
      <c r="D338" t="s">
        <v>1200</v>
      </c>
      <c r="E338" t="s">
        <v>1199</v>
      </c>
      <c r="F338">
        <v>2021</v>
      </c>
      <c r="G338" t="s">
        <v>1198</v>
      </c>
      <c r="I338" t="s">
        <v>1197</v>
      </c>
      <c r="J338" t="s">
        <v>1196</v>
      </c>
      <c r="K338" t="s">
        <v>12831</v>
      </c>
    </row>
    <row r="339" spans="1:11" x14ac:dyDescent="0.45">
      <c r="A339" t="s">
        <v>11759</v>
      </c>
      <c r="B339">
        <v>7</v>
      </c>
      <c r="C339" t="s">
        <v>761</v>
      </c>
      <c r="D339" t="s">
        <v>760</v>
      </c>
      <c r="E339" t="s">
        <v>759</v>
      </c>
      <c r="F339">
        <v>2021</v>
      </c>
      <c r="G339" t="s">
        <v>757</v>
      </c>
      <c r="I339" t="s">
        <v>756</v>
      </c>
      <c r="J339" t="s">
        <v>755</v>
      </c>
      <c r="K339" t="s">
        <v>12894</v>
      </c>
    </row>
    <row r="340" spans="1:11" x14ac:dyDescent="0.45">
      <c r="A340" t="s">
        <v>11759</v>
      </c>
      <c r="B340">
        <v>7</v>
      </c>
      <c r="C340" t="s">
        <v>1575</v>
      </c>
      <c r="D340" t="s">
        <v>1574</v>
      </c>
      <c r="E340" t="s">
        <v>720</v>
      </c>
      <c r="F340">
        <v>2019</v>
      </c>
      <c r="G340" t="s">
        <v>1572</v>
      </c>
      <c r="I340" t="s">
        <v>1571</v>
      </c>
      <c r="J340" t="s">
        <v>1570</v>
      </c>
      <c r="K340" t="s">
        <v>12780</v>
      </c>
    </row>
    <row r="341" spans="1:11" x14ac:dyDescent="0.45">
      <c r="A341" t="s">
        <v>11759</v>
      </c>
      <c r="B341">
        <v>7</v>
      </c>
      <c r="C341" t="s">
        <v>2288</v>
      </c>
      <c r="D341" t="s">
        <v>2287</v>
      </c>
      <c r="E341" t="s">
        <v>720</v>
      </c>
      <c r="F341">
        <v>2018</v>
      </c>
      <c r="G341" t="s">
        <v>2284</v>
      </c>
      <c r="I341" t="s">
        <v>2283</v>
      </c>
      <c r="J341" t="s">
        <v>2282</v>
      </c>
      <c r="K341" t="s">
        <v>12683</v>
      </c>
    </row>
    <row r="342" spans="1:11" x14ac:dyDescent="0.45">
      <c r="A342" t="s">
        <v>11759</v>
      </c>
      <c r="B342">
        <v>7</v>
      </c>
      <c r="C342" t="s">
        <v>4888</v>
      </c>
      <c r="D342" t="s">
        <v>4887</v>
      </c>
      <c r="E342" t="s">
        <v>830</v>
      </c>
      <c r="F342">
        <v>2024</v>
      </c>
      <c r="G342" t="s">
        <v>4886</v>
      </c>
      <c r="I342" t="s">
        <v>4885</v>
      </c>
      <c r="J342" t="s">
        <v>4884</v>
      </c>
      <c r="K342" t="s">
        <v>12298</v>
      </c>
    </row>
    <row r="343" spans="1:11" x14ac:dyDescent="0.45">
      <c r="A343" t="s">
        <v>11759</v>
      </c>
      <c r="B343">
        <v>7</v>
      </c>
      <c r="C343" t="s">
        <v>5525</v>
      </c>
      <c r="D343" t="s">
        <v>5524</v>
      </c>
      <c r="E343" t="s">
        <v>3536</v>
      </c>
      <c r="F343">
        <v>2024</v>
      </c>
      <c r="G343" t="s">
        <v>5522</v>
      </c>
      <c r="I343" t="s">
        <v>5521</v>
      </c>
      <c r="J343" t="s">
        <v>5520</v>
      </c>
      <c r="K343" t="s">
        <v>12201</v>
      </c>
    </row>
    <row r="344" spans="1:11" x14ac:dyDescent="0.45">
      <c r="A344" t="s">
        <v>11760</v>
      </c>
      <c r="B344" t="s">
        <v>5857</v>
      </c>
      <c r="C344" t="s">
        <v>6997</v>
      </c>
      <c r="D344" t="s">
        <v>6994</v>
      </c>
      <c r="F344">
        <v>2022</v>
      </c>
      <c r="G344" t="s">
        <v>6992</v>
      </c>
      <c r="I344" t="s">
        <v>6991</v>
      </c>
      <c r="K344" t="s">
        <v>13111</v>
      </c>
    </row>
    <row r="345" spans="1:11" x14ac:dyDescent="0.45">
      <c r="A345" t="s">
        <v>11759</v>
      </c>
      <c r="B345">
        <v>7</v>
      </c>
      <c r="C345" t="s">
        <v>1256</v>
      </c>
      <c r="D345" t="s">
        <v>1255</v>
      </c>
      <c r="E345" t="s">
        <v>766</v>
      </c>
      <c r="F345">
        <v>2020</v>
      </c>
      <c r="G345" t="s">
        <v>1253</v>
      </c>
      <c r="I345" t="s">
        <v>1252</v>
      </c>
      <c r="J345" t="s">
        <v>1251</v>
      </c>
      <c r="K345" t="s">
        <v>12823</v>
      </c>
    </row>
    <row r="346" spans="1:11" x14ac:dyDescent="0.45">
      <c r="A346" t="s">
        <v>11761</v>
      </c>
      <c r="B346" t="s">
        <v>9095</v>
      </c>
      <c r="C346" t="s">
        <v>10548</v>
      </c>
      <c r="D346" t="s">
        <v>10546</v>
      </c>
      <c r="F346">
        <v>2024</v>
      </c>
      <c r="G346" t="s">
        <v>9084</v>
      </c>
      <c r="H346" t="s">
        <v>9084</v>
      </c>
      <c r="I346" t="s">
        <v>10544</v>
      </c>
      <c r="J346" t="s">
        <v>9084</v>
      </c>
      <c r="K346" t="s">
        <v>13241</v>
      </c>
    </row>
    <row r="347" spans="1:11" x14ac:dyDescent="0.45">
      <c r="A347" t="s">
        <v>11759</v>
      </c>
      <c r="B347">
        <v>7</v>
      </c>
      <c r="C347" t="s">
        <v>1007</v>
      </c>
      <c r="D347" t="s">
        <v>1006</v>
      </c>
      <c r="E347" t="s">
        <v>640</v>
      </c>
      <c r="F347">
        <v>2021</v>
      </c>
      <c r="G347" t="s">
        <v>1005</v>
      </c>
      <c r="I347" t="s">
        <v>1004</v>
      </c>
      <c r="J347" t="s">
        <v>1003</v>
      </c>
      <c r="K347" t="s">
        <v>12859</v>
      </c>
    </row>
    <row r="348" spans="1:11" x14ac:dyDescent="0.45">
      <c r="A348" t="s">
        <v>11759</v>
      </c>
      <c r="B348">
        <v>7</v>
      </c>
      <c r="C348" t="s">
        <v>2390</v>
      </c>
      <c r="D348" t="s">
        <v>2389</v>
      </c>
      <c r="E348" t="s">
        <v>2388</v>
      </c>
      <c r="F348">
        <v>2018</v>
      </c>
      <c r="G348" t="s">
        <v>2386</v>
      </c>
      <c r="I348" t="s">
        <v>2385</v>
      </c>
      <c r="J348" t="s">
        <v>2384</v>
      </c>
      <c r="K348" t="s">
        <v>12669</v>
      </c>
    </row>
    <row r="349" spans="1:11" x14ac:dyDescent="0.45">
      <c r="A349" t="s">
        <v>11759</v>
      </c>
      <c r="B349">
        <v>7</v>
      </c>
      <c r="C349" t="s">
        <v>3016</v>
      </c>
      <c r="D349" t="s">
        <v>3015</v>
      </c>
      <c r="E349" t="s">
        <v>773</v>
      </c>
      <c r="F349">
        <v>2024</v>
      </c>
      <c r="G349" t="s">
        <v>3014</v>
      </c>
      <c r="I349" t="s">
        <v>3013</v>
      </c>
      <c r="J349" t="s">
        <v>3012</v>
      </c>
      <c r="K349" t="s">
        <v>12576</v>
      </c>
    </row>
    <row r="350" spans="1:11" x14ac:dyDescent="0.45">
      <c r="A350" t="s">
        <v>11759</v>
      </c>
      <c r="B350">
        <v>7</v>
      </c>
      <c r="C350" t="s">
        <v>2417</v>
      </c>
      <c r="D350" t="s">
        <v>2416</v>
      </c>
      <c r="E350" t="s">
        <v>2415</v>
      </c>
      <c r="F350">
        <v>2017</v>
      </c>
      <c r="G350" t="s">
        <v>2413</v>
      </c>
      <c r="I350" t="s">
        <v>2412</v>
      </c>
      <c r="K350" t="s">
        <v>12665</v>
      </c>
    </row>
    <row r="351" spans="1:11" x14ac:dyDescent="0.45">
      <c r="A351" t="s">
        <v>11759</v>
      </c>
      <c r="B351">
        <v>7</v>
      </c>
      <c r="C351" t="s">
        <v>2708</v>
      </c>
      <c r="D351" t="s">
        <v>2707</v>
      </c>
      <c r="E351" t="s">
        <v>2706</v>
      </c>
      <c r="F351">
        <v>2023</v>
      </c>
      <c r="G351" t="s">
        <v>2705</v>
      </c>
      <c r="I351" t="s">
        <v>2704</v>
      </c>
      <c r="J351" t="s">
        <v>2703</v>
      </c>
      <c r="K351" t="s">
        <v>12622</v>
      </c>
    </row>
    <row r="352" spans="1:11" x14ac:dyDescent="0.45">
      <c r="A352" t="s">
        <v>11759</v>
      </c>
      <c r="B352">
        <v>7</v>
      </c>
      <c r="C352" t="s">
        <v>932</v>
      </c>
      <c r="D352" t="s">
        <v>931</v>
      </c>
      <c r="E352" t="s">
        <v>930</v>
      </c>
      <c r="F352">
        <v>2020</v>
      </c>
      <c r="G352" t="s">
        <v>928</v>
      </c>
      <c r="I352" t="s">
        <v>927</v>
      </c>
      <c r="J352" t="s">
        <v>926</v>
      </c>
      <c r="K352" t="s">
        <v>12870</v>
      </c>
    </row>
    <row r="353" spans="1:11" x14ac:dyDescent="0.45">
      <c r="A353" t="s">
        <v>11759</v>
      </c>
      <c r="B353">
        <v>7</v>
      </c>
      <c r="C353" t="s">
        <v>4104</v>
      </c>
      <c r="D353" t="s">
        <v>4103</v>
      </c>
      <c r="E353" t="s">
        <v>3972</v>
      </c>
      <c r="F353">
        <v>2021</v>
      </c>
      <c r="G353" t="s">
        <v>4102</v>
      </c>
      <c r="I353" t="s">
        <v>4101</v>
      </c>
      <c r="J353" t="s">
        <v>4100</v>
      </c>
      <c r="K353" t="s">
        <v>12417</v>
      </c>
    </row>
    <row r="354" spans="1:11" x14ac:dyDescent="0.45">
      <c r="A354" t="s">
        <v>11759</v>
      </c>
      <c r="B354">
        <v>7</v>
      </c>
      <c r="C354" t="s">
        <v>3974</v>
      </c>
      <c r="D354" t="s">
        <v>3973</v>
      </c>
      <c r="E354" t="s">
        <v>3972</v>
      </c>
      <c r="F354">
        <v>2021</v>
      </c>
      <c r="G354" t="s">
        <v>3971</v>
      </c>
      <c r="I354" t="s">
        <v>3970</v>
      </c>
      <c r="J354" t="s">
        <v>3969</v>
      </c>
      <c r="K354" t="s">
        <v>12436</v>
      </c>
    </row>
    <row r="355" spans="1:11" x14ac:dyDescent="0.45">
      <c r="A355" t="s">
        <v>11759</v>
      </c>
      <c r="B355">
        <v>7</v>
      </c>
      <c r="C355" t="s">
        <v>4882</v>
      </c>
      <c r="D355" t="s">
        <v>4881</v>
      </c>
      <c r="E355" t="s">
        <v>720</v>
      </c>
      <c r="F355">
        <v>2024</v>
      </c>
      <c r="G355" t="s">
        <v>4878</v>
      </c>
      <c r="I355" t="s">
        <v>4877</v>
      </c>
      <c r="J355" t="s">
        <v>4876</v>
      </c>
      <c r="K355" t="s">
        <v>12299</v>
      </c>
    </row>
    <row r="356" spans="1:11" x14ac:dyDescent="0.45">
      <c r="A356" t="s">
        <v>11759</v>
      </c>
      <c r="B356">
        <v>7</v>
      </c>
      <c r="C356" t="s">
        <v>2810</v>
      </c>
      <c r="D356" t="s">
        <v>2809</v>
      </c>
      <c r="E356" t="s">
        <v>1980</v>
      </c>
      <c r="F356">
        <v>2024</v>
      </c>
      <c r="G356" t="s">
        <v>2807</v>
      </c>
      <c r="I356" t="s">
        <v>2806</v>
      </c>
      <c r="J356" t="s">
        <v>2805</v>
      </c>
      <c r="K356" t="s">
        <v>12607</v>
      </c>
    </row>
    <row r="357" spans="1:11" x14ac:dyDescent="0.45">
      <c r="A357" t="s">
        <v>11759</v>
      </c>
      <c r="B357">
        <v>7</v>
      </c>
      <c r="C357" t="s">
        <v>5690</v>
      </c>
      <c r="D357" t="s">
        <v>5689</v>
      </c>
      <c r="E357" t="s">
        <v>1980</v>
      </c>
      <c r="F357">
        <v>2024</v>
      </c>
      <c r="G357" t="s">
        <v>5687</v>
      </c>
      <c r="I357" t="s">
        <v>5686</v>
      </c>
      <c r="J357" t="s">
        <v>5685</v>
      </c>
      <c r="K357" t="s">
        <v>12176</v>
      </c>
    </row>
    <row r="358" spans="1:11" x14ac:dyDescent="0.45">
      <c r="A358" t="s">
        <v>11759</v>
      </c>
      <c r="B358">
        <v>7</v>
      </c>
      <c r="C358" t="s">
        <v>2580</v>
      </c>
      <c r="D358" t="s">
        <v>2579</v>
      </c>
      <c r="E358" t="s">
        <v>2578</v>
      </c>
      <c r="F358">
        <v>2023</v>
      </c>
      <c r="G358" t="s">
        <v>2577</v>
      </c>
      <c r="I358" t="s">
        <v>2576</v>
      </c>
      <c r="J358" t="s">
        <v>2575</v>
      </c>
      <c r="K358" t="s">
        <v>12641</v>
      </c>
    </row>
    <row r="359" spans="1:11" x14ac:dyDescent="0.45">
      <c r="A359" t="s">
        <v>11759</v>
      </c>
      <c r="B359">
        <v>7</v>
      </c>
      <c r="C359" t="s">
        <v>1351</v>
      </c>
      <c r="D359" t="s">
        <v>1350</v>
      </c>
      <c r="E359" t="s">
        <v>1349</v>
      </c>
      <c r="F359">
        <v>2019</v>
      </c>
      <c r="G359" t="s">
        <v>1347</v>
      </c>
      <c r="I359" t="s">
        <v>1346</v>
      </c>
      <c r="J359" t="s">
        <v>1345</v>
      </c>
      <c r="K359" t="s">
        <v>12810</v>
      </c>
    </row>
    <row r="360" spans="1:11" x14ac:dyDescent="0.45">
      <c r="A360" t="s">
        <v>11759</v>
      </c>
      <c r="B360">
        <v>7</v>
      </c>
      <c r="C360" t="s">
        <v>2368</v>
      </c>
      <c r="D360" t="s">
        <v>2367</v>
      </c>
      <c r="E360" t="s">
        <v>2366</v>
      </c>
      <c r="F360">
        <v>2017</v>
      </c>
      <c r="G360" t="s">
        <v>2365</v>
      </c>
      <c r="I360" t="s">
        <v>2364</v>
      </c>
      <c r="J360" t="s">
        <v>2363</v>
      </c>
      <c r="K360" t="s">
        <v>12672</v>
      </c>
    </row>
    <row r="361" spans="1:11" x14ac:dyDescent="0.45">
      <c r="A361" t="s">
        <v>11759</v>
      </c>
      <c r="B361">
        <v>7</v>
      </c>
      <c r="C361" t="s">
        <v>5702</v>
      </c>
      <c r="D361" t="s">
        <v>5701</v>
      </c>
      <c r="E361" t="s">
        <v>979</v>
      </c>
      <c r="F361">
        <v>2024</v>
      </c>
      <c r="G361" t="s">
        <v>5700</v>
      </c>
      <c r="I361" t="s">
        <v>5699</v>
      </c>
      <c r="J361" t="s">
        <v>5698</v>
      </c>
      <c r="K361" t="s">
        <v>12174</v>
      </c>
    </row>
    <row r="362" spans="1:11" x14ac:dyDescent="0.45">
      <c r="A362" t="s">
        <v>11759</v>
      </c>
      <c r="B362">
        <v>7</v>
      </c>
      <c r="C362" t="s">
        <v>2912</v>
      </c>
      <c r="D362" t="s">
        <v>2911</v>
      </c>
      <c r="E362" t="s">
        <v>893</v>
      </c>
      <c r="F362">
        <v>2023</v>
      </c>
      <c r="G362" t="s">
        <v>2909</v>
      </c>
      <c r="I362" t="s">
        <v>2908</v>
      </c>
      <c r="J362" t="s">
        <v>2907</v>
      </c>
      <c r="K362" t="s">
        <v>12592</v>
      </c>
    </row>
    <row r="363" spans="1:11" x14ac:dyDescent="0.45">
      <c r="A363" t="s">
        <v>11759</v>
      </c>
      <c r="B363">
        <v>7</v>
      </c>
      <c r="C363" t="s">
        <v>4193</v>
      </c>
      <c r="D363" t="s">
        <v>4192</v>
      </c>
      <c r="E363" t="s">
        <v>3219</v>
      </c>
      <c r="F363">
        <v>2021</v>
      </c>
      <c r="G363" t="s">
        <v>4191</v>
      </c>
      <c r="I363" t="s">
        <v>4190</v>
      </c>
      <c r="J363" t="s">
        <v>4189</v>
      </c>
      <c r="K363" t="s">
        <v>12403</v>
      </c>
    </row>
    <row r="364" spans="1:11" x14ac:dyDescent="0.45">
      <c r="A364" t="s">
        <v>11759</v>
      </c>
      <c r="B364">
        <v>7</v>
      </c>
      <c r="C364" t="s">
        <v>5142</v>
      </c>
      <c r="D364" t="s">
        <v>5141</v>
      </c>
      <c r="E364" t="s">
        <v>830</v>
      </c>
      <c r="F364">
        <v>2024</v>
      </c>
      <c r="G364" t="s">
        <v>5140</v>
      </c>
      <c r="I364" t="s">
        <v>5139</v>
      </c>
      <c r="J364" t="s">
        <v>5138</v>
      </c>
      <c r="K364" t="s">
        <v>12259</v>
      </c>
    </row>
    <row r="365" spans="1:11" x14ac:dyDescent="0.45">
      <c r="A365" t="s">
        <v>11759</v>
      </c>
      <c r="B365">
        <v>7</v>
      </c>
      <c r="C365" t="s">
        <v>953</v>
      </c>
      <c r="D365" t="s">
        <v>952</v>
      </c>
      <c r="E365" t="s">
        <v>951</v>
      </c>
      <c r="F365">
        <v>2020</v>
      </c>
      <c r="G365" t="s">
        <v>950</v>
      </c>
      <c r="I365" t="s">
        <v>949</v>
      </c>
      <c r="J365" t="s">
        <v>948</v>
      </c>
      <c r="K365" t="s">
        <v>12867</v>
      </c>
    </row>
    <row r="366" spans="1:11" x14ac:dyDescent="0.45">
      <c r="A366" t="s">
        <v>11759</v>
      </c>
      <c r="B366">
        <v>7</v>
      </c>
      <c r="C366" t="s">
        <v>3726</v>
      </c>
      <c r="D366" t="s">
        <v>3725</v>
      </c>
      <c r="E366" t="s">
        <v>1241</v>
      </c>
      <c r="F366">
        <v>2023</v>
      </c>
      <c r="G366" t="s">
        <v>3722</v>
      </c>
      <c r="I366" t="s">
        <v>3721</v>
      </c>
      <c r="J366" t="s">
        <v>3720</v>
      </c>
      <c r="K366" t="s">
        <v>12472</v>
      </c>
    </row>
    <row r="367" spans="1:11" x14ac:dyDescent="0.45">
      <c r="A367" t="s">
        <v>11759</v>
      </c>
      <c r="B367">
        <v>7</v>
      </c>
      <c r="C367" t="s">
        <v>3340</v>
      </c>
      <c r="D367" t="s">
        <v>3339</v>
      </c>
      <c r="E367" t="s">
        <v>869</v>
      </c>
      <c r="F367">
        <v>2022</v>
      </c>
      <c r="G367" t="s">
        <v>3338</v>
      </c>
      <c r="I367" t="s">
        <v>3337</v>
      </c>
      <c r="J367" t="s">
        <v>3336</v>
      </c>
      <c r="K367" t="s">
        <v>12528</v>
      </c>
    </row>
    <row r="368" spans="1:11" x14ac:dyDescent="0.45">
      <c r="A368" t="s">
        <v>11759</v>
      </c>
      <c r="B368">
        <v>7</v>
      </c>
      <c r="C368" t="s">
        <v>5015</v>
      </c>
      <c r="D368" t="s">
        <v>5014</v>
      </c>
      <c r="E368" t="s">
        <v>626</v>
      </c>
      <c r="F368">
        <v>2024</v>
      </c>
      <c r="G368" t="s">
        <v>5013</v>
      </c>
      <c r="I368" t="s">
        <v>5012</v>
      </c>
      <c r="J368" t="s">
        <v>5011</v>
      </c>
      <c r="K368" t="s">
        <v>12279</v>
      </c>
    </row>
    <row r="369" spans="1:11" x14ac:dyDescent="0.45">
      <c r="A369" t="s">
        <v>11759</v>
      </c>
      <c r="B369">
        <v>7</v>
      </c>
      <c r="C369" t="s">
        <v>4277</v>
      </c>
      <c r="D369" t="s">
        <v>4276</v>
      </c>
      <c r="E369" t="s">
        <v>3300</v>
      </c>
      <c r="F369">
        <v>2022</v>
      </c>
      <c r="G369" t="s">
        <v>4275</v>
      </c>
      <c r="I369" t="s">
        <v>4274</v>
      </c>
      <c r="J369" t="s">
        <v>4273</v>
      </c>
      <c r="K369" t="s">
        <v>12390</v>
      </c>
    </row>
    <row r="370" spans="1:11" x14ac:dyDescent="0.45">
      <c r="A370" t="s">
        <v>11759</v>
      </c>
      <c r="B370">
        <v>7</v>
      </c>
      <c r="C370" t="s">
        <v>1146</v>
      </c>
      <c r="D370" t="s">
        <v>1145</v>
      </c>
      <c r="E370" t="s">
        <v>850</v>
      </c>
      <c r="F370">
        <v>2021</v>
      </c>
      <c r="G370" t="s">
        <v>1143</v>
      </c>
      <c r="I370" t="s">
        <v>1142</v>
      </c>
      <c r="K370" t="s">
        <v>12839</v>
      </c>
    </row>
    <row r="371" spans="1:11" x14ac:dyDescent="0.45">
      <c r="A371" t="s">
        <v>11760</v>
      </c>
      <c r="B371" t="s">
        <v>5857</v>
      </c>
      <c r="C371" t="s">
        <v>6436</v>
      </c>
      <c r="D371" t="s">
        <v>6433</v>
      </c>
      <c r="F371">
        <v>2017</v>
      </c>
      <c r="G371" t="s">
        <v>6431</v>
      </c>
      <c r="I371" t="s">
        <v>6430</v>
      </c>
      <c r="K371" t="s">
        <v>13168</v>
      </c>
    </row>
    <row r="372" spans="1:11" x14ac:dyDescent="0.45">
      <c r="A372" t="s">
        <v>11759</v>
      </c>
      <c r="B372">
        <v>7</v>
      </c>
      <c r="C372" t="s">
        <v>852</v>
      </c>
      <c r="D372" t="s">
        <v>851</v>
      </c>
      <c r="E372" t="s">
        <v>850</v>
      </c>
      <c r="F372">
        <v>2021</v>
      </c>
      <c r="G372" t="s">
        <v>848</v>
      </c>
      <c r="I372" t="s">
        <v>847</v>
      </c>
      <c r="K372" t="s">
        <v>12881</v>
      </c>
    </row>
    <row r="373" spans="1:11" x14ac:dyDescent="0.45">
      <c r="A373" t="s">
        <v>11759</v>
      </c>
      <c r="B373">
        <v>7</v>
      </c>
      <c r="C373" t="s">
        <v>5471</v>
      </c>
      <c r="D373" t="s">
        <v>5470</v>
      </c>
      <c r="E373" t="s">
        <v>5469</v>
      </c>
      <c r="F373">
        <v>2024</v>
      </c>
      <c r="G373" t="s">
        <v>5468</v>
      </c>
      <c r="I373" t="s">
        <v>5467</v>
      </c>
      <c r="J373" t="s">
        <v>5466</v>
      </c>
      <c r="K373" t="s">
        <v>12209</v>
      </c>
    </row>
    <row r="374" spans="1:11" x14ac:dyDescent="0.45">
      <c r="A374" t="s">
        <v>11759</v>
      </c>
      <c r="B374">
        <v>7</v>
      </c>
      <c r="C374" t="s">
        <v>1084</v>
      </c>
      <c r="D374" t="s">
        <v>1083</v>
      </c>
      <c r="E374" t="s">
        <v>902</v>
      </c>
      <c r="F374">
        <v>2021</v>
      </c>
      <c r="G374" t="s">
        <v>1081</v>
      </c>
      <c r="I374" t="s">
        <v>1080</v>
      </c>
      <c r="J374" t="s">
        <v>1079</v>
      </c>
      <c r="K374" t="s">
        <v>12848</v>
      </c>
    </row>
    <row r="375" spans="1:11" x14ac:dyDescent="0.45">
      <c r="A375" t="s">
        <v>11759</v>
      </c>
      <c r="B375">
        <v>7</v>
      </c>
      <c r="C375" t="s">
        <v>1838</v>
      </c>
      <c r="D375" t="s">
        <v>1837</v>
      </c>
      <c r="E375" t="s">
        <v>1836</v>
      </c>
      <c r="F375">
        <v>2019</v>
      </c>
      <c r="G375" t="s">
        <v>1835</v>
      </c>
      <c r="I375" t="s">
        <v>1834</v>
      </c>
      <c r="K375" t="s">
        <v>12744</v>
      </c>
    </row>
    <row r="376" spans="1:11" x14ac:dyDescent="0.45">
      <c r="A376" t="s">
        <v>11759</v>
      </c>
      <c r="B376">
        <v>7</v>
      </c>
      <c r="C376" t="s">
        <v>1625</v>
      </c>
      <c r="D376" t="s">
        <v>1624</v>
      </c>
      <c r="E376" t="s">
        <v>605</v>
      </c>
      <c r="F376">
        <v>2020</v>
      </c>
      <c r="G376" t="s">
        <v>1623</v>
      </c>
      <c r="I376" t="s">
        <v>1622</v>
      </c>
      <c r="J376" t="s">
        <v>1621</v>
      </c>
      <c r="K376" t="s">
        <v>12773</v>
      </c>
    </row>
    <row r="377" spans="1:11" x14ac:dyDescent="0.45">
      <c r="A377" t="s">
        <v>11759</v>
      </c>
      <c r="B377">
        <v>7</v>
      </c>
      <c r="C377" t="s">
        <v>2573</v>
      </c>
      <c r="D377" t="s">
        <v>2572</v>
      </c>
      <c r="E377" t="s">
        <v>979</v>
      </c>
      <c r="F377">
        <v>2024</v>
      </c>
      <c r="G377" t="s">
        <v>2571</v>
      </c>
      <c r="I377" t="s">
        <v>2570</v>
      </c>
      <c r="J377" t="s">
        <v>2569</v>
      </c>
      <c r="K377" t="s">
        <v>12642</v>
      </c>
    </row>
    <row r="378" spans="1:11" x14ac:dyDescent="0.45">
      <c r="A378" t="s">
        <v>11759</v>
      </c>
      <c r="B378">
        <v>7</v>
      </c>
      <c r="C378" t="s">
        <v>2139</v>
      </c>
      <c r="D378" t="s">
        <v>2138</v>
      </c>
      <c r="E378" t="s">
        <v>2137</v>
      </c>
      <c r="F378">
        <v>2018</v>
      </c>
      <c r="G378" t="s">
        <v>2134</v>
      </c>
      <c r="I378" t="s">
        <v>2133</v>
      </c>
      <c r="J378" t="s">
        <v>2132</v>
      </c>
      <c r="K378" t="s">
        <v>12703</v>
      </c>
    </row>
    <row r="379" spans="1:11" x14ac:dyDescent="0.45">
      <c r="A379" t="s">
        <v>11759</v>
      </c>
      <c r="B379">
        <v>7</v>
      </c>
      <c r="C379" t="s">
        <v>5242</v>
      </c>
      <c r="D379" t="s">
        <v>5241</v>
      </c>
      <c r="E379" t="s">
        <v>5240</v>
      </c>
      <c r="F379">
        <v>2024</v>
      </c>
      <c r="G379" t="s">
        <v>5239</v>
      </c>
      <c r="I379" t="s">
        <v>5238</v>
      </c>
      <c r="J379" t="s">
        <v>5237</v>
      </c>
      <c r="K379" t="s">
        <v>12244</v>
      </c>
    </row>
    <row r="380" spans="1:11" x14ac:dyDescent="0.45">
      <c r="A380" t="s">
        <v>11759</v>
      </c>
      <c r="B380">
        <v>7</v>
      </c>
      <c r="C380" t="s">
        <v>2601</v>
      </c>
      <c r="D380" t="s">
        <v>2600</v>
      </c>
      <c r="E380" t="s">
        <v>2599</v>
      </c>
      <c r="F380">
        <v>2023</v>
      </c>
      <c r="G380" t="s">
        <v>2598</v>
      </c>
      <c r="I380" t="s">
        <v>2597</v>
      </c>
      <c r="J380" t="s">
        <v>2596</v>
      </c>
      <c r="K380" t="s">
        <v>12638</v>
      </c>
    </row>
    <row r="381" spans="1:11" x14ac:dyDescent="0.45">
      <c r="A381" t="s">
        <v>11759</v>
      </c>
      <c r="B381">
        <v>7</v>
      </c>
      <c r="C381" t="s">
        <v>5214</v>
      </c>
      <c r="D381" t="s">
        <v>5213</v>
      </c>
      <c r="E381" t="s">
        <v>1941</v>
      </c>
      <c r="F381">
        <v>2024</v>
      </c>
      <c r="G381" t="s">
        <v>5212</v>
      </c>
      <c r="I381" t="s">
        <v>5211</v>
      </c>
      <c r="J381" t="s">
        <v>5210</v>
      </c>
      <c r="K381" t="s">
        <v>12248</v>
      </c>
    </row>
    <row r="382" spans="1:11" x14ac:dyDescent="0.45">
      <c r="A382" t="s">
        <v>11759</v>
      </c>
      <c r="B382">
        <v>7</v>
      </c>
      <c r="C382" t="s">
        <v>4821</v>
      </c>
      <c r="D382" t="s">
        <v>4820</v>
      </c>
      <c r="E382" t="s">
        <v>795</v>
      </c>
      <c r="F382">
        <v>2024</v>
      </c>
      <c r="G382" t="s">
        <v>4819</v>
      </c>
      <c r="I382" t="s">
        <v>4818</v>
      </c>
      <c r="J382" t="s">
        <v>4817</v>
      </c>
      <c r="K382" t="s">
        <v>12308</v>
      </c>
    </row>
    <row r="383" spans="1:11" x14ac:dyDescent="0.45">
      <c r="A383" t="s">
        <v>11759</v>
      </c>
      <c r="B383">
        <v>7</v>
      </c>
      <c r="C383" t="s">
        <v>738</v>
      </c>
      <c r="D383" t="s">
        <v>737</v>
      </c>
      <c r="E383" t="s">
        <v>736</v>
      </c>
      <c r="F383">
        <v>2020</v>
      </c>
      <c r="G383" t="s">
        <v>734</v>
      </c>
      <c r="I383" t="s">
        <v>733</v>
      </c>
      <c r="J383" t="s">
        <v>732</v>
      </c>
      <c r="K383" t="s">
        <v>12897</v>
      </c>
    </row>
    <row r="384" spans="1:11" x14ac:dyDescent="0.45">
      <c r="A384" t="s">
        <v>11759</v>
      </c>
      <c r="B384">
        <v>7</v>
      </c>
      <c r="C384" t="s">
        <v>2635</v>
      </c>
      <c r="D384" t="s">
        <v>2634</v>
      </c>
      <c r="E384" t="s">
        <v>2633</v>
      </c>
      <c r="F384">
        <v>2023</v>
      </c>
      <c r="G384" t="s">
        <v>2632</v>
      </c>
      <c r="I384" t="s">
        <v>2631</v>
      </c>
      <c r="J384" t="s">
        <v>2630</v>
      </c>
      <c r="K384" t="s">
        <v>12633</v>
      </c>
    </row>
    <row r="385" spans="1:11" x14ac:dyDescent="0.45">
      <c r="A385" t="s">
        <v>11759</v>
      </c>
      <c r="B385">
        <v>7</v>
      </c>
      <c r="C385" t="s">
        <v>628</v>
      </c>
      <c r="D385" t="s">
        <v>627</v>
      </c>
      <c r="E385" t="s">
        <v>626</v>
      </c>
      <c r="F385">
        <v>2020</v>
      </c>
      <c r="G385" t="s">
        <v>625</v>
      </c>
      <c r="I385" t="s">
        <v>624</v>
      </c>
      <c r="J385" t="s">
        <v>623</v>
      </c>
      <c r="K385" t="s">
        <v>12912</v>
      </c>
    </row>
    <row r="386" spans="1:11" x14ac:dyDescent="0.45">
      <c r="A386" t="s">
        <v>11759</v>
      </c>
      <c r="B386">
        <v>7</v>
      </c>
      <c r="C386" t="s">
        <v>1262</v>
      </c>
      <c r="D386" t="s">
        <v>1261</v>
      </c>
      <c r="E386" t="s">
        <v>690</v>
      </c>
      <c r="F386">
        <v>2021</v>
      </c>
      <c r="G386" t="s">
        <v>1260</v>
      </c>
      <c r="I386" t="s">
        <v>1259</v>
      </c>
      <c r="J386" t="s">
        <v>1258</v>
      </c>
      <c r="K386" t="s">
        <v>12822</v>
      </c>
    </row>
    <row r="387" spans="1:11" x14ac:dyDescent="0.45">
      <c r="A387" t="s">
        <v>11759</v>
      </c>
      <c r="B387">
        <v>7</v>
      </c>
      <c r="C387" t="s">
        <v>3888</v>
      </c>
      <c r="D387" t="s">
        <v>3887</v>
      </c>
      <c r="E387" t="s">
        <v>795</v>
      </c>
      <c r="F387">
        <v>2022</v>
      </c>
      <c r="G387" t="s">
        <v>3886</v>
      </c>
      <c r="I387" t="s">
        <v>3885</v>
      </c>
      <c r="J387" t="s">
        <v>3884</v>
      </c>
      <c r="K387" t="s">
        <v>12448</v>
      </c>
    </row>
    <row r="388" spans="1:11" x14ac:dyDescent="0.45">
      <c r="A388" t="s">
        <v>11759</v>
      </c>
      <c r="B388">
        <v>7</v>
      </c>
      <c r="C388" t="s">
        <v>3399</v>
      </c>
      <c r="D388" t="s">
        <v>3398</v>
      </c>
      <c r="E388" t="s">
        <v>1731</v>
      </c>
      <c r="F388">
        <v>2022</v>
      </c>
      <c r="G388" t="s">
        <v>3397</v>
      </c>
      <c r="I388" t="s">
        <v>3396</v>
      </c>
      <c r="J388" t="s">
        <v>3395</v>
      </c>
      <c r="K388" t="s">
        <v>12519</v>
      </c>
    </row>
    <row r="389" spans="1:11" x14ac:dyDescent="0.45">
      <c r="A389" t="s">
        <v>11759</v>
      </c>
      <c r="B389">
        <v>7</v>
      </c>
      <c r="C389" t="s">
        <v>4913</v>
      </c>
      <c r="D389" t="s">
        <v>4912</v>
      </c>
      <c r="E389" t="s">
        <v>626</v>
      </c>
      <c r="F389">
        <v>2024</v>
      </c>
      <c r="G389" t="s">
        <v>4911</v>
      </c>
      <c r="I389" t="s">
        <v>4910</v>
      </c>
      <c r="J389" t="s">
        <v>4909</v>
      </c>
      <c r="K389" t="s">
        <v>12294</v>
      </c>
    </row>
    <row r="390" spans="1:11" x14ac:dyDescent="0.45">
      <c r="A390" t="s">
        <v>11759</v>
      </c>
      <c r="B390">
        <v>7</v>
      </c>
      <c r="C390" t="s">
        <v>1474</v>
      </c>
      <c r="D390" t="s">
        <v>1473</v>
      </c>
      <c r="E390" t="s">
        <v>960</v>
      </c>
      <c r="F390">
        <v>2020</v>
      </c>
      <c r="G390" t="s">
        <v>1470</v>
      </c>
      <c r="I390" t="s">
        <v>1469</v>
      </c>
      <c r="J390" t="s">
        <v>1468</v>
      </c>
      <c r="K390" t="s">
        <v>12794</v>
      </c>
    </row>
    <row r="391" spans="1:11" x14ac:dyDescent="0.45">
      <c r="A391" t="s">
        <v>11759</v>
      </c>
      <c r="B391">
        <v>7</v>
      </c>
      <c r="C391" t="s">
        <v>3901</v>
      </c>
      <c r="D391" t="s">
        <v>3900</v>
      </c>
      <c r="E391" t="s">
        <v>3899</v>
      </c>
      <c r="F391">
        <v>2022</v>
      </c>
      <c r="G391" t="s">
        <v>3898</v>
      </c>
      <c r="I391" t="s">
        <v>3897</v>
      </c>
      <c r="J391" t="s">
        <v>3896</v>
      </c>
      <c r="K391" t="s">
        <v>12446</v>
      </c>
    </row>
    <row r="392" spans="1:11" x14ac:dyDescent="0.45">
      <c r="A392" t="s">
        <v>11759</v>
      </c>
      <c r="B392">
        <v>7</v>
      </c>
      <c r="C392" t="s">
        <v>5305</v>
      </c>
      <c r="D392" t="s">
        <v>5304</v>
      </c>
      <c r="E392" t="s">
        <v>773</v>
      </c>
      <c r="F392">
        <v>2024</v>
      </c>
      <c r="G392" t="s">
        <v>5303</v>
      </c>
      <c r="I392" t="s">
        <v>5302</v>
      </c>
      <c r="J392" t="s">
        <v>5301</v>
      </c>
      <c r="K392" t="s">
        <v>12234</v>
      </c>
    </row>
    <row r="393" spans="1:11" x14ac:dyDescent="0.45">
      <c r="A393" t="s">
        <v>11759</v>
      </c>
      <c r="B393">
        <v>7</v>
      </c>
      <c r="C393" t="s">
        <v>3434</v>
      </c>
      <c r="D393" t="s">
        <v>3433</v>
      </c>
      <c r="E393" t="s">
        <v>3432</v>
      </c>
      <c r="F393">
        <v>2022</v>
      </c>
      <c r="G393" t="s">
        <v>3431</v>
      </c>
      <c r="I393" t="s">
        <v>3430</v>
      </c>
      <c r="J393" t="s">
        <v>3429</v>
      </c>
      <c r="K393" t="s">
        <v>12514</v>
      </c>
    </row>
    <row r="394" spans="1:11" x14ac:dyDescent="0.45">
      <c r="A394" t="s">
        <v>11759</v>
      </c>
      <c r="B394">
        <v>7</v>
      </c>
      <c r="C394" t="s">
        <v>2837</v>
      </c>
      <c r="D394" t="s">
        <v>2836</v>
      </c>
      <c r="E394" t="s">
        <v>2198</v>
      </c>
      <c r="F394">
        <v>2023</v>
      </c>
      <c r="G394" t="s">
        <v>2835</v>
      </c>
      <c r="I394" t="s">
        <v>2834</v>
      </c>
      <c r="J394" t="s">
        <v>2833</v>
      </c>
      <c r="K394" t="s">
        <v>12603</v>
      </c>
    </row>
    <row r="395" spans="1:11" x14ac:dyDescent="0.45">
      <c r="A395" t="s">
        <v>11759</v>
      </c>
      <c r="B395">
        <v>7</v>
      </c>
      <c r="C395" t="s">
        <v>1104</v>
      </c>
      <c r="D395" t="s">
        <v>1103</v>
      </c>
      <c r="E395" t="s">
        <v>1102</v>
      </c>
      <c r="F395">
        <v>2021</v>
      </c>
      <c r="G395" t="s">
        <v>1101</v>
      </c>
      <c r="I395" t="s">
        <v>1100</v>
      </c>
      <c r="J395" t="s">
        <v>1099</v>
      </c>
      <c r="K395" t="s">
        <v>12845</v>
      </c>
    </row>
    <row r="396" spans="1:11" x14ac:dyDescent="0.45">
      <c r="A396" t="s">
        <v>11759</v>
      </c>
      <c r="B396">
        <v>7</v>
      </c>
      <c r="C396" t="s">
        <v>4755</v>
      </c>
      <c r="D396" t="s">
        <v>4754</v>
      </c>
      <c r="E396" t="s">
        <v>2659</v>
      </c>
      <c r="F396">
        <v>2024</v>
      </c>
      <c r="G396" t="s">
        <v>4753</v>
      </c>
      <c r="I396" t="s">
        <v>4752</v>
      </c>
      <c r="J396" t="s">
        <v>4751</v>
      </c>
      <c r="K396" t="s">
        <v>12318</v>
      </c>
    </row>
    <row r="397" spans="1:11" x14ac:dyDescent="0.45">
      <c r="A397" t="s">
        <v>11759</v>
      </c>
      <c r="B397">
        <v>7</v>
      </c>
      <c r="C397" t="s">
        <v>5796</v>
      </c>
      <c r="D397" t="s">
        <v>5795</v>
      </c>
      <c r="E397" t="s">
        <v>795</v>
      </c>
      <c r="F397">
        <v>2024</v>
      </c>
      <c r="G397" t="s">
        <v>5794</v>
      </c>
      <c r="I397" t="s">
        <v>5793</v>
      </c>
      <c r="J397" t="s">
        <v>5792</v>
      </c>
      <c r="K397" t="s">
        <v>12159</v>
      </c>
    </row>
    <row r="398" spans="1:11" x14ac:dyDescent="0.45">
      <c r="A398" t="s">
        <v>11759</v>
      </c>
      <c r="B398">
        <v>7</v>
      </c>
      <c r="C398" t="s">
        <v>1152</v>
      </c>
      <c r="D398" t="s">
        <v>1151</v>
      </c>
      <c r="E398" t="s">
        <v>690</v>
      </c>
      <c r="F398">
        <v>2021</v>
      </c>
      <c r="G398" t="s">
        <v>1150</v>
      </c>
      <c r="I398" t="s">
        <v>1149</v>
      </c>
      <c r="J398" t="s">
        <v>1148</v>
      </c>
      <c r="K398" t="s">
        <v>12838</v>
      </c>
    </row>
    <row r="399" spans="1:11" x14ac:dyDescent="0.45">
      <c r="A399" t="s">
        <v>11759</v>
      </c>
      <c r="B399">
        <v>7</v>
      </c>
      <c r="C399" t="s">
        <v>5613</v>
      </c>
      <c r="D399" t="s">
        <v>5612</v>
      </c>
      <c r="E399" t="s">
        <v>5611</v>
      </c>
      <c r="F399">
        <v>2024</v>
      </c>
      <c r="G399" t="s">
        <v>5610</v>
      </c>
      <c r="I399" t="s">
        <v>5609</v>
      </c>
      <c r="J399" t="s">
        <v>5608</v>
      </c>
      <c r="K399" t="s">
        <v>12188</v>
      </c>
    </row>
    <row r="400" spans="1:11" x14ac:dyDescent="0.45">
      <c r="A400" t="s">
        <v>11759</v>
      </c>
      <c r="B400">
        <v>7</v>
      </c>
      <c r="C400" t="s">
        <v>5346</v>
      </c>
      <c r="D400" t="s">
        <v>5345</v>
      </c>
      <c r="E400" t="s">
        <v>3412</v>
      </c>
      <c r="F400">
        <v>2024</v>
      </c>
      <c r="G400" t="s">
        <v>5343</v>
      </c>
      <c r="I400" t="s">
        <v>5342</v>
      </c>
      <c r="J400" t="s">
        <v>5341</v>
      </c>
      <c r="K400" t="s">
        <v>12228</v>
      </c>
    </row>
    <row r="401" spans="1:11" x14ac:dyDescent="0.45">
      <c r="A401" t="s">
        <v>11759</v>
      </c>
      <c r="B401">
        <v>7</v>
      </c>
      <c r="C401" t="s">
        <v>4220</v>
      </c>
      <c r="D401" t="s">
        <v>4219</v>
      </c>
      <c r="E401" t="s">
        <v>4218</v>
      </c>
      <c r="F401">
        <v>2021</v>
      </c>
      <c r="G401" t="s">
        <v>4216</v>
      </c>
      <c r="I401" t="s">
        <v>4215</v>
      </c>
      <c r="J401" t="s">
        <v>4214</v>
      </c>
      <c r="K401" t="s">
        <v>12399</v>
      </c>
    </row>
    <row r="402" spans="1:11" x14ac:dyDescent="0.45">
      <c r="A402" t="s">
        <v>11759</v>
      </c>
      <c r="B402">
        <v>7</v>
      </c>
      <c r="C402" t="s">
        <v>3490</v>
      </c>
      <c r="D402" t="s">
        <v>3489</v>
      </c>
      <c r="E402" t="s">
        <v>3488</v>
      </c>
      <c r="F402">
        <v>2022</v>
      </c>
      <c r="G402" t="s">
        <v>3487</v>
      </c>
      <c r="I402" t="s">
        <v>3486</v>
      </c>
      <c r="J402" t="s">
        <v>3485</v>
      </c>
      <c r="K402" t="s">
        <v>12506</v>
      </c>
    </row>
    <row r="403" spans="1:11" x14ac:dyDescent="0.45">
      <c r="A403" t="s">
        <v>11759</v>
      </c>
      <c r="B403">
        <v>7</v>
      </c>
      <c r="C403" t="s">
        <v>5425</v>
      </c>
      <c r="D403" t="s">
        <v>5424</v>
      </c>
      <c r="E403" t="s">
        <v>979</v>
      </c>
      <c r="F403">
        <v>2024</v>
      </c>
      <c r="G403" t="s">
        <v>5423</v>
      </c>
      <c r="I403" t="s">
        <v>5422</v>
      </c>
      <c r="J403" t="s">
        <v>5421</v>
      </c>
      <c r="K403" t="s">
        <v>12216</v>
      </c>
    </row>
    <row r="404" spans="1:11" x14ac:dyDescent="0.45">
      <c r="A404" t="s">
        <v>11759</v>
      </c>
      <c r="B404">
        <v>7</v>
      </c>
      <c r="C404" t="s">
        <v>2797</v>
      </c>
      <c r="D404" t="s">
        <v>2796</v>
      </c>
      <c r="E404" t="s">
        <v>2795</v>
      </c>
      <c r="F404">
        <v>2023</v>
      </c>
      <c r="G404" t="s">
        <v>2793</v>
      </c>
      <c r="I404" t="s">
        <v>2792</v>
      </c>
      <c r="J404" t="s">
        <v>2791</v>
      </c>
      <c r="K404" t="s">
        <v>12609</v>
      </c>
    </row>
    <row r="405" spans="1:11" x14ac:dyDescent="0.45">
      <c r="A405" t="s">
        <v>11759</v>
      </c>
      <c r="B405">
        <v>7</v>
      </c>
      <c r="C405" t="s">
        <v>3852</v>
      </c>
      <c r="D405" t="s">
        <v>3851</v>
      </c>
      <c r="E405" t="s">
        <v>3850</v>
      </c>
      <c r="F405">
        <v>2022</v>
      </c>
      <c r="G405" t="s">
        <v>3848</v>
      </c>
      <c r="I405" t="s">
        <v>3847</v>
      </c>
      <c r="K405" t="s">
        <v>12453</v>
      </c>
    </row>
    <row r="406" spans="1:11" x14ac:dyDescent="0.45">
      <c r="A406" t="s">
        <v>11759</v>
      </c>
      <c r="B406">
        <v>7</v>
      </c>
      <c r="C406" t="s">
        <v>4432</v>
      </c>
      <c r="D406" t="s">
        <v>4431</v>
      </c>
      <c r="E406" t="s">
        <v>2981</v>
      </c>
      <c r="F406">
        <v>2021</v>
      </c>
      <c r="G406" t="s">
        <v>4430</v>
      </c>
      <c r="I406" t="s">
        <v>4429</v>
      </c>
      <c r="J406" t="s">
        <v>4428</v>
      </c>
      <c r="K406" t="s">
        <v>12367</v>
      </c>
    </row>
    <row r="407" spans="1:11" x14ac:dyDescent="0.45">
      <c r="A407" t="s">
        <v>11759</v>
      </c>
      <c r="B407">
        <v>7</v>
      </c>
      <c r="C407" t="s">
        <v>3798</v>
      </c>
      <c r="D407" t="s">
        <v>3797</v>
      </c>
      <c r="E407" t="s">
        <v>3536</v>
      </c>
      <c r="F407">
        <v>2022</v>
      </c>
      <c r="G407" t="s">
        <v>3795</v>
      </c>
      <c r="I407" t="s">
        <v>3794</v>
      </c>
      <c r="J407" t="s">
        <v>3793</v>
      </c>
      <c r="K407" t="s">
        <v>12461</v>
      </c>
    </row>
    <row r="408" spans="1:11" x14ac:dyDescent="0.45">
      <c r="A408" t="s">
        <v>11759</v>
      </c>
      <c r="B408">
        <v>7</v>
      </c>
      <c r="C408" t="s">
        <v>1719</v>
      </c>
      <c r="D408" t="s">
        <v>1718</v>
      </c>
      <c r="E408" t="s">
        <v>1717</v>
      </c>
      <c r="F408">
        <v>2019</v>
      </c>
      <c r="G408" t="s">
        <v>1714</v>
      </c>
      <c r="I408" t="s">
        <v>1713</v>
      </c>
      <c r="J408" t="s">
        <v>1712</v>
      </c>
      <c r="K408" t="s">
        <v>12760</v>
      </c>
    </row>
    <row r="409" spans="1:11" x14ac:dyDescent="0.45">
      <c r="A409" t="s">
        <v>11759</v>
      </c>
      <c r="B409">
        <v>7</v>
      </c>
      <c r="C409" t="s">
        <v>4510</v>
      </c>
      <c r="D409" t="s">
        <v>4509</v>
      </c>
      <c r="E409" t="s">
        <v>720</v>
      </c>
      <c r="F409">
        <v>2022</v>
      </c>
      <c r="G409" t="s">
        <v>4506</v>
      </c>
      <c r="I409" t="s">
        <v>4505</v>
      </c>
      <c r="J409" t="s">
        <v>4504</v>
      </c>
      <c r="K409" t="s">
        <v>12355</v>
      </c>
    </row>
    <row r="410" spans="1:11" x14ac:dyDescent="0.45">
      <c r="A410" t="s">
        <v>11759</v>
      </c>
      <c r="B410">
        <v>7</v>
      </c>
      <c r="C410" t="s">
        <v>1741</v>
      </c>
      <c r="D410" t="s">
        <v>1740</v>
      </c>
      <c r="E410" t="s">
        <v>1739</v>
      </c>
      <c r="F410">
        <v>2019</v>
      </c>
      <c r="G410" t="s">
        <v>1737</v>
      </c>
      <c r="I410" t="s">
        <v>1736</v>
      </c>
      <c r="J410" t="s">
        <v>1735</v>
      </c>
      <c r="K410" t="s">
        <v>12757</v>
      </c>
    </row>
    <row r="411" spans="1:11" x14ac:dyDescent="0.45">
      <c r="A411" t="s">
        <v>11759</v>
      </c>
      <c r="B411">
        <v>7</v>
      </c>
      <c r="C411" t="s">
        <v>3581</v>
      </c>
      <c r="D411" t="s">
        <v>3580</v>
      </c>
      <c r="E411" t="s">
        <v>2947</v>
      </c>
      <c r="F411">
        <v>2022</v>
      </c>
      <c r="G411" t="s">
        <v>3579</v>
      </c>
      <c r="I411" t="s">
        <v>3578</v>
      </c>
      <c r="J411" t="s">
        <v>3577</v>
      </c>
      <c r="K411" t="s">
        <v>12493</v>
      </c>
    </row>
    <row r="412" spans="1:11" x14ac:dyDescent="0.45">
      <c r="A412" t="s">
        <v>11759</v>
      </c>
      <c r="B412">
        <v>7</v>
      </c>
      <c r="C412" t="s">
        <v>4801</v>
      </c>
      <c r="D412" t="s">
        <v>4800</v>
      </c>
      <c r="E412" t="s">
        <v>4799</v>
      </c>
      <c r="F412">
        <v>2024</v>
      </c>
      <c r="G412" t="s">
        <v>4798</v>
      </c>
      <c r="I412" t="s">
        <v>4797</v>
      </c>
      <c r="J412" t="s">
        <v>4796</v>
      </c>
      <c r="K412" t="s">
        <v>12311</v>
      </c>
    </row>
    <row r="413" spans="1:11" x14ac:dyDescent="0.45">
      <c r="A413" t="s">
        <v>11759</v>
      </c>
      <c r="B413">
        <v>7</v>
      </c>
      <c r="C413" t="s">
        <v>4464</v>
      </c>
      <c r="D413" t="s">
        <v>4463</v>
      </c>
      <c r="E413" t="s">
        <v>1921</v>
      </c>
      <c r="F413">
        <v>2022</v>
      </c>
      <c r="G413" t="s">
        <v>4462</v>
      </c>
      <c r="I413" t="s">
        <v>4461</v>
      </c>
      <c r="J413" t="s">
        <v>4460</v>
      </c>
      <c r="K413" t="s">
        <v>12362</v>
      </c>
    </row>
    <row r="414" spans="1:11" x14ac:dyDescent="0.45">
      <c r="A414" t="s">
        <v>11759</v>
      </c>
      <c r="B414">
        <v>7</v>
      </c>
      <c r="C414" t="s">
        <v>1726</v>
      </c>
      <c r="D414" t="s">
        <v>1725</v>
      </c>
      <c r="E414" t="s">
        <v>773</v>
      </c>
      <c r="F414">
        <v>2019</v>
      </c>
      <c r="G414" t="s">
        <v>1723</v>
      </c>
      <c r="I414" t="s">
        <v>1722</v>
      </c>
      <c r="J414" t="s">
        <v>1721</v>
      </c>
      <c r="K414" t="s">
        <v>12759</v>
      </c>
    </row>
    <row r="415" spans="1:11" x14ac:dyDescent="0.45">
      <c r="A415" t="s">
        <v>11761</v>
      </c>
      <c r="B415" t="s">
        <v>9095</v>
      </c>
      <c r="C415" t="s">
        <v>10670</v>
      </c>
      <c r="D415" t="s">
        <v>10668</v>
      </c>
      <c r="F415">
        <v>2023</v>
      </c>
      <c r="G415" t="s">
        <v>9084</v>
      </c>
      <c r="H415" t="s">
        <v>9084</v>
      </c>
      <c r="I415" t="s">
        <v>10666</v>
      </c>
      <c r="J415" t="s">
        <v>9084</v>
      </c>
      <c r="K415" t="s">
        <v>13237</v>
      </c>
    </row>
    <row r="416" spans="1:11" x14ac:dyDescent="0.45">
      <c r="A416" t="s">
        <v>11759</v>
      </c>
      <c r="B416">
        <v>7</v>
      </c>
      <c r="C416" t="s">
        <v>3778</v>
      </c>
      <c r="D416" t="s">
        <v>3777</v>
      </c>
      <c r="E416" t="s">
        <v>720</v>
      </c>
      <c r="F416">
        <v>2023</v>
      </c>
      <c r="G416" t="s">
        <v>3775</v>
      </c>
      <c r="I416" t="s">
        <v>3774</v>
      </c>
      <c r="J416" t="s">
        <v>3773</v>
      </c>
      <c r="K416" t="s">
        <v>12464</v>
      </c>
    </row>
    <row r="417" spans="1:11" x14ac:dyDescent="0.45">
      <c r="A417" t="s">
        <v>11759</v>
      </c>
      <c r="B417">
        <v>7</v>
      </c>
      <c r="C417" t="s">
        <v>1801</v>
      </c>
      <c r="D417" t="s">
        <v>1800</v>
      </c>
      <c r="E417" t="s">
        <v>979</v>
      </c>
      <c r="F417">
        <v>2020</v>
      </c>
      <c r="G417" t="s">
        <v>1799</v>
      </c>
      <c r="I417" t="s">
        <v>1798</v>
      </c>
      <c r="J417" t="s">
        <v>1797</v>
      </c>
      <c r="K417" t="s">
        <v>12749</v>
      </c>
    </row>
    <row r="418" spans="1:11" x14ac:dyDescent="0.45">
      <c r="A418" t="s">
        <v>11759</v>
      </c>
      <c r="B418">
        <v>7</v>
      </c>
      <c r="C418" t="s">
        <v>1633</v>
      </c>
      <c r="D418" t="s">
        <v>1632</v>
      </c>
      <c r="E418" t="s">
        <v>720</v>
      </c>
      <c r="F418">
        <v>2020</v>
      </c>
      <c r="G418" t="s">
        <v>1629</v>
      </c>
      <c r="I418" t="s">
        <v>1628</v>
      </c>
      <c r="J418" t="s">
        <v>1627</v>
      </c>
      <c r="K418" t="s">
        <v>12772</v>
      </c>
    </row>
    <row r="419" spans="1:11" x14ac:dyDescent="0.45">
      <c r="A419" t="s">
        <v>11760</v>
      </c>
      <c r="B419" t="s">
        <v>5857</v>
      </c>
      <c r="C419" t="s">
        <v>9002</v>
      </c>
      <c r="D419" t="s">
        <v>8999</v>
      </c>
      <c r="F419">
        <v>2024</v>
      </c>
      <c r="G419" t="s">
        <v>8996</v>
      </c>
      <c r="I419" t="s">
        <v>8995</v>
      </c>
      <c r="K419" t="s">
        <v>12923</v>
      </c>
    </row>
    <row r="420" spans="1:11" x14ac:dyDescent="0.45">
      <c r="A420" t="s">
        <v>11759</v>
      </c>
      <c r="B420">
        <v>7</v>
      </c>
      <c r="C420" t="s">
        <v>4238</v>
      </c>
      <c r="D420" t="s">
        <v>4237</v>
      </c>
      <c r="E420" t="s">
        <v>795</v>
      </c>
      <c r="F420">
        <v>2021</v>
      </c>
      <c r="G420" t="s">
        <v>4236</v>
      </c>
      <c r="I420" t="s">
        <v>4235</v>
      </c>
      <c r="J420" t="s">
        <v>4234</v>
      </c>
      <c r="K420" t="s">
        <v>12396</v>
      </c>
    </row>
    <row r="421" spans="1:11" x14ac:dyDescent="0.45">
      <c r="A421" t="s">
        <v>11759</v>
      </c>
      <c r="B421">
        <v>7</v>
      </c>
      <c r="C421" t="s">
        <v>4523</v>
      </c>
      <c r="D421" t="s">
        <v>4522</v>
      </c>
      <c r="E421" t="s">
        <v>2380</v>
      </c>
      <c r="F421">
        <v>2024</v>
      </c>
      <c r="G421" t="s">
        <v>4521</v>
      </c>
      <c r="I421" t="s">
        <v>4520</v>
      </c>
      <c r="J421" t="s">
        <v>4519</v>
      </c>
      <c r="K421" t="s">
        <v>12353</v>
      </c>
    </row>
    <row r="422" spans="1:11" x14ac:dyDescent="0.45">
      <c r="A422" t="s">
        <v>11759</v>
      </c>
      <c r="B422">
        <v>7</v>
      </c>
      <c r="C422" t="s">
        <v>2192</v>
      </c>
      <c r="D422" t="s">
        <v>2191</v>
      </c>
      <c r="E422" t="s">
        <v>2190</v>
      </c>
      <c r="F422">
        <v>2017</v>
      </c>
      <c r="G422" t="s">
        <v>2187</v>
      </c>
      <c r="J422" t="s">
        <v>2186</v>
      </c>
      <c r="K422" t="s">
        <v>12696</v>
      </c>
    </row>
    <row r="423" spans="1:11" x14ac:dyDescent="0.45">
      <c r="A423" t="s">
        <v>11759</v>
      </c>
      <c r="B423">
        <v>7</v>
      </c>
      <c r="C423" t="s">
        <v>790</v>
      </c>
      <c r="D423" t="s">
        <v>789</v>
      </c>
      <c r="E423" t="s">
        <v>788</v>
      </c>
      <c r="F423">
        <v>2020</v>
      </c>
      <c r="G423" t="s">
        <v>786</v>
      </c>
      <c r="I423" t="s">
        <v>785</v>
      </c>
      <c r="K423" t="s">
        <v>12890</v>
      </c>
    </row>
    <row r="424" spans="1:11" x14ac:dyDescent="0.45">
      <c r="A424" t="s">
        <v>11759</v>
      </c>
      <c r="B424">
        <v>7</v>
      </c>
      <c r="C424" t="s">
        <v>5591</v>
      </c>
      <c r="D424" t="s">
        <v>5590</v>
      </c>
      <c r="E424" t="s">
        <v>5589</v>
      </c>
      <c r="F424">
        <v>2024</v>
      </c>
      <c r="G424" t="s">
        <v>5587</v>
      </c>
      <c r="J424" t="s">
        <v>5586</v>
      </c>
      <c r="K424" t="s">
        <v>12191</v>
      </c>
    </row>
    <row r="425" spans="1:11" x14ac:dyDescent="0.45">
      <c r="A425" t="s">
        <v>11759</v>
      </c>
      <c r="B425">
        <v>7</v>
      </c>
      <c r="C425" t="s">
        <v>1672</v>
      </c>
      <c r="D425" t="s">
        <v>1671</v>
      </c>
      <c r="E425" t="s">
        <v>795</v>
      </c>
      <c r="F425">
        <v>2019</v>
      </c>
      <c r="G425" t="s">
        <v>1669</v>
      </c>
      <c r="I425" t="s">
        <v>1668</v>
      </c>
      <c r="J425" t="s">
        <v>1667</v>
      </c>
      <c r="K425" t="s">
        <v>12766</v>
      </c>
    </row>
    <row r="426" spans="1:11" x14ac:dyDescent="0.45">
      <c r="A426" t="s">
        <v>11759</v>
      </c>
      <c r="B426">
        <v>7</v>
      </c>
      <c r="C426" t="s">
        <v>3177</v>
      </c>
      <c r="D426" t="s">
        <v>3176</v>
      </c>
      <c r="E426" t="s">
        <v>1793</v>
      </c>
      <c r="F426">
        <v>2023</v>
      </c>
      <c r="G426" t="s">
        <v>3175</v>
      </c>
      <c r="I426" t="s">
        <v>3174</v>
      </c>
      <c r="J426" t="s">
        <v>3173</v>
      </c>
      <c r="K426" t="s">
        <v>12552</v>
      </c>
    </row>
    <row r="427" spans="1:11" x14ac:dyDescent="0.45">
      <c r="A427" t="s">
        <v>11759</v>
      </c>
      <c r="B427">
        <v>7</v>
      </c>
      <c r="C427" t="s">
        <v>4027</v>
      </c>
      <c r="D427" t="s">
        <v>4026</v>
      </c>
      <c r="E427" t="s">
        <v>1349</v>
      </c>
      <c r="F427">
        <v>2022</v>
      </c>
      <c r="G427" t="s">
        <v>4025</v>
      </c>
      <c r="I427" t="s">
        <v>4024</v>
      </c>
      <c r="J427" t="s">
        <v>4023</v>
      </c>
      <c r="K427" t="s">
        <v>12428</v>
      </c>
    </row>
    <row r="428" spans="1:11" x14ac:dyDescent="0.45">
      <c r="A428" t="s">
        <v>11759</v>
      </c>
      <c r="B428">
        <v>7</v>
      </c>
      <c r="C428" t="s">
        <v>5584</v>
      </c>
      <c r="D428" t="s">
        <v>5583</v>
      </c>
      <c r="E428" t="s">
        <v>5582</v>
      </c>
      <c r="F428">
        <v>2024</v>
      </c>
      <c r="G428" t="s">
        <v>5580</v>
      </c>
      <c r="I428" t="s">
        <v>5579</v>
      </c>
      <c r="J428" t="s">
        <v>5578</v>
      </c>
      <c r="K428" t="s">
        <v>12192</v>
      </c>
    </row>
    <row r="429" spans="1:11" x14ac:dyDescent="0.45">
      <c r="A429" t="s">
        <v>11759</v>
      </c>
      <c r="B429">
        <v>7</v>
      </c>
      <c r="C429" t="s">
        <v>4947</v>
      </c>
      <c r="D429" t="s">
        <v>4946</v>
      </c>
      <c r="E429" t="s">
        <v>720</v>
      </c>
      <c r="F429">
        <v>2024</v>
      </c>
      <c r="G429" t="s">
        <v>4943</v>
      </c>
      <c r="I429" t="s">
        <v>4942</v>
      </c>
      <c r="J429" t="s">
        <v>4941</v>
      </c>
      <c r="K429" t="s">
        <v>12289</v>
      </c>
    </row>
    <row r="430" spans="1:11" x14ac:dyDescent="0.45">
      <c r="A430" t="s">
        <v>11759</v>
      </c>
      <c r="B430">
        <v>7</v>
      </c>
      <c r="C430" t="s">
        <v>1583</v>
      </c>
      <c r="D430" t="s">
        <v>1582</v>
      </c>
      <c r="E430" t="s">
        <v>1581</v>
      </c>
      <c r="F430">
        <v>2019</v>
      </c>
      <c r="G430" t="s">
        <v>1579</v>
      </c>
      <c r="I430" t="s">
        <v>1578</v>
      </c>
      <c r="J430" t="s">
        <v>1577</v>
      </c>
      <c r="K430" t="s">
        <v>12779</v>
      </c>
    </row>
    <row r="431" spans="1:11" x14ac:dyDescent="0.45">
      <c r="A431" t="s">
        <v>11759</v>
      </c>
      <c r="B431">
        <v>7</v>
      </c>
      <c r="C431" t="s">
        <v>2962</v>
      </c>
      <c r="D431" t="s">
        <v>2961</v>
      </c>
      <c r="E431" t="s">
        <v>2960</v>
      </c>
      <c r="F431">
        <v>2023</v>
      </c>
      <c r="G431" t="s">
        <v>2959</v>
      </c>
      <c r="I431" t="s">
        <v>2958</v>
      </c>
      <c r="J431" t="s">
        <v>2957</v>
      </c>
      <c r="K431" t="s">
        <v>12584</v>
      </c>
    </row>
    <row r="432" spans="1:11" x14ac:dyDescent="0.45">
      <c r="A432" t="s">
        <v>11759</v>
      </c>
      <c r="B432">
        <v>7</v>
      </c>
      <c r="C432" t="s">
        <v>678</v>
      </c>
      <c r="D432" t="s">
        <v>677</v>
      </c>
      <c r="E432" t="s">
        <v>676</v>
      </c>
      <c r="F432">
        <v>2021</v>
      </c>
      <c r="G432" t="s">
        <v>675</v>
      </c>
      <c r="I432" t="s">
        <v>674</v>
      </c>
      <c r="J432" t="s">
        <v>673</v>
      </c>
      <c r="K432" t="s">
        <v>12905</v>
      </c>
    </row>
    <row r="433" spans="1:11" x14ac:dyDescent="0.45">
      <c r="A433" t="s">
        <v>11759</v>
      </c>
      <c r="B433">
        <v>7</v>
      </c>
      <c r="C433" t="s">
        <v>1028</v>
      </c>
      <c r="D433" t="s">
        <v>1027</v>
      </c>
      <c r="E433" t="s">
        <v>605</v>
      </c>
      <c r="F433">
        <v>2021</v>
      </c>
      <c r="G433" t="s">
        <v>1026</v>
      </c>
      <c r="I433" t="s">
        <v>1025</v>
      </c>
      <c r="J433" t="s">
        <v>1024</v>
      </c>
      <c r="K433" t="s">
        <v>12856</v>
      </c>
    </row>
    <row r="434" spans="1:11" x14ac:dyDescent="0.45">
      <c r="A434" t="s">
        <v>11759</v>
      </c>
      <c r="B434">
        <v>7</v>
      </c>
      <c r="C434" t="s">
        <v>4331</v>
      </c>
      <c r="D434" t="s">
        <v>4330</v>
      </c>
      <c r="E434" t="s">
        <v>4329</v>
      </c>
      <c r="F434">
        <v>2021</v>
      </c>
      <c r="G434" t="s">
        <v>4328</v>
      </c>
      <c r="I434" t="s">
        <v>4327</v>
      </c>
      <c r="J434" t="s">
        <v>4326</v>
      </c>
      <c r="K434" t="s">
        <v>12382</v>
      </c>
    </row>
    <row r="435" spans="1:11" x14ac:dyDescent="0.45">
      <c r="A435" t="s">
        <v>11759</v>
      </c>
      <c r="B435">
        <v>7</v>
      </c>
      <c r="C435" t="s">
        <v>4529</v>
      </c>
      <c r="D435" t="s">
        <v>4528</v>
      </c>
      <c r="E435" t="s">
        <v>3040</v>
      </c>
      <c r="F435">
        <v>2024</v>
      </c>
      <c r="G435" t="s">
        <v>4527</v>
      </c>
      <c r="I435" t="s">
        <v>4526</v>
      </c>
      <c r="J435" t="s">
        <v>4525</v>
      </c>
      <c r="K435" t="s">
        <v>12352</v>
      </c>
    </row>
    <row r="436" spans="1:11" x14ac:dyDescent="0.45">
      <c r="A436" t="s">
        <v>11759</v>
      </c>
      <c r="B436">
        <v>7</v>
      </c>
      <c r="C436" t="s">
        <v>4602</v>
      </c>
      <c r="D436" t="s">
        <v>4601</v>
      </c>
      <c r="E436" t="s">
        <v>4600</v>
      </c>
      <c r="F436">
        <v>2023</v>
      </c>
      <c r="G436" t="s">
        <v>4599</v>
      </c>
      <c r="I436" t="s">
        <v>4598</v>
      </c>
      <c r="J436" t="s">
        <v>4597</v>
      </c>
      <c r="K436" t="s">
        <v>12341</v>
      </c>
    </row>
    <row r="437" spans="1:11" x14ac:dyDescent="0.45">
      <c r="A437" t="s">
        <v>11759</v>
      </c>
      <c r="B437">
        <v>7</v>
      </c>
      <c r="C437" t="s">
        <v>3692</v>
      </c>
      <c r="D437" t="s">
        <v>3691</v>
      </c>
      <c r="E437" t="s">
        <v>2787</v>
      </c>
      <c r="F437">
        <v>2022</v>
      </c>
      <c r="G437" t="s">
        <v>3690</v>
      </c>
      <c r="I437" t="s">
        <v>3689</v>
      </c>
      <c r="J437" t="s">
        <v>3688</v>
      </c>
      <c r="K437" t="s">
        <v>12477</v>
      </c>
    </row>
    <row r="438" spans="1:11" x14ac:dyDescent="0.45">
      <c r="A438" t="s">
        <v>11759</v>
      </c>
      <c r="B438">
        <v>7</v>
      </c>
      <c r="C438" t="s">
        <v>3360</v>
      </c>
      <c r="D438" t="s">
        <v>3359</v>
      </c>
      <c r="E438" t="s">
        <v>720</v>
      </c>
      <c r="F438">
        <v>2023</v>
      </c>
      <c r="G438" t="s">
        <v>3357</v>
      </c>
      <c r="I438" t="s">
        <v>3356</v>
      </c>
      <c r="J438" t="s">
        <v>3355</v>
      </c>
      <c r="K438" t="s">
        <v>12525</v>
      </c>
    </row>
    <row r="439" spans="1:11" x14ac:dyDescent="0.45">
      <c r="A439" t="s">
        <v>11759</v>
      </c>
      <c r="B439">
        <v>7</v>
      </c>
      <c r="C439" t="s">
        <v>3056</v>
      </c>
      <c r="D439" t="s">
        <v>3055</v>
      </c>
      <c r="E439" t="s">
        <v>3054</v>
      </c>
      <c r="F439">
        <v>2023</v>
      </c>
      <c r="G439" t="s">
        <v>3051</v>
      </c>
      <c r="J439" t="s">
        <v>3050</v>
      </c>
      <c r="K439" t="s">
        <v>12570</v>
      </c>
    </row>
    <row r="440" spans="1:11" x14ac:dyDescent="0.45">
      <c r="A440" t="s">
        <v>11759</v>
      </c>
      <c r="B440">
        <v>7</v>
      </c>
      <c r="C440" t="s">
        <v>1658</v>
      </c>
      <c r="D440" t="s">
        <v>1657</v>
      </c>
      <c r="E440" t="s">
        <v>1417</v>
      </c>
      <c r="F440">
        <v>2020</v>
      </c>
      <c r="G440" t="s">
        <v>1656</v>
      </c>
      <c r="I440" t="s">
        <v>1655</v>
      </c>
      <c r="J440" t="s">
        <v>1654</v>
      </c>
      <c r="K440" t="s">
        <v>12768</v>
      </c>
    </row>
    <row r="441" spans="1:11" x14ac:dyDescent="0.45">
      <c r="A441" t="s">
        <v>11759</v>
      </c>
      <c r="B441">
        <v>7</v>
      </c>
      <c r="C441" t="s">
        <v>4715</v>
      </c>
      <c r="D441" t="s">
        <v>4714</v>
      </c>
      <c r="E441" t="s">
        <v>704</v>
      </c>
      <c r="F441">
        <v>2024</v>
      </c>
      <c r="G441" t="s">
        <v>4713</v>
      </c>
      <c r="I441" t="s">
        <v>4712</v>
      </c>
      <c r="J441" t="s">
        <v>4711</v>
      </c>
      <c r="K441" t="s">
        <v>12324</v>
      </c>
    </row>
    <row r="442" spans="1:11" x14ac:dyDescent="0.45">
      <c r="A442" t="s">
        <v>11759</v>
      </c>
      <c r="B442">
        <v>7</v>
      </c>
      <c r="C442" t="s">
        <v>4874</v>
      </c>
      <c r="D442" t="s">
        <v>4873</v>
      </c>
      <c r="E442" t="s">
        <v>4872</v>
      </c>
      <c r="F442">
        <v>2024</v>
      </c>
      <c r="G442" t="s">
        <v>4870</v>
      </c>
      <c r="I442" t="s">
        <v>4869</v>
      </c>
      <c r="J442" t="s">
        <v>4868</v>
      </c>
      <c r="K442" t="s">
        <v>12300</v>
      </c>
    </row>
    <row r="443" spans="1:11" x14ac:dyDescent="0.45">
      <c r="A443" t="s">
        <v>11759</v>
      </c>
      <c r="B443">
        <v>7</v>
      </c>
      <c r="C443" t="s">
        <v>685</v>
      </c>
      <c r="D443" t="s">
        <v>684</v>
      </c>
      <c r="E443" t="s">
        <v>683</v>
      </c>
      <c r="F443">
        <v>2021</v>
      </c>
      <c r="G443" t="s">
        <v>682</v>
      </c>
      <c r="I443" t="s">
        <v>681</v>
      </c>
      <c r="J443" t="s">
        <v>680</v>
      </c>
      <c r="K443" t="s">
        <v>12904</v>
      </c>
    </row>
    <row r="444" spans="1:11" x14ac:dyDescent="0.45">
      <c r="A444" t="s">
        <v>11761</v>
      </c>
      <c r="B444" t="s">
        <v>9095</v>
      </c>
      <c r="C444" t="s">
        <v>10035</v>
      </c>
      <c r="D444" t="s">
        <v>10033</v>
      </c>
      <c r="F444">
        <v>2017</v>
      </c>
      <c r="G444" t="s">
        <v>9084</v>
      </c>
      <c r="H444" t="s">
        <v>9084</v>
      </c>
      <c r="I444" t="s">
        <v>10031</v>
      </c>
      <c r="J444" t="s">
        <v>9084</v>
      </c>
      <c r="K444" t="s">
        <v>13210</v>
      </c>
    </row>
    <row r="445" spans="1:11" x14ac:dyDescent="0.45">
      <c r="A445" t="s">
        <v>11759</v>
      </c>
      <c r="B445">
        <v>7</v>
      </c>
      <c r="C445" t="s">
        <v>797</v>
      </c>
      <c r="D445" t="s">
        <v>796</v>
      </c>
      <c r="E445" t="s">
        <v>795</v>
      </c>
      <c r="F445">
        <v>2021</v>
      </c>
      <c r="G445" t="s">
        <v>794</v>
      </c>
      <c r="I445" t="s">
        <v>793</v>
      </c>
      <c r="J445" t="s">
        <v>792</v>
      </c>
      <c r="K445" t="s">
        <v>12889</v>
      </c>
    </row>
    <row r="446" spans="1:11" x14ac:dyDescent="0.45">
      <c r="A446" t="s">
        <v>11759</v>
      </c>
      <c r="B446">
        <v>7</v>
      </c>
      <c r="C446" t="s">
        <v>1888</v>
      </c>
      <c r="D446" t="s">
        <v>1887</v>
      </c>
      <c r="E446" t="s">
        <v>1886</v>
      </c>
      <c r="F446">
        <v>2020</v>
      </c>
      <c r="G446" t="s">
        <v>1883</v>
      </c>
      <c r="I446" t="s">
        <v>1882</v>
      </c>
      <c r="K446" t="s">
        <v>12737</v>
      </c>
    </row>
    <row r="447" spans="1:11" x14ac:dyDescent="0.45">
      <c r="A447" t="s">
        <v>11759</v>
      </c>
      <c r="B447">
        <v>7</v>
      </c>
      <c r="C447" t="s">
        <v>4638</v>
      </c>
      <c r="D447" t="s">
        <v>4637</v>
      </c>
      <c r="E447" t="s">
        <v>902</v>
      </c>
      <c r="F447">
        <v>2024</v>
      </c>
      <c r="G447" t="s">
        <v>4634</v>
      </c>
      <c r="I447" t="s">
        <v>4633</v>
      </c>
      <c r="J447" t="s">
        <v>4632</v>
      </c>
      <c r="K447" t="s">
        <v>12336</v>
      </c>
    </row>
    <row r="448" spans="1:11" x14ac:dyDescent="0.45">
      <c r="A448" t="s">
        <v>11759</v>
      </c>
      <c r="B448">
        <v>7</v>
      </c>
      <c r="C448" t="s">
        <v>3923</v>
      </c>
      <c r="D448" t="s">
        <v>3922</v>
      </c>
      <c r="E448" t="s">
        <v>3921</v>
      </c>
      <c r="F448">
        <v>2022</v>
      </c>
      <c r="G448" t="s">
        <v>3918</v>
      </c>
      <c r="I448" t="s">
        <v>3917</v>
      </c>
      <c r="J448" t="s">
        <v>3916</v>
      </c>
      <c r="K448" t="s">
        <v>12443</v>
      </c>
    </row>
    <row r="449" spans="1:11" x14ac:dyDescent="0.45">
      <c r="A449" t="s">
        <v>11759</v>
      </c>
      <c r="B449">
        <v>7</v>
      </c>
      <c r="C449" t="s">
        <v>3845</v>
      </c>
      <c r="D449" t="s">
        <v>3844</v>
      </c>
      <c r="E449" t="s">
        <v>1921</v>
      </c>
      <c r="F449">
        <v>2023</v>
      </c>
      <c r="G449" t="s">
        <v>3843</v>
      </c>
      <c r="I449" t="s">
        <v>3842</v>
      </c>
      <c r="J449" t="s">
        <v>3841</v>
      </c>
      <c r="K449" t="s">
        <v>12454</v>
      </c>
    </row>
    <row r="450" spans="1:11" x14ac:dyDescent="0.45">
      <c r="A450" t="s">
        <v>11759</v>
      </c>
      <c r="B450">
        <v>7</v>
      </c>
      <c r="C450" t="s">
        <v>3575</v>
      </c>
      <c r="D450" t="s">
        <v>3574</v>
      </c>
      <c r="E450" t="s">
        <v>1581</v>
      </c>
      <c r="F450">
        <v>2023</v>
      </c>
      <c r="G450" t="s">
        <v>3573</v>
      </c>
      <c r="I450" t="s">
        <v>3572</v>
      </c>
      <c r="J450" t="s">
        <v>3571</v>
      </c>
      <c r="K450" t="s">
        <v>12494</v>
      </c>
    </row>
    <row r="451" spans="1:11" x14ac:dyDescent="0.45">
      <c r="A451" t="s">
        <v>11759</v>
      </c>
      <c r="B451">
        <v>7</v>
      </c>
      <c r="C451" t="s">
        <v>4379</v>
      </c>
      <c r="D451" t="s">
        <v>4378</v>
      </c>
      <c r="E451" t="s">
        <v>893</v>
      </c>
      <c r="F451">
        <v>2021</v>
      </c>
      <c r="G451" t="s">
        <v>4376</v>
      </c>
      <c r="I451" t="s">
        <v>4375</v>
      </c>
      <c r="J451" t="s">
        <v>4374</v>
      </c>
      <c r="K451" t="s">
        <v>12375</v>
      </c>
    </row>
    <row r="452" spans="1:11" x14ac:dyDescent="0.45">
      <c r="A452" t="s">
        <v>11759</v>
      </c>
      <c r="B452">
        <v>7</v>
      </c>
      <c r="C452" t="s">
        <v>1845</v>
      </c>
      <c r="D452" t="s">
        <v>1844</v>
      </c>
      <c r="E452" t="s">
        <v>640</v>
      </c>
      <c r="F452">
        <v>2019</v>
      </c>
      <c r="G452" t="s">
        <v>1842</v>
      </c>
      <c r="I452" t="s">
        <v>1841</v>
      </c>
      <c r="J452" t="s">
        <v>1840</v>
      </c>
      <c r="K452" t="s">
        <v>12743</v>
      </c>
    </row>
    <row r="453" spans="1:11" x14ac:dyDescent="0.45">
      <c r="A453" t="s">
        <v>11759</v>
      </c>
      <c r="B453">
        <v>7</v>
      </c>
      <c r="C453" t="s">
        <v>3680</v>
      </c>
      <c r="D453" t="s">
        <v>3679</v>
      </c>
      <c r="E453" t="s">
        <v>1241</v>
      </c>
      <c r="F453">
        <v>2023</v>
      </c>
      <c r="G453" t="s">
        <v>3677</v>
      </c>
      <c r="I453" t="s">
        <v>3676</v>
      </c>
      <c r="J453" t="s">
        <v>3675</v>
      </c>
      <c r="K453" t="s">
        <v>12479</v>
      </c>
    </row>
    <row r="454" spans="1:11" x14ac:dyDescent="0.45">
      <c r="A454" t="s">
        <v>11759</v>
      </c>
      <c r="B454">
        <v>7</v>
      </c>
      <c r="C454" t="s">
        <v>706</v>
      </c>
      <c r="D454" t="s">
        <v>705</v>
      </c>
      <c r="E454" t="s">
        <v>704</v>
      </c>
      <c r="F454">
        <v>2021</v>
      </c>
      <c r="G454" t="s">
        <v>703</v>
      </c>
      <c r="I454" t="s">
        <v>702</v>
      </c>
      <c r="J454" t="s">
        <v>701</v>
      </c>
      <c r="K454" t="s">
        <v>12901</v>
      </c>
    </row>
    <row r="455" spans="1:11" x14ac:dyDescent="0.45">
      <c r="A455" t="s">
        <v>11759</v>
      </c>
      <c r="B455">
        <v>7</v>
      </c>
      <c r="C455" t="s">
        <v>3022</v>
      </c>
      <c r="D455" t="s">
        <v>3021</v>
      </c>
      <c r="E455" t="s">
        <v>1731</v>
      </c>
      <c r="F455">
        <v>2023</v>
      </c>
      <c r="G455" t="s">
        <v>3020</v>
      </c>
      <c r="I455" t="s">
        <v>3019</v>
      </c>
      <c r="J455" t="s">
        <v>3018</v>
      </c>
      <c r="K455" t="s">
        <v>12575</v>
      </c>
    </row>
    <row r="456" spans="1:11" x14ac:dyDescent="0.45">
      <c r="A456" t="s">
        <v>11759</v>
      </c>
      <c r="B456">
        <v>7</v>
      </c>
      <c r="C456" t="s">
        <v>671</v>
      </c>
      <c r="D456" t="s">
        <v>670</v>
      </c>
      <c r="E456" t="s">
        <v>669</v>
      </c>
      <c r="F456">
        <v>2021</v>
      </c>
      <c r="G456" t="s">
        <v>668</v>
      </c>
      <c r="I456" t="s">
        <v>667</v>
      </c>
      <c r="J456" t="s">
        <v>666</v>
      </c>
      <c r="K456" t="s">
        <v>12906</v>
      </c>
    </row>
    <row r="457" spans="1:11" x14ac:dyDescent="0.45">
      <c r="A457" t="s">
        <v>11759</v>
      </c>
      <c r="B457">
        <v>7</v>
      </c>
      <c r="C457" t="s">
        <v>1554</v>
      </c>
      <c r="D457" t="s">
        <v>1553</v>
      </c>
      <c r="E457" t="s">
        <v>1552</v>
      </c>
      <c r="F457">
        <v>2020</v>
      </c>
      <c r="G457" t="s">
        <v>1551</v>
      </c>
      <c r="I457" t="s">
        <v>1550</v>
      </c>
      <c r="J457" t="s">
        <v>1549</v>
      </c>
      <c r="K457" t="s">
        <v>12783</v>
      </c>
    </row>
    <row r="458" spans="1:11" x14ac:dyDescent="0.45">
      <c r="A458" t="s">
        <v>11759</v>
      </c>
      <c r="B458">
        <v>7</v>
      </c>
      <c r="C458" t="s">
        <v>2123</v>
      </c>
      <c r="D458" t="s">
        <v>2122</v>
      </c>
      <c r="E458" t="s">
        <v>1241</v>
      </c>
      <c r="F458">
        <v>2017</v>
      </c>
      <c r="G458" t="s">
        <v>2119</v>
      </c>
      <c r="I458" t="s">
        <v>2118</v>
      </c>
      <c r="J458" t="s">
        <v>2117</v>
      </c>
      <c r="K458" t="s">
        <v>12705</v>
      </c>
    </row>
    <row r="459" spans="1:11" x14ac:dyDescent="0.45">
      <c r="A459" t="s">
        <v>11759</v>
      </c>
      <c r="B459">
        <v>7</v>
      </c>
      <c r="C459" t="s">
        <v>642</v>
      </c>
      <c r="D459" t="s">
        <v>641</v>
      </c>
      <c r="E459" t="s">
        <v>640</v>
      </c>
      <c r="F459">
        <v>2021</v>
      </c>
      <c r="G459" t="s">
        <v>639</v>
      </c>
      <c r="I459" t="s">
        <v>638</v>
      </c>
      <c r="J459" t="s">
        <v>637</v>
      </c>
      <c r="K459" t="s">
        <v>12910</v>
      </c>
    </row>
    <row r="460" spans="1:11" x14ac:dyDescent="0.45">
      <c r="A460" t="s">
        <v>11759</v>
      </c>
      <c r="B460">
        <v>7</v>
      </c>
      <c r="C460" t="s">
        <v>3275</v>
      </c>
      <c r="D460" t="s">
        <v>3274</v>
      </c>
      <c r="E460" t="s">
        <v>869</v>
      </c>
      <c r="F460">
        <v>2022</v>
      </c>
      <c r="G460" t="s">
        <v>3273</v>
      </c>
      <c r="I460" t="s">
        <v>3272</v>
      </c>
      <c r="J460" t="s">
        <v>3271</v>
      </c>
      <c r="K460" t="s">
        <v>12538</v>
      </c>
    </row>
    <row r="461" spans="1:11" x14ac:dyDescent="0.45">
      <c r="A461" t="s">
        <v>11759</v>
      </c>
      <c r="B461">
        <v>7</v>
      </c>
      <c r="C461" t="s">
        <v>4212</v>
      </c>
      <c r="D461" t="s">
        <v>4211</v>
      </c>
      <c r="E461" t="s">
        <v>2612</v>
      </c>
      <c r="F461">
        <v>2021</v>
      </c>
      <c r="G461" t="s">
        <v>4210</v>
      </c>
      <c r="I461" t="s">
        <v>4209</v>
      </c>
      <c r="J461" t="s">
        <v>4208</v>
      </c>
      <c r="K461" t="s">
        <v>12400</v>
      </c>
    </row>
    <row r="462" spans="1:11" x14ac:dyDescent="0.45">
      <c r="A462" t="s">
        <v>11759</v>
      </c>
      <c r="B462">
        <v>7</v>
      </c>
      <c r="C462" t="s">
        <v>4298</v>
      </c>
      <c r="D462" t="s">
        <v>4297</v>
      </c>
      <c r="E462" t="s">
        <v>720</v>
      </c>
      <c r="F462">
        <v>2022</v>
      </c>
      <c r="G462" t="s">
        <v>4295</v>
      </c>
      <c r="I462" t="s">
        <v>4294</v>
      </c>
      <c r="J462" t="s">
        <v>4293</v>
      </c>
      <c r="K462" t="s">
        <v>12387</v>
      </c>
    </row>
    <row r="463" spans="1:11" x14ac:dyDescent="0.45">
      <c r="A463" t="s">
        <v>11759</v>
      </c>
      <c r="B463">
        <v>7</v>
      </c>
      <c r="C463" t="s">
        <v>5161</v>
      </c>
      <c r="D463" t="s">
        <v>5160</v>
      </c>
      <c r="E463" t="s">
        <v>3912</v>
      </c>
      <c r="F463">
        <v>2024</v>
      </c>
      <c r="G463" t="s">
        <v>5159</v>
      </c>
      <c r="I463" t="s">
        <v>5158</v>
      </c>
      <c r="J463" t="s">
        <v>5157</v>
      </c>
      <c r="K463" t="s">
        <v>12256</v>
      </c>
    </row>
    <row r="464" spans="1:11" x14ac:dyDescent="0.45">
      <c r="A464" t="s">
        <v>11759</v>
      </c>
      <c r="B464">
        <v>7</v>
      </c>
      <c r="C464" t="s">
        <v>1022</v>
      </c>
      <c r="D464" t="s">
        <v>1021</v>
      </c>
      <c r="E464" t="s">
        <v>1020</v>
      </c>
      <c r="F464">
        <v>2021</v>
      </c>
      <c r="G464" t="s">
        <v>1019</v>
      </c>
      <c r="I464" t="s">
        <v>1018</v>
      </c>
      <c r="J464" t="s">
        <v>1017</v>
      </c>
      <c r="K464" t="s">
        <v>12857</v>
      </c>
    </row>
    <row r="465" spans="1:11" x14ac:dyDescent="0.45">
      <c r="A465" t="s">
        <v>11761</v>
      </c>
      <c r="B465" t="s">
        <v>9095</v>
      </c>
      <c r="C465" t="s">
        <v>11133</v>
      </c>
      <c r="D465" t="s">
        <v>11131</v>
      </c>
      <c r="F465">
        <v>2024</v>
      </c>
      <c r="G465" t="s">
        <v>9084</v>
      </c>
      <c r="H465" t="s">
        <v>9084</v>
      </c>
      <c r="I465" t="s">
        <v>11129</v>
      </c>
      <c r="J465" t="s">
        <v>9084</v>
      </c>
      <c r="K465" t="s">
        <v>13227</v>
      </c>
    </row>
    <row r="466" spans="1:11" x14ac:dyDescent="0.45">
      <c r="A466" t="s">
        <v>11759</v>
      </c>
      <c r="B466">
        <v>7</v>
      </c>
      <c r="C466" t="s">
        <v>2432</v>
      </c>
      <c r="D466" t="s">
        <v>2431</v>
      </c>
      <c r="E466" t="s">
        <v>893</v>
      </c>
      <c r="F466">
        <v>2018</v>
      </c>
      <c r="G466" t="s">
        <v>2429</v>
      </c>
      <c r="I466" t="s">
        <v>2428</v>
      </c>
      <c r="J466" t="s">
        <v>2427</v>
      </c>
      <c r="K466" t="s">
        <v>12663</v>
      </c>
    </row>
    <row r="467" spans="1:11" x14ac:dyDescent="0.45">
      <c r="A467" t="s">
        <v>11759</v>
      </c>
      <c r="B467">
        <v>7</v>
      </c>
      <c r="C467" t="s">
        <v>1459</v>
      </c>
      <c r="D467" t="s">
        <v>1458</v>
      </c>
      <c r="E467" t="s">
        <v>1125</v>
      </c>
      <c r="F467">
        <v>2020</v>
      </c>
      <c r="G467" t="s">
        <v>1455</v>
      </c>
      <c r="I467" t="s">
        <v>1454</v>
      </c>
      <c r="J467" t="s">
        <v>1453</v>
      </c>
      <c r="K467" t="s">
        <v>12796</v>
      </c>
    </row>
    <row r="468" spans="1:11" x14ac:dyDescent="0.45">
      <c r="A468" t="s">
        <v>11759</v>
      </c>
      <c r="B468">
        <v>7</v>
      </c>
      <c r="C468" t="s">
        <v>887</v>
      </c>
      <c r="D468" t="s">
        <v>886</v>
      </c>
      <c r="E468" t="s">
        <v>885</v>
      </c>
      <c r="F468">
        <v>2021</v>
      </c>
      <c r="G468" t="s">
        <v>883</v>
      </c>
      <c r="I468" t="s">
        <v>882</v>
      </c>
      <c r="J468" t="s">
        <v>881</v>
      </c>
      <c r="K468" t="s">
        <v>12876</v>
      </c>
    </row>
    <row r="469" spans="1:11" x14ac:dyDescent="0.45">
      <c r="A469" t="s">
        <v>11759</v>
      </c>
      <c r="B469">
        <v>7</v>
      </c>
      <c r="C469" t="s">
        <v>4392</v>
      </c>
      <c r="D469" t="s">
        <v>4391</v>
      </c>
      <c r="E469" t="s">
        <v>720</v>
      </c>
      <c r="F469">
        <v>2022</v>
      </c>
      <c r="G469" t="s">
        <v>4389</v>
      </c>
      <c r="I469" t="s">
        <v>4388</v>
      </c>
      <c r="J469" t="s">
        <v>4387</v>
      </c>
      <c r="K469" t="s">
        <v>12373</v>
      </c>
    </row>
    <row r="470" spans="1:11" x14ac:dyDescent="0.45">
      <c r="A470" t="s">
        <v>11759</v>
      </c>
      <c r="B470">
        <v>7</v>
      </c>
      <c r="C470" t="s">
        <v>2687</v>
      </c>
      <c r="D470" t="s">
        <v>2686</v>
      </c>
      <c r="E470" t="s">
        <v>2685</v>
      </c>
      <c r="F470">
        <v>2023</v>
      </c>
      <c r="G470" t="s">
        <v>2684</v>
      </c>
      <c r="I470" t="s">
        <v>2683</v>
      </c>
      <c r="K470" t="s">
        <v>12625</v>
      </c>
    </row>
    <row r="471" spans="1:11" x14ac:dyDescent="0.45">
      <c r="A471" t="s">
        <v>11759</v>
      </c>
      <c r="B471">
        <v>7</v>
      </c>
      <c r="C471" t="s">
        <v>5118</v>
      </c>
      <c r="D471" t="s">
        <v>5117</v>
      </c>
      <c r="E471" t="s">
        <v>5116</v>
      </c>
      <c r="F471">
        <v>2024</v>
      </c>
      <c r="G471" t="s">
        <v>5115</v>
      </c>
      <c r="I471" t="s">
        <v>5114</v>
      </c>
      <c r="J471" t="s">
        <v>5113</v>
      </c>
      <c r="K471" t="s">
        <v>12263</v>
      </c>
    </row>
    <row r="472" spans="1:11" x14ac:dyDescent="0.45">
      <c r="A472" t="s">
        <v>11759</v>
      </c>
      <c r="B472">
        <v>7</v>
      </c>
      <c r="C472" t="s">
        <v>4450</v>
      </c>
      <c r="D472" t="s">
        <v>4449</v>
      </c>
      <c r="E472" t="s">
        <v>4309</v>
      </c>
      <c r="F472">
        <v>2022</v>
      </c>
      <c r="G472" t="s">
        <v>4448</v>
      </c>
      <c r="I472" t="s">
        <v>4447</v>
      </c>
      <c r="J472" t="s">
        <v>4446</v>
      </c>
      <c r="K472" t="s">
        <v>12364</v>
      </c>
    </row>
    <row r="473" spans="1:11" x14ac:dyDescent="0.45">
      <c r="A473" t="s">
        <v>11759</v>
      </c>
      <c r="B473">
        <v>7</v>
      </c>
      <c r="C473" t="s">
        <v>3091</v>
      </c>
      <c r="D473" t="s">
        <v>3090</v>
      </c>
      <c r="E473" t="s">
        <v>3089</v>
      </c>
      <c r="F473">
        <v>2024</v>
      </c>
      <c r="G473" t="s">
        <v>3087</v>
      </c>
      <c r="I473" t="s">
        <v>3086</v>
      </c>
      <c r="J473" t="s">
        <v>3085</v>
      </c>
      <c r="K473" t="s">
        <v>12565</v>
      </c>
    </row>
    <row r="474" spans="1:11" x14ac:dyDescent="0.45">
      <c r="A474" t="s">
        <v>11759</v>
      </c>
      <c r="B474">
        <v>7</v>
      </c>
      <c r="C474" t="s">
        <v>5431</v>
      </c>
      <c r="D474" t="s">
        <v>5430</v>
      </c>
      <c r="E474" t="s">
        <v>1858</v>
      </c>
      <c r="F474">
        <v>2024</v>
      </c>
      <c r="G474" t="s">
        <v>5429</v>
      </c>
      <c r="I474" t="s">
        <v>5428</v>
      </c>
      <c r="J474" t="s">
        <v>5427</v>
      </c>
      <c r="K474" t="s">
        <v>12215</v>
      </c>
    </row>
    <row r="475" spans="1:11" x14ac:dyDescent="0.45">
      <c r="A475" t="s">
        <v>11759</v>
      </c>
      <c r="B475">
        <v>7</v>
      </c>
      <c r="C475" t="s">
        <v>5808</v>
      </c>
      <c r="D475" t="s">
        <v>5807</v>
      </c>
      <c r="E475" t="s">
        <v>640</v>
      </c>
      <c r="F475">
        <v>2024</v>
      </c>
      <c r="G475" t="s">
        <v>5806</v>
      </c>
      <c r="I475" t="s">
        <v>5805</v>
      </c>
      <c r="J475" t="s">
        <v>5804</v>
      </c>
      <c r="K475" t="s">
        <v>12157</v>
      </c>
    </row>
    <row r="476" spans="1:11" x14ac:dyDescent="0.45">
      <c r="A476" t="s">
        <v>11759</v>
      </c>
      <c r="B476">
        <v>7</v>
      </c>
      <c r="C476" t="s">
        <v>3718</v>
      </c>
      <c r="D476" t="s">
        <v>3717</v>
      </c>
      <c r="E476" t="s">
        <v>2981</v>
      </c>
      <c r="F476">
        <v>2022</v>
      </c>
      <c r="G476" t="s">
        <v>3716</v>
      </c>
      <c r="I476" t="s">
        <v>3715</v>
      </c>
      <c r="J476" t="s">
        <v>3714</v>
      </c>
      <c r="K476" t="s">
        <v>12473</v>
      </c>
    </row>
    <row r="477" spans="1:11" x14ac:dyDescent="0.45">
      <c r="A477" t="s">
        <v>11759</v>
      </c>
      <c r="B477">
        <v>7</v>
      </c>
      <c r="C477" t="s">
        <v>3874</v>
      </c>
      <c r="D477" t="s">
        <v>3873</v>
      </c>
      <c r="E477" t="s">
        <v>720</v>
      </c>
      <c r="F477">
        <v>2022</v>
      </c>
      <c r="G477" t="s">
        <v>3870</v>
      </c>
      <c r="I477" t="s">
        <v>3869</v>
      </c>
      <c r="J477" t="s">
        <v>3868</v>
      </c>
      <c r="K477" t="s">
        <v>12450</v>
      </c>
    </row>
    <row r="478" spans="1:11" x14ac:dyDescent="0.45">
      <c r="A478" t="s">
        <v>11759</v>
      </c>
      <c r="B478">
        <v>7</v>
      </c>
      <c r="C478" t="s">
        <v>3530</v>
      </c>
      <c r="D478" t="s">
        <v>3529</v>
      </c>
      <c r="E478" t="s">
        <v>720</v>
      </c>
      <c r="F478">
        <v>2023</v>
      </c>
      <c r="G478" t="s">
        <v>3526</v>
      </c>
      <c r="I478" t="s">
        <v>3525</v>
      </c>
      <c r="J478" t="s">
        <v>3524</v>
      </c>
      <c r="K478" t="s">
        <v>12500</v>
      </c>
    </row>
    <row r="479" spans="1:11" x14ac:dyDescent="0.45">
      <c r="A479" t="s">
        <v>11759</v>
      </c>
      <c r="B479">
        <v>7</v>
      </c>
      <c r="C479" t="s">
        <v>1194</v>
      </c>
      <c r="D479" t="s">
        <v>1193</v>
      </c>
      <c r="E479" t="s">
        <v>1192</v>
      </c>
      <c r="F479">
        <v>2020</v>
      </c>
      <c r="G479" t="s">
        <v>1190</v>
      </c>
      <c r="I479" t="s">
        <v>1189</v>
      </c>
      <c r="K479" t="s">
        <v>12832</v>
      </c>
    </row>
    <row r="480" spans="1:11" x14ac:dyDescent="0.45">
      <c r="A480" t="s">
        <v>11759</v>
      </c>
      <c r="B480">
        <v>7</v>
      </c>
      <c r="C480" t="s">
        <v>768</v>
      </c>
      <c r="D480" t="s">
        <v>767</v>
      </c>
      <c r="E480" t="s">
        <v>766</v>
      </c>
      <c r="F480">
        <v>2021</v>
      </c>
      <c r="G480" t="s">
        <v>765</v>
      </c>
      <c r="I480" t="s">
        <v>764</v>
      </c>
      <c r="J480" t="s">
        <v>763</v>
      </c>
      <c r="K480" t="s">
        <v>12893</v>
      </c>
    </row>
    <row r="481" spans="1:11" x14ac:dyDescent="0.45">
      <c r="A481" t="s">
        <v>11759</v>
      </c>
      <c r="B481">
        <v>7</v>
      </c>
      <c r="C481" t="s">
        <v>5485</v>
      </c>
      <c r="D481" t="s">
        <v>5484</v>
      </c>
      <c r="E481" t="s">
        <v>5483</v>
      </c>
      <c r="F481">
        <v>2024</v>
      </c>
      <c r="G481" t="s">
        <v>5482</v>
      </c>
      <c r="I481" t="s">
        <v>5481</v>
      </c>
      <c r="J481" t="s">
        <v>5480</v>
      </c>
      <c r="K481" t="s">
        <v>12207</v>
      </c>
    </row>
    <row r="482" spans="1:11" x14ac:dyDescent="0.45">
      <c r="A482" t="s">
        <v>11759</v>
      </c>
      <c r="B482">
        <v>7</v>
      </c>
      <c r="C482" t="s">
        <v>1071</v>
      </c>
      <c r="D482" t="s">
        <v>1070</v>
      </c>
      <c r="E482" t="s">
        <v>1069</v>
      </c>
      <c r="F482">
        <v>2020</v>
      </c>
      <c r="G482" t="s">
        <v>1067</v>
      </c>
      <c r="I482" t="s">
        <v>1066</v>
      </c>
      <c r="J482" t="s">
        <v>1065</v>
      </c>
      <c r="K482" t="s">
        <v>12850</v>
      </c>
    </row>
    <row r="483" spans="1:11" x14ac:dyDescent="0.45">
      <c r="A483" t="s">
        <v>11759</v>
      </c>
      <c r="B483">
        <v>7</v>
      </c>
      <c r="C483" t="s">
        <v>5369</v>
      </c>
      <c r="D483" t="s">
        <v>5368</v>
      </c>
      <c r="E483" t="s">
        <v>5367</v>
      </c>
      <c r="G483" t="s">
        <v>5366</v>
      </c>
      <c r="K483" t="s">
        <v>12225</v>
      </c>
    </row>
    <row r="484" spans="1:11" x14ac:dyDescent="0.45">
      <c r="A484" t="s">
        <v>11759</v>
      </c>
      <c r="B484">
        <v>7</v>
      </c>
      <c r="C484" t="s">
        <v>5597</v>
      </c>
      <c r="D484" t="s">
        <v>5596</v>
      </c>
      <c r="E484" t="s">
        <v>4243</v>
      </c>
      <c r="F484">
        <v>2024</v>
      </c>
      <c r="G484" t="s">
        <v>5595</v>
      </c>
      <c r="I484" t="s">
        <v>5594</v>
      </c>
      <c r="J484" t="s">
        <v>5593</v>
      </c>
      <c r="K484" t="s">
        <v>12190</v>
      </c>
    </row>
    <row r="485" spans="1:11" x14ac:dyDescent="0.45">
      <c r="A485" t="s">
        <v>11760</v>
      </c>
      <c r="B485" t="s">
        <v>5857</v>
      </c>
      <c r="C485" t="s">
        <v>9034</v>
      </c>
      <c r="D485" t="s">
        <v>9032</v>
      </c>
      <c r="F485">
        <v>2024</v>
      </c>
      <c r="G485" t="s">
        <v>9030</v>
      </c>
      <c r="I485" t="s">
        <v>9029</v>
      </c>
      <c r="K485" t="s">
        <v>12919</v>
      </c>
    </row>
    <row r="486" spans="1:11" x14ac:dyDescent="0.45">
      <c r="A486" t="s">
        <v>11759</v>
      </c>
      <c r="B486">
        <v>7</v>
      </c>
      <c r="C486" t="s">
        <v>3255</v>
      </c>
      <c r="D486" t="s">
        <v>3254</v>
      </c>
      <c r="E486" t="s">
        <v>3253</v>
      </c>
      <c r="F486">
        <v>2022</v>
      </c>
      <c r="G486" t="s">
        <v>3252</v>
      </c>
      <c r="I486" t="s">
        <v>3251</v>
      </c>
      <c r="K486" t="s">
        <v>12541</v>
      </c>
    </row>
    <row r="487" spans="1:11" x14ac:dyDescent="0.45">
      <c r="A487" t="s">
        <v>11760</v>
      </c>
      <c r="B487" t="s">
        <v>5857</v>
      </c>
      <c r="C487" t="s">
        <v>8479</v>
      </c>
      <c r="D487" t="s">
        <v>8476</v>
      </c>
      <c r="F487">
        <v>2024</v>
      </c>
      <c r="G487" t="s">
        <v>8474</v>
      </c>
      <c r="I487" t="s">
        <v>8473</v>
      </c>
      <c r="K487" t="s">
        <v>12974</v>
      </c>
    </row>
    <row r="488" spans="1:11" x14ac:dyDescent="0.45">
      <c r="A488" t="s">
        <v>11759</v>
      </c>
      <c r="B488">
        <v>7</v>
      </c>
      <c r="C488" t="s">
        <v>2063</v>
      </c>
      <c r="D488" t="s">
        <v>2062</v>
      </c>
      <c r="E488" t="s">
        <v>2061</v>
      </c>
      <c r="F488">
        <v>2017</v>
      </c>
      <c r="G488" t="s">
        <v>2059</v>
      </c>
      <c r="I488" t="s">
        <v>2058</v>
      </c>
      <c r="J488" t="s">
        <v>2057</v>
      </c>
      <c r="K488" t="s">
        <v>12713</v>
      </c>
    </row>
    <row r="489" spans="1:11" x14ac:dyDescent="0.45">
      <c r="A489" t="s">
        <v>11759</v>
      </c>
      <c r="B489">
        <v>7</v>
      </c>
      <c r="C489" t="s">
        <v>3538</v>
      </c>
      <c r="D489" t="s">
        <v>3537</v>
      </c>
      <c r="E489" t="s">
        <v>3536</v>
      </c>
      <c r="F489">
        <v>2022</v>
      </c>
      <c r="G489" t="s">
        <v>3534</v>
      </c>
      <c r="I489" t="s">
        <v>3533</v>
      </c>
      <c r="J489" t="s">
        <v>3532</v>
      </c>
      <c r="K489" t="s">
        <v>12499</v>
      </c>
    </row>
    <row r="490" spans="1:11" x14ac:dyDescent="0.45">
      <c r="A490" t="s">
        <v>11759</v>
      </c>
      <c r="B490">
        <v>7</v>
      </c>
      <c r="C490" t="s">
        <v>1966</v>
      </c>
      <c r="D490" t="s">
        <v>1965</v>
      </c>
      <c r="E490" t="s">
        <v>1964</v>
      </c>
      <c r="F490">
        <v>2019</v>
      </c>
      <c r="G490" t="s">
        <v>1962</v>
      </c>
      <c r="I490" t="s">
        <v>1961</v>
      </c>
      <c r="J490" t="s">
        <v>1960</v>
      </c>
      <c r="K490" t="s">
        <v>12726</v>
      </c>
    </row>
    <row r="491" spans="1:11" x14ac:dyDescent="0.45">
      <c r="A491" t="s">
        <v>11759</v>
      </c>
      <c r="B491">
        <v>7</v>
      </c>
      <c r="C491" t="s">
        <v>4311</v>
      </c>
      <c r="D491" t="s">
        <v>4310</v>
      </c>
      <c r="E491" t="s">
        <v>4309</v>
      </c>
      <c r="F491">
        <v>2022</v>
      </c>
      <c r="G491" t="s">
        <v>4308</v>
      </c>
      <c r="I491" t="s">
        <v>4307</v>
      </c>
      <c r="J491" t="s">
        <v>4306</v>
      </c>
      <c r="K491" t="s">
        <v>12385</v>
      </c>
    </row>
    <row r="492" spans="1:11" x14ac:dyDescent="0.45">
      <c r="A492" t="s">
        <v>11759</v>
      </c>
      <c r="B492">
        <v>7</v>
      </c>
      <c r="C492" t="s">
        <v>5733</v>
      </c>
      <c r="D492" t="s">
        <v>5732</v>
      </c>
      <c r="E492" t="s">
        <v>3810</v>
      </c>
      <c r="F492">
        <v>2024</v>
      </c>
      <c r="G492" t="s">
        <v>5731</v>
      </c>
      <c r="I492" t="s">
        <v>5730</v>
      </c>
      <c r="J492" t="s">
        <v>5729</v>
      </c>
      <c r="K492" t="s">
        <v>12169</v>
      </c>
    </row>
    <row r="493" spans="1:11" x14ac:dyDescent="0.45">
      <c r="A493" t="s">
        <v>11759</v>
      </c>
      <c r="B493">
        <v>7</v>
      </c>
      <c r="C493" t="s">
        <v>974</v>
      </c>
      <c r="D493" t="s">
        <v>973</v>
      </c>
      <c r="E493" t="s">
        <v>766</v>
      </c>
      <c r="F493">
        <v>2020</v>
      </c>
      <c r="G493" t="s">
        <v>972</v>
      </c>
      <c r="I493" t="s">
        <v>971</v>
      </c>
      <c r="J493" t="s">
        <v>970</v>
      </c>
      <c r="K493" t="s">
        <v>12864</v>
      </c>
    </row>
    <row r="494" spans="1:11" x14ac:dyDescent="0.45">
      <c r="A494" t="s">
        <v>11759</v>
      </c>
      <c r="B494">
        <v>7</v>
      </c>
      <c r="C494" t="s">
        <v>2527</v>
      </c>
      <c r="D494" t="s">
        <v>2526</v>
      </c>
      <c r="E494" t="s">
        <v>1731</v>
      </c>
      <c r="F494">
        <v>2023</v>
      </c>
      <c r="G494" t="s">
        <v>2525</v>
      </c>
      <c r="I494" t="s">
        <v>2524</v>
      </c>
      <c r="J494" t="s">
        <v>2523</v>
      </c>
      <c r="K494" t="s">
        <v>12649</v>
      </c>
    </row>
    <row r="495" spans="1:11" x14ac:dyDescent="0.45">
      <c r="A495" t="s">
        <v>11759</v>
      </c>
      <c r="B495">
        <v>7</v>
      </c>
      <c r="C495" t="s">
        <v>962</v>
      </c>
      <c r="D495" t="s">
        <v>961</v>
      </c>
      <c r="E495" t="s">
        <v>960</v>
      </c>
      <c r="F495">
        <v>2021</v>
      </c>
      <c r="G495" t="s">
        <v>957</v>
      </c>
      <c r="I495" t="s">
        <v>956</v>
      </c>
      <c r="J495" t="s">
        <v>955</v>
      </c>
      <c r="K495" t="s">
        <v>12866</v>
      </c>
    </row>
    <row r="496" spans="1:11" x14ac:dyDescent="0.45">
      <c r="A496" t="s">
        <v>11759</v>
      </c>
      <c r="B496">
        <v>7</v>
      </c>
      <c r="C496" t="s">
        <v>1180</v>
      </c>
      <c r="D496" t="s">
        <v>1179</v>
      </c>
      <c r="E496" t="s">
        <v>1178</v>
      </c>
      <c r="F496">
        <v>2021</v>
      </c>
      <c r="G496" t="s">
        <v>1177</v>
      </c>
      <c r="I496" t="s">
        <v>1176</v>
      </c>
      <c r="J496" t="s">
        <v>1175</v>
      </c>
      <c r="K496" t="s">
        <v>12834</v>
      </c>
    </row>
    <row r="497" spans="1:11" x14ac:dyDescent="0.45">
      <c r="A497" t="s">
        <v>11759</v>
      </c>
      <c r="B497">
        <v>7</v>
      </c>
      <c r="C497" t="s">
        <v>4555</v>
      </c>
      <c r="D497" t="s">
        <v>4554</v>
      </c>
      <c r="E497" t="s">
        <v>893</v>
      </c>
      <c r="F497">
        <v>2024</v>
      </c>
      <c r="G497" t="s">
        <v>4552</v>
      </c>
      <c r="I497" t="s">
        <v>4551</v>
      </c>
      <c r="J497" t="s">
        <v>4550</v>
      </c>
      <c r="K497" t="s">
        <v>12348</v>
      </c>
    </row>
    <row r="498" spans="1:11" x14ac:dyDescent="0.45">
      <c r="A498" t="s">
        <v>11759</v>
      </c>
      <c r="B498">
        <v>7</v>
      </c>
      <c r="C498" t="s">
        <v>3206</v>
      </c>
      <c r="D498" t="s">
        <v>3205</v>
      </c>
      <c r="E498" t="s">
        <v>3204</v>
      </c>
      <c r="F498">
        <v>2022</v>
      </c>
      <c r="G498" t="s">
        <v>3203</v>
      </c>
      <c r="I498" t="s">
        <v>3202</v>
      </c>
      <c r="J498" t="s">
        <v>3201</v>
      </c>
      <c r="K498" t="s">
        <v>12548</v>
      </c>
    </row>
    <row r="499" spans="1:11" x14ac:dyDescent="0.45">
      <c r="A499" t="s">
        <v>11759</v>
      </c>
      <c r="B499">
        <v>7</v>
      </c>
      <c r="C499" t="s">
        <v>2017</v>
      </c>
      <c r="D499" t="s">
        <v>2016</v>
      </c>
      <c r="E499" t="s">
        <v>2015</v>
      </c>
      <c r="F499">
        <v>2019</v>
      </c>
      <c r="G499" t="s">
        <v>2012</v>
      </c>
      <c r="I499" t="s">
        <v>2011</v>
      </c>
      <c r="K499" t="s">
        <v>12719</v>
      </c>
    </row>
    <row r="500" spans="1:11" x14ac:dyDescent="0.45">
      <c r="A500" t="s">
        <v>11759</v>
      </c>
      <c r="B500">
        <v>7</v>
      </c>
      <c r="C500" t="s">
        <v>1112</v>
      </c>
      <c r="D500" t="s">
        <v>1111</v>
      </c>
      <c r="E500" t="s">
        <v>1110</v>
      </c>
      <c r="F500">
        <v>2021</v>
      </c>
      <c r="G500" t="s">
        <v>1108</v>
      </c>
      <c r="I500" t="s">
        <v>1107</v>
      </c>
      <c r="J500" t="s">
        <v>1106</v>
      </c>
      <c r="K500" t="s">
        <v>12844</v>
      </c>
    </row>
    <row r="501" spans="1:11" x14ac:dyDescent="0.45">
      <c r="A501" t="s">
        <v>11759</v>
      </c>
      <c r="B501">
        <v>7</v>
      </c>
      <c r="C501" t="s">
        <v>4054</v>
      </c>
      <c r="D501" t="s">
        <v>4053</v>
      </c>
      <c r="E501" t="s">
        <v>3189</v>
      </c>
      <c r="F501">
        <v>2021</v>
      </c>
      <c r="G501" t="s">
        <v>4052</v>
      </c>
      <c r="I501" t="s">
        <v>4051</v>
      </c>
      <c r="J501" t="s">
        <v>4050</v>
      </c>
      <c r="K501" t="s">
        <v>12424</v>
      </c>
    </row>
    <row r="502" spans="1:11" x14ac:dyDescent="0.45">
      <c r="A502" t="s">
        <v>11759</v>
      </c>
      <c r="B502">
        <v>7</v>
      </c>
      <c r="C502" t="s">
        <v>1366</v>
      </c>
      <c r="D502" t="s">
        <v>1365</v>
      </c>
      <c r="E502" t="s">
        <v>1364</v>
      </c>
      <c r="F502">
        <v>2020</v>
      </c>
      <c r="G502" t="s">
        <v>1363</v>
      </c>
      <c r="I502" t="s">
        <v>1362</v>
      </c>
      <c r="J502" t="s">
        <v>1361</v>
      </c>
      <c r="K502" t="s">
        <v>12808</v>
      </c>
    </row>
    <row r="503" spans="1:11" x14ac:dyDescent="0.45">
      <c r="A503" t="s">
        <v>11759</v>
      </c>
      <c r="B503">
        <v>7</v>
      </c>
      <c r="C503" t="s">
        <v>803</v>
      </c>
      <c r="D503" t="s">
        <v>802</v>
      </c>
      <c r="E503" t="s">
        <v>795</v>
      </c>
      <c r="F503">
        <v>2022</v>
      </c>
      <c r="G503" t="s">
        <v>801</v>
      </c>
      <c r="I503" t="s">
        <v>800</v>
      </c>
      <c r="J503" t="s">
        <v>799</v>
      </c>
      <c r="K503" t="s">
        <v>12888</v>
      </c>
    </row>
    <row r="504" spans="1:11" x14ac:dyDescent="0.45">
      <c r="A504" t="s">
        <v>11759</v>
      </c>
      <c r="B504">
        <v>7</v>
      </c>
      <c r="C504" t="s">
        <v>3477</v>
      </c>
      <c r="D504" t="s">
        <v>3476</v>
      </c>
      <c r="E504" t="s">
        <v>3061</v>
      </c>
      <c r="F504">
        <v>2022</v>
      </c>
      <c r="G504" t="s">
        <v>3475</v>
      </c>
      <c r="I504" t="s">
        <v>3474</v>
      </c>
      <c r="J504" t="s">
        <v>3473</v>
      </c>
      <c r="K504" t="s">
        <v>12508</v>
      </c>
    </row>
    <row r="505" spans="1:11" x14ac:dyDescent="0.45">
      <c r="A505" t="s">
        <v>11759</v>
      </c>
      <c r="B505">
        <v>7</v>
      </c>
      <c r="C505" t="s">
        <v>4562</v>
      </c>
      <c r="D505" t="s">
        <v>4561</v>
      </c>
      <c r="E505" t="s">
        <v>4560</v>
      </c>
      <c r="F505">
        <v>2024</v>
      </c>
      <c r="G505" t="s">
        <v>4559</v>
      </c>
      <c r="I505" t="s">
        <v>4558</v>
      </c>
      <c r="J505" t="s">
        <v>4557</v>
      </c>
      <c r="K505" t="s">
        <v>12347</v>
      </c>
    </row>
    <row r="506" spans="1:11" x14ac:dyDescent="0.45">
      <c r="A506" t="s">
        <v>11759</v>
      </c>
      <c r="B506">
        <v>7</v>
      </c>
      <c r="C506" t="s">
        <v>2647</v>
      </c>
      <c r="D506" t="s">
        <v>2646</v>
      </c>
      <c r="E506" t="s">
        <v>766</v>
      </c>
      <c r="F506">
        <v>2023</v>
      </c>
      <c r="G506" t="s">
        <v>2645</v>
      </c>
      <c r="I506" t="s">
        <v>2644</v>
      </c>
      <c r="J506" t="s">
        <v>2643</v>
      </c>
      <c r="K506" t="s">
        <v>12631</v>
      </c>
    </row>
    <row r="507" spans="1:11" x14ac:dyDescent="0.45">
      <c r="A507" t="s">
        <v>11759</v>
      </c>
      <c r="B507">
        <v>7</v>
      </c>
      <c r="C507" t="s">
        <v>4907</v>
      </c>
      <c r="D507" t="s">
        <v>4906</v>
      </c>
      <c r="E507" t="s">
        <v>795</v>
      </c>
      <c r="F507">
        <v>2024</v>
      </c>
      <c r="G507" t="s">
        <v>4905</v>
      </c>
      <c r="I507" t="s">
        <v>4904</v>
      </c>
      <c r="J507" t="s">
        <v>4903</v>
      </c>
      <c r="K507" t="s">
        <v>12295</v>
      </c>
    </row>
    <row r="508" spans="1:11" x14ac:dyDescent="0.45">
      <c r="A508" t="s">
        <v>11759</v>
      </c>
      <c r="B508">
        <v>7</v>
      </c>
      <c r="C508" t="s">
        <v>2410</v>
      </c>
      <c r="D508" t="s">
        <v>2409</v>
      </c>
      <c r="E508" t="s">
        <v>795</v>
      </c>
      <c r="F508">
        <v>2020</v>
      </c>
      <c r="G508" t="s">
        <v>2408</v>
      </c>
      <c r="I508" t="s">
        <v>2407</v>
      </c>
      <c r="J508" t="s">
        <v>2406</v>
      </c>
      <c r="K508" t="s">
        <v>12666</v>
      </c>
    </row>
    <row r="509" spans="1:11" x14ac:dyDescent="0.45">
      <c r="A509" t="s">
        <v>11759</v>
      </c>
      <c r="B509">
        <v>7</v>
      </c>
      <c r="C509" t="s">
        <v>2099</v>
      </c>
      <c r="D509" t="s">
        <v>2098</v>
      </c>
      <c r="E509" t="s">
        <v>795</v>
      </c>
      <c r="F509">
        <v>2017</v>
      </c>
      <c r="G509" t="s">
        <v>2096</v>
      </c>
      <c r="I509" t="s">
        <v>2095</v>
      </c>
      <c r="J509" t="s">
        <v>2094</v>
      </c>
      <c r="K509" t="s">
        <v>12708</v>
      </c>
    </row>
    <row r="510" spans="1:11" x14ac:dyDescent="0.45">
      <c r="A510" t="s">
        <v>11759</v>
      </c>
      <c r="B510">
        <v>7</v>
      </c>
      <c r="C510" t="s">
        <v>5777</v>
      </c>
      <c r="D510" t="s">
        <v>5776</v>
      </c>
      <c r="E510" t="s">
        <v>1731</v>
      </c>
      <c r="F510">
        <v>2024</v>
      </c>
      <c r="G510" t="s">
        <v>5775</v>
      </c>
      <c r="I510" t="s">
        <v>5774</v>
      </c>
      <c r="J510" t="s">
        <v>5773</v>
      </c>
      <c r="K510" t="s">
        <v>12162</v>
      </c>
    </row>
    <row r="511" spans="1:11" x14ac:dyDescent="0.45">
      <c r="A511" t="s">
        <v>11759</v>
      </c>
      <c r="B511">
        <v>7</v>
      </c>
      <c r="C511" t="s">
        <v>5339</v>
      </c>
      <c r="D511" t="s">
        <v>5338</v>
      </c>
      <c r="E511" t="s">
        <v>795</v>
      </c>
      <c r="F511">
        <v>2024</v>
      </c>
      <c r="G511" t="s">
        <v>5337</v>
      </c>
      <c r="I511" t="s">
        <v>5336</v>
      </c>
      <c r="J511" t="s">
        <v>5335</v>
      </c>
      <c r="K511" t="s">
        <v>12229</v>
      </c>
    </row>
    <row r="512" spans="1:11" x14ac:dyDescent="0.45">
      <c r="A512" t="s">
        <v>11759</v>
      </c>
      <c r="B512">
        <v>7</v>
      </c>
      <c r="C512" t="s">
        <v>2969</v>
      </c>
      <c r="D512" t="s">
        <v>2968</v>
      </c>
      <c r="E512" t="s">
        <v>1295</v>
      </c>
      <c r="F512">
        <v>2023</v>
      </c>
      <c r="G512" t="s">
        <v>2966</v>
      </c>
      <c r="I512" t="s">
        <v>2965</v>
      </c>
      <c r="J512" t="s">
        <v>2964</v>
      </c>
      <c r="K512" t="s">
        <v>12583</v>
      </c>
    </row>
    <row r="513" spans="1:11" x14ac:dyDescent="0.45">
      <c r="A513" t="s">
        <v>11759</v>
      </c>
      <c r="B513">
        <v>7</v>
      </c>
      <c r="C513" t="s">
        <v>5696</v>
      </c>
      <c r="D513" t="s">
        <v>5695</v>
      </c>
      <c r="E513" t="s">
        <v>640</v>
      </c>
      <c r="F513">
        <v>2024</v>
      </c>
      <c r="G513" t="s">
        <v>5694</v>
      </c>
      <c r="I513" t="s">
        <v>5693</v>
      </c>
      <c r="J513" t="s">
        <v>5692</v>
      </c>
      <c r="K513" t="s">
        <v>12175</v>
      </c>
    </row>
    <row r="514" spans="1:11" x14ac:dyDescent="0.45">
      <c r="A514" t="s">
        <v>11760</v>
      </c>
      <c r="B514" t="s">
        <v>5857</v>
      </c>
      <c r="C514" t="s">
        <v>6980</v>
      </c>
      <c r="D514" t="s">
        <v>6978</v>
      </c>
      <c r="F514">
        <v>2022</v>
      </c>
      <c r="G514" t="s">
        <v>6976</v>
      </c>
      <c r="I514" t="s">
        <v>6975</v>
      </c>
      <c r="K514" t="s">
        <v>13113</v>
      </c>
    </row>
    <row r="515" spans="1:11" x14ac:dyDescent="0.45">
      <c r="A515" t="s">
        <v>11759</v>
      </c>
      <c r="B515">
        <v>7</v>
      </c>
      <c r="C515" t="s">
        <v>5088</v>
      </c>
      <c r="D515" t="s">
        <v>5087</v>
      </c>
      <c r="E515" t="s">
        <v>902</v>
      </c>
      <c r="F515">
        <v>2024</v>
      </c>
      <c r="G515" t="s">
        <v>5085</v>
      </c>
      <c r="I515" t="s">
        <v>5084</v>
      </c>
      <c r="J515" t="s">
        <v>5083</v>
      </c>
      <c r="K515" t="s">
        <v>12268</v>
      </c>
    </row>
    <row r="516" spans="1:11" x14ac:dyDescent="0.45">
      <c r="A516" t="s">
        <v>11759</v>
      </c>
      <c r="B516">
        <v>7</v>
      </c>
      <c r="C516" t="s">
        <v>5790</v>
      </c>
      <c r="D516" t="s">
        <v>5789</v>
      </c>
      <c r="E516" t="s">
        <v>2981</v>
      </c>
      <c r="F516">
        <v>2024</v>
      </c>
      <c r="G516" t="s">
        <v>5788</v>
      </c>
      <c r="I516" t="s">
        <v>5787</v>
      </c>
      <c r="J516" t="s">
        <v>5786</v>
      </c>
      <c r="K516" t="s">
        <v>12160</v>
      </c>
    </row>
    <row r="517" spans="1:11" x14ac:dyDescent="0.45">
      <c r="A517" t="s">
        <v>11759</v>
      </c>
      <c r="B517">
        <v>7</v>
      </c>
      <c r="C517" t="s">
        <v>3441</v>
      </c>
      <c r="D517" t="s">
        <v>3440</v>
      </c>
      <c r="E517" t="s">
        <v>893</v>
      </c>
      <c r="F517">
        <v>2023</v>
      </c>
      <c r="G517" t="s">
        <v>3438</v>
      </c>
      <c r="I517" t="s">
        <v>3437</v>
      </c>
      <c r="J517" t="s">
        <v>3436</v>
      </c>
      <c r="K517" t="s">
        <v>12513</v>
      </c>
    </row>
    <row r="518" spans="1:11" x14ac:dyDescent="0.45">
      <c r="A518" t="s">
        <v>11759</v>
      </c>
      <c r="B518">
        <v>7</v>
      </c>
      <c r="C518" t="s">
        <v>2936</v>
      </c>
      <c r="D518" t="s">
        <v>2935</v>
      </c>
      <c r="E518" t="s">
        <v>2167</v>
      </c>
      <c r="F518">
        <v>2023</v>
      </c>
      <c r="G518" t="s">
        <v>2934</v>
      </c>
      <c r="I518" t="s">
        <v>2933</v>
      </c>
      <c r="J518" t="s">
        <v>2932</v>
      </c>
      <c r="K518" t="s">
        <v>12588</v>
      </c>
    </row>
    <row r="519" spans="1:11" x14ac:dyDescent="0.45">
      <c r="A519" t="s">
        <v>11759</v>
      </c>
      <c r="B519">
        <v>7</v>
      </c>
      <c r="C519" t="s">
        <v>4013</v>
      </c>
      <c r="D519" t="s">
        <v>4012</v>
      </c>
      <c r="E519" t="s">
        <v>2380</v>
      </c>
      <c r="F519">
        <v>2021</v>
      </c>
      <c r="G519" t="s">
        <v>4011</v>
      </c>
      <c r="I519" t="s">
        <v>4010</v>
      </c>
      <c r="J519" t="s">
        <v>4009</v>
      </c>
      <c r="K519" t="s">
        <v>12430</v>
      </c>
    </row>
    <row r="520" spans="1:11" x14ac:dyDescent="0.45">
      <c r="A520" t="s">
        <v>11759</v>
      </c>
      <c r="B520">
        <v>7</v>
      </c>
      <c r="C520" t="s">
        <v>5413</v>
      </c>
      <c r="D520" t="s">
        <v>5412</v>
      </c>
      <c r="E520" t="s">
        <v>4154</v>
      </c>
      <c r="F520">
        <v>2024</v>
      </c>
      <c r="G520" t="s">
        <v>5411</v>
      </c>
      <c r="I520" t="s">
        <v>5410</v>
      </c>
      <c r="J520" t="s">
        <v>5409</v>
      </c>
      <c r="K520" t="s">
        <v>12218</v>
      </c>
    </row>
    <row r="521" spans="1:11" x14ac:dyDescent="0.45">
      <c r="A521" t="s">
        <v>11759</v>
      </c>
      <c r="B521">
        <v>7</v>
      </c>
      <c r="C521" t="s">
        <v>2721</v>
      </c>
      <c r="D521" t="s">
        <v>2720</v>
      </c>
      <c r="E521" t="s">
        <v>2719</v>
      </c>
      <c r="F521">
        <v>2023</v>
      </c>
      <c r="G521" t="s">
        <v>2718</v>
      </c>
      <c r="I521" t="s">
        <v>2717</v>
      </c>
      <c r="J521" t="s">
        <v>2716</v>
      </c>
      <c r="K521" t="s">
        <v>12620</v>
      </c>
    </row>
    <row r="522" spans="1:11" x14ac:dyDescent="0.45">
      <c r="A522" t="s">
        <v>11759</v>
      </c>
      <c r="B522">
        <v>7</v>
      </c>
      <c r="C522" t="s">
        <v>1312</v>
      </c>
      <c r="D522" t="s">
        <v>1311</v>
      </c>
      <c r="E522" t="s">
        <v>720</v>
      </c>
      <c r="F522">
        <v>2020</v>
      </c>
      <c r="G522" t="s">
        <v>1308</v>
      </c>
      <c r="I522" t="s">
        <v>1307</v>
      </c>
      <c r="J522" t="s">
        <v>1306</v>
      </c>
      <c r="K522" t="s">
        <v>12815</v>
      </c>
    </row>
    <row r="523" spans="1:11" x14ac:dyDescent="0.45">
      <c r="A523" t="s">
        <v>11759</v>
      </c>
      <c r="B523">
        <v>7</v>
      </c>
      <c r="C523" t="s">
        <v>4364</v>
      </c>
      <c r="D523" t="s">
        <v>4363</v>
      </c>
      <c r="E523" t="s">
        <v>4362</v>
      </c>
      <c r="F523">
        <v>2022</v>
      </c>
      <c r="G523" t="s">
        <v>4361</v>
      </c>
      <c r="I523" t="s">
        <v>4360</v>
      </c>
      <c r="J523" t="s">
        <v>4359</v>
      </c>
      <c r="K523" t="s">
        <v>12377</v>
      </c>
    </row>
    <row r="524" spans="1:11" x14ac:dyDescent="0.45">
      <c r="A524" t="s">
        <v>11759</v>
      </c>
      <c r="B524">
        <v>7</v>
      </c>
      <c r="C524" t="s">
        <v>4568</v>
      </c>
      <c r="D524" t="s">
        <v>4567</v>
      </c>
      <c r="E524" t="s">
        <v>655</v>
      </c>
      <c r="F524">
        <v>2024</v>
      </c>
      <c r="G524" t="s">
        <v>4566</v>
      </c>
      <c r="I524" t="s">
        <v>4565</v>
      </c>
      <c r="J524" t="s">
        <v>4564</v>
      </c>
      <c r="K524" t="s">
        <v>12346</v>
      </c>
    </row>
    <row r="525" spans="1:11" x14ac:dyDescent="0.45">
      <c r="A525" t="s">
        <v>11759</v>
      </c>
      <c r="B525">
        <v>7</v>
      </c>
      <c r="C525" t="s">
        <v>3124</v>
      </c>
      <c r="D525" t="s">
        <v>3123</v>
      </c>
      <c r="E525" t="s">
        <v>3122</v>
      </c>
      <c r="F525">
        <v>2023</v>
      </c>
      <c r="G525" t="s">
        <v>3121</v>
      </c>
      <c r="I525" t="s">
        <v>3120</v>
      </c>
      <c r="J525" t="s">
        <v>3119</v>
      </c>
      <c r="K525" t="s">
        <v>12560</v>
      </c>
    </row>
    <row r="526" spans="1:11" x14ac:dyDescent="0.45">
      <c r="A526" t="s">
        <v>11759</v>
      </c>
      <c r="B526">
        <v>7</v>
      </c>
      <c r="C526" t="s">
        <v>4232</v>
      </c>
      <c r="D526" t="s">
        <v>4231</v>
      </c>
      <c r="E526" t="s">
        <v>795</v>
      </c>
      <c r="F526">
        <v>2021</v>
      </c>
      <c r="G526" t="s">
        <v>4230</v>
      </c>
      <c r="I526" t="s">
        <v>4229</v>
      </c>
      <c r="J526" t="s">
        <v>4228</v>
      </c>
      <c r="K526" t="s">
        <v>12397</v>
      </c>
    </row>
    <row r="527" spans="1:11" x14ac:dyDescent="0.45">
      <c r="A527" t="s">
        <v>11759</v>
      </c>
      <c r="B527">
        <v>7</v>
      </c>
      <c r="C527" t="s">
        <v>2803</v>
      </c>
      <c r="D527" t="s">
        <v>2802</v>
      </c>
      <c r="E527" t="s">
        <v>885</v>
      </c>
      <c r="F527">
        <v>2023</v>
      </c>
      <c r="G527" t="s">
        <v>2801</v>
      </c>
      <c r="I527" t="s">
        <v>2800</v>
      </c>
      <c r="J527" t="s">
        <v>2799</v>
      </c>
      <c r="K527" t="s">
        <v>12608</v>
      </c>
    </row>
    <row r="528" spans="1:11" x14ac:dyDescent="0.45">
      <c r="A528" t="s">
        <v>11759</v>
      </c>
      <c r="B528">
        <v>7</v>
      </c>
      <c r="C528" t="s">
        <v>3601</v>
      </c>
      <c r="D528" t="s">
        <v>3600</v>
      </c>
      <c r="E528" t="s">
        <v>720</v>
      </c>
      <c r="F528">
        <v>2023</v>
      </c>
      <c r="G528" t="s">
        <v>3598</v>
      </c>
      <c r="I528" t="s">
        <v>3597</v>
      </c>
      <c r="J528" t="s">
        <v>3596</v>
      </c>
      <c r="K528" t="s">
        <v>12490</v>
      </c>
    </row>
    <row r="529" spans="1:11" x14ac:dyDescent="0.45">
      <c r="A529" t="s">
        <v>11759</v>
      </c>
      <c r="B529">
        <v>7</v>
      </c>
      <c r="C529" t="s">
        <v>5292</v>
      </c>
      <c r="D529" t="s">
        <v>5291</v>
      </c>
      <c r="E529" t="s">
        <v>1318</v>
      </c>
      <c r="F529">
        <v>2024</v>
      </c>
      <c r="G529" t="s">
        <v>5290</v>
      </c>
      <c r="I529" t="s">
        <v>5289</v>
      </c>
      <c r="J529" t="s">
        <v>5288</v>
      </c>
      <c r="K529" t="s">
        <v>12236</v>
      </c>
    </row>
    <row r="530" spans="1:11" x14ac:dyDescent="0.45">
      <c r="A530" t="s">
        <v>11759</v>
      </c>
      <c r="B530">
        <v>7</v>
      </c>
      <c r="C530" t="s">
        <v>2334</v>
      </c>
      <c r="D530" t="s">
        <v>2333</v>
      </c>
      <c r="E530" t="s">
        <v>893</v>
      </c>
      <c r="F530">
        <v>2020</v>
      </c>
      <c r="G530" t="s">
        <v>2331</v>
      </c>
      <c r="I530" t="s">
        <v>2330</v>
      </c>
      <c r="J530" t="s">
        <v>2329</v>
      </c>
      <c r="K530" t="s">
        <v>12677</v>
      </c>
    </row>
    <row r="531" spans="1:11" x14ac:dyDescent="0.45">
      <c r="A531" t="s">
        <v>11759</v>
      </c>
      <c r="B531">
        <v>7</v>
      </c>
      <c r="C531" t="s">
        <v>2701</v>
      </c>
      <c r="D531" t="s">
        <v>2700</v>
      </c>
      <c r="E531" t="s">
        <v>2699</v>
      </c>
      <c r="F531">
        <v>2023</v>
      </c>
      <c r="G531" t="s">
        <v>2698</v>
      </c>
      <c r="I531" t="s">
        <v>2697</v>
      </c>
      <c r="J531" t="s">
        <v>2696</v>
      </c>
      <c r="K531" t="s">
        <v>12623</v>
      </c>
    </row>
    <row r="532" spans="1:11" x14ac:dyDescent="0.45">
      <c r="A532" t="s">
        <v>11759</v>
      </c>
      <c r="B532">
        <v>7</v>
      </c>
      <c r="C532" t="s">
        <v>5765</v>
      </c>
      <c r="D532" t="s">
        <v>5764</v>
      </c>
      <c r="E532" t="s">
        <v>5763</v>
      </c>
      <c r="F532">
        <v>2024</v>
      </c>
      <c r="G532" t="s">
        <v>5762</v>
      </c>
      <c r="I532" t="s">
        <v>5761</v>
      </c>
      <c r="J532" t="s">
        <v>5760</v>
      </c>
      <c r="K532" t="s">
        <v>12164</v>
      </c>
    </row>
    <row r="533" spans="1:11" x14ac:dyDescent="0.45">
      <c r="A533" t="s">
        <v>11759</v>
      </c>
      <c r="B533">
        <v>7</v>
      </c>
      <c r="C533" t="s">
        <v>2776</v>
      </c>
      <c r="D533" t="s">
        <v>2775</v>
      </c>
      <c r="E533" t="s">
        <v>2774</v>
      </c>
      <c r="F533">
        <v>2023</v>
      </c>
      <c r="G533" t="s">
        <v>2773</v>
      </c>
      <c r="I533" t="s">
        <v>2772</v>
      </c>
      <c r="J533" t="s">
        <v>2771</v>
      </c>
      <c r="K533" t="s">
        <v>12612</v>
      </c>
    </row>
    <row r="534" spans="1:11" x14ac:dyDescent="0.45">
      <c r="A534" t="s">
        <v>11759</v>
      </c>
      <c r="B534">
        <v>7</v>
      </c>
      <c r="C534" t="s">
        <v>4206</v>
      </c>
      <c r="D534" t="s">
        <v>4205</v>
      </c>
      <c r="E534" t="s">
        <v>1596</v>
      </c>
      <c r="F534">
        <v>2022</v>
      </c>
      <c r="G534" t="s">
        <v>4203</v>
      </c>
      <c r="I534" t="s">
        <v>4202</v>
      </c>
      <c r="J534" t="s">
        <v>4201</v>
      </c>
      <c r="K534" t="s">
        <v>12401</v>
      </c>
    </row>
    <row r="535" spans="1:11" x14ac:dyDescent="0.45">
      <c r="A535" t="s">
        <v>11759</v>
      </c>
      <c r="B535">
        <v>7</v>
      </c>
      <c r="C535" t="s">
        <v>5054</v>
      </c>
      <c r="D535" t="s">
        <v>5053</v>
      </c>
      <c r="E535" t="s">
        <v>5052</v>
      </c>
      <c r="F535">
        <v>2024</v>
      </c>
      <c r="G535" t="s">
        <v>5051</v>
      </c>
      <c r="I535" t="s">
        <v>5050</v>
      </c>
      <c r="J535" t="s">
        <v>5049</v>
      </c>
      <c r="K535" t="s">
        <v>12273</v>
      </c>
    </row>
    <row r="536" spans="1:11" x14ac:dyDescent="0.45">
      <c r="A536" t="s">
        <v>11759</v>
      </c>
      <c r="B536">
        <v>7</v>
      </c>
      <c r="C536" t="s">
        <v>1974</v>
      </c>
      <c r="D536" t="s">
        <v>1973</v>
      </c>
      <c r="E536" t="s">
        <v>1972</v>
      </c>
      <c r="F536">
        <v>2019</v>
      </c>
      <c r="G536" t="s">
        <v>1970</v>
      </c>
      <c r="I536" t="s">
        <v>1969</v>
      </c>
      <c r="J536" t="s">
        <v>1968</v>
      </c>
      <c r="K536" t="s">
        <v>12725</v>
      </c>
    </row>
    <row r="537" spans="1:11" x14ac:dyDescent="0.45">
      <c r="A537" t="s">
        <v>11759</v>
      </c>
      <c r="B537">
        <v>7</v>
      </c>
      <c r="C537" t="s">
        <v>994</v>
      </c>
      <c r="D537" t="s">
        <v>993</v>
      </c>
      <c r="E537" t="s">
        <v>992</v>
      </c>
      <c r="F537">
        <v>2021</v>
      </c>
      <c r="G537" t="s">
        <v>991</v>
      </c>
      <c r="I537" t="s">
        <v>990</v>
      </c>
      <c r="J537" t="s">
        <v>989</v>
      </c>
      <c r="K537" t="s">
        <v>12861</v>
      </c>
    </row>
    <row r="538" spans="1:11" x14ac:dyDescent="0.45">
      <c r="A538" t="s">
        <v>11759</v>
      </c>
      <c r="B538">
        <v>7</v>
      </c>
      <c r="C538" t="s">
        <v>4535</v>
      </c>
      <c r="D538" t="s">
        <v>4534</v>
      </c>
      <c r="E538" t="s">
        <v>3219</v>
      </c>
      <c r="F538">
        <v>2024</v>
      </c>
      <c r="G538" t="s">
        <v>4533</v>
      </c>
      <c r="I538" t="s">
        <v>4532</v>
      </c>
      <c r="J538" t="s">
        <v>4531</v>
      </c>
      <c r="K538" t="s">
        <v>12351</v>
      </c>
    </row>
    <row r="539" spans="1:11" x14ac:dyDescent="0.45">
      <c r="A539" t="s">
        <v>11759</v>
      </c>
      <c r="B539">
        <v>7</v>
      </c>
      <c r="C539" t="s">
        <v>5727</v>
      </c>
      <c r="D539" t="s">
        <v>5726</v>
      </c>
      <c r="E539" t="s">
        <v>1731</v>
      </c>
      <c r="F539">
        <v>2024</v>
      </c>
      <c r="G539" t="s">
        <v>5725</v>
      </c>
      <c r="I539" t="s">
        <v>5724</v>
      </c>
      <c r="J539" t="s">
        <v>5723</v>
      </c>
      <c r="K539" t="s">
        <v>12170</v>
      </c>
    </row>
    <row r="540" spans="1:11" x14ac:dyDescent="0.45">
      <c r="A540" t="s">
        <v>11759</v>
      </c>
      <c r="B540">
        <v>7</v>
      </c>
      <c r="C540" t="s">
        <v>4444</v>
      </c>
      <c r="D540" t="s">
        <v>4443</v>
      </c>
      <c r="E540" t="s">
        <v>1020</v>
      </c>
      <c r="F540">
        <v>2021</v>
      </c>
      <c r="G540" t="s">
        <v>4442</v>
      </c>
      <c r="I540" t="s">
        <v>4441</v>
      </c>
      <c r="J540" t="s">
        <v>4440</v>
      </c>
      <c r="K540" t="s">
        <v>12365</v>
      </c>
    </row>
    <row r="541" spans="1:11" x14ac:dyDescent="0.45">
      <c r="A541" t="s">
        <v>11759</v>
      </c>
      <c r="B541">
        <v>7</v>
      </c>
      <c r="C541" t="s">
        <v>5631</v>
      </c>
      <c r="D541" t="s">
        <v>5630</v>
      </c>
      <c r="E541" t="s">
        <v>1178</v>
      </c>
      <c r="F541">
        <v>2024</v>
      </c>
      <c r="G541" t="s">
        <v>5629</v>
      </c>
      <c r="I541" t="s">
        <v>5628</v>
      </c>
      <c r="J541" t="s">
        <v>5627</v>
      </c>
      <c r="K541" t="s">
        <v>12185</v>
      </c>
    </row>
    <row r="542" spans="1:11" x14ac:dyDescent="0.45">
      <c r="A542" t="s">
        <v>11759</v>
      </c>
      <c r="B542">
        <v>7</v>
      </c>
      <c r="C542" t="s">
        <v>1524</v>
      </c>
      <c r="D542" t="s">
        <v>1523</v>
      </c>
      <c r="E542" t="s">
        <v>655</v>
      </c>
      <c r="F542">
        <v>2019</v>
      </c>
      <c r="G542" t="s">
        <v>1522</v>
      </c>
      <c r="I542" t="s">
        <v>1521</v>
      </c>
      <c r="J542" t="s">
        <v>1520</v>
      </c>
      <c r="K542" t="s">
        <v>12787</v>
      </c>
    </row>
    <row r="543" spans="1:11" x14ac:dyDescent="0.45">
      <c r="A543" t="s">
        <v>11759</v>
      </c>
      <c r="B543">
        <v>7</v>
      </c>
      <c r="C543" t="s">
        <v>4283</v>
      </c>
      <c r="D543" t="s">
        <v>4282</v>
      </c>
      <c r="E543" t="s">
        <v>830</v>
      </c>
      <c r="F543">
        <v>2021</v>
      </c>
      <c r="G543" t="s">
        <v>4281</v>
      </c>
      <c r="I543" t="s">
        <v>4280</v>
      </c>
      <c r="J543" t="s">
        <v>4279</v>
      </c>
      <c r="K543" t="s">
        <v>12389</v>
      </c>
    </row>
    <row r="544" spans="1:11" x14ac:dyDescent="0.45">
      <c r="A544" t="s">
        <v>11759</v>
      </c>
      <c r="B544">
        <v>7</v>
      </c>
      <c r="C544" t="s">
        <v>2816</v>
      </c>
      <c r="D544" t="s">
        <v>2815</v>
      </c>
      <c r="E544" t="s">
        <v>690</v>
      </c>
      <c r="F544">
        <v>2023</v>
      </c>
      <c r="G544" t="s">
        <v>2814</v>
      </c>
      <c r="I544" t="s">
        <v>2813</v>
      </c>
      <c r="J544" t="s">
        <v>2812</v>
      </c>
      <c r="K544" t="s">
        <v>12606</v>
      </c>
    </row>
    <row r="545" spans="1:11" x14ac:dyDescent="0.45">
      <c r="A545" t="s">
        <v>11759</v>
      </c>
      <c r="B545">
        <v>7</v>
      </c>
      <c r="C545" t="s">
        <v>4137</v>
      </c>
      <c r="D545" t="s">
        <v>4136</v>
      </c>
      <c r="E545" t="s">
        <v>3810</v>
      </c>
      <c r="F545">
        <v>2022</v>
      </c>
      <c r="G545" t="s">
        <v>4135</v>
      </c>
      <c r="I545" t="s">
        <v>4134</v>
      </c>
      <c r="J545" t="s">
        <v>4133</v>
      </c>
      <c r="K545" t="s">
        <v>12412</v>
      </c>
    </row>
    <row r="546" spans="1:11" x14ac:dyDescent="0.45">
      <c r="A546" t="s">
        <v>11759</v>
      </c>
      <c r="B546">
        <v>7</v>
      </c>
      <c r="C546" t="s">
        <v>1903</v>
      </c>
      <c r="D546" t="s">
        <v>1902</v>
      </c>
      <c r="E546" t="s">
        <v>1901</v>
      </c>
      <c r="F546">
        <v>2019</v>
      </c>
      <c r="G546" t="s">
        <v>1899</v>
      </c>
      <c r="I546" t="s">
        <v>1898</v>
      </c>
      <c r="J546" t="s">
        <v>1897</v>
      </c>
      <c r="K546" t="s">
        <v>12735</v>
      </c>
    </row>
    <row r="547" spans="1:11" x14ac:dyDescent="0.45">
      <c r="A547" t="s">
        <v>11759</v>
      </c>
      <c r="B547">
        <v>7</v>
      </c>
      <c r="C547" t="s">
        <v>4007</v>
      </c>
      <c r="D547" t="s">
        <v>4006</v>
      </c>
      <c r="E547" t="s">
        <v>4005</v>
      </c>
      <c r="F547">
        <v>2022</v>
      </c>
      <c r="G547" t="s">
        <v>4004</v>
      </c>
      <c r="I547" t="s">
        <v>4003</v>
      </c>
      <c r="J547" t="s">
        <v>4002</v>
      </c>
      <c r="K547" t="s">
        <v>12431</v>
      </c>
    </row>
    <row r="548" spans="1:11" x14ac:dyDescent="0.45">
      <c r="A548" t="s">
        <v>11759</v>
      </c>
      <c r="B548">
        <v>7</v>
      </c>
      <c r="C548" t="s">
        <v>1652</v>
      </c>
      <c r="D548" t="s">
        <v>1651</v>
      </c>
      <c r="E548" t="s">
        <v>795</v>
      </c>
      <c r="F548">
        <v>2018</v>
      </c>
      <c r="G548" t="s">
        <v>1649</v>
      </c>
      <c r="K548" t="s">
        <v>12769</v>
      </c>
    </row>
    <row r="549" spans="1:11" x14ac:dyDescent="0.45">
      <c r="A549" t="s">
        <v>11759</v>
      </c>
      <c r="B549">
        <v>7</v>
      </c>
      <c r="C549" t="s">
        <v>2039</v>
      </c>
      <c r="D549" t="s">
        <v>2038</v>
      </c>
      <c r="E549" t="s">
        <v>773</v>
      </c>
      <c r="F549">
        <v>2019</v>
      </c>
      <c r="G549" t="s">
        <v>2036</v>
      </c>
      <c r="I549" t="s">
        <v>2035</v>
      </c>
      <c r="J549" t="s">
        <v>2034</v>
      </c>
      <c r="K549" t="s">
        <v>12716</v>
      </c>
    </row>
    <row r="550" spans="1:11" x14ac:dyDescent="0.45">
      <c r="A550" t="s">
        <v>11759</v>
      </c>
      <c r="B550">
        <v>7</v>
      </c>
      <c r="C550" t="s">
        <v>4927</v>
      </c>
      <c r="D550" t="s">
        <v>4926</v>
      </c>
      <c r="E550" t="s">
        <v>795</v>
      </c>
      <c r="F550">
        <v>2024</v>
      </c>
      <c r="G550" t="s">
        <v>4925</v>
      </c>
      <c r="I550" t="s">
        <v>4924</v>
      </c>
      <c r="J550" t="s">
        <v>4923</v>
      </c>
      <c r="K550" t="s">
        <v>12292</v>
      </c>
    </row>
    <row r="551" spans="1:11" x14ac:dyDescent="0.45">
      <c r="A551" t="s">
        <v>11759</v>
      </c>
      <c r="B551">
        <v>7</v>
      </c>
      <c r="C551" t="s">
        <v>4033</v>
      </c>
      <c r="D551" t="s">
        <v>4032</v>
      </c>
      <c r="E551" t="s">
        <v>2679</v>
      </c>
      <c r="F551">
        <v>2021</v>
      </c>
      <c r="G551" t="s">
        <v>4031</v>
      </c>
      <c r="I551" t="s">
        <v>4030</v>
      </c>
      <c r="J551" t="s">
        <v>4029</v>
      </c>
      <c r="K551" t="s">
        <v>12427</v>
      </c>
    </row>
    <row r="552" spans="1:11" x14ac:dyDescent="0.45">
      <c r="A552" t="s">
        <v>11759</v>
      </c>
      <c r="B552">
        <v>7</v>
      </c>
      <c r="C552" t="s">
        <v>2237</v>
      </c>
      <c r="D552" t="s">
        <v>2236</v>
      </c>
      <c r="E552" t="s">
        <v>1717</v>
      </c>
      <c r="F552">
        <v>2018</v>
      </c>
      <c r="G552" t="s">
        <v>2233</v>
      </c>
      <c r="I552" t="s">
        <v>2232</v>
      </c>
      <c r="J552" t="s">
        <v>2231</v>
      </c>
      <c r="K552" t="s">
        <v>12690</v>
      </c>
    </row>
    <row r="553" spans="1:11" x14ac:dyDescent="0.45">
      <c r="A553" t="s">
        <v>11759</v>
      </c>
      <c r="B553">
        <v>7</v>
      </c>
      <c r="C553" t="s">
        <v>5819</v>
      </c>
      <c r="D553" t="s">
        <v>5818</v>
      </c>
      <c r="E553" t="s">
        <v>773</v>
      </c>
      <c r="F553">
        <v>2024</v>
      </c>
      <c r="G553" t="s">
        <v>5817</v>
      </c>
      <c r="I553" t="s">
        <v>5816</v>
      </c>
      <c r="J553" t="s">
        <v>5815</v>
      </c>
      <c r="K553" t="s">
        <v>12155</v>
      </c>
    </row>
    <row r="554" spans="1:11" x14ac:dyDescent="0.45">
      <c r="A554" t="s">
        <v>11759</v>
      </c>
      <c r="B554">
        <v>7</v>
      </c>
      <c r="C554" t="s">
        <v>5001</v>
      </c>
      <c r="D554" t="s">
        <v>5000</v>
      </c>
      <c r="E554" t="s">
        <v>655</v>
      </c>
      <c r="F554">
        <v>2024</v>
      </c>
      <c r="G554" t="s">
        <v>4999</v>
      </c>
      <c r="I554" t="s">
        <v>4998</v>
      </c>
      <c r="J554" t="s">
        <v>4997</v>
      </c>
      <c r="K554" t="s">
        <v>12281</v>
      </c>
    </row>
    <row r="555" spans="1:11" x14ac:dyDescent="0.45">
      <c r="A555" t="s">
        <v>11759</v>
      </c>
      <c r="B555">
        <v>7</v>
      </c>
      <c r="C555" t="s">
        <v>4419</v>
      </c>
      <c r="D555" t="s">
        <v>4418</v>
      </c>
      <c r="E555" t="s">
        <v>2981</v>
      </c>
      <c r="F555">
        <v>2022</v>
      </c>
      <c r="G555" t="s">
        <v>4417</v>
      </c>
      <c r="I555" t="s">
        <v>4416</v>
      </c>
      <c r="J555" t="s">
        <v>4415</v>
      </c>
      <c r="K555" t="s">
        <v>12369</v>
      </c>
    </row>
    <row r="556" spans="1:11" x14ac:dyDescent="0.45">
      <c r="A556" t="s">
        <v>11759</v>
      </c>
      <c r="B556">
        <v>7</v>
      </c>
      <c r="C556" t="s">
        <v>1825</v>
      </c>
      <c r="D556" t="s">
        <v>1824</v>
      </c>
      <c r="E556" t="s">
        <v>1823</v>
      </c>
      <c r="F556">
        <v>2019</v>
      </c>
      <c r="G556" t="s">
        <v>1821</v>
      </c>
      <c r="I556" t="s">
        <v>1820</v>
      </c>
      <c r="J556" t="s">
        <v>1819</v>
      </c>
      <c r="K556" t="s">
        <v>12746</v>
      </c>
    </row>
    <row r="557" spans="1:11" x14ac:dyDescent="0.45">
      <c r="A557" t="s">
        <v>11759</v>
      </c>
      <c r="B557">
        <v>7</v>
      </c>
      <c r="C557" t="s">
        <v>5361</v>
      </c>
      <c r="D557" t="s">
        <v>5360</v>
      </c>
      <c r="E557" t="s">
        <v>5359</v>
      </c>
      <c r="F557">
        <v>2024</v>
      </c>
      <c r="G557" t="s">
        <v>5356</v>
      </c>
      <c r="I557" t="s">
        <v>5355</v>
      </c>
      <c r="K557" t="s">
        <v>12226</v>
      </c>
    </row>
    <row r="558" spans="1:11" x14ac:dyDescent="0.45">
      <c r="A558" t="s">
        <v>11759</v>
      </c>
      <c r="B558">
        <v>7</v>
      </c>
      <c r="C558" t="s">
        <v>3503</v>
      </c>
      <c r="D558" t="s">
        <v>3502</v>
      </c>
      <c r="E558" t="s">
        <v>2774</v>
      </c>
      <c r="F558">
        <v>2022</v>
      </c>
      <c r="G558" t="s">
        <v>3501</v>
      </c>
      <c r="I558" t="s">
        <v>3500</v>
      </c>
      <c r="J558" t="s">
        <v>3499</v>
      </c>
      <c r="K558" t="s">
        <v>12504</v>
      </c>
    </row>
    <row r="559" spans="1:11" x14ac:dyDescent="0.45">
      <c r="A559" t="s">
        <v>11759</v>
      </c>
      <c r="B559">
        <v>7</v>
      </c>
      <c r="C559" t="s">
        <v>1795</v>
      </c>
      <c r="D559" t="s">
        <v>1794</v>
      </c>
      <c r="E559" t="s">
        <v>1793</v>
      </c>
      <c r="F559">
        <v>2019</v>
      </c>
      <c r="G559" t="s">
        <v>1791</v>
      </c>
      <c r="I559" t="s">
        <v>1790</v>
      </c>
      <c r="J559" t="s">
        <v>1789</v>
      </c>
      <c r="K559" t="s">
        <v>12750</v>
      </c>
    </row>
    <row r="560" spans="1:11" x14ac:dyDescent="0.45">
      <c r="A560" t="s">
        <v>11759</v>
      </c>
      <c r="B560">
        <v>7</v>
      </c>
      <c r="C560" t="s">
        <v>3818</v>
      </c>
      <c r="D560" t="s">
        <v>3817</v>
      </c>
      <c r="E560" t="s">
        <v>2947</v>
      </c>
      <c r="F560">
        <v>2022</v>
      </c>
      <c r="G560" t="s">
        <v>3816</v>
      </c>
      <c r="I560" t="s">
        <v>3815</v>
      </c>
      <c r="J560" t="s">
        <v>3814</v>
      </c>
      <c r="K560" t="s">
        <v>12458</v>
      </c>
    </row>
    <row r="561" spans="1:11" x14ac:dyDescent="0.45">
      <c r="A561" t="s">
        <v>11759</v>
      </c>
      <c r="B561">
        <v>7</v>
      </c>
      <c r="C561" t="s">
        <v>1015</v>
      </c>
      <c r="D561" t="s">
        <v>1014</v>
      </c>
      <c r="E561" t="s">
        <v>1013</v>
      </c>
      <c r="F561">
        <v>2021</v>
      </c>
      <c r="G561" t="s">
        <v>1011</v>
      </c>
      <c r="I561" t="s">
        <v>1010</v>
      </c>
      <c r="J561" t="s">
        <v>1009</v>
      </c>
      <c r="K561" t="s">
        <v>12858</v>
      </c>
    </row>
    <row r="562" spans="1:11" x14ac:dyDescent="0.45">
      <c r="A562" t="s">
        <v>11759</v>
      </c>
      <c r="B562">
        <v>7</v>
      </c>
      <c r="C562" t="s">
        <v>1216</v>
      </c>
      <c r="D562" t="s">
        <v>1215</v>
      </c>
      <c r="E562" t="s">
        <v>1214</v>
      </c>
      <c r="F562">
        <v>2021</v>
      </c>
      <c r="G562" t="s">
        <v>1212</v>
      </c>
      <c r="I562" t="s">
        <v>1211</v>
      </c>
      <c r="J562" t="s">
        <v>1210</v>
      </c>
      <c r="K562" t="s">
        <v>12829</v>
      </c>
    </row>
    <row r="563" spans="1:11" x14ac:dyDescent="0.45">
      <c r="A563" t="s">
        <v>11759</v>
      </c>
      <c r="B563">
        <v>7</v>
      </c>
      <c r="C563" t="s">
        <v>2271</v>
      </c>
      <c r="D563" t="s">
        <v>2270</v>
      </c>
      <c r="E563" t="s">
        <v>1731</v>
      </c>
      <c r="F563">
        <v>2017</v>
      </c>
      <c r="G563" t="s">
        <v>2268</v>
      </c>
      <c r="I563" t="s">
        <v>2267</v>
      </c>
      <c r="J563" t="s">
        <v>2266</v>
      </c>
      <c r="K563" t="s">
        <v>12685</v>
      </c>
    </row>
    <row r="564" spans="1:11" x14ac:dyDescent="0.45">
      <c r="A564" t="s">
        <v>11759</v>
      </c>
      <c r="B564">
        <v>7</v>
      </c>
      <c r="C564" t="s">
        <v>635</v>
      </c>
      <c r="D564" t="s">
        <v>634</v>
      </c>
      <c r="E564" t="s">
        <v>633</v>
      </c>
      <c r="F564">
        <v>2020</v>
      </c>
      <c r="G564" t="s">
        <v>632</v>
      </c>
      <c r="I564" t="s">
        <v>631</v>
      </c>
      <c r="J564" t="s">
        <v>630</v>
      </c>
      <c r="K564" t="s">
        <v>12911</v>
      </c>
    </row>
    <row r="565" spans="1:11" x14ac:dyDescent="0.45">
      <c r="A565" t="s">
        <v>11759</v>
      </c>
      <c r="B565">
        <v>7</v>
      </c>
      <c r="C565" t="s">
        <v>1159</v>
      </c>
      <c r="D565" t="s">
        <v>1158</v>
      </c>
      <c r="E565" t="s">
        <v>1157</v>
      </c>
      <c r="F565">
        <v>2020</v>
      </c>
      <c r="G565" t="s">
        <v>1156</v>
      </c>
      <c r="I565" t="s">
        <v>1155</v>
      </c>
      <c r="J565" t="s">
        <v>1154</v>
      </c>
      <c r="K565" t="s">
        <v>12837</v>
      </c>
    </row>
    <row r="566" spans="1:11" x14ac:dyDescent="0.45">
      <c r="A566" t="s">
        <v>11759</v>
      </c>
      <c r="B566">
        <v>7</v>
      </c>
      <c r="C566" t="s">
        <v>2243</v>
      </c>
      <c r="D566" t="s">
        <v>2242</v>
      </c>
      <c r="E566" t="s">
        <v>655</v>
      </c>
      <c r="F566">
        <v>2018</v>
      </c>
      <c r="G566" t="s">
        <v>2241</v>
      </c>
      <c r="I566" t="s">
        <v>2240</v>
      </c>
      <c r="J566" t="s">
        <v>2239</v>
      </c>
      <c r="K566" t="s">
        <v>12689</v>
      </c>
    </row>
    <row r="567" spans="1:11" x14ac:dyDescent="0.45">
      <c r="A567" t="s">
        <v>11759</v>
      </c>
      <c r="B567">
        <v>7</v>
      </c>
      <c r="C567" t="s">
        <v>4955</v>
      </c>
      <c r="D567" t="s">
        <v>4954</v>
      </c>
      <c r="E567" t="s">
        <v>4953</v>
      </c>
      <c r="F567">
        <v>2024</v>
      </c>
      <c r="G567" t="s">
        <v>4951</v>
      </c>
      <c r="I567" t="s">
        <v>4950</v>
      </c>
      <c r="J567" t="s">
        <v>4949</v>
      </c>
      <c r="K567" t="s">
        <v>12288</v>
      </c>
    </row>
    <row r="568" spans="1:11" x14ac:dyDescent="0.45">
      <c r="A568" t="s">
        <v>11759</v>
      </c>
      <c r="B568">
        <v>7</v>
      </c>
      <c r="C568" t="s">
        <v>2264</v>
      </c>
      <c r="D568" t="s">
        <v>2263</v>
      </c>
      <c r="E568" t="s">
        <v>655</v>
      </c>
      <c r="F568">
        <v>2017</v>
      </c>
      <c r="G568" t="s">
        <v>2262</v>
      </c>
      <c r="I568" t="s">
        <v>2261</v>
      </c>
      <c r="J568" t="s">
        <v>2260</v>
      </c>
      <c r="K568" t="s">
        <v>12686</v>
      </c>
    </row>
    <row r="569" spans="1:11" x14ac:dyDescent="0.45">
      <c r="A569" t="s">
        <v>11759</v>
      </c>
      <c r="B569">
        <v>7</v>
      </c>
      <c r="C569" t="s">
        <v>4721</v>
      </c>
      <c r="D569" t="s">
        <v>4720</v>
      </c>
      <c r="E569" t="s">
        <v>2198</v>
      </c>
      <c r="F569">
        <v>2024</v>
      </c>
      <c r="G569" t="s">
        <v>4719</v>
      </c>
      <c r="I569" t="s">
        <v>4718</v>
      </c>
      <c r="J569" t="s">
        <v>4717</v>
      </c>
      <c r="K569" t="s">
        <v>12323</v>
      </c>
    </row>
    <row r="570" spans="1:11" x14ac:dyDescent="0.45">
      <c r="A570" t="s">
        <v>11759</v>
      </c>
      <c r="B570">
        <v>7</v>
      </c>
      <c r="C570" t="s">
        <v>5671</v>
      </c>
      <c r="D570" t="s">
        <v>5670</v>
      </c>
      <c r="E570" t="s">
        <v>4500</v>
      </c>
      <c r="F570">
        <v>2024</v>
      </c>
      <c r="G570" t="s">
        <v>5669</v>
      </c>
      <c r="I570" t="s">
        <v>5668</v>
      </c>
      <c r="J570" t="s">
        <v>5667</v>
      </c>
      <c r="K570" t="s">
        <v>12179</v>
      </c>
    </row>
    <row r="571" spans="1:11" x14ac:dyDescent="0.45">
      <c r="A571" t="s">
        <v>11759</v>
      </c>
      <c r="B571">
        <v>7</v>
      </c>
      <c r="C571" t="s">
        <v>657</v>
      </c>
      <c r="D571" t="s">
        <v>656</v>
      </c>
      <c r="E571" t="s">
        <v>655</v>
      </c>
      <c r="F571">
        <v>2020</v>
      </c>
      <c r="G571" t="s">
        <v>654</v>
      </c>
      <c r="I571" t="s">
        <v>653</v>
      </c>
      <c r="J571" t="s">
        <v>652</v>
      </c>
      <c r="K571" t="s">
        <v>12908</v>
      </c>
    </row>
    <row r="572" spans="1:11" x14ac:dyDescent="0.45">
      <c r="A572" t="s">
        <v>11759</v>
      </c>
      <c r="B572">
        <v>7</v>
      </c>
      <c r="C572" t="s">
        <v>3771</v>
      </c>
      <c r="D572" t="s">
        <v>3770</v>
      </c>
      <c r="E572" t="s">
        <v>3664</v>
      </c>
      <c r="F572">
        <v>2022</v>
      </c>
      <c r="G572" t="s">
        <v>3768</v>
      </c>
      <c r="I572" t="s">
        <v>3767</v>
      </c>
      <c r="J572" t="s">
        <v>3766</v>
      </c>
      <c r="K572" t="s">
        <v>12465</v>
      </c>
    </row>
    <row r="573" spans="1:11" x14ac:dyDescent="0.45">
      <c r="A573" t="s">
        <v>11759</v>
      </c>
      <c r="B573">
        <v>7</v>
      </c>
      <c r="C573" t="s">
        <v>2620</v>
      </c>
      <c r="D573" t="s">
        <v>2619</v>
      </c>
      <c r="E573" t="s">
        <v>1581</v>
      </c>
      <c r="F573">
        <v>2024</v>
      </c>
      <c r="G573" t="s">
        <v>2618</v>
      </c>
      <c r="I573" t="s">
        <v>2617</v>
      </c>
      <c r="J573" t="s">
        <v>2616</v>
      </c>
      <c r="K573" t="s">
        <v>12635</v>
      </c>
    </row>
    <row r="574" spans="1:11" x14ac:dyDescent="0.45">
      <c r="A574" t="s">
        <v>11759</v>
      </c>
      <c r="B574">
        <v>7</v>
      </c>
      <c r="C574" t="s">
        <v>5286</v>
      </c>
      <c r="D574" t="s">
        <v>5285</v>
      </c>
      <c r="E574" t="s">
        <v>4614</v>
      </c>
      <c r="F574">
        <v>2024</v>
      </c>
      <c r="G574" t="s">
        <v>5283</v>
      </c>
      <c r="I574" t="s">
        <v>5282</v>
      </c>
      <c r="J574" t="s">
        <v>5281</v>
      </c>
      <c r="K574" t="s">
        <v>12237</v>
      </c>
    </row>
    <row r="575" spans="1:11" x14ac:dyDescent="0.45">
      <c r="A575" t="s">
        <v>11759</v>
      </c>
      <c r="B575">
        <v>7</v>
      </c>
      <c r="C575" t="s">
        <v>2857</v>
      </c>
      <c r="D575" t="s">
        <v>2856</v>
      </c>
      <c r="E575" t="s">
        <v>2855</v>
      </c>
      <c r="F575">
        <v>2023</v>
      </c>
      <c r="G575" t="s">
        <v>2853</v>
      </c>
      <c r="I575" t="s">
        <v>2852</v>
      </c>
      <c r="J575" t="s">
        <v>2851</v>
      </c>
      <c r="K575" t="s">
        <v>12600</v>
      </c>
    </row>
    <row r="576" spans="1:11" x14ac:dyDescent="0.45">
      <c r="A576" t="s">
        <v>11759</v>
      </c>
      <c r="B576">
        <v>7</v>
      </c>
      <c r="C576" t="s">
        <v>2641</v>
      </c>
      <c r="D576" t="s">
        <v>2640</v>
      </c>
      <c r="E576" t="s">
        <v>2639</v>
      </c>
      <c r="F576">
        <v>2023</v>
      </c>
      <c r="G576" t="s">
        <v>2638</v>
      </c>
      <c r="I576" t="s">
        <v>2637</v>
      </c>
      <c r="K576" t="s">
        <v>12632</v>
      </c>
    </row>
    <row r="577" spans="1:11" x14ac:dyDescent="0.45">
      <c r="A577" t="s">
        <v>11759</v>
      </c>
      <c r="B577">
        <v>7</v>
      </c>
      <c r="C577" t="s">
        <v>3945</v>
      </c>
      <c r="D577" t="s">
        <v>3944</v>
      </c>
      <c r="E577" t="s">
        <v>3943</v>
      </c>
      <c r="F577">
        <v>2021</v>
      </c>
      <c r="G577" t="s">
        <v>3941</v>
      </c>
      <c r="I577" t="s">
        <v>3940</v>
      </c>
      <c r="J577" t="s">
        <v>3939</v>
      </c>
      <c r="K577" t="s">
        <v>12440</v>
      </c>
    </row>
    <row r="578" spans="1:11" x14ac:dyDescent="0.45">
      <c r="A578" t="s">
        <v>11759</v>
      </c>
      <c r="B578">
        <v>7</v>
      </c>
      <c r="C578" t="s">
        <v>5491</v>
      </c>
      <c r="D578" t="s">
        <v>5490</v>
      </c>
      <c r="E578" t="s">
        <v>4689</v>
      </c>
      <c r="F578">
        <v>2024</v>
      </c>
      <c r="G578" t="s">
        <v>5488</v>
      </c>
      <c r="I578" t="s">
        <v>5487</v>
      </c>
      <c r="K578" t="s">
        <v>12206</v>
      </c>
    </row>
    <row r="579" spans="1:11" x14ac:dyDescent="0.45">
      <c r="A579" t="s">
        <v>11759</v>
      </c>
      <c r="B579">
        <v>7</v>
      </c>
      <c r="C579" t="s">
        <v>2976</v>
      </c>
      <c r="D579" t="s">
        <v>2975</v>
      </c>
      <c r="E579" t="s">
        <v>2974</v>
      </c>
      <c r="F579">
        <v>2023</v>
      </c>
      <c r="G579" t="s">
        <v>2973</v>
      </c>
      <c r="I579" t="s">
        <v>2972</v>
      </c>
      <c r="J579" t="s">
        <v>2971</v>
      </c>
      <c r="K579" t="s">
        <v>12582</v>
      </c>
    </row>
    <row r="580" spans="1:11" x14ac:dyDescent="0.45">
      <c r="A580" t="s">
        <v>11759</v>
      </c>
      <c r="B580">
        <v>7</v>
      </c>
      <c r="C580" t="s">
        <v>4749</v>
      </c>
      <c r="D580" t="s">
        <v>4748</v>
      </c>
      <c r="E580" t="s">
        <v>4747</v>
      </c>
      <c r="F580">
        <v>2024</v>
      </c>
      <c r="G580" t="s">
        <v>4746</v>
      </c>
      <c r="I580" t="s">
        <v>4745</v>
      </c>
      <c r="J580" t="s">
        <v>4744</v>
      </c>
      <c r="K580" t="s">
        <v>12319</v>
      </c>
    </row>
    <row r="581" spans="1:11" x14ac:dyDescent="0.45">
      <c r="A581" t="s">
        <v>11759</v>
      </c>
      <c r="B581">
        <v>7</v>
      </c>
      <c r="C581" t="s">
        <v>5758</v>
      </c>
      <c r="D581" t="s">
        <v>5757</v>
      </c>
      <c r="E581" t="s">
        <v>5476</v>
      </c>
      <c r="F581">
        <v>2024</v>
      </c>
      <c r="G581" t="s">
        <v>5756</v>
      </c>
      <c r="I581" t="s">
        <v>5755</v>
      </c>
      <c r="J581" t="s">
        <v>5754</v>
      </c>
      <c r="K581" t="s">
        <v>12165</v>
      </c>
    </row>
    <row r="582" spans="1:11" x14ac:dyDescent="0.45">
      <c r="A582" t="s">
        <v>11759</v>
      </c>
      <c r="B582">
        <v>7</v>
      </c>
      <c r="C582" t="s">
        <v>5746</v>
      </c>
      <c r="D582" t="s">
        <v>5745</v>
      </c>
      <c r="E582" t="s">
        <v>5744</v>
      </c>
      <c r="F582">
        <v>2024</v>
      </c>
      <c r="G582" t="s">
        <v>5742</v>
      </c>
      <c r="I582" t="s">
        <v>5741</v>
      </c>
      <c r="K582" t="s">
        <v>12167</v>
      </c>
    </row>
    <row r="583" spans="1:11" x14ac:dyDescent="0.45">
      <c r="A583" t="s">
        <v>11759</v>
      </c>
      <c r="B583">
        <v>7</v>
      </c>
      <c r="C583" t="s">
        <v>2025</v>
      </c>
      <c r="D583" t="s">
        <v>2024</v>
      </c>
      <c r="E583" t="s">
        <v>2023</v>
      </c>
      <c r="F583">
        <v>2020</v>
      </c>
      <c r="G583" t="s">
        <v>2021</v>
      </c>
      <c r="I583" t="s">
        <v>2020</v>
      </c>
      <c r="J583" t="s">
        <v>2019</v>
      </c>
      <c r="K583" t="s">
        <v>12718</v>
      </c>
    </row>
    <row r="584" spans="1:11" x14ac:dyDescent="0.45">
      <c r="A584" t="s">
        <v>11759</v>
      </c>
      <c r="B584">
        <v>7</v>
      </c>
      <c r="C584" t="s">
        <v>2055</v>
      </c>
      <c r="D584" t="s">
        <v>2054</v>
      </c>
      <c r="E584" t="s">
        <v>1964</v>
      </c>
      <c r="F584">
        <v>2018</v>
      </c>
      <c r="G584" t="s">
        <v>2052</v>
      </c>
      <c r="I584" t="s">
        <v>2051</v>
      </c>
      <c r="J584" t="s">
        <v>2050</v>
      </c>
      <c r="K584" t="s">
        <v>12714</v>
      </c>
    </row>
    <row r="585" spans="1:11" x14ac:dyDescent="0.45">
      <c r="A585" t="s">
        <v>11759</v>
      </c>
      <c r="B585">
        <v>7</v>
      </c>
      <c r="C585" t="s">
        <v>3075</v>
      </c>
      <c r="D585" t="s">
        <v>3074</v>
      </c>
      <c r="E585" t="s">
        <v>850</v>
      </c>
      <c r="F585">
        <v>2023</v>
      </c>
      <c r="G585" t="s">
        <v>3072</v>
      </c>
      <c r="I585" t="s">
        <v>3071</v>
      </c>
      <c r="K585" t="s">
        <v>12567</v>
      </c>
    </row>
    <row r="586" spans="1:11" x14ac:dyDescent="0.45">
      <c r="A586" t="s">
        <v>11759</v>
      </c>
      <c r="B586">
        <v>7</v>
      </c>
      <c r="C586" t="s">
        <v>5625</v>
      </c>
      <c r="D586" t="s">
        <v>5624</v>
      </c>
      <c r="E586" t="s">
        <v>1178</v>
      </c>
      <c r="F586">
        <v>2024</v>
      </c>
      <c r="G586" t="s">
        <v>5623</v>
      </c>
      <c r="I586" t="s">
        <v>5622</v>
      </c>
      <c r="J586" t="s">
        <v>5621</v>
      </c>
      <c r="K586" t="s">
        <v>12186</v>
      </c>
    </row>
    <row r="587" spans="1:11" x14ac:dyDescent="0.45">
      <c r="A587" t="s">
        <v>11759</v>
      </c>
      <c r="B587">
        <v>7</v>
      </c>
      <c r="C587" t="s">
        <v>4199</v>
      </c>
      <c r="D587" t="s">
        <v>4198</v>
      </c>
      <c r="E587" t="s">
        <v>655</v>
      </c>
      <c r="F587">
        <v>2021</v>
      </c>
      <c r="G587" t="s">
        <v>4197</v>
      </c>
      <c r="I587" t="s">
        <v>4196</v>
      </c>
      <c r="J587" t="s">
        <v>4195</v>
      </c>
      <c r="K587" t="s">
        <v>12402</v>
      </c>
    </row>
    <row r="588" spans="1:11" x14ac:dyDescent="0.45">
      <c r="A588" t="s">
        <v>11759</v>
      </c>
      <c r="B588">
        <v>7</v>
      </c>
      <c r="C588" t="s">
        <v>3791</v>
      </c>
      <c r="D588" t="s">
        <v>3790</v>
      </c>
      <c r="E588" t="s">
        <v>3789</v>
      </c>
      <c r="F588">
        <v>2022</v>
      </c>
      <c r="G588" t="s">
        <v>3788</v>
      </c>
      <c r="I588" t="s">
        <v>3787</v>
      </c>
      <c r="J588" t="s">
        <v>3786</v>
      </c>
      <c r="K588" t="s">
        <v>12462</v>
      </c>
    </row>
    <row r="589" spans="1:11" x14ac:dyDescent="0.45">
      <c r="A589" t="s">
        <v>11759</v>
      </c>
      <c r="B589">
        <v>7</v>
      </c>
      <c r="C589" t="s">
        <v>3471</v>
      </c>
      <c r="D589" t="s">
        <v>3470</v>
      </c>
      <c r="E589" t="s">
        <v>902</v>
      </c>
      <c r="F589">
        <v>2023</v>
      </c>
      <c r="G589" t="s">
        <v>3468</v>
      </c>
      <c r="I589" t="s">
        <v>3467</v>
      </c>
      <c r="J589" t="s">
        <v>3466</v>
      </c>
      <c r="K589" t="s">
        <v>12509</v>
      </c>
    </row>
    <row r="590" spans="1:11" x14ac:dyDescent="0.45">
      <c r="A590" t="s">
        <v>11759</v>
      </c>
      <c r="B590">
        <v>7</v>
      </c>
      <c r="C590" t="s">
        <v>1950</v>
      </c>
      <c r="D590" t="s">
        <v>1949</v>
      </c>
      <c r="E590" t="s">
        <v>1948</v>
      </c>
      <c r="F590">
        <v>2020</v>
      </c>
      <c r="G590" t="s">
        <v>1947</v>
      </c>
      <c r="I590" t="s">
        <v>1946</v>
      </c>
      <c r="J590" t="s">
        <v>1945</v>
      </c>
      <c r="K590" t="s">
        <v>12728</v>
      </c>
    </row>
    <row r="591" spans="1:11" x14ac:dyDescent="0.45">
      <c r="A591" t="s">
        <v>11759</v>
      </c>
      <c r="B591">
        <v>7</v>
      </c>
      <c r="C591" t="s">
        <v>2107</v>
      </c>
      <c r="D591" t="s">
        <v>2106</v>
      </c>
      <c r="E591" t="s">
        <v>676</v>
      </c>
      <c r="F591">
        <v>2018</v>
      </c>
      <c r="G591" t="s">
        <v>2103</v>
      </c>
      <c r="I591" t="s">
        <v>2102</v>
      </c>
      <c r="J591" t="s">
        <v>2101</v>
      </c>
      <c r="K591" t="s">
        <v>12707</v>
      </c>
    </row>
    <row r="592" spans="1:11" x14ac:dyDescent="0.45">
      <c r="A592" t="s">
        <v>11759</v>
      </c>
      <c r="B592">
        <v>7</v>
      </c>
      <c r="C592" t="s">
        <v>3930</v>
      </c>
      <c r="D592" t="s">
        <v>3929</v>
      </c>
      <c r="E592" t="s">
        <v>759</v>
      </c>
      <c r="F592">
        <v>2022</v>
      </c>
      <c r="G592" t="s">
        <v>3927</v>
      </c>
      <c r="I592" t="s">
        <v>3926</v>
      </c>
      <c r="J592" t="s">
        <v>3925</v>
      </c>
      <c r="K592" t="s">
        <v>12442</v>
      </c>
    </row>
    <row r="593" spans="1:11" x14ac:dyDescent="0.45">
      <c r="A593" t="s">
        <v>11759</v>
      </c>
      <c r="B593">
        <v>7</v>
      </c>
      <c r="C593" t="s">
        <v>5148</v>
      </c>
      <c r="D593" t="s">
        <v>5147</v>
      </c>
      <c r="E593" t="s">
        <v>1921</v>
      </c>
      <c r="F593">
        <v>2024</v>
      </c>
      <c r="G593" t="s">
        <v>5146</v>
      </c>
      <c r="I593" t="s">
        <v>5145</v>
      </c>
      <c r="J593" t="s">
        <v>5144</v>
      </c>
      <c r="K593" t="s">
        <v>12258</v>
      </c>
    </row>
    <row r="594" spans="1:11" x14ac:dyDescent="0.45">
      <c r="A594" t="s">
        <v>11759</v>
      </c>
      <c r="B594">
        <v>7</v>
      </c>
      <c r="C594" t="s">
        <v>2607</v>
      </c>
      <c r="D594" t="s">
        <v>2606</v>
      </c>
      <c r="E594" t="s">
        <v>1793</v>
      </c>
      <c r="F594">
        <v>2023</v>
      </c>
      <c r="G594" t="s">
        <v>2605</v>
      </c>
      <c r="I594" t="s">
        <v>2604</v>
      </c>
      <c r="J594" t="s">
        <v>2603</v>
      </c>
      <c r="K594" t="s">
        <v>12637</v>
      </c>
    </row>
    <row r="595" spans="1:11" x14ac:dyDescent="0.45">
      <c r="A595" t="s">
        <v>11759</v>
      </c>
      <c r="B595">
        <v>7</v>
      </c>
      <c r="C595" t="s">
        <v>3497</v>
      </c>
      <c r="D595" t="s">
        <v>3496</v>
      </c>
      <c r="E595" t="s">
        <v>2023</v>
      </c>
      <c r="F595">
        <v>2023</v>
      </c>
      <c r="G595" t="s">
        <v>3494</v>
      </c>
      <c r="I595" t="s">
        <v>3493</v>
      </c>
      <c r="J595" t="s">
        <v>3492</v>
      </c>
      <c r="K595" t="s">
        <v>12505</v>
      </c>
    </row>
    <row r="596" spans="1:11" x14ac:dyDescent="0.45">
      <c r="A596" t="s">
        <v>11759</v>
      </c>
      <c r="B596">
        <v>7</v>
      </c>
      <c r="C596" t="s">
        <v>4162</v>
      </c>
      <c r="D596" t="s">
        <v>4161</v>
      </c>
      <c r="E596" t="s">
        <v>3621</v>
      </c>
      <c r="F596">
        <v>2021</v>
      </c>
      <c r="G596" t="s">
        <v>4160</v>
      </c>
      <c r="I596" t="s">
        <v>4159</v>
      </c>
      <c r="J596" t="s">
        <v>4158</v>
      </c>
      <c r="K596" t="s">
        <v>12408</v>
      </c>
    </row>
    <row r="597" spans="1:11" x14ac:dyDescent="0.45">
      <c r="A597" t="s">
        <v>11759</v>
      </c>
      <c r="B597">
        <v>7</v>
      </c>
      <c r="C597" t="s">
        <v>3455</v>
      </c>
      <c r="D597" t="s">
        <v>3454</v>
      </c>
      <c r="E597" t="s">
        <v>3453</v>
      </c>
      <c r="F597">
        <v>2023</v>
      </c>
      <c r="G597" t="s">
        <v>3452</v>
      </c>
      <c r="I597" t="s">
        <v>3451</v>
      </c>
      <c r="J597" t="s">
        <v>3450</v>
      </c>
      <c r="K597" t="s">
        <v>12511</v>
      </c>
    </row>
    <row r="598" spans="1:11" x14ac:dyDescent="0.45">
      <c r="A598" t="s">
        <v>11759</v>
      </c>
      <c r="B598">
        <v>7</v>
      </c>
      <c r="C598" t="s">
        <v>1396</v>
      </c>
      <c r="D598" t="s">
        <v>1395</v>
      </c>
      <c r="E598" t="s">
        <v>1394</v>
      </c>
      <c r="F598">
        <v>2020</v>
      </c>
      <c r="G598" t="s">
        <v>1392</v>
      </c>
      <c r="I598" t="s">
        <v>1391</v>
      </c>
      <c r="J598" t="s">
        <v>1390</v>
      </c>
      <c r="K598" t="s">
        <v>12804</v>
      </c>
    </row>
    <row r="599" spans="1:11" x14ac:dyDescent="0.45">
      <c r="A599" t="s">
        <v>11759</v>
      </c>
      <c r="B599">
        <v>7</v>
      </c>
      <c r="C599" t="s">
        <v>3858</v>
      </c>
      <c r="D599" t="s">
        <v>3857</v>
      </c>
      <c r="E599" t="s">
        <v>3453</v>
      </c>
      <c r="F599">
        <v>2022</v>
      </c>
      <c r="G599" t="s">
        <v>3856</v>
      </c>
      <c r="I599" t="s">
        <v>3855</v>
      </c>
      <c r="J599" t="s">
        <v>3854</v>
      </c>
      <c r="K599" t="s">
        <v>12452</v>
      </c>
    </row>
    <row r="600" spans="1:11" x14ac:dyDescent="0.45">
      <c r="A600" t="s">
        <v>11759</v>
      </c>
      <c r="B600">
        <v>7</v>
      </c>
      <c r="C600" t="s">
        <v>3111</v>
      </c>
      <c r="D600" t="s">
        <v>3110</v>
      </c>
      <c r="E600" t="s">
        <v>2278</v>
      </c>
      <c r="F600">
        <v>2023</v>
      </c>
      <c r="G600" t="s">
        <v>3108</v>
      </c>
      <c r="I600" t="s">
        <v>3107</v>
      </c>
      <c r="J600" t="s">
        <v>3106</v>
      </c>
      <c r="K600" t="s">
        <v>12562</v>
      </c>
    </row>
    <row r="601" spans="1:11" x14ac:dyDescent="0.45">
      <c r="A601" t="s">
        <v>11759</v>
      </c>
      <c r="B601">
        <v>7</v>
      </c>
      <c r="C601" t="s">
        <v>4168</v>
      </c>
      <c r="D601" t="s">
        <v>4167</v>
      </c>
      <c r="E601" t="s">
        <v>877</v>
      </c>
      <c r="K601" t="s">
        <v>12407</v>
      </c>
    </row>
    <row r="602" spans="1:11" x14ac:dyDescent="0.45">
      <c r="A602" t="s">
        <v>11759</v>
      </c>
      <c r="B602">
        <v>7</v>
      </c>
      <c r="C602" t="s">
        <v>2115</v>
      </c>
      <c r="D602" t="s">
        <v>2114</v>
      </c>
      <c r="E602" t="s">
        <v>2113</v>
      </c>
      <c r="F602">
        <v>2018</v>
      </c>
      <c r="G602" t="s">
        <v>2111</v>
      </c>
      <c r="I602" t="s">
        <v>2110</v>
      </c>
      <c r="J602" t="s">
        <v>2109</v>
      </c>
      <c r="K602" t="s">
        <v>12706</v>
      </c>
    </row>
    <row r="603" spans="1:11" x14ac:dyDescent="0.45">
      <c r="A603" t="s">
        <v>11759</v>
      </c>
      <c r="B603">
        <v>7</v>
      </c>
      <c r="C603" t="s">
        <v>4767</v>
      </c>
      <c r="D603" t="s">
        <v>4766</v>
      </c>
      <c r="E603" t="s">
        <v>773</v>
      </c>
      <c r="F603">
        <v>2024</v>
      </c>
      <c r="G603" t="s">
        <v>4765</v>
      </c>
      <c r="I603" t="s">
        <v>4764</v>
      </c>
      <c r="J603" t="s">
        <v>4763</v>
      </c>
      <c r="K603" t="s">
        <v>12316</v>
      </c>
    </row>
    <row r="604" spans="1:11" x14ac:dyDescent="0.45">
      <c r="A604" t="s">
        <v>11759</v>
      </c>
      <c r="B604">
        <v>7</v>
      </c>
      <c r="C604" t="s">
        <v>4245</v>
      </c>
      <c r="D604" t="s">
        <v>4244</v>
      </c>
      <c r="E604" t="s">
        <v>4243</v>
      </c>
      <c r="F604">
        <v>2022</v>
      </c>
      <c r="G604" t="s">
        <v>4242</v>
      </c>
      <c r="I604" t="s">
        <v>4241</v>
      </c>
      <c r="J604" t="s">
        <v>4240</v>
      </c>
      <c r="K604" t="s">
        <v>12395</v>
      </c>
    </row>
    <row r="605" spans="1:11" x14ac:dyDescent="0.45">
      <c r="A605" t="s">
        <v>11759</v>
      </c>
      <c r="B605">
        <v>7</v>
      </c>
      <c r="C605" t="s">
        <v>4470</v>
      </c>
      <c r="D605" t="s">
        <v>4469</v>
      </c>
      <c r="E605" t="s">
        <v>676</v>
      </c>
      <c r="F605">
        <v>2021</v>
      </c>
      <c r="G605" t="s">
        <v>4468</v>
      </c>
      <c r="I605" t="s">
        <v>4467</v>
      </c>
      <c r="J605" t="s">
        <v>4466</v>
      </c>
      <c r="K605" t="s">
        <v>12361</v>
      </c>
    </row>
    <row r="606" spans="1:11" x14ac:dyDescent="0.45">
      <c r="A606" t="s">
        <v>11759</v>
      </c>
      <c r="B606">
        <v>7</v>
      </c>
      <c r="C606" t="s">
        <v>3959</v>
      </c>
      <c r="D606" t="s">
        <v>3958</v>
      </c>
      <c r="E606" t="s">
        <v>3957</v>
      </c>
      <c r="F606">
        <v>2022</v>
      </c>
      <c r="G606" t="s">
        <v>3954</v>
      </c>
      <c r="J606" t="s">
        <v>3953</v>
      </c>
      <c r="K606" t="s">
        <v>12438</v>
      </c>
    </row>
    <row r="607" spans="1:11" x14ac:dyDescent="0.45">
      <c r="A607" t="s">
        <v>11759</v>
      </c>
      <c r="B607">
        <v>7</v>
      </c>
      <c r="C607" t="s">
        <v>4616</v>
      </c>
      <c r="D607" t="s">
        <v>4615</v>
      </c>
      <c r="E607" t="s">
        <v>4614</v>
      </c>
      <c r="F607">
        <v>2023</v>
      </c>
      <c r="G607" t="s">
        <v>4612</v>
      </c>
      <c r="I607" t="s">
        <v>4611</v>
      </c>
      <c r="J607" t="s">
        <v>4610</v>
      </c>
      <c r="K607" t="s">
        <v>12339</v>
      </c>
    </row>
    <row r="608" spans="1:11" x14ac:dyDescent="0.45">
      <c r="A608" t="s">
        <v>11759</v>
      </c>
      <c r="B608">
        <v>7</v>
      </c>
      <c r="C608" t="s">
        <v>3414</v>
      </c>
      <c r="D608" t="s">
        <v>3413</v>
      </c>
      <c r="E608" t="s">
        <v>3412</v>
      </c>
      <c r="F608">
        <v>2022</v>
      </c>
      <c r="G608" t="s">
        <v>3410</v>
      </c>
      <c r="I608" t="s">
        <v>3409</v>
      </c>
      <c r="J608" t="s">
        <v>3408</v>
      </c>
      <c r="K608" t="s">
        <v>12517</v>
      </c>
    </row>
    <row r="609" spans="1:11" x14ac:dyDescent="0.45">
      <c r="A609" t="s">
        <v>11759</v>
      </c>
      <c r="B609">
        <v>7</v>
      </c>
      <c r="C609" t="s">
        <v>1208</v>
      </c>
      <c r="D609" t="s">
        <v>1207</v>
      </c>
      <c r="E609" t="s">
        <v>930</v>
      </c>
      <c r="F609">
        <v>2021</v>
      </c>
      <c r="G609" t="s">
        <v>1205</v>
      </c>
      <c r="I609" t="s">
        <v>1204</v>
      </c>
      <c r="J609" t="s">
        <v>1203</v>
      </c>
      <c r="K609" t="s">
        <v>12830</v>
      </c>
    </row>
    <row r="610" spans="1:11" x14ac:dyDescent="0.45">
      <c r="A610" t="s">
        <v>11759</v>
      </c>
      <c r="B610">
        <v>7</v>
      </c>
      <c r="C610" t="s">
        <v>5034</v>
      </c>
      <c r="D610" t="s">
        <v>5033</v>
      </c>
      <c r="E610" t="s">
        <v>2981</v>
      </c>
      <c r="F610">
        <v>2024</v>
      </c>
      <c r="G610" t="s">
        <v>5032</v>
      </c>
      <c r="I610" t="s">
        <v>5031</v>
      </c>
      <c r="K610" t="s">
        <v>12276</v>
      </c>
    </row>
    <row r="611" spans="1:11" x14ac:dyDescent="0.45">
      <c r="A611" t="s">
        <v>11759</v>
      </c>
      <c r="B611">
        <v>7</v>
      </c>
      <c r="C611" t="s">
        <v>1665</v>
      </c>
      <c r="D611" t="s">
        <v>1664</v>
      </c>
      <c r="E611" t="s">
        <v>893</v>
      </c>
      <c r="F611">
        <v>2020</v>
      </c>
      <c r="G611" t="s">
        <v>1662</v>
      </c>
      <c r="I611" t="s">
        <v>1661</v>
      </c>
      <c r="J611" t="s">
        <v>1660</v>
      </c>
      <c r="K611" t="s">
        <v>12767</v>
      </c>
    </row>
    <row r="612" spans="1:11" x14ac:dyDescent="0.45">
      <c r="A612" t="s">
        <v>11759</v>
      </c>
      <c r="B612">
        <v>7</v>
      </c>
      <c r="C612" t="s">
        <v>3083</v>
      </c>
      <c r="D612" t="s">
        <v>3082</v>
      </c>
      <c r="E612" t="s">
        <v>3081</v>
      </c>
      <c r="F612">
        <v>2023</v>
      </c>
      <c r="G612" t="s">
        <v>3079</v>
      </c>
      <c r="I612" t="s">
        <v>3078</v>
      </c>
      <c r="J612" t="s">
        <v>3077</v>
      </c>
      <c r="K612" t="s">
        <v>12566</v>
      </c>
    </row>
    <row r="613" spans="1:11" x14ac:dyDescent="0.45">
      <c r="A613" t="s">
        <v>11759</v>
      </c>
      <c r="B613">
        <v>7</v>
      </c>
      <c r="C613" t="s">
        <v>3839</v>
      </c>
      <c r="D613" t="s">
        <v>3838</v>
      </c>
      <c r="E613" t="s">
        <v>3837</v>
      </c>
      <c r="F613">
        <v>2022</v>
      </c>
      <c r="G613" t="s">
        <v>3836</v>
      </c>
      <c r="I613" t="s">
        <v>3835</v>
      </c>
      <c r="J613" t="s">
        <v>3834</v>
      </c>
      <c r="K613" t="s">
        <v>12455</v>
      </c>
    </row>
    <row r="614" spans="1:11" x14ac:dyDescent="0.45">
      <c r="A614" t="s">
        <v>11759</v>
      </c>
      <c r="B614">
        <v>7</v>
      </c>
      <c r="C614" t="s">
        <v>3035</v>
      </c>
      <c r="D614" t="s">
        <v>3034</v>
      </c>
      <c r="E614" t="s">
        <v>3033</v>
      </c>
      <c r="F614">
        <v>2023</v>
      </c>
      <c r="G614" t="s">
        <v>3032</v>
      </c>
      <c r="I614" t="s">
        <v>3031</v>
      </c>
      <c r="J614" t="s">
        <v>3030</v>
      </c>
      <c r="K614" t="s">
        <v>12573</v>
      </c>
    </row>
    <row r="615" spans="1:11" x14ac:dyDescent="0.45">
      <c r="A615" t="s">
        <v>11759</v>
      </c>
      <c r="B615">
        <v>7</v>
      </c>
      <c r="C615" t="s">
        <v>4048</v>
      </c>
      <c r="D615" t="s">
        <v>4047</v>
      </c>
      <c r="E615" t="s">
        <v>4046</v>
      </c>
      <c r="F615">
        <v>2022</v>
      </c>
      <c r="G615" t="s">
        <v>4045</v>
      </c>
      <c r="I615" t="s">
        <v>4044</v>
      </c>
      <c r="J615" t="s">
        <v>4043</v>
      </c>
      <c r="K615" t="s">
        <v>12425</v>
      </c>
    </row>
    <row r="616" spans="1:11" x14ac:dyDescent="0.45">
      <c r="A616" t="s">
        <v>11759</v>
      </c>
      <c r="B616">
        <v>7</v>
      </c>
      <c r="C616" t="s">
        <v>1297</v>
      </c>
      <c r="D616" t="s">
        <v>1296</v>
      </c>
      <c r="E616" t="s">
        <v>1295</v>
      </c>
      <c r="F616">
        <v>2020</v>
      </c>
      <c r="G616" t="s">
        <v>1293</v>
      </c>
      <c r="I616" t="s">
        <v>1292</v>
      </c>
      <c r="J616" t="s">
        <v>1291</v>
      </c>
      <c r="K616" t="s">
        <v>12817</v>
      </c>
    </row>
    <row r="617" spans="1:11" x14ac:dyDescent="0.45">
      <c r="A617" t="s">
        <v>11759</v>
      </c>
      <c r="B617">
        <v>7</v>
      </c>
      <c r="C617" t="s">
        <v>2735</v>
      </c>
      <c r="D617" t="s">
        <v>2734</v>
      </c>
      <c r="E617" t="s">
        <v>2733</v>
      </c>
      <c r="F617">
        <v>2023</v>
      </c>
      <c r="G617" t="s">
        <v>2731</v>
      </c>
      <c r="I617" t="s">
        <v>2730</v>
      </c>
      <c r="J617" t="s">
        <v>2729</v>
      </c>
      <c r="K617" t="s">
        <v>12618</v>
      </c>
    </row>
    <row r="618" spans="1:11" x14ac:dyDescent="0.45">
      <c r="A618" t="s">
        <v>11759</v>
      </c>
      <c r="B618">
        <v>7</v>
      </c>
      <c r="C618" t="s">
        <v>1832</v>
      </c>
      <c r="D618" t="s">
        <v>1831</v>
      </c>
      <c r="E618" t="s">
        <v>1830</v>
      </c>
      <c r="F618">
        <v>2019</v>
      </c>
      <c r="G618" t="s">
        <v>1829</v>
      </c>
      <c r="I618" t="s">
        <v>1828</v>
      </c>
      <c r="J618" t="s">
        <v>1827</v>
      </c>
      <c r="K618" t="s">
        <v>12745</v>
      </c>
    </row>
    <row r="619" spans="1:11" x14ac:dyDescent="0.45">
      <c r="A619" t="s">
        <v>11759</v>
      </c>
      <c r="B619">
        <v>7</v>
      </c>
      <c r="C619" t="s">
        <v>2667</v>
      </c>
      <c r="D619" t="s">
        <v>2666</v>
      </c>
      <c r="E619" t="s">
        <v>979</v>
      </c>
      <c r="F619">
        <v>2024</v>
      </c>
      <c r="G619" t="s">
        <v>2665</v>
      </c>
      <c r="I619" t="s">
        <v>2664</v>
      </c>
      <c r="J619" t="s">
        <v>2663</v>
      </c>
      <c r="K619" t="s">
        <v>12628</v>
      </c>
    </row>
    <row r="620" spans="1:11" x14ac:dyDescent="0.45">
      <c r="A620" t="s">
        <v>11760</v>
      </c>
      <c r="B620" t="s">
        <v>5857</v>
      </c>
      <c r="C620" t="s">
        <v>6329</v>
      </c>
      <c r="D620" t="s">
        <v>6326</v>
      </c>
      <c r="F620">
        <v>2018</v>
      </c>
      <c r="G620" t="s">
        <v>6324</v>
      </c>
      <c r="I620" t="s">
        <v>6323</v>
      </c>
      <c r="K620" t="s">
        <v>13178</v>
      </c>
    </row>
    <row r="621" spans="1:11" x14ac:dyDescent="0.45">
      <c r="A621" t="s">
        <v>11759</v>
      </c>
      <c r="B621">
        <v>7</v>
      </c>
      <c r="C621" t="s">
        <v>2439</v>
      </c>
      <c r="D621" t="s">
        <v>2438</v>
      </c>
      <c r="E621" t="s">
        <v>830</v>
      </c>
      <c r="F621">
        <v>2018</v>
      </c>
      <c r="G621" t="s">
        <v>2436</v>
      </c>
      <c r="I621" t="s">
        <v>2435</v>
      </c>
      <c r="J621" t="s">
        <v>2434</v>
      </c>
      <c r="K621" t="s">
        <v>12662</v>
      </c>
    </row>
    <row r="622" spans="1:11" x14ac:dyDescent="0.45">
      <c r="A622" t="s">
        <v>11759</v>
      </c>
      <c r="B622">
        <v>7</v>
      </c>
      <c r="C622" t="s">
        <v>911</v>
      </c>
      <c r="D622" t="s">
        <v>910</v>
      </c>
      <c r="E622" t="s">
        <v>759</v>
      </c>
      <c r="F622">
        <v>2021</v>
      </c>
      <c r="G622" t="s">
        <v>908</v>
      </c>
      <c r="I622" t="s">
        <v>907</v>
      </c>
      <c r="J622" t="s">
        <v>906</v>
      </c>
      <c r="K622" t="s">
        <v>12873</v>
      </c>
    </row>
    <row r="623" spans="1:11" x14ac:dyDescent="0.45">
      <c r="A623" t="s">
        <v>11759</v>
      </c>
      <c r="B623">
        <v>7</v>
      </c>
      <c r="C623" t="s">
        <v>5105</v>
      </c>
      <c r="D623" t="s">
        <v>5104</v>
      </c>
      <c r="E623" t="s">
        <v>3169</v>
      </c>
      <c r="F623">
        <v>2024</v>
      </c>
      <c r="G623" t="s">
        <v>5103</v>
      </c>
      <c r="I623" t="s">
        <v>5102</v>
      </c>
      <c r="J623" t="s">
        <v>5101</v>
      </c>
      <c r="K623" t="s">
        <v>12265</v>
      </c>
    </row>
    <row r="624" spans="1:11" x14ac:dyDescent="0.45">
      <c r="A624" t="s">
        <v>11759</v>
      </c>
      <c r="B624">
        <v>7</v>
      </c>
      <c r="C624" t="s">
        <v>2482</v>
      </c>
      <c r="D624" t="s">
        <v>2481</v>
      </c>
      <c r="E624" t="s">
        <v>1769</v>
      </c>
      <c r="F624">
        <v>2018</v>
      </c>
      <c r="G624" t="s">
        <v>2479</v>
      </c>
      <c r="I624" t="s">
        <v>2478</v>
      </c>
      <c r="J624" t="s">
        <v>2477</v>
      </c>
      <c r="K624" t="s">
        <v>12656</v>
      </c>
    </row>
    <row r="625" spans="1:11" x14ac:dyDescent="0.45">
      <c r="A625" t="s">
        <v>11759</v>
      </c>
      <c r="B625">
        <v>7</v>
      </c>
      <c r="C625" t="s">
        <v>5248</v>
      </c>
      <c r="D625" t="s">
        <v>5247</v>
      </c>
      <c r="E625" t="s">
        <v>1364</v>
      </c>
      <c r="F625">
        <v>2024</v>
      </c>
      <c r="G625" t="s">
        <v>5246</v>
      </c>
      <c r="I625" t="s">
        <v>5245</v>
      </c>
      <c r="J625" t="s">
        <v>5244</v>
      </c>
      <c r="K625" t="s">
        <v>12243</v>
      </c>
    </row>
    <row r="626" spans="1:11" x14ac:dyDescent="0.45">
      <c r="A626" t="s">
        <v>11759</v>
      </c>
      <c r="B626">
        <v>7</v>
      </c>
      <c r="C626" t="s">
        <v>4860</v>
      </c>
      <c r="D626" t="s">
        <v>4859</v>
      </c>
      <c r="E626" t="s">
        <v>2167</v>
      </c>
      <c r="F626">
        <v>2024</v>
      </c>
      <c r="G626" t="s">
        <v>4858</v>
      </c>
      <c r="I626" t="s">
        <v>4857</v>
      </c>
      <c r="J626" t="s">
        <v>4856</v>
      </c>
      <c r="K626" t="s">
        <v>12302</v>
      </c>
    </row>
    <row r="627" spans="1:11" x14ac:dyDescent="0.45">
      <c r="A627" t="s">
        <v>11759</v>
      </c>
      <c r="B627">
        <v>7</v>
      </c>
      <c r="C627" t="s">
        <v>5136</v>
      </c>
      <c r="D627" t="s">
        <v>5135</v>
      </c>
      <c r="E627" t="s">
        <v>773</v>
      </c>
      <c r="F627">
        <v>2024</v>
      </c>
      <c r="G627" t="s">
        <v>5134</v>
      </c>
      <c r="I627" t="s">
        <v>5133</v>
      </c>
      <c r="J627" t="s">
        <v>5132</v>
      </c>
      <c r="K627" t="s">
        <v>12260</v>
      </c>
    </row>
    <row r="628" spans="1:11" x14ac:dyDescent="0.45">
      <c r="A628" t="s">
        <v>11759</v>
      </c>
      <c r="B628">
        <v>7</v>
      </c>
      <c r="C628" t="s">
        <v>1982</v>
      </c>
      <c r="D628" t="s">
        <v>1981</v>
      </c>
      <c r="E628" t="s">
        <v>1980</v>
      </c>
      <c r="F628">
        <v>2020</v>
      </c>
      <c r="G628" t="s">
        <v>1978</v>
      </c>
      <c r="I628" t="s">
        <v>1977</v>
      </c>
      <c r="J628" t="s">
        <v>1976</v>
      </c>
      <c r="K628" t="s">
        <v>12724</v>
      </c>
    </row>
    <row r="629" spans="1:11" x14ac:dyDescent="0.45">
      <c r="A629" t="s">
        <v>11759</v>
      </c>
      <c r="B629">
        <v>7</v>
      </c>
      <c r="C629" t="s">
        <v>4781</v>
      </c>
      <c r="D629" t="s">
        <v>4780</v>
      </c>
      <c r="E629" t="s">
        <v>3789</v>
      </c>
      <c r="F629">
        <v>2024</v>
      </c>
      <c r="G629" t="s">
        <v>4779</v>
      </c>
      <c r="I629" t="s">
        <v>4778</v>
      </c>
      <c r="J629" t="s">
        <v>4777</v>
      </c>
      <c r="K629" t="s">
        <v>12314</v>
      </c>
    </row>
    <row r="630" spans="1:11" x14ac:dyDescent="0.45">
      <c r="A630" t="s">
        <v>11759</v>
      </c>
      <c r="B630">
        <v>7</v>
      </c>
      <c r="C630" t="s">
        <v>4076</v>
      </c>
      <c r="D630" t="s">
        <v>4075</v>
      </c>
      <c r="E630" t="s">
        <v>4074</v>
      </c>
      <c r="F630">
        <v>2022</v>
      </c>
      <c r="G630" t="s">
        <v>4073</v>
      </c>
      <c r="I630" t="s">
        <v>4072</v>
      </c>
      <c r="J630" t="s">
        <v>4071</v>
      </c>
      <c r="K630" t="s">
        <v>12421</v>
      </c>
    </row>
    <row r="631" spans="1:11" x14ac:dyDescent="0.45">
      <c r="A631" t="s">
        <v>11759</v>
      </c>
      <c r="B631">
        <v>7</v>
      </c>
      <c r="C631" t="s">
        <v>5478</v>
      </c>
      <c r="D631" t="s">
        <v>5477</v>
      </c>
      <c r="E631" t="s">
        <v>5476</v>
      </c>
      <c r="F631">
        <v>2024</v>
      </c>
      <c r="G631" t="s">
        <v>5475</v>
      </c>
      <c r="I631" t="s">
        <v>5474</v>
      </c>
      <c r="J631" t="s">
        <v>5473</v>
      </c>
      <c r="K631" t="s">
        <v>12208</v>
      </c>
    </row>
    <row r="632" spans="1:11" x14ac:dyDescent="0.45">
      <c r="A632" t="s">
        <v>11759</v>
      </c>
      <c r="B632">
        <v>7</v>
      </c>
      <c r="C632" t="s">
        <v>3378</v>
      </c>
      <c r="D632" t="s">
        <v>3377</v>
      </c>
      <c r="E632" t="s">
        <v>1318</v>
      </c>
      <c r="F632">
        <v>2022</v>
      </c>
      <c r="G632" t="s">
        <v>3376</v>
      </c>
      <c r="I632" t="s">
        <v>3375</v>
      </c>
      <c r="J632" t="s">
        <v>3374</v>
      </c>
      <c r="K632" t="s">
        <v>12522</v>
      </c>
    </row>
    <row r="633" spans="1:11" x14ac:dyDescent="0.45">
      <c r="A633" t="s">
        <v>11759</v>
      </c>
      <c r="B633">
        <v>7</v>
      </c>
      <c r="C633" t="s">
        <v>3448</v>
      </c>
      <c r="D633" t="s">
        <v>3447</v>
      </c>
      <c r="E633" t="s">
        <v>3446</v>
      </c>
      <c r="F633">
        <v>2023</v>
      </c>
      <c r="G633" t="s">
        <v>3445</v>
      </c>
      <c r="I633" t="s">
        <v>3444</v>
      </c>
      <c r="J633" t="s">
        <v>3443</v>
      </c>
      <c r="K633" t="s">
        <v>12512</v>
      </c>
    </row>
    <row r="634" spans="1:11" x14ac:dyDescent="0.45">
      <c r="A634" t="s">
        <v>11759</v>
      </c>
      <c r="B634">
        <v>7</v>
      </c>
      <c r="C634" t="s">
        <v>5437</v>
      </c>
      <c r="D634" t="s">
        <v>5436</v>
      </c>
      <c r="E634" t="s">
        <v>626</v>
      </c>
      <c r="F634">
        <v>2024</v>
      </c>
      <c r="G634" t="s">
        <v>5435</v>
      </c>
      <c r="I634" t="s">
        <v>5434</v>
      </c>
      <c r="J634" t="s">
        <v>5433</v>
      </c>
      <c r="K634" t="s">
        <v>12214</v>
      </c>
    </row>
    <row r="635" spans="1:11" x14ac:dyDescent="0.45">
      <c r="A635" t="s">
        <v>11759</v>
      </c>
      <c r="B635">
        <v>7</v>
      </c>
      <c r="C635" t="s">
        <v>5752</v>
      </c>
      <c r="D635" t="s">
        <v>5751</v>
      </c>
      <c r="E635" t="s">
        <v>4147</v>
      </c>
      <c r="F635">
        <v>2024</v>
      </c>
      <c r="G635" t="s">
        <v>5750</v>
      </c>
      <c r="I635" t="s">
        <v>5749</v>
      </c>
      <c r="J635" t="s">
        <v>5748</v>
      </c>
      <c r="K635" t="s">
        <v>12166</v>
      </c>
    </row>
    <row r="636" spans="1:11" x14ac:dyDescent="0.45">
      <c r="A636" t="s">
        <v>11759</v>
      </c>
      <c r="B636">
        <v>7</v>
      </c>
      <c r="C636" t="s">
        <v>3967</v>
      </c>
      <c r="D636" t="s">
        <v>3966</v>
      </c>
      <c r="E636" t="s">
        <v>3965</v>
      </c>
      <c r="F636">
        <v>2022</v>
      </c>
      <c r="G636" t="s">
        <v>3962</v>
      </c>
      <c r="J636" t="s">
        <v>3961</v>
      </c>
      <c r="K636" t="s">
        <v>12437</v>
      </c>
    </row>
    <row r="637" spans="1:11" x14ac:dyDescent="0.45">
      <c r="A637" t="s">
        <v>11759</v>
      </c>
      <c r="B637">
        <v>7</v>
      </c>
      <c r="C637" t="s">
        <v>2989</v>
      </c>
      <c r="D637" t="s">
        <v>5569</v>
      </c>
      <c r="E637" t="s">
        <v>5568</v>
      </c>
      <c r="F637">
        <v>2024</v>
      </c>
      <c r="G637" t="s">
        <v>5567</v>
      </c>
      <c r="I637" t="s">
        <v>5566</v>
      </c>
      <c r="J637" t="s">
        <v>5565</v>
      </c>
      <c r="K637" t="s">
        <v>12194</v>
      </c>
    </row>
    <row r="638" spans="1:11" x14ac:dyDescent="0.45">
      <c r="A638" t="s">
        <v>11759</v>
      </c>
      <c r="B638">
        <v>7</v>
      </c>
      <c r="C638" t="s">
        <v>3420</v>
      </c>
      <c r="D638" t="s">
        <v>3419</v>
      </c>
      <c r="E638" t="s">
        <v>690</v>
      </c>
      <c r="F638">
        <v>2023</v>
      </c>
      <c r="G638" t="s">
        <v>3418</v>
      </c>
      <c r="I638" t="s">
        <v>3417</v>
      </c>
      <c r="J638" t="s">
        <v>3416</v>
      </c>
      <c r="K638" t="s">
        <v>12516</v>
      </c>
    </row>
    <row r="639" spans="1:11" x14ac:dyDescent="0.45">
      <c r="A639" t="s">
        <v>11759</v>
      </c>
      <c r="B639">
        <v>7</v>
      </c>
      <c r="C639" t="s">
        <v>1283</v>
      </c>
      <c r="D639" t="s">
        <v>1282</v>
      </c>
      <c r="E639" t="s">
        <v>1281</v>
      </c>
      <c r="F639">
        <v>2021</v>
      </c>
      <c r="G639" t="s">
        <v>1280</v>
      </c>
      <c r="I639" t="s">
        <v>1279</v>
      </c>
      <c r="J639" t="s">
        <v>1278</v>
      </c>
      <c r="K639" t="s">
        <v>12819</v>
      </c>
    </row>
    <row r="640" spans="1:11" x14ac:dyDescent="0.45">
      <c r="A640" t="s">
        <v>11759</v>
      </c>
      <c r="B640">
        <v>7</v>
      </c>
      <c r="C640" t="s">
        <v>1612</v>
      </c>
      <c r="D640" t="s">
        <v>1611</v>
      </c>
      <c r="E640" t="s">
        <v>766</v>
      </c>
      <c r="F640">
        <v>2020</v>
      </c>
      <c r="G640" t="s">
        <v>1609</v>
      </c>
      <c r="I640" t="s">
        <v>1608</v>
      </c>
      <c r="J640" t="s">
        <v>1607</v>
      </c>
      <c r="K640" t="s">
        <v>12775</v>
      </c>
    </row>
    <row r="641" spans="1:11" x14ac:dyDescent="0.45">
      <c r="A641" t="s">
        <v>11759</v>
      </c>
      <c r="B641">
        <v>7</v>
      </c>
      <c r="C641" t="s">
        <v>4091</v>
      </c>
      <c r="D641" t="s">
        <v>4090</v>
      </c>
      <c r="E641" t="s">
        <v>720</v>
      </c>
      <c r="F641">
        <v>2022</v>
      </c>
      <c r="G641" t="s">
        <v>4088</v>
      </c>
      <c r="I641" t="s">
        <v>4087</v>
      </c>
      <c r="J641" t="s">
        <v>4086</v>
      </c>
      <c r="K641" t="s">
        <v>12419</v>
      </c>
    </row>
    <row r="642" spans="1:11" x14ac:dyDescent="0.45">
      <c r="A642" t="s">
        <v>11759</v>
      </c>
      <c r="B642">
        <v>7</v>
      </c>
      <c r="C642" t="s">
        <v>4251</v>
      </c>
      <c r="D642" t="s">
        <v>4250</v>
      </c>
      <c r="E642" t="s">
        <v>1013</v>
      </c>
      <c r="F642">
        <v>2022</v>
      </c>
      <c r="G642" t="s">
        <v>4249</v>
      </c>
      <c r="I642" t="s">
        <v>4248</v>
      </c>
      <c r="J642" t="s">
        <v>4247</v>
      </c>
      <c r="K642" t="s">
        <v>12394</v>
      </c>
    </row>
    <row r="643" spans="1:11" x14ac:dyDescent="0.45">
      <c r="A643" t="s">
        <v>11759</v>
      </c>
      <c r="B643">
        <v>7</v>
      </c>
      <c r="C643" t="s">
        <v>3366</v>
      </c>
      <c r="D643" t="s">
        <v>3365</v>
      </c>
      <c r="E643" t="s">
        <v>2947</v>
      </c>
      <c r="F643">
        <v>2022</v>
      </c>
      <c r="G643" t="s">
        <v>3364</v>
      </c>
      <c r="I643" t="s">
        <v>3363</v>
      </c>
      <c r="J643" t="s">
        <v>3362</v>
      </c>
      <c r="K643" t="s">
        <v>12524</v>
      </c>
    </row>
    <row r="644" spans="1:11" x14ac:dyDescent="0.45">
      <c r="A644" t="s">
        <v>11759</v>
      </c>
      <c r="B644">
        <v>7</v>
      </c>
      <c r="C644" t="s">
        <v>3228</v>
      </c>
      <c r="D644" t="s">
        <v>3227</v>
      </c>
      <c r="E644" t="s">
        <v>3226</v>
      </c>
      <c r="F644">
        <v>2023</v>
      </c>
      <c r="G644" t="s">
        <v>3225</v>
      </c>
      <c r="I644" t="s">
        <v>3224</v>
      </c>
      <c r="J644" t="s">
        <v>3223</v>
      </c>
      <c r="K644" t="s">
        <v>12545</v>
      </c>
    </row>
    <row r="645" spans="1:11" x14ac:dyDescent="0.45">
      <c r="A645" t="s">
        <v>11759</v>
      </c>
      <c r="B645">
        <v>7</v>
      </c>
      <c r="C645" t="s">
        <v>1269</v>
      </c>
      <c r="D645" t="s">
        <v>1268</v>
      </c>
      <c r="E645" t="s">
        <v>1267</v>
      </c>
      <c r="F645">
        <v>2021</v>
      </c>
      <c r="G645" t="s">
        <v>1266</v>
      </c>
      <c r="I645" t="s">
        <v>1265</v>
      </c>
      <c r="J645" t="s">
        <v>1264</v>
      </c>
      <c r="K645" t="s">
        <v>12821</v>
      </c>
    </row>
    <row r="646" spans="1:11" x14ac:dyDescent="0.45">
      <c r="A646" t="s">
        <v>11759</v>
      </c>
      <c r="B646">
        <v>7</v>
      </c>
      <c r="C646" t="s">
        <v>3569</v>
      </c>
      <c r="D646" t="s">
        <v>3568</v>
      </c>
      <c r="E646" t="s">
        <v>1241</v>
      </c>
      <c r="F646">
        <v>2023</v>
      </c>
      <c r="G646" t="s">
        <v>3565</v>
      </c>
      <c r="I646" t="s">
        <v>3564</v>
      </c>
      <c r="J646" t="s">
        <v>3563</v>
      </c>
      <c r="K646" t="s">
        <v>12495</v>
      </c>
    </row>
    <row r="647" spans="1:11" x14ac:dyDescent="0.45">
      <c r="A647" t="s">
        <v>11759</v>
      </c>
      <c r="B647">
        <v>7</v>
      </c>
      <c r="C647" t="s">
        <v>5254</v>
      </c>
      <c r="D647" t="s">
        <v>5253</v>
      </c>
      <c r="E647" t="s">
        <v>930</v>
      </c>
      <c r="F647">
        <v>2024</v>
      </c>
      <c r="G647" t="s">
        <v>5252</v>
      </c>
      <c r="I647" t="s">
        <v>5251</v>
      </c>
      <c r="J647" t="s">
        <v>5250</v>
      </c>
      <c r="K647" t="s">
        <v>12242</v>
      </c>
    </row>
    <row r="648" spans="1:11" x14ac:dyDescent="0.45">
      <c r="A648" t="s">
        <v>11760</v>
      </c>
      <c r="B648" t="s">
        <v>5857</v>
      </c>
      <c r="C648" t="s">
        <v>7433</v>
      </c>
      <c r="D648" t="s">
        <v>7430</v>
      </c>
      <c r="F648">
        <v>2023</v>
      </c>
      <c r="G648" t="s">
        <v>7428</v>
      </c>
      <c r="I648" t="s">
        <v>7427</v>
      </c>
      <c r="K648" t="s">
        <v>13066</v>
      </c>
    </row>
    <row r="649" spans="1:11" x14ac:dyDescent="0.45">
      <c r="A649" t="s">
        <v>11759</v>
      </c>
      <c r="B649">
        <v>7</v>
      </c>
      <c r="C649" t="s">
        <v>3028</v>
      </c>
      <c r="D649" t="s">
        <v>3027</v>
      </c>
      <c r="E649" t="s">
        <v>795</v>
      </c>
      <c r="F649">
        <v>2023</v>
      </c>
      <c r="G649" t="s">
        <v>3026</v>
      </c>
      <c r="I649" t="s">
        <v>3025</v>
      </c>
      <c r="J649" t="s">
        <v>3024</v>
      </c>
      <c r="K649" t="s">
        <v>12574</v>
      </c>
    </row>
    <row r="650" spans="1:11" x14ac:dyDescent="0.45">
      <c r="A650" t="s">
        <v>11759</v>
      </c>
      <c r="B650">
        <v>7</v>
      </c>
      <c r="C650" t="s">
        <v>2130</v>
      </c>
      <c r="D650" t="s">
        <v>2129</v>
      </c>
      <c r="E650" t="s">
        <v>676</v>
      </c>
      <c r="F650">
        <v>2017</v>
      </c>
      <c r="G650" t="s">
        <v>2127</v>
      </c>
      <c r="I650" t="s">
        <v>2126</v>
      </c>
      <c r="J650" t="s">
        <v>2125</v>
      </c>
      <c r="K650" t="s">
        <v>12704</v>
      </c>
    </row>
    <row r="651" spans="1:11" x14ac:dyDescent="0.45">
      <c r="A651" t="s">
        <v>11759</v>
      </c>
      <c r="B651">
        <v>7</v>
      </c>
      <c r="C651" t="s">
        <v>825</v>
      </c>
      <c r="D651" t="s">
        <v>824</v>
      </c>
      <c r="E651" t="s">
        <v>823</v>
      </c>
      <c r="F651">
        <v>2021</v>
      </c>
      <c r="G651" t="s">
        <v>822</v>
      </c>
      <c r="I651" t="s">
        <v>821</v>
      </c>
      <c r="J651" t="s">
        <v>820</v>
      </c>
      <c r="K651" t="s">
        <v>12885</v>
      </c>
    </row>
    <row r="652" spans="1:11" x14ac:dyDescent="0.45">
      <c r="A652" t="s">
        <v>11759</v>
      </c>
      <c r="B652">
        <v>7</v>
      </c>
      <c r="C652" t="s">
        <v>1677</v>
      </c>
      <c r="D652" t="s">
        <v>1676</v>
      </c>
      <c r="E652" t="s">
        <v>1675</v>
      </c>
      <c r="F652">
        <v>2020</v>
      </c>
      <c r="G652" t="s">
        <v>1674</v>
      </c>
      <c r="K652" t="s">
        <v>12765</v>
      </c>
    </row>
    <row r="653" spans="1:11" x14ac:dyDescent="0.45">
      <c r="A653" t="s">
        <v>11759</v>
      </c>
      <c r="B653">
        <v>7</v>
      </c>
      <c r="C653" t="s">
        <v>2614</v>
      </c>
      <c r="D653" t="s">
        <v>2613</v>
      </c>
      <c r="E653" t="s">
        <v>2612</v>
      </c>
      <c r="F653">
        <v>2023</v>
      </c>
      <c r="G653" t="s">
        <v>2611</v>
      </c>
      <c r="I653" t="s">
        <v>2610</v>
      </c>
      <c r="J653" t="s">
        <v>2609</v>
      </c>
      <c r="K653" t="s">
        <v>12636</v>
      </c>
    </row>
    <row r="654" spans="1:11" x14ac:dyDescent="0.45">
      <c r="A654" t="s">
        <v>11759</v>
      </c>
      <c r="B654">
        <v>7</v>
      </c>
      <c r="C654" t="s">
        <v>5464</v>
      </c>
      <c r="D654" t="s">
        <v>5463</v>
      </c>
      <c r="E654" t="s">
        <v>5462</v>
      </c>
      <c r="F654">
        <v>2024</v>
      </c>
      <c r="G654" t="s">
        <v>5460</v>
      </c>
      <c r="I654" t="s">
        <v>5459</v>
      </c>
      <c r="J654" t="s">
        <v>5458</v>
      </c>
      <c r="K654" t="s">
        <v>12210</v>
      </c>
    </row>
    <row r="655" spans="1:11" x14ac:dyDescent="0.45">
      <c r="A655" t="s">
        <v>11759</v>
      </c>
      <c r="B655">
        <v>7</v>
      </c>
      <c r="C655" t="s">
        <v>4438</v>
      </c>
      <c r="D655" t="s">
        <v>4437</v>
      </c>
      <c r="E655" t="s">
        <v>1717</v>
      </c>
      <c r="F655">
        <v>2021</v>
      </c>
      <c r="G655" t="s">
        <v>4436</v>
      </c>
      <c r="I655" t="s">
        <v>4435</v>
      </c>
      <c r="J655" t="s">
        <v>4434</v>
      </c>
      <c r="K655" t="s">
        <v>12366</v>
      </c>
    </row>
    <row r="656" spans="1:11" x14ac:dyDescent="0.45">
      <c r="A656" t="s">
        <v>11759</v>
      </c>
      <c r="B656">
        <v>7</v>
      </c>
      <c r="C656" t="s">
        <v>1049</v>
      </c>
      <c r="D656" t="s">
        <v>1048</v>
      </c>
      <c r="E656" t="s">
        <v>1047</v>
      </c>
      <c r="F656">
        <v>2020</v>
      </c>
      <c r="G656" t="s">
        <v>1045</v>
      </c>
      <c r="I656" t="s">
        <v>1044</v>
      </c>
      <c r="J656" t="s">
        <v>1043</v>
      </c>
      <c r="K656" t="s">
        <v>12853</v>
      </c>
    </row>
    <row r="657" spans="1:11" x14ac:dyDescent="0.45">
      <c r="A657" t="s">
        <v>11759</v>
      </c>
      <c r="B657">
        <v>7</v>
      </c>
      <c r="C657" t="s">
        <v>3750</v>
      </c>
      <c r="D657" t="s">
        <v>3749</v>
      </c>
      <c r="E657" t="s">
        <v>1731</v>
      </c>
      <c r="F657">
        <v>2022</v>
      </c>
      <c r="G657" t="s">
        <v>3748</v>
      </c>
      <c r="I657" t="s">
        <v>3747</v>
      </c>
      <c r="J657" t="s">
        <v>3746</v>
      </c>
      <c r="K657" t="s">
        <v>12468</v>
      </c>
    </row>
    <row r="658" spans="1:11" x14ac:dyDescent="0.45">
      <c r="A658" t="s">
        <v>11759</v>
      </c>
      <c r="B658">
        <v>7</v>
      </c>
      <c r="C658" t="s">
        <v>4691</v>
      </c>
      <c r="D658" t="s">
        <v>4690</v>
      </c>
      <c r="E658" t="s">
        <v>4689</v>
      </c>
      <c r="F658">
        <v>2024</v>
      </c>
      <c r="G658" t="s">
        <v>4687</v>
      </c>
      <c r="I658" t="s">
        <v>4686</v>
      </c>
      <c r="K658" t="s">
        <v>12328</v>
      </c>
    </row>
    <row r="659" spans="1:11" x14ac:dyDescent="0.45">
      <c r="A659" t="s">
        <v>11759</v>
      </c>
      <c r="B659">
        <v>7</v>
      </c>
      <c r="C659" t="s">
        <v>5047</v>
      </c>
      <c r="D659" t="s">
        <v>5046</v>
      </c>
      <c r="E659" t="s">
        <v>795</v>
      </c>
      <c r="F659">
        <v>2024</v>
      </c>
      <c r="G659" t="s">
        <v>5045</v>
      </c>
      <c r="I659" t="s">
        <v>5044</v>
      </c>
      <c r="J659" t="s">
        <v>5043</v>
      </c>
      <c r="K659" t="s">
        <v>12274</v>
      </c>
    </row>
    <row r="660" spans="1:11" x14ac:dyDescent="0.45">
      <c r="A660" t="s">
        <v>11759</v>
      </c>
      <c r="B660">
        <v>7</v>
      </c>
      <c r="C660" t="s">
        <v>4489</v>
      </c>
      <c r="D660" t="s">
        <v>4488</v>
      </c>
      <c r="E660" t="s">
        <v>4487</v>
      </c>
      <c r="F660">
        <v>2022</v>
      </c>
      <c r="G660" t="s">
        <v>4486</v>
      </c>
      <c r="I660" t="s">
        <v>4485</v>
      </c>
      <c r="J660" t="s">
        <v>4484</v>
      </c>
      <c r="K660" t="s">
        <v>12358</v>
      </c>
    </row>
    <row r="661" spans="1:11" x14ac:dyDescent="0.45">
      <c r="A661" t="s">
        <v>11759</v>
      </c>
      <c r="B661">
        <v>7</v>
      </c>
      <c r="C661" t="s">
        <v>5659</v>
      </c>
      <c r="D661" t="s">
        <v>5658</v>
      </c>
      <c r="E661" t="s">
        <v>5657</v>
      </c>
      <c r="F661">
        <v>2024</v>
      </c>
      <c r="G661" t="s">
        <v>5656</v>
      </c>
      <c r="I661" t="s">
        <v>5655</v>
      </c>
      <c r="J661" t="s">
        <v>5654</v>
      </c>
      <c r="K661" t="s">
        <v>12181</v>
      </c>
    </row>
    <row r="662" spans="1:11" x14ac:dyDescent="0.45">
      <c r="A662" t="s">
        <v>11759</v>
      </c>
      <c r="B662">
        <v>7</v>
      </c>
      <c r="C662" t="s">
        <v>4482</v>
      </c>
      <c r="D662" t="s">
        <v>4481</v>
      </c>
      <c r="E662" t="s">
        <v>655</v>
      </c>
      <c r="F662">
        <v>2021</v>
      </c>
      <c r="G662" t="s">
        <v>4480</v>
      </c>
      <c r="I662" t="s">
        <v>4479</v>
      </c>
      <c r="J662" t="s">
        <v>4478</v>
      </c>
      <c r="K662" t="s">
        <v>12359</v>
      </c>
    </row>
    <row r="663" spans="1:11" x14ac:dyDescent="0.45">
      <c r="A663" t="s">
        <v>11759</v>
      </c>
      <c r="B663">
        <v>7</v>
      </c>
      <c r="C663" t="s">
        <v>3594</v>
      </c>
      <c r="D663" t="s">
        <v>3593</v>
      </c>
      <c r="E663" t="s">
        <v>1901</v>
      </c>
      <c r="F663">
        <v>2022</v>
      </c>
      <c r="G663" t="s">
        <v>3592</v>
      </c>
      <c r="I663" t="s">
        <v>3591</v>
      </c>
      <c r="J663" t="s">
        <v>3590</v>
      </c>
      <c r="K663" t="s">
        <v>12491</v>
      </c>
    </row>
    <row r="664" spans="1:11" x14ac:dyDescent="0.45">
      <c r="A664" t="s">
        <v>11759</v>
      </c>
      <c r="B664">
        <v>7</v>
      </c>
      <c r="C664" t="s">
        <v>1532</v>
      </c>
      <c r="D664" t="s">
        <v>1531</v>
      </c>
      <c r="E664" t="s">
        <v>930</v>
      </c>
      <c r="F664">
        <v>2019</v>
      </c>
      <c r="G664" t="s">
        <v>1528</v>
      </c>
      <c r="I664" t="s">
        <v>1527</v>
      </c>
      <c r="J664" t="s">
        <v>1526</v>
      </c>
      <c r="K664" t="s">
        <v>12786</v>
      </c>
    </row>
    <row r="665" spans="1:11" x14ac:dyDescent="0.45">
      <c r="A665" t="s">
        <v>11759</v>
      </c>
      <c r="B665">
        <v>7</v>
      </c>
      <c r="C665" t="s">
        <v>775</v>
      </c>
      <c r="D665" t="s">
        <v>774</v>
      </c>
      <c r="E665" t="s">
        <v>773</v>
      </c>
      <c r="F665">
        <v>2020</v>
      </c>
      <c r="G665" t="s">
        <v>772</v>
      </c>
      <c r="I665" t="s">
        <v>771</v>
      </c>
      <c r="J665" t="s">
        <v>770</v>
      </c>
      <c r="K665" t="s">
        <v>12892</v>
      </c>
    </row>
    <row r="666" spans="1:11" x14ac:dyDescent="0.45">
      <c r="A666" t="s">
        <v>11759</v>
      </c>
      <c r="B666">
        <v>7</v>
      </c>
      <c r="C666" t="s">
        <v>5444</v>
      </c>
      <c r="D666" t="s">
        <v>5443</v>
      </c>
      <c r="E666" t="s">
        <v>5442</v>
      </c>
      <c r="F666">
        <v>2024</v>
      </c>
      <c r="G666" t="s">
        <v>5441</v>
      </c>
      <c r="I666" t="s">
        <v>5440</v>
      </c>
      <c r="J666" t="s">
        <v>5439</v>
      </c>
      <c r="K666" t="s">
        <v>12213</v>
      </c>
    </row>
    <row r="667" spans="1:11" x14ac:dyDescent="0.45">
      <c r="A667" t="s">
        <v>11759</v>
      </c>
      <c r="B667">
        <v>7</v>
      </c>
      <c r="C667" t="s">
        <v>1561</v>
      </c>
      <c r="D667" t="s">
        <v>1560</v>
      </c>
      <c r="E667" t="s">
        <v>1559</v>
      </c>
      <c r="F667">
        <v>2018</v>
      </c>
      <c r="G667" t="s">
        <v>1558</v>
      </c>
      <c r="I667" t="s">
        <v>1557</v>
      </c>
      <c r="J667" t="s">
        <v>1556</v>
      </c>
      <c r="K667" t="s">
        <v>12782</v>
      </c>
    </row>
    <row r="668" spans="1:11" x14ac:dyDescent="0.45">
      <c r="A668" t="s">
        <v>11759</v>
      </c>
      <c r="B668">
        <v>7</v>
      </c>
      <c r="C668" t="s">
        <v>4343</v>
      </c>
      <c r="D668" t="s">
        <v>4342</v>
      </c>
      <c r="E668" t="s">
        <v>1020</v>
      </c>
      <c r="F668">
        <v>2022</v>
      </c>
      <c r="G668" t="s">
        <v>4341</v>
      </c>
      <c r="I668" t="s">
        <v>4340</v>
      </c>
      <c r="J668" t="s">
        <v>4339</v>
      </c>
      <c r="K668" t="s">
        <v>12380</v>
      </c>
    </row>
    <row r="669" spans="1:11" x14ac:dyDescent="0.45">
      <c r="A669" t="s">
        <v>11759</v>
      </c>
      <c r="B669">
        <v>7</v>
      </c>
      <c r="C669" t="s">
        <v>692</v>
      </c>
      <c r="D669" t="s">
        <v>2340</v>
      </c>
      <c r="E669" t="s">
        <v>605</v>
      </c>
      <c r="F669">
        <v>2018</v>
      </c>
      <c r="G669" t="s">
        <v>2338</v>
      </c>
      <c r="I669" t="s">
        <v>2337</v>
      </c>
      <c r="J669" t="s">
        <v>2336</v>
      </c>
      <c r="K669" t="s">
        <v>12676</v>
      </c>
    </row>
    <row r="670" spans="1:11" x14ac:dyDescent="0.45">
      <c r="A670" t="s">
        <v>11759</v>
      </c>
      <c r="B670">
        <v>7</v>
      </c>
      <c r="C670" t="s">
        <v>783</v>
      </c>
      <c r="D670" t="s">
        <v>782</v>
      </c>
      <c r="E670" t="s">
        <v>781</v>
      </c>
      <c r="F670">
        <v>2020</v>
      </c>
      <c r="G670" t="s">
        <v>779</v>
      </c>
      <c r="I670" t="s">
        <v>778</v>
      </c>
      <c r="J670" t="s">
        <v>777</v>
      </c>
      <c r="K670" t="s">
        <v>12891</v>
      </c>
    </row>
    <row r="671" spans="1:11" x14ac:dyDescent="0.45">
      <c r="A671" t="s">
        <v>11759</v>
      </c>
      <c r="B671">
        <v>7</v>
      </c>
      <c r="C671" t="s">
        <v>2146</v>
      </c>
      <c r="D671" t="s">
        <v>2145</v>
      </c>
      <c r="E671" t="s">
        <v>2144</v>
      </c>
      <c r="F671">
        <v>2017</v>
      </c>
      <c r="G671" t="s">
        <v>2142</v>
      </c>
      <c r="I671" t="s">
        <v>2141</v>
      </c>
      <c r="K671" t="s">
        <v>12702</v>
      </c>
    </row>
    <row r="672" spans="1:11" x14ac:dyDescent="0.45">
      <c r="A672" t="s">
        <v>11759</v>
      </c>
      <c r="B672">
        <v>7</v>
      </c>
      <c r="C672" t="s">
        <v>4834</v>
      </c>
      <c r="D672" t="s">
        <v>4833</v>
      </c>
      <c r="E672" t="s">
        <v>4832</v>
      </c>
      <c r="F672">
        <v>2024</v>
      </c>
      <c r="G672" t="s">
        <v>4830</v>
      </c>
      <c r="I672" t="s">
        <v>4829</v>
      </c>
      <c r="K672" t="s">
        <v>12306</v>
      </c>
    </row>
    <row r="673" spans="1:11" x14ac:dyDescent="0.45">
      <c r="A673" t="s">
        <v>11760</v>
      </c>
      <c r="B673" t="s">
        <v>5857</v>
      </c>
      <c r="C673" t="s">
        <v>6484</v>
      </c>
      <c r="D673" t="s">
        <v>6481</v>
      </c>
      <c r="F673">
        <v>2018</v>
      </c>
      <c r="G673" t="s">
        <v>6479</v>
      </c>
      <c r="I673" t="s">
        <v>6478</v>
      </c>
      <c r="K673" t="s">
        <v>13162</v>
      </c>
    </row>
    <row r="674" spans="1:11" x14ac:dyDescent="0.45">
      <c r="A674" t="s">
        <v>11759</v>
      </c>
      <c r="B674">
        <v>7</v>
      </c>
      <c r="C674" t="s">
        <v>4622</v>
      </c>
      <c r="D674" t="s">
        <v>4621</v>
      </c>
      <c r="E674" t="s">
        <v>2366</v>
      </c>
      <c r="F674">
        <v>2024</v>
      </c>
      <c r="G674" t="s">
        <v>4620</v>
      </c>
      <c r="I674" t="s">
        <v>4619</v>
      </c>
      <c r="J674" t="s">
        <v>4618</v>
      </c>
      <c r="K674" t="s">
        <v>12338</v>
      </c>
    </row>
    <row r="675" spans="1:11" x14ac:dyDescent="0.45">
      <c r="A675" t="s">
        <v>11759</v>
      </c>
      <c r="B675">
        <v>7</v>
      </c>
      <c r="C675" t="s">
        <v>2540</v>
      </c>
      <c r="D675" t="s">
        <v>2539</v>
      </c>
      <c r="E675" t="s">
        <v>2538</v>
      </c>
      <c r="F675">
        <v>2023</v>
      </c>
      <c r="G675" t="s">
        <v>2537</v>
      </c>
      <c r="I675" t="s">
        <v>2536</v>
      </c>
      <c r="K675" t="s">
        <v>12647</v>
      </c>
    </row>
    <row r="676" spans="1:11" x14ac:dyDescent="0.45">
      <c r="A676" t="s">
        <v>11759</v>
      </c>
      <c r="B676">
        <v>7</v>
      </c>
      <c r="C676" t="s">
        <v>3164</v>
      </c>
      <c r="D676" t="s">
        <v>3163</v>
      </c>
      <c r="E676" t="s">
        <v>1731</v>
      </c>
      <c r="F676">
        <v>2023</v>
      </c>
      <c r="G676" t="s">
        <v>3162</v>
      </c>
      <c r="I676" t="s">
        <v>3161</v>
      </c>
      <c r="J676" t="s">
        <v>3160</v>
      </c>
      <c r="K676" t="s">
        <v>12554</v>
      </c>
    </row>
    <row r="677" spans="1:11" x14ac:dyDescent="0.45">
      <c r="A677" t="s">
        <v>11759</v>
      </c>
      <c r="B677">
        <v>7</v>
      </c>
      <c r="C677" t="s">
        <v>2048</v>
      </c>
      <c r="D677" t="s">
        <v>2047</v>
      </c>
      <c r="E677" t="s">
        <v>2046</v>
      </c>
      <c r="F677">
        <v>2018</v>
      </c>
      <c r="G677" t="s">
        <v>2043</v>
      </c>
      <c r="I677" t="s">
        <v>2042</v>
      </c>
      <c r="J677" t="s">
        <v>2041</v>
      </c>
      <c r="K677" t="s">
        <v>12715</v>
      </c>
    </row>
    <row r="678" spans="1:11" x14ac:dyDescent="0.45">
      <c r="A678" t="s">
        <v>11759</v>
      </c>
      <c r="B678">
        <v>7</v>
      </c>
      <c r="C678" t="s">
        <v>4761</v>
      </c>
      <c r="D678" t="s">
        <v>4760</v>
      </c>
      <c r="E678" t="s">
        <v>2151</v>
      </c>
      <c r="F678">
        <v>2024</v>
      </c>
      <c r="G678" t="s">
        <v>4759</v>
      </c>
      <c r="I678" t="s">
        <v>4758</v>
      </c>
      <c r="J678" t="s">
        <v>4757</v>
      </c>
      <c r="K678" t="s">
        <v>12317</v>
      </c>
    </row>
    <row r="679" spans="1:11" x14ac:dyDescent="0.45">
      <c r="A679" t="s">
        <v>11759</v>
      </c>
      <c r="B679">
        <v>7</v>
      </c>
      <c r="C679" t="s">
        <v>1320</v>
      </c>
      <c r="D679" t="s">
        <v>1319</v>
      </c>
      <c r="E679" t="s">
        <v>1318</v>
      </c>
      <c r="F679">
        <v>2019</v>
      </c>
      <c r="G679" t="s">
        <v>1316</v>
      </c>
      <c r="I679" t="s">
        <v>1315</v>
      </c>
      <c r="J679" t="s">
        <v>1314</v>
      </c>
      <c r="K679" t="s">
        <v>12814</v>
      </c>
    </row>
    <row r="680" spans="1:11" x14ac:dyDescent="0.45">
      <c r="A680" t="s">
        <v>11759</v>
      </c>
      <c r="B680">
        <v>7</v>
      </c>
      <c r="C680" t="s">
        <v>939</v>
      </c>
      <c r="D680" t="s">
        <v>938</v>
      </c>
      <c r="E680" t="s">
        <v>736</v>
      </c>
      <c r="F680">
        <v>2021</v>
      </c>
      <c r="G680" t="s">
        <v>936</v>
      </c>
      <c r="I680" t="s">
        <v>935</v>
      </c>
      <c r="J680" t="s">
        <v>934</v>
      </c>
      <c r="K680" t="s">
        <v>12869</v>
      </c>
    </row>
    <row r="681" spans="1:11" x14ac:dyDescent="0.45">
      <c r="A681" t="s">
        <v>11759</v>
      </c>
      <c r="B681">
        <v>7</v>
      </c>
      <c r="C681" t="s">
        <v>3199</v>
      </c>
      <c r="D681" t="s">
        <v>3198</v>
      </c>
      <c r="E681" t="s">
        <v>3197</v>
      </c>
      <c r="F681">
        <v>2022</v>
      </c>
      <c r="G681" t="s">
        <v>3195</v>
      </c>
      <c r="I681" t="s">
        <v>3194</v>
      </c>
      <c r="J681" t="s">
        <v>3193</v>
      </c>
      <c r="K681" t="s">
        <v>12549</v>
      </c>
    </row>
    <row r="682" spans="1:11" x14ac:dyDescent="0.45">
      <c r="A682" t="s">
        <v>11759</v>
      </c>
      <c r="B682">
        <v>7</v>
      </c>
      <c r="C682" t="s">
        <v>2989</v>
      </c>
      <c r="D682" t="s">
        <v>2988</v>
      </c>
      <c r="E682" t="s">
        <v>2206</v>
      </c>
      <c r="F682">
        <v>2023</v>
      </c>
      <c r="G682" t="s">
        <v>2987</v>
      </c>
      <c r="I682" t="s">
        <v>2986</v>
      </c>
      <c r="J682" t="s">
        <v>2985</v>
      </c>
      <c r="K682" t="s">
        <v>12580</v>
      </c>
    </row>
    <row r="683" spans="1:11" x14ac:dyDescent="0.45">
      <c r="A683" t="s">
        <v>11759</v>
      </c>
      <c r="B683">
        <v>7</v>
      </c>
      <c r="C683" t="s">
        <v>987</v>
      </c>
      <c r="D683" t="s">
        <v>986</v>
      </c>
      <c r="E683" t="s">
        <v>795</v>
      </c>
      <c r="F683">
        <v>2021</v>
      </c>
      <c r="G683" t="s">
        <v>985</v>
      </c>
      <c r="I683" t="s">
        <v>984</v>
      </c>
      <c r="J683" t="s">
        <v>983</v>
      </c>
      <c r="K683" t="s">
        <v>12862</v>
      </c>
    </row>
    <row r="684" spans="1:11" x14ac:dyDescent="0.45">
      <c r="A684" t="s">
        <v>11759</v>
      </c>
      <c r="B684">
        <v>7</v>
      </c>
      <c r="C684" t="s">
        <v>5094</v>
      </c>
      <c r="D684" t="s">
        <v>5093</v>
      </c>
      <c r="E684" t="s">
        <v>2380</v>
      </c>
      <c r="F684">
        <v>2024</v>
      </c>
      <c r="G684" t="s">
        <v>5092</v>
      </c>
      <c r="I684" t="s">
        <v>5091</v>
      </c>
      <c r="J684" t="s">
        <v>5090</v>
      </c>
      <c r="K684" t="s">
        <v>12267</v>
      </c>
    </row>
    <row r="685" spans="1:11" x14ac:dyDescent="0.45">
      <c r="A685" t="s">
        <v>11759</v>
      </c>
      <c r="B685">
        <v>7</v>
      </c>
      <c r="C685" t="s">
        <v>4476</v>
      </c>
      <c r="D685" t="s">
        <v>4475</v>
      </c>
      <c r="E685" t="s">
        <v>1921</v>
      </c>
      <c r="F685">
        <v>2022</v>
      </c>
      <c r="G685" t="s">
        <v>4474</v>
      </c>
      <c r="I685" t="s">
        <v>4473</v>
      </c>
      <c r="J685" t="s">
        <v>4472</v>
      </c>
      <c r="K685" t="s">
        <v>12360</v>
      </c>
    </row>
    <row r="686" spans="1:11" x14ac:dyDescent="0.45">
      <c r="A686" t="s">
        <v>11759</v>
      </c>
      <c r="B686">
        <v>7</v>
      </c>
      <c r="C686" t="s">
        <v>3744</v>
      </c>
      <c r="D686" t="s">
        <v>3743</v>
      </c>
      <c r="E686" t="s">
        <v>3742</v>
      </c>
      <c r="F686">
        <v>2023</v>
      </c>
      <c r="G686" t="s">
        <v>3741</v>
      </c>
      <c r="I686" t="s">
        <v>3740</v>
      </c>
      <c r="J686" t="s">
        <v>3739</v>
      </c>
      <c r="K686" t="s">
        <v>12469</v>
      </c>
    </row>
    <row r="687" spans="1:11" x14ac:dyDescent="0.45">
      <c r="A687" t="s">
        <v>11759</v>
      </c>
      <c r="B687">
        <v>7</v>
      </c>
      <c r="C687" t="s">
        <v>1090</v>
      </c>
      <c r="D687" t="s">
        <v>1089</v>
      </c>
      <c r="E687" t="s">
        <v>633</v>
      </c>
      <c r="F687">
        <v>2020</v>
      </c>
      <c r="G687" t="s">
        <v>1088</v>
      </c>
      <c r="I687" t="s">
        <v>1087</v>
      </c>
      <c r="J687" t="s">
        <v>1086</v>
      </c>
      <c r="K687" t="s">
        <v>12847</v>
      </c>
    </row>
    <row r="688" spans="1:11" x14ac:dyDescent="0.45">
      <c r="A688" t="s">
        <v>11759</v>
      </c>
      <c r="B688">
        <v>7</v>
      </c>
      <c r="C688" t="s">
        <v>1787</v>
      </c>
      <c r="D688" t="s">
        <v>1786</v>
      </c>
      <c r="E688" t="s">
        <v>1785</v>
      </c>
      <c r="F688">
        <v>2019</v>
      </c>
      <c r="G688" t="s">
        <v>1782</v>
      </c>
      <c r="I688" t="s">
        <v>1781</v>
      </c>
      <c r="J688" t="s">
        <v>1780</v>
      </c>
      <c r="K688" t="s">
        <v>12751</v>
      </c>
    </row>
    <row r="689" spans="1:11" x14ac:dyDescent="0.45">
      <c r="A689" t="s">
        <v>11759</v>
      </c>
      <c r="B689">
        <v>7</v>
      </c>
      <c r="C689" t="s">
        <v>1222</v>
      </c>
      <c r="D689" t="s">
        <v>1221</v>
      </c>
      <c r="E689" t="s">
        <v>626</v>
      </c>
      <c r="F689">
        <v>2021</v>
      </c>
      <c r="G689" t="s">
        <v>1220</v>
      </c>
      <c r="I689" t="s">
        <v>1219</v>
      </c>
      <c r="J689" t="s">
        <v>1218</v>
      </c>
      <c r="K689" t="s">
        <v>12828</v>
      </c>
    </row>
    <row r="690" spans="1:11" x14ac:dyDescent="0.45">
      <c r="A690" t="s">
        <v>11759</v>
      </c>
      <c r="B690">
        <v>7</v>
      </c>
      <c r="C690" t="s">
        <v>946</v>
      </c>
      <c r="D690" t="s">
        <v>945</v>
      </c>
      <c r="E690" t="s">
        <v>893</v>
      </c>
      <c r="F690">
        <v>2020</v>
      </c>
      <c r="G690" t="s">
        <v>943</v>
      </c>
      <c r="I690" t="s">
        <v>942</v>
      </c>
      <c r="J690" t="s">
        <v>941</v>
      </c>
      <c r="K690" t="s">
        <v>12868</v>
      </c>
    </row>
    <row r="691" spans="1:11" x14ac:dyDescent="0.45">
      <c r="A691" t="s">
        <v>11759</v>
      </c>
      <c r="B691">
        <v>7</v>
      </c>
      <c r="C691" t="s">
        <v>4156</v>
      </c>
      <c r="D691" t="s">
        <v>4155</v>
      </c>
      <c r="E691" t="s">
        <v>4154</v>
      </c>
      <c r="F691">
        <v>2021</v>
      </c>
      <c r="G691" t="s">
        <v>4153</v>
      </c>
      <c r="I691" t="s">
        <v>4152</v>
      </c>
      <c r="J691" t="s">
        <v>4151</v>
      </c>
      <c r="K691" t="s">
        <v>12409</v>
      </c>
    </row>
    <row r="692" spans="1:11" x14ac:dyDescent="0.45">
      <c r="A692" t="s">
        <v>11759</v>
      </c>
      <c r="B692">
        <v>7</v>
      </c>
      <c r="C692" t="s">
        <v>4848</v>
      </c>
      <c r="D692" t="s">
        <v>4847</v>
      </c>
      <c r="E692" t="s">
        <v>4846</v>
      </c>
      <c r="F692">
        <v>2024</v>
      </c>
      <c r="G692" t="s">
        <v>4845</v>
      </c>
      <c r="I692" t="s">
        <v>4844</v>
      </c>
      <c r="J692" t="s">
        <v>4843</v>
      </c>
      <c r="K692" t="s">
        <v>12304</v>
      </c>
    </row>
    <row r="693" spans="1:11" x14ac:dyDescent="0.45">
      <c r="A693" t="s">
        <v>11759</v>
      </c>
      <c r="B693">
        <v>7</v>
      </c>
      <c r="C693" t="s">
        <v>3545</v>
      </c>
      <c r="D693" t="s">
        <v>3544</v>
      </c>
      <c r="E693" t="s">
        <v>1295</v>
      </c>
      <c r="F693">
        <v>2023</v>
      </c>
      <c r="G693" t="s">
        <v>3542</v>
      </c>
      <c r="I693" t="s">
        <v>3541</v>
      </c>
      <c r="J693" t="s">
        <v>3540</v>
      </c>
      <c r="K693" t="s">
        <v>12498</v>
      </c>
    </row>
    <row r="694" spans="1:11" x14ac:dyDescent="0.45">
      <c r="A694" t="s">
        <v>11759</v>
      </c>
      <c r="B694">
        <v>7</v>
      </c>
      <c r="C694" t="s">
        <v>2567</v>
      </c>
      <c r="D694" t="s">
        <v>2566</v>
      </c>
      <c r="E694" t="s">
        <v>626</v>
      </c>
      <c r="F694">
        <v>2023</v>
      </c>
      <c r="G694" t="s">
        <v>2565</v>
      </c>
      <c r="I694" t="s">
        <v>2564</v>
      </c>
      <c r="J694" t="s">
        <v>2563</v>
      </c>
      <c r="K694" t="s">
        <v>12643</v>
      </c>
    </row>
    <row r="695" spans="1:11" x14ac:dyDescent="0.45">
      <c r="A695" t="s">
        <v>11759</v>
      </c>
      <c r="B695">
        <v>7</v>
      </c>
      <c r="C695" t="s">
        <v>4098</v>
      </c>
      <c r="D695" t="s">
        <v>4097</v>
      </c>
      <c r="E695" t="s">
        <v>902</v>
      </c>
      <c r="F695">
        <v>2022</v>
      </c>
      <c r="G695" t="s">
        <v>4095</v>
      </c>
      <c r="I695" t="s">
        <v>4094</v>
      </c>
      <c r="J695" t="s">
        <v>4093</v>
      </c>
      <c r="K695" t="s">
        <v>12418</v>
      </c>
    </row>
    <row r="696" spans="1:11" x14ac:dyDescent="0.45">
      <c r="A696" t="s">
        <v>11759</v>
      </c>
      <c r="B696">
        <v>7</v>
      </c>
      <c r="C696" t="s">
        <v>5550</v>
      </c>
      <c r="D696" t="s">
        <v>5549</v>
      </c>
      <c r="E696" t="s">
        <v>5548</v>
      </c>
      <c r="F696">
        <v>2024</v>
      </c>
      <c r="G696" t="s">
        <v>5547</v>
      </c>
      <c r="I696" t="s">
        <v>5546</v>
      </c>
      <c r="J696" t="s">
        <v>5545</v>
      </c>
      <c r="K696" t="s">
        <v>12197</v>
      </c>
    </row>
    <row r="697" spans="1:11" x14ac:dyDescent="0.45">
      <c r="A697" t="s">
        <v>11759</v>
      </c>
      <c r="B697">
        <v>7</v>
      </c>
      <c r="C697" t="s">
        <v>2534</v>
      </c>
      <c r="D697" t="s">
        <v>2533</v>
      </c>
      <c r="E697" t="s">
        <v>2532</v>
      </c>
      <c r="F697">
        <v>2023</v>
      </c>
      <c r="G697" t="s">
        <v>2531</v>
      </c>
      <c r="I697" t="s">
        <v>2530</v>
      </c>
      <c r="J697" t="s">
        <v>2529</v>
      </c>
      <c r="K697" t="s">
        <v>12648</v>
      </c>
    </row>
    <row r="698" spans="1:11" x14ac:dyDescent="0.45">
      <c r="A698" t="s">
        <v>11759</v>
      </c>
      <c r="B698">
        <v>7</v>
      </c>
      <c r="C698" t="s">
        <v>2864</v>
      </c>
      <c r="D698" t="s">
        <v>2863</v>
      </c>
      <c r="E698" t="s">
        <v>2862</v>
      </c>
      <c r="F698">
        <v>2023</v>
      </c>
      <c r="G698" t="s">
        <v>2861</v>
      </c>
      <c r="I698" t="s">
        <v>2860</v>
      </c>
      <c r="J698" t="s">
        <v>2859</v>
      </c>
      <c r="K698" t="s">
        <v>12599</v>
      </c>
    </row>
    <row r="699" spans="1:11" x14ac:dyDescent="0.45">
      <c r="A699" t="s">
        <v>11759</v>
      </c>
      <c r="B699">
        <v>7</v>
      </c>
      <c r="C699" t="s">
        <v>2594</v>
      </c>
      <c r="D699" t="s">
        <v>2593</v>
      </c>
      <c r="E699" t="s">
        <v>2592</v>
      </c>
      <c r="F699">
        <v>2023</v>
      </c>
      <c r="G699" t="s">
        <v>2591</v>
      </c>
      <c r="I699" t="s">
        <v>2590</v>
      </c>
      <c r="J699" t="s">
        <v>2589</v>
      </c>
      <c r="K699" t="s">
        <v>12639</v>
      </c>
    </row>
    <row r="700" spans="1:11" x14ac:dyDescent="0.45">
      <c r="A700" t="s">
        <v>11759</v>
      </c>
      <c r="B700">
        <v>7</v>
      </c>
      <c r="C700" t="s">
        <v>2223</v>
      </c>
      <c r="D700" t="s">
        <v>2222</v>
      </c>
      <c r="E700" t="s">
        <v>2221</v>
      </c>
      <c r="F700">
        <v>2017</v>
      </c>
      <c r="G700" t="s">
        <v>2220</v>
      </c>
      <c r="I700" t="s">
        <v>2219</v>
      </c>
      <c r="J700" t="s">
        <v>2218</v>
      </c>
      <c r="K700" t="s">
        <v>12692</v>
      </c>
    </row>
    <row r="701" spans="1:11" x14ac:dyDescent="0.45">
      <c r="A701" t="s">
        <v>11759</v>
      </c>
      <c r="B701">
        <v>7</v>
      </c>
      <c r="C701" t="s">
        <v>2515</v>
      </c>
      <c r="D701" t="s">
        <v>2514</v>
      </c>
      <c r="E701" t="s">
        <v>830</v>
      </c>
      <c r="F701">
        <v>2023</v>
      </c>
      <c r="G701" t="s">
        <v>2513</v>
      </c>
      <c r="I701" t="s">
        <v>2512</v>
      </c>
      <c r="J701" t="s">
        <v>2511</v>
      </c>
      <c r="K701" t="s">
        <v>12651</v>
      </c>
    </row>
    <row r="702" spans="1:11" x14ac:dyDescent="0.45">
      <c r="A702" t="s">
        <v>11759</v>
      </c>
      <c r="B702">
        <v>7</v>
      </c>
      <c r="C702" t="s">
        <v>3673</v>
      </c>
      <c r="D702" t="s">
        <v>3672</v>
      </c>
      <c r="E702" t="s">
        <v>720</v>
      </c>
      <c r="F702">
        <v>2023</v>
      </c>
      <c r="G702" t="s">
        <v>3670</v>
      </c>
      <c r="I702" t="s">
        <v>3669</v>
      </c>
      <c r="J702" t="s">
        <v>3668</v>
      </c>
      <c r="K702" t="s">
        <v>12480</v>
      </c>
    </row>
    <row r="703" spans="1:11" x14ac:dyDescent="0.45">
      <c r="A703" t="s">
        <v>11759</v>
      </c>
      <c r="B703">
        <v>7</v>
      </c>
      <c r="C703" t="s">
        <v>5721</v>
      </c>
      <c r="D703" t="s">
        <v>5720</v>
      </c>
      <c r="E703" t="s">
        <v>3189</v>
      </c>
      <c r="F703">
        <v>2024</v>
      </c>
      <c r="G703" t="s">
        <v>5719</v>
      </c>
      <c r="I703" t="s">
        <v>5718</v>
      </c>
      <c r="J703" t="s">
        <v>5717</v>
      </c>
      <c r="K703" t="s">
        <v>12171</v>
      </c>
    </row>
    <row r="704" spans="1:11" x14ac:dyDescent="0.45">
      <c r="A704" t="s">
        <v>11759</v>
      </c>
      <c r="B704">
        <v>7</v>
      </c>
      <c r="C704" t="s">
        <v>5537</v>
      </c>
      <c r="D704" t="s">
        <v>5536</v>
      </c>
      <c r="E704" t="s">
        <v>690</v>
      </c>
      <c r="F704">
        <v>2024</v>
      </c>
      <c r="G704" t="s">
        <v>5535</v>
      </c>
      <c r="I704" t="s">
        <v>5534</v>
      </c>
      <c r="J704" t="s">
        <v>5533</v>
      </c>
      <c r="K704" t="s">
        <v>12199</v>
      </c>
    </row>
    <row r="705" spans="1:11" x14ac:dyDescent="0.45">
      <c r="A705" t="s">
        <v>11759</v>
      </c>
      <c r="B705">
        <v>7</v>
      </c>
      <c r="C705" t="s">
        <v>1860</v>
      </c>
      <c r="D705" t="s">
        <v>1859</v>
      </c>
      <c r="E705" t="s">
        <v>1858</v>
      </c>
      <c r="F705">
        <v>2019</v>
      </c>
      <c r="G705" t="s">
        <v>1856</v>
      </c>
      <c r="I705" t="s">
        <v>1855</v>
      </c>
      <c r="J705" t="s">
        <v>1854</v>
      </c>
      <c r="K705" t="s">
        <v>12741</v>
      </c>
    </row>
    <row r="706" spans="1:11" x14ac:dyDescent="0.45">
      <c r="A706" t="s">
        <v>11759</v>
      </c>
      <c r="B706">
        <v>7</v>
      </c>
      <c r="C706" t="s">
        <v>4187</v>
      </c>
      <c r="D706" t="s">
        <v>4186</v>
      </c>
      <c r="E706" t="s">
        <v>4185</v>
      </c>
      <c r="F706">
        <v>2022</v>
      </c>
      <c r="G706" t="s">
        <v>4184</v>
      </c>
      <c r="I706" t="s">
        <v>4183</v>
      </c>
      <c r="J706" t="s">
        <v>4182</v>
      </c>
      <c r="K706" t="s">
        <v>12404</v>
      </c>
    </row>
    <row r="707" spans="1:11" x14ac:dyDescent="0.45">
      <c r="A707" t="s">
        <v>11759</v>
      </c>
      <c r="B707">
        <v>7</v>
      </c>
      <c r="C707" t="s">
        <v>1380</v>
      </c>
      <c r="D707" t="s">
        <v>1379</v>
      </c>
      <c r="E707" t="s">
        <v>1378</v>
      </c>
      <c r="F707">
        <v>2020</v>
      </c>
      <c r="G707" t="s">
        <v>1377</v>
      </c>
      <c r="I707" t="s">
        <v>1376</v>
      </c>
      <c r="J707" t="s">
        <v>1375</v>
      </c>
      <c r="K707" t="s">
        <v>12806</v>
      </c>
    </row>
    <row r="708" spans="1:11" x14ac:dyDescent="0.45">
      <c r="A708" t="s">
        <v>11759</v>
      </c>
      <c r="B708">
        <v>7</v>
      </c>
      <c r="C708" t="s">
        <v>2995</v>
      </c>
      <c r="D708" t="s">
        <v>2994</v>
      </c>
      <c r="E708" t="s">
        <v>795</v>
      </c>
      <c r="F708">
        <v>2023</v>
      </c>
      <c r="G708" t="s">
        <v>2993</v>
      </c>
      <c r="I708" t="s">
        <v>2992</v>
      </c>
      <c r="J708" t="s">
        <v>2991</v>
      </c>
      <c r="K708" t="s">
        <v>12579</v>
      </c>
    </row>
    <row r="709" spans="1:11" x14ac:dyDescent="0.45">
      <c r="A709" t="s">
        <v>11760</v>
      </c>
      <c r="B709" t="s">
        <v>5857</v>
      </c>
      <c r="C709" t="s">
        <v>6501</v>
      </c>
      <c r="D709" t="s">
        <v>6498</v>
      </c>
      <c r="F709">
        <v>2017</v>
      </c>
      <c r="G709" t="s">
        <v>6496</v>
      </c>
      <c r="I709" t="s">
        <v>6495</v>
      </c>
      <c r="K709" t="s">
        <v>13160</v>
      </c>
    </row>
    <row r="710" spans="1:11" x14ac:dyDescent="0.45">
      <c r="A710" t="s">
        <v>11759</v>
      </c>
      <c r="B710">
        <v>7</v>
      </c>
      <c r="C710" t="s">
        <v>1590</v>
      </c>
      <c r="D710" t="s">
        <v>1589</v>
      </c>
      <c r="E710" t="s">
        <v>626</v>
      </c>
      <c r="F710">
        <v>2019</v>
      </c>
      <c r="G710" t="s">
        <v>1587</v>
      </c>
      <c r="I710" t="s">
        <v>1586</v>
      </c>
      <c r="J710" t="s">
        <v>1585</v>
      </c>
      <c r="K710" t="s">
        <v>12778</v>
      </c>
    </row>
    <row r="711" spans="1:11" x14ac:dyDescent="0.45">
      <c r="A711" t="s">
        <v>11759</v>
      </c>
      <c r="B711">
        <v>7</v>
      </c>
      <c r="C711" t="s">
        <v>2320</v>
      </c>
      <c r="D711" t="s">
        <v>2319</v>
      </c>
      <c r="E711" t="s">
        <v>2318</v>
      </c>
      <c r="F711">
        <v>2017</v>
      </c>
      <c r="G711" t="s">
        <v>2315</v>
      </c>
      <c r="I711" t="s">
        <v>2314</v>
      </c>
      <c r="J711" t="s">
        <v>2313</v>
      </c>
      <c r="K711" t="s">
        <v>12679</v>
      </c>
    </row>
    <row r="712" spans="1:11" x14ac:dyDescent="0.45">
      <c r="A712" t="s">
        <v>11759</v>
      </c>
      <c r="B712">
        <v>7</v>
      </c>
      <c r="C712" t="s">
        <v>4976</v>
      </c>
      <c r="D712" t="s">
        <v>4975</v>
      </c>
      <c r="E712" t="s">
        <v>902</v>
      </c>
      <c r="F712">
        <v>2024</v>
      </c>
      <c r="G712" t="s">
        <v>4972</v>
      </c>
      <c r="I712" t="s">
        <v>4971</v>
      </c>
      <c r="J712" t="s">
        <v>4970</v>
      </c>
      <c r="K712" t="s">
        <v>12285</v>
      </c>
    </row>
    <row r="713" spans="1:11" x14ac:dyDescent="0.45">
      <c r="A713" t="s">
        <v>11759</v>
      </c>
      <c r="B713">
        <v>7</v>
      </c>
      <c r="C713" t="s">
        <v>1895</v>
      </c>
      <c r="D713" t="s">
        <v>1894</v>
      </c>
      <c r="E713" t="s">
        <v>1349</v>
      </c>
      <c r="F713">
        <v>2019</v>
      </c>
      <c r="G713" t="s">
        <v>1892</v>
      </c>
      <c r="I713" t="s">
        <v>1891</v>
      </c>
      <c r="J713" t="s">
        <v>1890</v>
      </c>
      <c r="K713" t="s">
        <v>12736</v>
      </c>
    </row>
    <row r="714" spans="1:11" x14ac:dyDescent="0.45">
      <c r="A714" t="s">
        <v>11759</v>
      </c>
      <c r="B714">
        <v>7</v>
      </c>
      <c r="C714" t="s">
        <v>3464</v>
      </c>
      <c r="D714" t="s">
        <v>3463</v>
      </c>
      <c r="E714" t="s">
        <v>3462</v>
      </c>
      <c r="F714">
        <v>2022</v>
      </c>
      <c r="G714" t="s">
        <v>3459</v>
      </c>
      <c r="I714" t="s">
        <v>3458</v>
      </c>
      <c r="J714" t="s">
        <v>3457</v>
      </c>
      <c r="K714" t="s">
        <v>12510</v>
      </c>
    </row>
    <row r="715" spans="1:11" x14ac:dyDescent="0.45">
      <c r="A715" t="s">
        <v>11759</v>
      </c>
      <c r="B715">
        <v>7</v>
      </c>
      <c r="C715" t="s">
        <v>1057</v>
      </c>
      <c r="D715" t="s">
        <v>1056</v>
      </c>
      <c r="E715" t="s">
        <v>720</v>
      </c>
      <c r="F715">
        <v>2021</v>
      </c>
      <c r="G715" t="s">
        <v>1053</v>
      </c>
      <c r="I715" t="s">
        <v>1052</v>
      </c>
      <c r="J715" t="s">
        <v>1051</v>
      </c>
      <c r="K715" t="s">
        <v>12852</v>
      </c>
    </row>
    <row r="716" spans="1:11" x14ac:dyDescent="0.45">
      <c r="A716" t="s">
        <v>11759</v>
      </c>
      <c r="B716">
        <v>7</v>
      </c>
      <c r="C716" t="s">
        <v>5261</v>
      </c>
      <c r="D716" t="s">
        <v>5260</v>
      </c>
      <c r="E716" t="s">
        <v>5259</v>
      </c>
      <c r="F716">
        <v>2024</v>
      </c>
      <c r="G716" t="s">
        <v>5258</v>
      </c>
      <c r="I716" t="s">
        <v>5257</v>
      </c>
      <c r="J716" t="s">
        <v>5256</v>
      </c>
      <c r="K716" t="s">
        <v>12241</v>
      </c>
    </row>
    <row r="717" spans="1:11" x14ac:dyDescent="0.45">
      <c r="A717" t="s">
        <v>11759</v>
      </c>
      <c r="B717">
        <v>7</v>
      </c>
      <c r="C717" t="s">
        <v>1173</v>
      </c>
      <c r="D717" t="s">
        <v>1172</v>
      </c>
      <c r="E717" t="s">
        <v>1171</v>
      </c>
      <c r="F717">
        <v>2021</v>
      </c>
      <c r="G717" t="s">
        <v>1169</v>
      </c>
      <c r="I717" t="s">
        <v>1168</v>
      </c>
      <c r="J717" t="s">
        <v>1167</v>
      </c>
      <c r="K717" t="s">
        <v>12835</v>
      </c>
    </row>
    <row r="718" spans="1:11" x14ac:dyDescent="0.45">
      <c r="A718" t="s">
        <v>11759</v>
      </c>
      <c r="B718">
        <v>7</v>
      </c>
      <c r="C718" t="s">
        <v>1909</v>
      </c>
      <c r="D718" t="s">
        <v>1908</v>
      </c>
      <c r="E718" t="s">
        <v>1581</v>
      </c>
      <c r="F718">
        <v>2020</v>
      </c>
      <c r="G718" t="s">
        <v>1907</v>
      </c>
      <c r="I718" t="s">
        <v>1906</v>
      </c>
      <c r="J718" t="s">
        <v>1905</v>
      </c>
      <c r="K718" t="s">
        <v>12734</v>
      </c>
    </row>
    <row r="719" spans="1:11" x14ac:dyDescent="0.45">
      <c r="A719" t="s">
        <v>11759</v>
      </c>
      <c r="B719">
        <v>7</v>
      </c>
      <c r="C719" t="s">
        <v>3145</v>
      </c>
      <c r="D719" t="s">
        <v>3144</v>
      </c>
      <c r="E719" t="s">
        <v>2652</v>
      </c>
      <c r="F719">
        <v>2023</v>
      </c>
      <c r="G719" t="s">
        <v>3142</v>
      </c>
      <c r="I719" t="s">
        <v>3141</v>
      </c>
      <c r="J719" t="s">
        <v>3140</v>
      </c>
      <c r="K719" t="s">
        <v>12557</v>
      </c>
    </row>
    <row r="720" spans="1:11" x14ac:dyDescent="0.45">
      <c r="A720" t="s">
        <v>11759</v>
      </c>
      <c r="B720">
        <v>7</v>
      </c>
      <c r="C720" t="s">
        <v>4291</v>
      </c>
      <c r="D720" t="s">
        <v>4290</v>
      </c>
      <c r="E720" t="s">
        <v>4289</v>
      </c>
      <c r="F720">
        <v>2021</v>
      </c>
      <c r="G720" t="s">
        <v>4287</v>
      </c>
      <c r="I720" t="s">
        <v>4286</v>
      </c>
      <c r="J720" t="s">
        <v>4285</v>
      </c>
      <c r="K720" t="s">
        <v>12388</v>
      </c>
    </row>
    <row r="721" spans="1:11" x14ac:dyDescent="0.45">
      <c r="A721" t="s">
        <v>11759</v>
      </c>
      <c r="B721">
        <v>7</v>
      </c>
      <c r="C721" t="s">
        <v>3221</v>
      </c>
      <c r="D721" t="s">
        <v>3220</v>
      </c>
      <c r="E721" t="s">
        <v>3219</v>
      </c>
      <c r="F721">
        <v>2023</v>
      </c>
      <c r="G721" t="s">
        <v>3218</v>
      </c>
      <c r="I721" t="s">
        <v>3217</v>
      </c>
      <c r="J721" t="s">
        <v>3216</v>
      </c>
      <c r="K721" t="s">
        <v>12546</v>
      </c>
    </row>
    <row r="722" spans="1:11" x14ac:dyDescent="0.45">
      <c r="A722" t="s">
        <v>11759</v>
      </c>
      <c r="B722">
        <v>7</v>
      </c>
      <c r="C722" t="s">
        <v>4495</v>
      </c>
      <c r="D722" t="s">
        <v>4494</v>
      </c>
      <c r="E722" t="s">
        <v>1581</v>
      </c>
      <c r="F722">
        <v>2021</v>
      </c>
      <c r="G722" t="s">
        <v>4493</v>
      </c>
      <c r="I722" t="s">
        <v>4492</v>
      </c>
      <c r="J722" t="s">
        <v>4491</v>
      </c>
      <c r="K722" t="s">
        <v>12357</v>
      </c>
    </row>
    <row r="723" spans="1:11" x14ac:dyDescent="0.45">
      <c r="A723" t="s">
        <v>11759</v>
      </c>
      <c r="B723">
        <v>7</v>
      </c>
      <c r="C723" t="s">
        <v>4866</v>
      </c>
      <c r="D723" t="s">
        <v>4865</v>
      </c>
      <c r="E723" t="s">
        <v>640</v>
      </c>
      <c r="F723">
        <v>2024</v>
      </c>
      <c r="G723" t="s">
        <v>4864</v>
      </c>
      <c r="I723" t="s">
        <v>4863</v>
      </c>
      <c r="J723" t="s">
        <v>4862</v>
      </c>
      <c r="K723" t="s">
        <v>12301</v>
      </c>
    </row>
    <row r="724" spans="1:11" x14ac:dyDescent="0.45">
      <c r="A724" t="s">
        <v>11759</v>
      </c>
      <c r="B724">
        <v>7</v>
      </c>
      <c r="C724" t="s">
        <v>5826</v>
      </c>
      <c r="D724" t="s">
        <v>5825</v>
      </c>
      <c r="E724" t="s">
        <v>1980</v>
      </c>
      <c r="F724">
        <v>2024</v>
      </c>
      <c r="G724" t="s">
        <v>5823</v>
      </c>
      <c r="I724" t="s">
        <v>5822</v>
      </c>
      <c r="J724" t="s">
        <v>5821</v>
      </c>
      <c r="K724" t="s">
        <v>12154</v>
      </c>
    </row>
    <row r="725" spans="1:11" x14ac:dyDescent="0.45">
      <c r="A725" t="s">
        <v>11759</v>
      </c>
      <c r="B725">
        <v>7</v>
      </c>
      <c r="C725" t="s">
        <v>4413</v>
      </c>
      <c r="D725" t="s">
        <v>4412</v>
      </c>
      <c r="E725" t="s">
        <v>4411</v>
      </c>
      <c r="F725">
        <v>2021</v>
      </c>
      <c r="G725" t="s">
        <v>4410</v>
      </c>
      <c r="I725" t="s">
        <v>4409</v>
      </c>
      <c r="J725" t="s">
        <v>4408</v>
      </c>
      <c r="K725" t="s">
        <v>12370</v>
      </c>
    </row>
    <row r="726" spans="1:11" x14ac:dyDescent="0.45">
      <c r="A726" t="s">
        <v>11759</v>
      </c>
      <c r="B726">
        <v>7</v>
      </c>
      <c r="C726" t="s">
        <v>5235</v>
      </c>
      <c r="D726" t="s">
        <v>5234</v>
      </c>
      <c r="E726" t="s">
        <v>5233</v>
      </c>
      <c r="F726">
        <v>2024</v>
      </c>
      <c r="G726" t="s">
        <v>5232</v>
      </c>
      <c r="I726" t="s">
        <v>5231</v>
      </c>
      <c r="J726" t="s">
        <v>5230</v>
      </c>
      <c r="K726" t="s">
        <v>12245</v>
      </c>
    </row>
    <row r="727" spans="1:11" x14ac:dyDescent="0.45">
      <c r="A727" t="s">
        <v>11759</v>
      </c>
      <c r="B727">
        <v>7</v>
      </c>
      <c r="C727" t="s">
        <v>4921</v>
      </c>
      <c r="D727" t="s">
        <v>4920</v>
      </c>
      <c r="E727" t="s">
        <v>4919</v>
      </c>
      <c r="F727">
        <v>2024</v>
      </c>
      <c r="G727" t="s">
        <v>4917</v>
      </c>
      <c r="I727" t="s">
        <v>4916</v>
      </c>
      <c r="J727" t="s">
        <v>4915</v>
      </c>
      <c r="K727" t="s">
        <v>12293</v>
      </c>
    </row>
    <row r="728" spans="1:11" x14ac:dyDescent="0.45">
      <c r="A728" t="s">
        <v>11759</v>
      </c>
      <c r="B728">
        <v>7</v>
      </c>
      <c r="C728" t="s">
        <v>5333</v>
      </c>
      <c r="D728" t="s">
        <v>5332</v>
      </c>
      <c r="E728" t="s">
        <v>2473</v>
      </c>
      <c r="F728">
        <v>2024</v>
      </c>
      <c r="G728" t="s">
        <v>5330</v>
      </c>
      <c r="I728" t="s">
        <v>5329</v>
      </c>
      <c r="J728" t="s">
        <v>5328</v>
      </c>
      <c r="K728" t="s">
        <v>12230</v>
      </c>
    </row>
    <row r="729" spans="1:11" x14ac:dyDescent="0.45">
      <c r="A729" t="s">
        <v>11759</v>
      </c>
      <c r="B729">
        <v>7</v>
      </c>
      <c r="C729" t="s">
        <v>4400</v>
      </c>
      <c r="D729" t="s">
        <v>4399</v>
      </c>
      <c r="E729" t="s">
        <v>4398</v>
      </c>
      <c r="F729">
        <v>2021</v>
      </c>
      <c r="G729" t="s">
        <v>4396</v>
      </c>
      <c r="I729" t="s">
        <v>4395</v>
      </c>
      <c r="J729" t="s">
        <v>4394</v>
      </c>
      <c r="K729" t="s">
        <v>12372</v>
      </c>
    </row>
    <row r="730" spans="1:11" x14ac:dyDescent="0.45">
      <c r="A730" t="s">
        <v>11759</v>
      </c>
      <c r="B730">
        <v>7</v>
      </c>
      <c r="C730" t="s">
        <v>4841</v>
      </c>
      <c r="D730" t="s">
        <v>4840</v>
      </c>
      <c r="E730" t="s">
        <v>4614</v>
      </c>
      <c r="F730">
        <v>2024</v>
      </c>
      <c r="G730" t="s">
        <v>4838</v>
      </c>
      <c r="I730" t="s">
        <v>4837</v>
      </c>
      <c r="J730" t="s">
        <v>4836</v>
      </c>
      <c r="K730" t="s">
        <v>12305</v>
      </c>
    </row>
    <row r="731" spans="1:11" x14ac:dyDescent="0.45">
      <c r="A731" t="s">
        <v>11759</v>
      </c>
      <c r="B731">
        <v>7</v>
      </c>
      <c r="C731" t="s">
        <v>845</v>
      </c>
      <c r="D731" t="s">
        <v>844</v>
      </c>
      <c r="E731" t="s">
        <v>662</v>
      </c>
      <c r="F731">
        <v>2021</v>
      </c>
      <c r="G731" t="s">
        <v>843</v>
      </c>
      <c r="I731" t="s">
        <v>842</v>
      </c>
      <c r="J731" t="s">
        <v>841</v>
      </c>
      <c r="K731" t="s">
        <v>12882</v>
      </c>
    </row>
    <row r="732" spans="1:11" x14ac:dyDescent="0.45">
      <c r="A732" t="s">
        <v>11759</v>
      </c>
      <c r="B732">
        <v>7</v>
      </c>
      <c r="C732" t="s">
        <v>3764</v>
      </c>
      <c r="D732" t="s">
        <v>3763</v>
      </c>
      <c r="E732" t="s">
        <v>605</v>
      </c>
      <c r="F732">
        <v>2022</v>
      </c>
      <c r="G732" t="s">
        <v>3762</v>
      </c>
      <c r="I732" t="s">
        <v>3761</v>
      </c>
      <c r="J732" t="s">
        <v>3760</v>
      </c>
      <c r="K732" t="s">
        <v>12466</v>
      </c>
    </row>
    <row r="733" spans="1:11" x14ac:dyDescent="0.45">
      <c r="A733" t="s">
        <v>11759</v>
      </c>
      <c r="B733">
        <v>7</v>
      </c>
      <c r="C733" t="s">
        <v>3515</v>
      </c>
      <c r="D733" t="s">
        <v>3514</v>
      </c>
      <c r="E733" t="s">
        <v>655</v>
      </c>
      <c r="F733">
        <v>2023</v>
      </c>
      <c r="G733" t="s">
        <v>3513</v>
      </c>
      <c r="I733" t="s">
        <v>3512</v>
      </c>
      <c r="J733" t="s">
        <v>3511</v>
      </c>
      <c r="K733" t="s">
        <v>12502</v>
      </c>
    </row>
    <row r="734" spans="1:11" x14ac:dyDescent="0.45">
      <c r="A734" t="s">
        <v>11759</v>
      </c>
      <c r="B734">
        <v>7</v>
      </c>
      <c r="C734" t="s">
        <v>3131</v>
      </c>
      <c r="D734" t="s">
        <v>3130</v>
      </c>
      <c r="E734" t="s">
        <v>1980</v>
      </c>
      <c r="F734">
        <v>2023</v>
      </c>
      <c r="G734" t="s">
        <v>3128</v>
      </c>
      <c r="I734" t="s">
        <v>3127</v>
      </c>
      <c r="J734" t="s">
        <v>3126</v>
      </c>
      <c r="K734" t="s">
        <v>12559</v>
      </c>
    </row>
    <row r="735" spans="1:11" x14ac:dyDescent="0.45">
      <c r="A735" t="s">
        <v>11759</v>
      </c>
      <c r="B735">
        <v>7</v>
      </c>
      <c r="C735" t="s">
        <v>3609</v>
      </c>
      <c r="D735" t="s">
        <v>3608</v>
      </c>
      <c r="E735" t="s">
        <v>3607</v>
      </c>
      <c r="F735">
        <v>2022</v>
      </c>
      <c r="G735" t="s">
        <v>3605</v>
      </c>
      <c r="I735" t="s">
        <v>3604</v>
      </c>
      <c r="J735" t="s">
        <v>3603</v>
      </c>
      <c r="K735" t="s">
        <v>12489</v>
      </c>
    </row>
    <row r="736" spans="1:11" x14ac:dyDescent="0.45">
      <c r="A736" t="s">
        <v>11759</v>
      </c>
      <c r="B736">
        <v>7</v>
      </c>
      <c r="C736" t="s">
        <v>5506</v>
      </c>
      <c r="D736" t="s">
        <v>5505</v>
      </c>
      <c r="E736" t="s">
        <v>5504</v>
      </c>
      <c r="F736">
        <v>2024</v>
      </c>
      <c r="G736" t="s">
        <v>5502</v>
      </c>
      <c r="I736" t="s">
        <v>5501</v>
      </c>
      <c r="J736" t="s">
        <v>5500</v>
      </c>
      <c r="K736" t="s">
        <v>12204</v>
      </c>
    </row>
    <row r="737" spans="1:11" x14ac:dyDescent="0.45">
      <c r="A737" t="s">
        <v>11759</v>
      </c>
      <c r="B737">
        <v>7</v>
      </c>
      <c r="C737" t="s">
        <v>5576</v>
      </c>
      <c r="D737" t="s">
        <v>5575</v>
      </c>
      <c r="E737" t="s">
        <v>4614</v>
      </c>
      <c r="F737">
        <v>2024</v>
      </c>
      <c r="G737" t="s">
        <v>5573</v>
      </c>
      <c r="I737" t="s">
        <v>5572</v>
      </c>
      <c r="J737" t="s">
        <v>5571</v>
      </c>
      <c r="K737" t="s">
        <v>12193</v>
      </c>
    </row>
    <row r="738" spans="1:11" x14ac:dyDescent="0.45">
      <c r="A738" t="s">
        <v>11759</v>
      </c>
      <c r="B738">
        <v>7</v>
      </c>
      <c r="C738" t="s">
        <v>3732</v>
      </c>
      <c r="D738" t="s">
        <v>3731</v>
      </c>
      <c r="E738" t="s">
        <v>704</v>
      </c>
      <c r="F738">
        <v>2023</v>
      </c>
      <c r="G738" t="s">
        <v>3730</v>
      </c>
      <c r="I738" t="s">
        <v>3729</v>
      </c>
      <c r="J738" t="s">
        <v>3728</v>
      </c>
      <c r="K738" t="s">
        <v>12471</v>
      </c>
    </row>
    <row r="739" spans="1:11" x14ac:dyDescent="0.45">
      <c r="A739" t="s">
        <v>11759</v>
      </c>
      <c r="B739">
        <v>7</v>
      </c>
      <c r="C739" t="s">
        <v>5267</v>
      </c>
      <c r="D739" t="s">
        <v>5266</v>
      </c>
      <c r="E739" t="s">
        <v>1717</v>
      </c>
      <c r="F739">
        <v>2024</v>
      </c>
      <c r="G739" t="s">
        <v>5265</v>
      </c>
      <c r="I739" t="s">
        <v>5264</v>
      </c>
      <c r="J739" t="s">
        <v>5263</v>
      </c>
      <c r="K739" t="s">
        <v>12240</v>
      </c>
    </row>
    <row r="740" spans="1:11" x14ac:dyDescent="0.45">
      <c r="A740" t="s">
        <v>11759</v>
      </c>
      <c r="B740">
        <v>7</v>
      </c>
      <c r="C740" t="s">
        <v>5202</v>
      </c>
      <c r="D740" t="s">
        <v>5201</v>
      </c>
      <c r="E740" t="s">
        <v>662</v>
      </c>
      <c r="F740">
        <v>2024</v>
      </c>
      <c r="G740" t="s">
        <v>5200</v>
      </c>
      <c r="I740" t="s">
        <v>5199</v>
      </c>
      <c r="J740" t="s">
        <v>5198</v>
      </c>
      <c r="K740" t="s">
        <v>12250</v>
      </c>
    </row>
    <row r="741" spans="1:11" x14ac:dyDescent="0.45">
      <c r="A741" t="s">
        <v>11759</v>
      </c>
      <c r="B741">
        <v>7</v>
      </c>
      <c r="C741" t="s">
        <v>3295</v>
      </c>
      <c r="D741" t="s">
        <v>3294</v>
      </c>
      <c r="E741" t="s">
        <v>720</v>
      </c>
      <c r="F741">
        <v>2023</v>
      </c>
      <c r="G741" t="s">
        <v>3292</v>
      </c>
      <c r="I741" t="s">
        <v>3291</v>
      </c>
      <c r="J741" t="s">
        <v>3290</v>
      </c>
      <c r="K741" t="s">
        <v>12535</v>
      </c>
    </row>
    <row r="742" spans="1:11" x14ac:dyDescent="0.45">
      <c r="A742" t="s">
        <v>11759</v>
      </c>
      <c r="B742">
        <v>7</v>
      </c>
      <c r="C742" t="s">
        <v>3712</v>
      </c>
      <c r="D742" t="s">
        <v>3711</v>
      </c>
      <c r="E742" t="s">
        <v>1921</v>
      </c>
      <c r="F742">
        <v>2023</v>
      </c>
      <c r="G742" t="s">
        <v>3710</v>
      </c>
      <c r="I742" t="s">
        <v>3709</v>
      </c>
      <c r="J742" t="s">
        <v>3708</v>
      </c>
      <c r="K742" t="s">
        <v>12474</v>
      </c>
    </row>
    <row r="743" spans="1:11" x14ac:dyDescent="0.45">
      <c r="A743" t="s">
        <v>11759</v>
      </c>
      <c r="B743">
        <v>7</v>
      </c>
      <c r="C743" t="s">
        <v>1234</v>
      </c>
      <c r="D743" t="s">
        <v>1233</v>
      </c>
      <c r="E743" t="s">
        <v>1047</v>
      </c>
      <c r="F743">
        <v>2020</v>
      </c>
      <c r="G743" t="s">
        <v>1232</v>
      </c>
      <c r="I743" t="s">
        <v>1231</v>
      </c>
      <c r="J743" t="s">
        <v>1230</v>
      </c>
      <c r="K743" t="s">
        <v>12826</v>
      </c>
    </row>
    <row r="744" spans="1:11" x14ac:dyDescent="0.45">
      <c r="A744" t="s">
        <v>11759</v>
      </c>
      <c r="B744">
        <v>7</v>
      </c>
      <c r="C744" t="s">
        <v>1165</v>
      </c>
      <c r="D744" t="s">
        <v>1164</v>
      </c>
      <c r="E744" t="s">
        <v>626</v>
      </c>
      <c r="F744">
        <v>2021</v>
      </c>
      <c r="G744" t="s">
        <v>1163</v>
      </c>
      <c r="I744" t="s">
        <v>1162</v>
      </c>
      <c r="J744" t="s">
        <v>1161</v>
      </c>
      <c r="K744" t="s">
        <v>12836</v>
      </c>
    </row>
    <row r="745" spans="1:11" x14ac:dyDescent="0.45">
      <c r="A745" t="s">
        <v>11759</v>
      </c>
      <c r="B745">
        <v>7</v>
      </c>
      <c r="C745" t="s">
        <v>2831</v>
      </c>
      <c r="D745" t="s">
        <v>2830</v>
      </c>
      <c r="E745" t="s">
        <v>2829</v>
      </c>
      <c r="F745">
        <v>2024</v>
      </c>
      <c r="G745" t="s">
        <v>2827</v>
      </c>
      <c r="I745" t="s">
        <v>2826</v>
      </c>
      <c r="J745" t="s">
        <v>2825</v>
      </c>
      <c r="K745" t="s">
        <v>12604</v>
      </c>
    </row>
    <row r="746" spans="1:11" x14ac:dyDescent="0.45">
      <c r="A746" t="s">
        <v>11759</v>
      </c>
      <c r="B746">
        <v>7</v>
      </c>
      <c r="C746" t="s">
        <v>621</v>
      </c>
      <c r="D746" t="s">
        <v>620</v>
      </c>
      <c r="E746" t="s">
        <v>619</v>
      </c>
      <c r="F746">
        <v>2021</v>
      </c>
      <c r="G746" t="s">
        <v>618</v>
      </c>
      <c r="I746" t="s">
        <v>617</v>
      </c>
      <c r="J746" t="s">
        <v>616</v>
      </c>
      <c r="K746" t="s">
        <v>12913</v>
      </c>
    </row>
    <row r="747" spans="1:11" x14ac:dyDescent="0.45">
      <c r="A747" t="s">
        <v>11759</v>
      </c>
      <c r="B747">
        <v>7</v>
      </c>
      <c r="C747" t="s">
        <v>2085</v>
      </c>
      <c r="D747" t="s">
        <v>2084</v>
      </c>
      <c r="E747" t="s">
        <v>2083</v>
      </c>
      <c r="F747">
        <v>2017</v>
      </c>
      <c r="G747" t="s">
        <v>2081</v>
      </c>
      <c r="I747" t="s">
        <v>2080</v>
      </c>
      <c r="J747" t="s">
        <v>2079</v>
      </c>
      <c r="K747" t="s">
        <v>12710</v>
      </c>
    </row>
    <row r="748" spans="1:11" x14ac:dyDescent="0.45">
      <c r="A748" t="s">
        <v>11759</v>
      </c>
      <c r="B748">
        <v>7</v>
      </c>
      <c r="C748" t="s">
        <v>2694</v>
      </c>
      <c r="D748" t="s">
        <v>2693</v>
      </c>
      <c r="E748" t="s">
        <v>2692</v>
      </c>
      <c r="F748">
        <v>2023</v>
      </c>
      <c r="G748" t="s">
        <v>2691</v>
      </c>
      <c r="I748" t="s">
        <v>2690</v>
      </c>
      <c r="J748" t="s">
        <v>2689</v>
      </c>
      <c r="K748" t="s">
        <v>12624</v>
      </c>
    </row>
    <row r="749" spans="1:11" x14ac:dyDescent="0.45">
      <c r="A749" t="s">
        <v>11759</v>
      </c>
      <c r="B749">
        <v>7</v>
      </c>
      <c r="C749" t="s">
        <v>2930</v>
      </c>
      <c r="D749" t="s">
        <v>2929</v>
      </c>
      <c r="E749" t="s">
        <v>605</v>
      </c>
      <c r="F749">
        <v>2023</v>
      </c>
      <c r="G749" t="s">
        <v>2928</v>
      </c>
      <c r="I749" t="s">
        <v>2927</v>
      </c>
      <c r="J749" t="s">
        <v>2926</v>
      </c>
      <c r="K749" t="s">
        <v>12589</v>
      </c>
    </row>
    <row r="750" spans="1:11" x14ac:dyDescent="0.45">
      <c r="A750" t="s">
        <v>11759</v>
      </c>
      <c r="B750">
        <v>7</v>
      </c>
      <c r="C750" t="s">
        <v>2397</v>
      </c>
      <c r="D750" t="s">
        <v>2396</v>
      </c>
      <c r="E750" t="s">
        <v>662</v>
      </c>
      <c r="F750">
        <v>2017</v>
      </c>
      <c r="G750" t="s">
        <v>2394</v>
      </c>
      <c r="I750" t="s">
        <v>2393</v>
      </c>
      <c r="J750" t="s">
        <v>2392</v>
      </c>
      <c r="K750" t="s">
        <v>12668</v>
      </c>
    </row>
    <row r="751" spans="1:11" x14ac:dyDescent="0.45">
      <c r="A751" t="s">
        <v>11759</v>
      </c>
      <c r="B751">
        <v>7</v>
      </c>
      <c r="C751" t="s">
        <v>1778</v>
      </c>
      <c r="D751" t="s">
        <v>1777</v>
      </c>
      <c r="E751" t="s">
        <v>1776</v>
      </c>
      <c r="F751">
        <v>2018</v>
      </c>
      <c r="G751" t="s">
        <v>1775</v>
      </c>
      <c r="I751" t="s">
        <v>1774</v>
      </c>
      <c r="J751" t="s">
        <v>1773</v>
      </c>
      <c r="K751" t="s">
        <v>12752</v>
      </c>
    </row>
    <row r="752" spans="1:11" x14ac:dyDescent="0.45">
      <c r="A752" t="s">
        <v>11759</v>
      </c>
      <c r="B752">
        <v>7</v>
      </c>
      <c r="C752" t="s">
        <v>3784</v>
      </c>
      <c r="D752" t="s">
        <v>3783</v>
      </c>
      <c r="E752" t="s">
        <v>1559</v>
      </c>
      <c r="F752">
        <v>2023</v>
      </c>
      <c r="G752" t="s">
        <v>3782</v>
      </c>
      <c r="I752" t="s">
        <v>3781</v>
      </c>
      <c r="J752" t="s">
        <v>3780</v>
      </c>
      <c r="K752" t="s">
        <v>12463</v>
      </c>
    </row>
    <row r="753" spans="1:11" x14ac:dyDescent="0.45">
      <c r="A753" t="s">
        <v>11759</v>
      </c>
      <c r="B753">
        <v>7</v>
      </c>
      <c r="C753" t="s">
        <v>1598</v>
      </c>
      <c r="D753" t="s">
        <v>1597</v>
      </c>
      <c r="E753" t="s">
        <v>1596</v>
      </c>
      <c r="F753">
        <v>2020</v>
      </c>
      <c r="G753" t="s">
        <v>1594</v>
      </c>
      <c r="I753" t="s">
        <v>1593</v>
      </c>
      <c r="J753" t="s">
        <v>1592</v>
      </c>
      <c r="K753" t="s">
        <v>12777</v>
      </c>
    </row>
    <row r="754" spans="1:11" x14ac:dyDescent="0.45">
      <c r="A754" t="s">
        <v>11759</v>
      </c>
      <c r="B754">
        <v>7</v>
      </c>
      <c r="C754" t="s">
        <v>810</v>
      </c>
      <c r="D754" t="s">
        <v>809</v>
      </c>
      <c r="E754" t="s">
        <v>808</v>
      </c>
      <c r="F754">
        <v>2020</v>
      </c>
      <c r="G754" t="s">
        <v>807</v>
      </c>
      <c r="I754" t="s">
        <v>806</v>
      </c>
      <c r="J754" t="s">
        <v>805</v>
      </c>
      <c r="K754" t="s">
        <v>12887</v>
      </c>
    </row>
    <row r="755" spans="1:11" x14ac:dyDescent="0.45">
      <c r="A755" t="s">
        <v>11759</v>
      </c>
      <c r="B755">
        <v>7</v>
      </c>
      <c r="C755" t="s">
        <v>2905</v>
      </c>
      <c r="D755" t="s">
        <v>2904</v>
      </c>
      <c r="E755" t="s">
        <v>2494</v>
      </c>
      <c r="F755">
        <v>2023</v>
      </c>
      <c r="G755" t="s">
        <v>2903</v>
      </c>
      <c r="I755" t="s">
        <v>2902</v>
      </c>
      <c r="J755" t="s">
        <v>2901</v>
      </c>
      <c r="K755" t="s">
        <v>12593</v>
      </c>
    </row>
    <row r="756" spans="1:11" x14ac:dyDescent="0.45">
      <c r="A756" t="s">
        <v>11759</v>
      </c>
      <c r="B756">
        <v>7</v>
      </c>
      <c r="C756" t="s">
        <v>1958</v>
      </c>
      <c r="D756" t="s">
        <v>1957</v>
      </c>
      <c r="E756" t="s">
        <v>1785</v>
      </c>
      <c r="F756">
        <v>2020</v>
      </c>
      <c r="G756" t="s">
        <v>1954</v>
      </c>
      <c r="I756" t="s">
        <v>1953</v>
      </c>
      <c r="J756" t="s">
        <v>1952</v>
      </c>
      <c r="K756" t="s">
        <v>12727</v>
      </c>
    </row>
    <row r="757" spans="1:11" x14ac:dyDescent="0.45">
      <c r="A757" t="s">
        <v>11759</v>
      </c>
      <c r="B757">
        <v>7</v>
      </c>
      <c r="C757" t="s">
        <v>1988</v>
      </c>
      <c r="D757" t="s">
        <v>1987</v>
      </c>
      <c r="E757" t="s">
        <v>1559</v>
      </c>
      <c r="F757">
        <v>2019</v>
      </c>
      <c r="G757" t="s">
        <v>1986</v>
      </c>
      <c r="I757" t="s">
        <v>1985</v>
      </c>
      <c r="J757" t="s">
        <v>1984</v>
      </c>
      <c r="K757" t="s">
        <v>12723</v>
      </c>
    </row>
    <row r="758" spans="1:11" x14ac:dyDescent="0.45">
      <c r="A758" t="s">
        <v>11759</v>
      </c>
      <c r="B758">
        <v>7</v>
      </c>
      <c r="C758" t="s">
        <v>3509</v>
      </c>
      <c r="D758" t="s">
        <v>3508</v>
      </c>
      <c r="E758" t="s">
        <v>676</v>
      </c>
      <c r="F758">
        <v>2022</v>
      </c>
      <c r="G758" t="s">
        <v>3507</v>
      </c>
      <c r="I758" t="s">
        <v>3506</v>
      </c>
      <c r="J758" t="s">
        <v>3505</v>
      </c>
      <c r="K758" t="s">
        <v>12503</v>
      </c>
    </row>
    <row r="759" spans="1:11" x14ac:dyDescent="0.45">
      <c r="A759" t="s">
        <v>11759</v>
      </c>
      <c r="B759">
        <v>7</v>
      </c>
      <c r="C759" t="s">
        <v>4317</v>
      </c>
      <c r="D759" t="s">
        <v>4316</v>
      </c>
      <c r="E759" t="s">
        <v>2366</v>
      </c>
      <c r="F759">
        <v>2022</v>
      </c>
      <c r="G759" t="s">
        <v>4315</v>
      </c>
      <c r="I759" t="s">
        <v>4314</v>
      </c>
      <c r="J759" t="s">
        <v>4313</v>
      </c>
      <c r="K759" t="s">
        <v>12384</v>
      </c>
    </row>
    <row r="760" spans="1:11" x14ac:dyDescent="0.45">
      <c r="A760" t="s">
        <v>11759</v>
      </c>
      <c r="B760">
        <v>7</v>
      </c>
      <c r="C760" t="s">
        <v>1539</v>
      </c>
      <c r="D760" t="s">
        <v>1538</v>
      </c>
      <c r="E760" t="s">
        <v>640</v>
      </c>
      <c r="F760">
        <v>2019</v>
      </c>
      <c r="G760" t="s">
        <v>1536</v>
      </c>
      <c r="I760" t="s">
        <v>1535</v>
      </c>
      <c r="J760" t="s">
        <v>1534</v>
      </c>
      <c r="K760" t="s">
        <v>12785</v>
      </c>
    </row>
    <row r="761" spans="1:11" x14ac:dyDescent="0.45">
      <c r="A761" t="s">
        <v>11759</v>
      </c>
      <c r="B761">
        <v>7</v>
      </c>
      <c r="C761" t="s">
        <v>2893</v>
      </c>
      <c r="D761" t="s">
        <v>2892</v>
      </c>
      <c r="E761" t="s">
        <v>640</v>
      </c>
      <c r="F761">
        <v>2023</v>
      </c>
      <c r="G761" t="s">
        <v>2891</v>
      </c>
      <c r="I761" t="s">
        <v>2890</v>
      </c>
      <c r="J761" t="s">
        <v>2889</v>
      </c>
      <c r="K761" t="s">
        <v>12595</v>
      </c>
    </row>
    <row r="762" spans="1:11" x14ac:dyDescent="0.45">
      <c r="A762" t="s">
        <v>11759</v>
      </c>
      <c r="B762">
        <v>7</v>
      </c>
      <c r="C762" t="s">
        <v>2918</v>
      </c>
      <c r="D762" t="s">
        <v>2917</v>
      </c>
      <c r="E762" t="s">
        <v>1731</v>
      </c>
      <c r="F762">
        <v>2023</v>
      </c>
      <c r="G762" t="s">
        <v>2916</v>
      </c>
      <c r="I762" t="s">
        <v>2915</v>
      </c>
      <c r="J762" t="s">
        <v>2914</v>
      </c>
      <c r="K762" t="s">
        <v>12591</v>
      </c>
    </row>
    <row r="763" spans="1:11" x14ac:dyDescent="0.45">
      <c r="A763" t="s">
        <v>11759</v>
      </c>
      <c r="B763">
        <v>7</v>
      </c>
      <c r="C763" t="s">
        <v>5784</v>
      </c>
      <c r="D763" t="s">
        <v>5783</v>
      </c>
      <c r="E763" t="s">
        <v>4614</v>
      </c>
      <c r="F763">
        <v>2024</v>
      </c>
      <c r="G763" t="s">
        <v>5781</v>
      </c>
      <c r="I763" t="s">
        <v>5780</v>
      </c>
      <c r="J763" t="s">
        <v>5779</v>
      </c>
      <c r="K763" t="s">
        <v>12161</v>
      </c>
    </row>
    <row r="764" spans="1:11" x14ac:dyDescent="0.45">
      <c r="A764" t="s">
        <v>11759</v>
      </c>
      <c r="B764">
        <v>7</v>
      </c>
      <c r="C764" t="s">
        <v>746</v>
      </c>
      <c r="D764" t="s">
        <v>745</v>
      </c>
      <c r="E764" t="s">
        <v>744</v>
      </c>
      <c r="F764">
        <v>2020</v>
      </c>
      <c r="G764" t="s">
        <v>742</v>
      </c>
      <c r="I764" t="s">
        <v>741</v>
      </c>
      <c r="J764" t="s">
        <v>740</v>
      </c>
      <c r="K764" t="s">
        <v>12896</v>
      </c>
    </row>
    <row r="765" spans="1:11" x14ac:dyDescent="0.45">
      <c r="A765" t="s">
        <v>11759</v>
      </c>
      <c r="B765">
        <v>7</v>
      </c>
      <c r="C765" t="s">
        <v>4265</v>
      </c>
      <c r="D765" t="s">
        <v>4264</v>
      </c>
      <c r="E765" t="s">
        <v>902</v>
      </c>
      <c r="F765">
        <v>2022</v>
      </c>
      <c r="G765" t="s">
        <v>4261</v>
      </c>
      <c r="I765" t="s">
        <v>4260</v>
      </c>
      <c r="J765" t="s">
        <v>4259</v>
      </c>
      <c r="K765" t="s">
        <v>12392</v>
      </c>
    </row>
    <row r="766" spans="1:11" x14ac:dyDescent="0.45">
      <c r="A766" t="s">
        <v>11759</v>
      </c>
      <c r="B766">
        <v>7</v>
      </c>
      <c r="C766" t="s">
        <v>3214</v>
      </c>
      <c r="D766" t="s">
        <v>3213</v>
      </c>
      <c r="E766" t="s">
        <v>720</v>
      </c>
      <c r="F766">
        <v>2023</v>
      </c>
      <c r="G766" t="s">
        <v>3210</v>
      </c>
      <c r="I766" t="s">
        <v>3209</v>
      </c>
      <c r="J766" t="s">
        <v>3208</v>
      </c>
      <c r="K766" t="s">
        <v>12547</v>
      </c>
    </row>
    <row r="767" spans="1:11" x14ac:dyDescent="0.45">
      <c r="A767" t="s">
        <v>11759</v>
      </c>
      <c r="B767">
        <v>7</v>
      </c>
      <c r="C767" t="s">
        <v>5638</v>
      </c>
      <c r="D767" t="s">
        <v>5637</v>
      </c>
      <c r="E767" t="s">
        <v>5636</v>
      </c>
      <c r="F767">
        <v>2024</v>
      </c>
      <c r="G767" t="s">
        <v>5635</v>
      </c>
      <c r="I767" t="s">
        <v>5634</v>
      </c>
      <c r="J767" t="s">
        <v>5633</v>
      </c>
      <c r="K767" t="s">
        <v>12184</v>
      </c>
    </row>
    <row r="768" spans="1:11" x14ac:dyDescent="0.45">
      <c r="A768" t="s">
        <v>11759</v>
      </c>
      <c r="B768">
        <v>7</v>
      </c>
      <c r="C768" t="s">
        <v>4372</v>
      </c>
      <c r="D768" t="s">
        <v>4371</v>
      </c>
      <c r="E768" t="s">
        <v>4370</v>
      </c>
      <c r="F768">
        <v>2022</v>
      </c>
      <c r="G768" t="s">
        <v>4368</v>
      </c>
      <c r="I768" t="s">
        <v>4367</v>
      </c>
      <c r="J768" t="s">
        <v>4366</v>
      </c>
      <c r="K768" t="s">
        <v>12376</v>
      </c>
    </row>
    <row r="769" spans="1:11" x14ac:dyDescent="0.45">
      <c r="A769" t="s">
        <v>11759</v>
      </c>
      <c r="B769">
        <v>7</v>
      </c>
      <c r="C769" t="s">
        <v>3825</v>
      </c>
      <c r="D769" t="s">
        <v>3824</v>
      </c>
      <c r="E769" t="s">
        <v>1241</v>
      </c>
      <c r="F769">
        <v>2023</v>
      </c>
      <c r="G769" t="s">
        <v>3822</v>
      </c>
      <c r="I769" t="s">
        <v>3821</v>
      </c>
      <c r="J769" t="s">
        <v>3820</v>
      </c>
      <c r="K769" t="s">
        <v>12457</v>
      </c>
    </row>
    <row r="770" spans="1:11" x14ac:dyDescent="0.45">
      <c r="A770" t="s">
        <v>11759</v>
      </c>
      <c r="B770">
        <v>7</v>
      </c>
      <c r="C770" t="s">
        <v>1276</v>
      </c>
      <c r="D770" t="s">
        <v>1275</v>
      </c>
      <c r="E770" t="s">
        <v>720</v>
      </c>
      <c r="F770">
        <v>2021</v>
      </c>
      <c r="G770" t="s">
        <v>1273</v>
      </c>
      <c r="I770" t="s">
        <v>1272</v>
      </c>
      <c r="J770" t="s">
        <v>1271</v>
      </c>
      <c r="K770" t="s">
        <v>12820</v>
      </c>
    </row>
    <row r="771" spans="1:11" x14ac:dyDescent="0.45">
      <c r="A771" t="s">
        <v>11759</v>
      </c>
      <c r="B771">
        <v>7</v>
      </c>
      <c r="C771" t="s">
        <v>3308</v>
      </c>
      <c r="D771" t="s">
        <v>3307</v>
      </c>
      <c r="E771" t="s">
        <v>2000</v>
      </c>
      <c r="F771">
        <v>2022</v>
      </c>
      <c r="G771" t="s">
        <v>3306</v>
      </c>
      <c r="I771" t="s">
        <v>3305</v>
      </c>
      <c r="J771" t="s">
        <v>3304</v>
      </c>
      <c r="K771" t="s">
        <v>12533</v>
      </c>
    </row>
    <row r="772" spans="1:11" x14ac:dyDescent="0.45">
      <c r="A772" t="s">
        <v>11759</v>
      </c>
      <c r="B772">
        <v>7</v>
      </c>
      <c r="C772" t="s">
        <v>3706</v>
      </c>
      <c r="D772" t="s">
        <v>3705</v>
      </c>
      <c r="E772" t="s">
        <v>3704</v>
      </c>
      <c r="F772">
        <v>2023</v>
      </c>
      <c r="G772" t="s">
        <v>3702</v>
      </c>
      <c r="I772" t="s">
        <v>3701</v>
      </c>
      <c r="J772" t="s">
        <v>3700</v>
      </c>
      <c r="K772" t="s">
        <v>12475</v>
      </c>
    </row>
    <row r="773" spans="1:11" x14ac:dyDescent="0.45">
      <c r="A773" t="s">
        <v>11759</v>
      </c>
      <c r="B773">
        <v>7</v>
      </c>
      <c r="C773" t="s">
        <v>1640</v>
      </c>
      <c r="D773" t="s">
        <v>1639</v>
      </c>
      <c r="E773" t="s">
        <v>640</v>
      </c>
      <c r="F773">
        <v>2019</v>
      </c>
      <c r="G773" t="s">
        <v>1637</v>
      </c>
      <c r="I773" t="s">
        <v>1636</v>
      </c>
      <c r="J773" t="s">
        <v>1635</v>
      </c>
      <c r="K773" t="s">
        <v>12771</v>
      </c>
    </row>
    <row r="774" spans="1:11" x14ac:dyDescent="0.45">
      <c r="A774" t="s">
        <v>11759</v>
      </c>
      <c r="B774">
        <v>7</v>
      </c>
      <c r="C774" t="s">
        <v>2521</v>
      </c>
      <c r="D774" t="s">
        <v>2520</v>
      </c>
      <c r="E774" t="s">
        <v>1731</v>
      </c>
      <c r="F774">
        <v>2023</v>
      </c>
      <c r="G774" t="s">
        <v>2519</v>
      </c>
      <c r="I774" t="s">
        <v>2518</v>
      </c>
      <c r="J774" t="s">
        <v>2517</v>
      </c>
      <c r="K774" t="s">
        <v>12650</v>
      </c>
    </row>
    <row r="775" spans="1:11" x14ac:dyDescent="0.45">
      <c r="A775" t="s">
        <v>11759</v>
      </c>
      <c r="B775">
        <v>7</v>
      </c>
      <c r="C775" t="s">
        <v>3937</v>
      </c>
      <c r="D775" t="s">
        <v>3936</v>
      </c>
      <c r="E775" t="s">
        <v>3935</v>
      </c>
      <c r="F775">
        <v>2022</v>
      </c>
      <c r="G775" t="s">
        <v>3934</v>
      </c>
      <c r="I775" t="s">
        <v>3933</v>
      </c>
      <c r="J775" t="s">
        <v>3932</v>
      </c>
      <c r="K775" t="s">
        <v>12441</v>
      </c>
    </row>
    <row r="776" spans="1:11" x14ac:dyDescent="0.45">
      <c r="A776" t="s">
        <v>11759</v>
      </c>
      <c r="B776">
        <v>7</v>
      </c>
      <c r="C776" t="s">
        <v>4678</v>
      </c>
      <c r="D776" t="s">
        <v>4677</v>
      </c>
      <c r="E776" t="s">
        <v>2167</v>
      </c>
      <c r="F776">
        <v>2024</v>
      </c>
      <c r="G776" t="s">
        <v>4676</v>
      </c>
      <c r="I776" t="s">
        <v>4675</v>
      </c>
      <c r="J776" t="s">
        <v>4674</v>
      </c>
      <c r="K776" t="s">
        <v>12330</v>
      </c>
    </row>
    <row r="777" spans="1:11" x14ac:dyDescent="0.45">
      <c r="A777" t="s">
        <v>11759</v>
      </c>
      <c r="B777">
        <v>7</v>
      </c>
      <c r="C777" t="s">
        <v>4665</v>
      </c>
      <c r="D777" t="s">
        <v>4664</v>
      </c>
      <c r="E777" t="s">
        <v>4663</v>
      </c>
      <c r="F777">
        <v>2024</v>
      </c>
      <c r="G777" t="s">
        <v>4662</v>
      </c>
      <c r="I777" t="s">
        <v>4661</v>
      </c>
      <c r="J777" t="s">
        <v>4660</v>
      </c>
      <c r="K777" t="s">
        <v>12332</v>
      </c>
    </row>
    <row r="778" spans="1:11" x14ac:dyDescent="0.45">
      <c r="A778" t="s">
        <v>11759</v>
      </c>
      <c r="B778">
        <v>7</v>
      </c>
      <c r="C778" t="s">
        <v>2762</v>
      </c>
      <c r="D778" t="s">
        <v>2761</v>
      </c>
      <c r="E778" t="s">
        <v>2760</v>
      </c>
      <c r="F778">
        <v>2023</v>
      </c>
      <c r="G778" t="s">
        <v>2759</v>
      </c>
      <c r="I778" t="s">
        <v>2758</v>
      </c>
      <c r="J778" t="s">
        <v>2757</v>
      </c>
      <c r="K778" t="s">
        <v>12614</v>
      </c>
    </row>
    <row r="779" spans="1:11" x14ac:dyDescent="0.45">
      <c r="A779" t="s">
        <v>11759</v>
      </c>
      <c r="B779">
        <v>7</v>
      </c>
      <c r="C779" t="s">
        <v>3623</v>
      </c>
      <c r="D779" t="s">
        <v>3622</v>
      </c>
      <c r="E779" t="s">
        <v>3621</v>
      </c>
      <c r="F779">
        <v>2022</v>
      </c>
      <c r="G779" t="s">
        <v>3620</v>
      </c>
      <c r="I779" t="s">
        <v>3619</v>
      </c>
      <c r="J779" t="s">
        <v>3618</v>
      </c>
      <c r="K779" t="s">
        <v>12487</v>
      </c>
    </row>
    <row r="780" spans="1:11" x14ac:dyDescent="0.45">
      <c r="A780" t="s">
        <v>11759</v>
      </c>
      <c r="B780">
        <v>7</v>
      </c>
      <c r="C780" t="s">
        <v>4143</v>
      </c>
      <c r="D780" t="s">
        <v>4142</v>
      </c>
      <c r="E780" t="s">
        <v>1717</v>
      </c>
      <c r="F780">
        <v>2022</v>
      </c>
      <c r="G780" t="s">
        <v>4141</v>
      </c>
      <c r="I780" t="s">
        <v>4140</v>
      </c>
      <c r="J780" t="s">
        <v>4139</v>
      </c>
      <c r="K780" t="s">
        <v>12411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38AE1-879C-4902-B9E4-31CDC80F17EE}">
  <dimension ref="A1:K1545"/>
  <sheetViews>
    <sheetView workbookViewId="0">
      <selection activeCell="A13" sqref="A13"/>
    </sheetView>
  </sheetViews>
  <sheetFormatPr defaultRowHeight="14.25" x14ac:dyDescent="0.45"/>
  <cols>
    <col min="1" max="1" width="11.19921875" bestFit="1" customWidth="1"/>
    <col min="2" max="2" width="12" bestFit="1" customWidth="1"/>
    <col min="3" max="4" width="80.53125" bestFit="1" customWidth="1"/>
    <col min="5" max="5" width="57.33203125" bestFit="1" customWidth="1"/>
    <col min="6" max="6" width="6.53125" bestFit="1" customWidth="1"/>
    <col min="7" max="7" width="80.53125" bestFit="1" customWidth="1"/>
    <col min="8" max="8" width="37" bestFit="1" customWidth="1"/>
    <col min="9" max="10" width="80.53125" bestFit="1" customWidth="1"/>
    <col min="11" max="12" width="80.53125" customWidth="1"/>
  </cols>
  <sheetData>
    <row r="1" spans="1:11" x14ac:dyDescent="0.45">
      <c r="A1" t="s">
        <v>385</v>
      </c>
      <c r="B1" t="s">
        <v>11763</v>
      </c>
      <c r="C1" t="s">
        <v>1</v>
      </c>
      <c r="D1" t="s">
        <v>2</v>
      </c>
      <c r="E1" t="s">
        <v>3</v>
      </c>
      <c r="F1" t="s">
        <v>5846</v>
      </c>
      <c r="G1" t="s">
        <v>12</v>
      </c>
      <c r="H1" t="s">
        <v>13</v>
      </c>
      <c r="I1" t="s">
        <v>14</v>
      </c>
      <c r="J1" t="s">
        <v>15</v>
      </c>
      <c r="K1" t="s">
        <v>13264</v>
      </c>
    </row>
    <row r="2" spans="1:11" x14ac:dyDescent="0.45">
      <c r="A2" t="s">
        <v>11759</v>
      </c>
      <c r="B2">
        <v>7</v>
      </c>
      <c r="C2" t="s">
        <v>2161</v>
      </c>
      <c r="D2" t="s">
        <v>2160</v>
      </c>
      <c r="E2" t="s">
        <v>902</v>
      </c>
      <c r="F2">
        <v>2017</v>
      </c>
      <c r="G2" t="s">
        <v>2157</v>
      </c>
      <c r="I2" t="s">
        <v>2156</v>
      </c>
      <c r="J2" t="s">
        <v>2155</v>
      </c>
      <c r="K2" t="s">
        <v>12700</v>
      </c>
    </row>
    <row r="3" spans="1:11" x14ac:dyDescent="0.45">
      <c r="A3" t="s">
        <v>11759</v>
      </c>
      <c r="B3">
        <v>7</v>
      </c>
      <c r="C3" t="s">
        <v>3427</v>
      </c>
      <c r="D3" t="s">
        <v>3426</v>
      </c>
      <c r="E3" t="s">
        <v>3425</v>
      </c>
      <c r="F3">
        <v>2022</v>
      </c>
      <c r="G3" t="s">
        <v>3424</v>
      </c>
      <c r="I3" t="s">
        <v>3423</v>
      </c>
      <c r="J3" t="s">
        <v>3422</v>
      </c>
      <c r="K3" t="s">
        <v>12515</v>
      </c>
    </row>
    <row r="4" spans="1:11" x14ac:dyDescent="0.45">
      <c r="A4" t="s">
        <v>11759</v>
      </c>
      <c r="B4">
        <v>7</v>
      </c>
      <c r="C4" t="s">
        <v>895</v>
      </c>
      <c r="D4" t="s">
        <v>894</v>
      </c>
      <c r="E4" t="s">
        <v>893</v>
      </c>
      <c r="F4">
        <v>2021</v>
      </c>
      <c r="G4" t="s">
        <v>891</v>
      </c>
      <c r="I4" t="s">
        <v>890</v>
      </c>
      <c r="J4" t="s">
        <v>889</v>
      </c>
      <c r="K4" t="s">
        <v>12875</v>
      </c>
    </row>
    <row r="5" spans="1:11" x14ac:dyDescent="0.45">
      <c r="A5" t="s">
        <v>11759</v>
      </c>
      <c r="B5">
        <v>7</v>
      </c>
      <c r="C5" t="s">
        <v>2208</v>
      </c>
      <c r="D5" t="s">
        <v>2207</v>
      </c>
      <c r="E5" t="s">
        <v>2206</v>
      </c>
      <c r="F5">
        <v>2018</v>
      </c>
      <c r="G5" t="s">
        <v>2204</v>
      </c>
      <c r="I5" t="s">
        <v>2203</v>
      </c>
      <c r="J5" t="s">
        <v>2202</v>
      </c>
      <c r="K5" t="s">
        <v>12694</v>
      </c>
    </row>
    <row r="6" spans="1:11" x14ac:dyDescent="0.45">
      <c r="A6" t="s">
        <v>11759</v>
      </c>
      <c r="B6">
        <v>7</v>
      </c>
      <c r="C6" t="s">
        <v>1936</v>
      </c>
      <c r="D6" t="s">
        <v>1935</v>
      </c>
      <c r="E6" t="s">
        <v>1171</v>
      </c>
      <c r="F6">
        <v>2019</v>
      </c>
      <c r="G6" t="s">
        <v>1933</v>
      </c>
      <c r="I6" t="s">
        <v>1932</v>
      </c>
      <c r="J6" t="s">
        <v>1931</v>
      </c>
      <c r="K6" t="s">
        <v>12730</v>
      </c>
    </row>
    <row r="7" spans="1:11" x14ac:dyDescent="0.45">
      <c r="A7" t="s">
        <v>11759</v>
      </c>
      <c r="B7">
        <v>7</v>
      </c>
      <c r="C7" t="s">
        <v>3553</v>
      </c>
      <c r="D7" t="s">
        <v>3552</v>
      </c>
      <c r="E7" t="s">
        <v>3551</v>
      </c>
      <c r="F7">
        <v>2022</v>
      </c>
      <c r="G7" t="s">
        <v>3549</v>
      </c>
      <c r="I7" t="s">
        <v>3548</v>
      </c>
      <c r="J7" t="s">
        <v>3547</v>
      </c>
      <c r="K7" t="s">
        <v>12497</v>
      </c>
    </row>
    <row r="8" spans="1:11" x14ac:dyDescent="0.45">
      <c r="A8" t="s">
        <v>11759</v>
      </c>
      <c r="B8">
        <v>7</v>
      </c>
      <c r="C8" t="s">
        <v>4968</v>
      </c>
      <c r="D8" t="s">
        <v>4967</v>
      </c>
      <c r="E8" t="s">
        <v>3169</v>
      </c>
      <c r="F8">
        <v>2024</v>
      </c>
      <c r="G8" t="s">
        <v>4966</v>
      </c>
      <c r="I8" t="s">
        <v>4965</v>
      </c>
      <c r="J8" t="s">
        <v>4964</v>
      </c>
      <c r="K8" t="s">
        <v>12286</v>
      </c>
    </row>
    <row r="9" spans="1:11" x14ac:dyDescent="0.45">
      <c r="A9" t="s">
        <v>11761</v>
      </c>
      <c r="B9" t="s">
        <v>9095</v>
      </c>
      <c r="C9" t="s">
        <v>10624</v>
      </c>
      <c r="D9" t="s">
        <v>10622</v>
      </c>
      <c r="F9">
        <v>2022</v>
      </c>
      <c r="G9" t="s">
        <v>11905</v>
      </c>
      <c r="H9" t="s">
        <v>6653</v>
      </c>
      <c r="I9" t="s">
        <v>10620</v>
      </c>
      <c r="J9" t="s">
        <v>9084</v>
      </c>
      <c r="K9" t="s">
        <v>13239</v>
      </c>
    </row>
    <row r="10" spans="1:11" x14ac:dyDescent="0.45">
      <c r="A10" t="s">
        <v>11760</v>
      </c>
      <c r="B10" t="s">
        <v>5857</v>
      </c>
      <c r="C10" t="s">
        <v>6658</v>
      </c>
      <c r="D10" t="s">
        <v>6655</v>
      </c>
      <c r="F10">
        <v>2022</v>
      </c>
      <c r="G10" t="s">
        <v>6652</v>
      </c>
      <c r="H10" t="s">
        <v>6653</v>
      </c>
      <c r="I10" t="s">
        <v>6651</v>
      </c>
      <c r="K10" t="s">
        <v>13143</v>
      </c>
    </row>
    <row r="11" spans="1:11" x14ac:dyDescent="0.45">
      <c r="A11" t="s">
        <v>386</v>
      </c>
      <c r="B11" t="s">
        <v>17</v>
      </c>
      <c r="C11" t="s">
        <v>63</v>
      </c>
      <c r="D11" t="s">
        <v>64</v>
      </c>
      <c r="E11" t="s">
        <v>65</v>
      </c>
      <c r="F11">
        <v>2023</v>
      </c>
      <c r="G11" t="s">
        <v>68</v>
      </c>
      <c r="H11" t="s">
        <v>69</v>
      </c>
      <c r="I11" t="s">
        <v>70</v>
      </c>
      <c r="J11" t="s">
        <v>71</v>
      </c>
      <c r="K11" t="s">
        <v>12090</v>
      </c>
    </row>
    <row r="12" spans="1:11" x14ac:dyDescent="0.45">
      <c r="A12" t="s">
        <v>11760</v>
      </c>
      <c r="B12" t="s">
        <v>5857</v>
      </c>
      <c r="C12" t="s">
        <v>8183</v>
      </c>
      <c r="D12" t="s">
        <v>8180</v>
      </c>
      <c r="F12">
        <v>2023</v>
      </c>
      <c r="G12" t="s">
        <v>8177</v>
      </c>
      <c r="H12" t="s">
        <v>8178</v>
      </c>
      <c r="I12" t="s">
        <v>8176</v>
      </c>
      <c r="K12" t="s">
        <v>12996</v>
      </c>
    </row>
    <row r="13" spans="1:11" x14ac:dyDescent="0.45">
      <c r="A13" t="s">
        <v>11761</v>
      </c>
      <c r="B13" t="s">
        <v>9095</v>
      </c>
      <c r="C13" t="s">
        <v>10415</v>
      </c>
      <c r="D13" t="s">
        <v>10413</v>
      </c>
      <c r="F13">
        <v>2023</v>
      </c>
      <c r="G13" t="s">
        <v>11929</v>
      </c>
      <c r="H13" t="s">
        <v>8178</v>
      </c>
      <c r="I13" t="s">
        <v>10411</v>
      </c>
      <c r="J13" t="s">
        <v>9084</v>
      </c>
      <c r="K13" t="s">
        <v>12996</v>
      </c>
    </row>
    <row r="14" spans="1:11" x14ac:dyDescent="0.45">
      <c r="A14" t="s">
        <v>11759</v>
      </c>
      <c r="B14">
        <v>7</v>
      </c>
      <c r="C14" t="s">
        <v>2823</v>
      </c>
      <c r="D14" t="s">
        <v>2822</v>
      </c>
      <c r="E14" t="s">
        <v>2821</v>
      </c>
      <c r="F14">
        <v>2023</v>
      </c>
      <c r="G14" t="s">
        <v>2820</v>
      </c>
      <c r="I14" t="s">
        <v>2819</v>
      </c>
      <c r="J14" t="s">
        <v>2818</v>
      </c>
      <c r="K14" t="s">
        <v>12605</v>
      </c>
    </row>
    <row r="15" spans="1:11" x14ac:dyDescent="0.45">
      <c r="A15" t="s">
        <v>11759</v>
      </c>
      <c r="B15">
        <v>7</v>
      </c>
      <c r="C15" t="s">
        <v>1419</v>
      </c>
      <c r="D15" t="s">
        <v>1418</v>
      </c>
      <c r="E15" t="s">
        <v>1417</v>
      </c>
      <c r="F15">
        <v>2019</v>
      </c>
      <c r="G15" t="s">
        <v>1415</v>
      </c>
      <c r="I15" t="s">
        <v>1414</v>
      </c>
      <c r="J15" t="s">
        <v>1413</v>
      </c>
      <c r="K15" t="s">
        <v>12801</v>
      </c>
    </row>
    <row r="16" spans="1:11" x14ac:dyDescent="0.45">
      <c r="A16" t="s">
        <v>11760</v>
      </c>
      <c r="B16" t="s">
        <v>5857</v>
      </c>
      <c r="C16" t="s">
        <v>7458</v>
      </c>
      <c r="D16" t="s">
        <v>7455</v>
      </c>
      <c r="F16">
        <v>2022</v>
      </c>
      <c r="G16" t="s">
        <v>7452</v>
      </c>
      <c r="H16" t="s">
        <v>7453</v>
      </c>
      <c r="I16" t="s">
        <v>7451</v>
      </c>
      <c r="K16" t="s">
        <v>13063</v>
      </c>
    </row>
    <row r="17" spans="1:11" x14ac:dyDescent="0.45">
      <c r="A17" t="s">
        <v>11761</v>
      </c>
      <c r="B17" t="s">
        <v>9095</v>
      </c>
      <c r="C17" t="s">
        <v>10223</v>
      </c>
      <c r="D17" t="s">
        <v>7455</v>
      </c>
      <c r="F17">
        <v>2022</v>
      </c>
      <c r="G17" t="s">
        <v>11952</v>
      </c>
      <c r="H17" t="s">
        <v>7453</v>
      </c>
      <c r="I17" t="s">
        <v>10220</v>
      </c>
      <c r="J17" t="s">
        <v>9084</v>
      </c>
      <c r="K17" t="s">
        <v>13063</v>
      </c>
    </row>
    <row r="18" spans="1:11" x14ac:dyDescent="0.45">
      <c r="A18" t="s">
        <v>386</v>
      </c>
      <c r="B18" t="s">
        <v>17</v>
      </c>
      <c r="C18" t="s">
        <v>198</v>
      </c>
      <c r="D18" t="s">
        <v>199</v>
      </c>
      <c r="E18" t="s">
        <v>31</v>
      </c>
      <c r="F18">
        <v>2024</v>
      </c>
      <c r="G18" t="s">
        <v>200</v>
      </c>
      <c r="H18" t="s">
        <v>201</v>
      </c>
      <c r="I18" t="s">
        <v>202</v>
      </c>
      <c r="J18" t="s">
        <v>203</v>
      </c>
      <c r="K18" t="s">
        <v>12110</v>
      </c>
    </row>
    <row r="19" spans="1:11" x14ac:dyDescent="0.45">
      <c r="A19" t="s">
        <v>11761</v>
      </c>
      <c r="B19" t="s">
        <v>9095</v>
      </c>
      <c r="C19" t="s">
        <v>9669</v>
      </c>
      <c r="D19" t="s">
        <v>9667</v>
      </c>
      <c r="F19">
        <v>2021</v>
      </c>
      <c r="G19" t="s">
        <v>12019</v>
      </c>
      <c r="H19" t="s">
        <v>9658</v>
      </c>
      <c r="I19" t="s">
        <v>9665</v>
      </c>
      <c r="J19" t="s">
        <v>9084</v>
      </c>
      <c r="K19" t="s">
        <v>13255</v>
      </c>
    </row>
    <row r="20" spans="1:11" x14ac:dyDescent="0.45">
      <c r="A20" t="s">
        <v>11759</v>
      </c>
      <c r="B20">
        <v>7</v>
      </c>
      <c r="C20" t="s">
        <v>5279</v>
      </c>
      <c r="D20" t="s">
        <v>5278</v>
      </c>
      <c r="E20" t="s">
        <v>2380</v>
      </c>
      <c r="F20">
        <v>2024</v>
      </c>
      <c r="G20" t="s">
        <v>5277</v>
      </c>
      <c r="I20" t="s">
        <v>5276</v>
      </c>
      <c r="J20" t="s">
        <v>5275</v>
      </c>
      <c r="K20" t="s">
        <v>12238</v>
      </c>
    </row>
    <row r="21" spans="1:11" x14ac:dyDescent="0.45">
      <c r="A21" t="s">
        <v>11760</v>
      </c>
      <c r="B21" t="s">
        <v>5857</v>
      </c>
      <c r="C21" t="s">
        <v>6811</v>
      </c>
      <c r="D21" t="s">
        <v>8740</v>
      </c>
      <c r="F21">
        <v>2024</v>
      </c>
      <c r="G21" t="s">
        <v>8738</v>
      </c>
      <c r="H21" t="s">
        <v>8739</v>
      </c>
      <c r="I21" t="s">
        <v>8737</v>
      </c>
      <c r="K21" t="s">
        <v>12238</v>
      </c>
    </row>
    <row r="22" spans="1:11" x14ac:dyDescent="0.45">
      <c r="A22" t="s">
        <v>11761</v>
      </c>
      <c r="B22" t="s">
        <v>9095</v>
      </c>
      <c r="C22" t="s">
        <v>10179</v>
      </c>
      <c r="D22" t="s">
        <v>11234</v>
      </c>
      <c r="F22">
        <v>2024</v>
      </c>
      <c r="G22" t="s">
        <v>11827</v>
      </c>
      <c r="H22" t="s">
        <v>8739</v>
      </c>
      <c r="I22" t="s">
        <v>11233</v>
      </c>
      <c r="J22" t="s">
        <v>9084</v>
      </c>
      <c r="K22" t="s">
        <v>12238</v>
      </c>
    </row>
    <row r="23" spans="1:11" x14ac:dyDescent="0.45">
      <c r="A23" t="s">
        <v>11759</v>
      </c>
      <c r="B23">
        <v>7</v>
      </c>
      <c r="C23" t="s">
        <v>5645</v>
      </c>
      <c r="D23" t="s">
        <v>5644</v>
      </c>
      <c r="E23" t="s">
        <v>5643</v>
      </c>
      <c r="F23">
        <v>2024</v>
      </c>
      <c r="G23" t="s">
        <v>5642</v>
      </c>
      <c r="I23" t="s">
        <v>5641</v>
      </c>
      <c r="J23" t="s">
        <v>5640</v>
      </c>
      <c r="K23" t="s">
        <v>12183</v>
      </c>
    </row>
    <row r="24" spans="1:11" x14ac:dyDescent="0.45">
      <c r="A24" t="s">
        <v>386</v>
      </c>
      <c r="B24" t="s">
        <v>17</v>
      </c>
      <c r="C24" t="s">
        <v>345</v>
      </c>
      <c r="D24" t="s">
        <v>346</v>
      </c>
      <c r="E24" t="s">
        <v>347</v>
      </c>
      <c r="F24">
        <v>2020</v>
      </c>
      <c r="G24" t="s">
        <v>350</v>
      </c>
      <c r="H24" t="s">
        <v>351</v>
      </c>
      <c r="I24" t="s">
        <v>352</v>
      </c>
      <c r="J24" t="s">
        <v>353</v>
      </c>
      <c r="K24" t="s">
        <v>12130</v>
      </c>
    </row>
    <row r="25" spans="1:11" x14ac:dyDescent="0.45">
      <c r="A25" t="s">
        <v>11759</v>
      </c>
      <c r="B25">
        <v>7</v>
      </c>
      <c r="C25" t="s">
        <v>3326</v>
      </c>
      <c r="D25" t="s">
        <v>3325</v>
      </c>
      <c r="E25" t="s">
        <v>766</v>
      </c>
      <c r="F25">
        <v>2022</v>
      </c>
      <c r="G25" t="s">
        <v>3324</v>
      </c>
      <c r="I25" t="s">
        <v>3323</v>
      </c>
      <c r="J25" t="s">
        <v>3322</v>
      </c>
      <c r="K25" t="s">
        <v>12530</v>
      </c>
    </row>
    <row r="26" spans="1:11" x14ac:dyDescent="0.45">
      <c r="A26" t="s">
        <v>11760</v>
      </c>
      <c r="B26" t="s">
        <v>5857</v>
      </c>
      <c r="C26" t="s">
        <v>6091</v>
      </c>
      <c r="D26" t="s">
        <v>6088</v>
      </c>
      <c r="F26">
        <v>2020</v>
      </c>
      <c r="G26" t="s">
        <v>6085</v>
      </c>
      <c r="H26" t="s">
        <v>6086</v>
      </c>
      <c r="I26" t="s">
        <v>6084</v>
      </c>
      <c r="K26" t="s">
        <v>13201</v>
      </c>
    </row>
    <row r="27" spans="1:11" x14ac:dyDescent="0.45">
      <c r="A27" t="s">
        <v>11761</v>
      </c>
      <c r="B27" t="s">
        <v>9095</v>
      </c>
      <c r="C27" t="s">
        <v>11432</v>
      </c>
      <c r="D27" t="s">
        <v>11430</v>
      </c>
      <c r="F27">
        <v>2020</v>
      </c>
      <c r="G27" t="s">
        <v>11800</v>
      </c>
      <c r="H27" t="s">
        <v>6086</v>
      </c>
      <c r="I27" t="s">
        <v>11428</v>
      </c>
      <c r="J27" t="s">
        <v>9084</v>
      </c>
      <c r="K27" t="s">
        <v>13201</v>
      </c>
    </row>
    <row r="28" spans="1:11" x14ac:dyDescent="0.45">
      <c r="A28" t="s">
        <v>11760</v>
      </c>
      <c r="B28" t="s">
        <v>5857</v>
      </c>
      <c r="C28" t="s">
        <v>7650</v>
      </c>
      <c r="D28" t="s">
        <v>7647</v>
      </c>
      <c r="F28">
        <v>2023</v>
      </c>
      <c r="G28" t="s">
        <v>7644</v>
      </c>
      <c r="H28" t="s">
        <v>7645</v>
      </c>
      <c r="I28" t="s">
        <v>7643</v>
      </c>
      <c r="K28" t="s">
        <v>13045</v>
      </c>
    </row>
    <row r="29" spans="1:11" x14ac:dyDescent="0.45">
      <c r="A29" t="s">
        <v>11761</v>
      </c>
      <c r="B29" t="s">
        <v>9095</v>
      </c>
      <c r="C29" t="s">
        <v>11440</v>
      </c>
      <c r="D29" t="s">
        <v>7647</v>
      </c>
      <c r="F29">
        <v>2023</v>
      </c>
      <c r="G29" t="s">
        <v>11799</v>
      </c>
      <c r="H29" t="s">
        <v>7645</v>
      </c>
      <c r="I29" t="s">
        <v>11437</v>
      </c>
      <c r="J29" t="s">
        <v>9084</v>
      </c>
      <c r="K29" t="s">
        <v>13045</v>
      </c>
    </row>
    <row r="30" spans="1:11" x14ac:dyDescent="0.45">
      <c r="A30" t="s">
        <v>11760</v>
      </c>
      <c r="B30" t="s">
        <v>5857</v>
      </c>
      <c r="C30" t="s">
        <v>6186</v>
      </c>
      <c r="D30" t="s">
        <v>6183</v>
      </c>
      <c r="F30">
        <v>2019</v>
      </c>
      <c r="G30" t="s">
        <v>6180</v>
      </c>
      <c r="H30" t="s">
        <v>6181</v>
      </c>
      <c r="I30" t="s">
        <v>6179</v>
      </c>
      <c r="K30" t="s">
        <v>13190</v>
      </c>
    </row>
    <row r="31" spans="1:11" x14ac:dyDescent="0.45">
      <c r="A31" t="s">
        <v>11761</v>
      </c>
      <c r="B31" t="s">
        <v>9095</v>
      </c>
      <c r="C31" t="s">
        <v>11392</v>
      </c>
      <c r="D31" t="s">
        <v>6183</v>
      </c>
      <c r="F31">
        <v>2019</v>
      </c>
      <c r="G31" t="s">
        <v>11806</v>
      </c>
      <c r="H31" t="s">
        <v>6181</v>
      </c>
      <c r="I31" t="s">
        <v>11389</v>
      </c>
      <c r="J31" t="s">
        <v>9084</v>
      </c>
      <c r="K31" t="s">
        <v>13190</v>
      </c>
    </row>
    <row r="32" spans="1:11" x14ac:dyDescent="0.45">
      <c r="A32" t="s">
        <v>11759</v>
      </c>
      <c r="B32">
        <v>7</v>
      </c>
      <c r="C32" t="s">
        <v>3561</v>
      </c>
      <c r="D32" t="s">
        <v>3560</v>
      </c>
      <c r="E32" t="s">
        <v>3559</v>
      </c>
      <c r="F32">
        <v>2022</v>
      </c>
      <c r="G32" t="s">
        <v>3557</v>
      </c>
      <c r="I32" t="s">
        <v>3556</v>
      </c>
      <c r="J32" t="s">
        <v>3555</v>
      </c>
      <c r="K32" t="s">
        <v>12496</v>
      </c>
    </row>
    <row r="33" spans="1:11" x14ac:dyDescent="0.45">
      <c r="A33" t="s">
        <v>11759</v>
      </c>
      <c r="B33">
        <v>7</v>
      </c>
      <c r="C33" t="s">
        <v>4736</v>
      </c>
      <c r="D33" t="s">
        <v>4735</v>
      </c>
      <c r="E33" t="s">
        <v>720</v>
      </c>
      <c r="F33">
        <v>2024</v>
      </c>
      <c r="G33" t="s">
        <v>4732</v>
      </c>
      <c r="I33" t="s">
        <v>4731</v>
      </c>
      <c r="J33" t="s">
        <v>4730</v>
      </c>
      <c r="K33" t="s">
        <v>12321</v>
      </c>
    </row>
    <row r="34" spans="1:11" x14ac:dyDescent="0.45">
      <c r="A34" t="s">
        <v>11759</v>
      </c>
      <c r="B34">
        <v>7</v>
      </c>
      <c r="C34" t="s">
        <v>2509</v>
      </c>
      <c r="D34" t="s">
        <v>2508</v>
      </c>
      <c r="E34" t="s">
        <v>1157</v>
      </c>
      <c r="F34">
        <v>2023</v>
      </c>
      <c r="G34" t="s">
        <v>2507</v>
      </c>
      <c r="I34" t="s">
        <v>2506</v>
      </c>
      <c r="J34" t="s">
        <v>2505</v>
      </c>
      <c r="K34" t="s">
        <v>12652</v>
      </c>
    </row>
    <row r="35" spans="1:11" x14ac:dyDescent="0.45">
      <c r="A35" t="s">
        <v>11759</v>
      </c>
      <c r="B35">
        <v>7</v>
      </c>
      <c r="C35" t="s">
        <v>5220</v>
      </c>
      <c r="D35" t="s">
        <v>5219</v>
      </c>
      <c r="E35" t="s">
        <v>2380</v>
      </c>
      <c r="F35">
        <v>2024</v>
      </c>
      <c r="G35" t="s">
        <v>5218</v>
      </c>
      <c r="I35" t="s">
        <v>5217</v>
      </c>
      <c r="J35" t="s">
        <v>5216</v>
      </c>
      <c r="K35" t="s">
        <v>12247</v>
      </c>
    </row>
    <row r="36" spans="1:11" x14ac:dyDescent="0.45">
      <c r="A36" t="s">
        <v>11760</v>
      </c>
      <c r="B36" t="s">
        <v>5857</v>
      </c>
      <c r="C36" t="s">
        <v>8365</v>
      </c>
      <c r="D36" t="s">
        <v>5219</v>
      </c>
      <c r="F36">
        <v>2024</v>
      </c>
      <c r="G36" t="s">
        <v>8361</v>
      </c>
      <c r="H36" t="s">
        <v>8362</v>
      </c>
      <c r="I36" t="s">
        <v>8360</v>
      </c>
      <c r="K36" t="s">
        <v>12247</v>
      </c>
    </row>
    <row r="37" spans="1:11" x14ac:dyDescent="0.45">
      <c r="A37" t="s">
        <v>11761</v>
      </c>
      <c r="B37" t="s">
        <v>9095</v>
      </c>
      <c r="C37" t="s">
        <v>11682</v>
      </c>
      <c r="D37" t="s">
        <v>5219</v>
      </c>
      <c r="F37">
        <v>2024</v>
      </c>
      <c r="G37" t="s">
        <v>11767</v>
      </c>
      <c r="H37" t="s">
        <v>8362</v>
      </c>
      <c r="I37" t="s">
        <v>5217</v>
      </c>
      <c r="J37" t="s">
        <v>9084</v>
      </c>
      <c r="K37" t="s">
        <v>12247</v>
      </c>
    </row>
    <row r="38" spans="1:11" x14ac:dyDescent="0.45">
      <c r="A38" t="s">
        <v>11759</v>
      </c>
      <c r="B38">
        <v>7</v>
      </c>
      <c r="C38" t="s">
        <v>968</v>
      </c>
      <c r="D38" t="s">
        <v>967</v>
      </c>
      <c r="E38" t="s">
        <v>711</v>
      </c>
      <c r="F38">
        <v>2021</v>
      </c>
      <c r="G38" t="s">
        <v>966</v>
      </c>
      <c r="I38" t="s">
        <v>965</v>
      </c>
      <c r="J38" t="s">
        <v>964</v>
      </c>
      <c r="K38" t="s">
        <v>12865</v>
      </c>
    </row>
    <row r="39" spans="1:11" x14ac:dyDescent="0.45">
      <c r="A39" t="s">
        <v>11759</v>
      </c>
      <c r="B39">
        <v>7</v>
      </c>
      <c r="C39" t="s">
        <v>3010</v>
      </c>
      <c r="D39" t="s">
        <v>3009</v>
      </c>
      <c r="E39" t="s">
        <v>3008</v>
      </c>
      <c r="F39">
        <v>2024</v>
      </c>
      <c r="G39" t="s">
        <v>3005</v>
      </c>
      <c r="I39" t="s">
        <v>3004</v>
      </c>
      <c r="J39" t="s">
        <v>3003</v>
      </c>
      <c r="K39" t="s">
        <v>12577</v>
      </c>
    </row>
    <row r="40" spans="1:11" x14ac:dyDescent="0.45">
      <c r="A40" t="s">
        <v>11759</v>
      </c>
      <c r="B40">
        <v>7</v>
      </c>
      <c r="C40" t="s">
        <v>4118</v>
      </c>
      <c r="D40" t="s">
        <v>4117</v>
      </c>
      <c r="E40" t="s">
        <v>759</v>
      </c>
      <c r="F40">
        <v>2022</v>
      </c>
      <c r="G40" t="s">
        <v>4115</v>
      </c>
      <c r="I40" t="s">
        <v>4114</v>
      </c>
      <c r="J40" t="s">
        <v>4113</v>
      </c>
      <c r="K40" t="s">
        <v>12415</v>
      </c>
    </row>
    <row r="41" spans="1:11" x14ac:dyDescent="0.45">
      <c r="A41" t="s">
        <v>11759</v>
      </c>
      <c r="B41">
        <v>7</v>
      </c>
      <c r="C41" t="s">
        <v>4357</v>
      </c>
      <c r="D41" t="s">
        <v>4356</v>
      </c>
      <c r="E41" t="s">
        <v>902</v>
      </c>
      <c r="F41">
        <v>2022</v>
      </c>
      <c r="G41" t="s">
        <v>4353</v>
      </c>
      <c r="I41" t="s">
        <v>4352</v>
      </c>
      <c r="J41" t="s">
        <v>4351</v>
      </c>
      <c r="K41" t="s">
        <v>12378</v>
      </c>
    </row>
    <row r="42" spans="1:11" x14ac:dyDescent="0.45">
      <c r="A42" t="s">
        <v>11759</v>
      </c>
      <c r="B42">
        <v>7</v>
      </c>
      <c r="C42" t="s">
        <v>5739</v>
      </c>
      <c r="D42" t="s">
        <v>5738</v>
      </c>
      <c r="E42" t="s">
        <v>1581</v>
      </c>
      <c r="F42">
        <v>2024</v>
      </c>
      <c r="G42" t="s">
        <v>5737</v>
      </c>
      <c r="I42" t="s">
        <v>5736</v>
      </c>
      <c r="J42" t="s">
        <v>5735</v>
      </c>
      <c r="K42" t="s">
        <v>12168</v>
      </c>
    </row>
    <row r="43" spans="1:11" x14ac:dyDescent="0.45">
      <c r="A43" t="s">
        <v>11759</v>
      </c>
      <c r="B43">
        <v>7</v>
      </c>
      <c r="C43" t="s">
        <v>1483</v>
      </c>
      <c r="D43" t="s">
        <v>1482</v>
      </c>
      <c r="E43" t="s">
        <v>1481</v>
      </c>
      <c r="F43">
        <v>2020</v>
      </c>
      <c r="G43" t="s">
        <v>1478</v>
      </c>
      <c r="I43" t="s">
        <v>1477</v>
      </c>
      <c r="J43" t="s">
        <v>1476</v>
      </c>
      <c r="K43" t="s">
        <v>12793</v>
      </c>
    </row>
    <row r="44" spans="1:11" x14ac:dyDescent="0.45">
      <c r="A44" t="s">
        <v>11759</v>
      </c>
      <c r="B44">
        <v>7</v>
      </c>
      <c r="C44" t="s">
        <v>3320</v>
      </c>
      <c r="D44" t="s">
        <v>3319</v>
      </c>
      <c r="E44" t="s">
        <v>655</v>
      </c>
      <c r="F44">
        <v>2023</v>
      </c>
      <c r="G44" t="s">
        <v>3318</v>
      </c>
      <c r="I44" t="s">
        <v>3317</v>
      </c>
      <c r="J44" t="s">
        <v>3316</v>
      </c>
      <c r="K44" t="s">
        <v>12531</v>
      </c>
    </row>
    <row r="45" spans="1:11" x14ac:dyDescent="0.45">
      <c r="A45" t="s">
        <v>11759</v>
      </c>
      <c r="B45">
        <v>7</v>
      </c>
      <c r="C45" t="s">
        <v>2295</v>
      </c>
      <c r="D45" t="s">
        <v>2294</v>
      </c>
      <c r="E45" t="s">
        <v>1823</v>
      </c>
      <c r="F45">
        <v>2018</v>
      </c>
      <c r="G45" t="s">
        <v>2292</v>
      </c>
      <c r="I45" t="s">
        <v>2291</v>
      </c>
      <c r="J45" t="s">
        <v>2290</v>
      </c>
      <c r="K45" t="s">
        <v>12682</v>
      </c>
    </row>
    <row r="46" spans="1:11" x14ac:dyDescent="0.45">
      <c r="A46" t="s">
        <v>11759</v>
      </c>
      <c r="B46">
        <v>7</v>
      </c>
      <c r="C46" t="s">
        <v>4742</v>
      </c>
      <c r="D46" t="s">
        <v>4741</v>
      </c>
      <c r="E46" t="s">
        <v>1267</v>
      </c>
      <c r="F46">
        <v>2024</v>
      </c>
      <c r="G46" t="s">
        <v>4740</v>
      </c>
      <c r="I46" t="s">
        <v>4739</v>
      </c>
      <c r="J46" t="s">
        <v>4738</v>
      </c>
      <c r="K46" t="s">
        <v>12320</v>
      </c>
    </row>
    <row r="47" spans="1:11" x14ac:dyDescent="0.45">
      <c r="A47" t="s">
        <v>11760</v>
      </c>
      <c r="B47" t="s">
        <v>5857</v>
      </c>
      <c r="C47" t="s">
        <v>7790</v>
      </c>
      <c r="D47" t="s">
        <v>7787</v>
      </c>
      <c r="F47">
        <v>2023</v>
      </c>
      <c r="G47" t="s">
        <v>7783</v>
      </c>
      <c r="H47" t="s">
        <v>7784</v>
      </c>
      <c r="I47" t="s">
        <v>7782</v>
      </c>
      <c r="K47" t="s">
        <v>13034</v>
      </c>
    </row>
    <row r="48" spans="1:11" x14ac:dyDescent="0.45">
      <c r="A48" t="s">
        <v>11761</v>
      </c>
      <c r="B48" t="s">
        <v>9095</v>
      </c>
      <c r="C48" t="s">
        <v>11402</v>
      </c>
      <c r="D48" t="s">
        <v>7787</v>
      </c>
      <c r="F48">
        <v>2023</v>
      </c>
      <c r="G48" t="s">
        <v>11804</v>
      </c>
      <c r="H48" t="s">
        <v>7784</v>
      </c>
      <c r="I48" t="s">
        <v>11400</v>
      </c>
      <c r="J48" t="s">
        <v>9084</v>
      </c>
      <c r="K48" t="s">
        <v>13034</v>
      </c>
    </row>
    <row r="49" spans="1:11" x14ac:dyDescent="0.45">
      <c r="A49" t="s">
        <v>11759</v>
      </c>
      <c r="B49">
        <v>7</v>
      </c>
      <c r="C49" t="s">
        <v>3063</v>
      </c>
      <c r="D49" t="s">
        <v>3062</v>
      </c>
      <c r="E49" t="s">
        <v>3061</v>
      </c>
      <c r="F49">
        <v>2023</v>
      </c>
      <c r="G49" t="s">
        <v>3060</v>
      </c>
      <c r="I49" t="s">
        <v>3059</v>
      </c>
      <c r="J49" t="s">
        <v>3058</v>
      </c>
      <c r="K49" t="s">
        <v>12569</v>
      </c>
    </row>
    <row r="50" spans="1:11" x14ac:dyDescent="0.45">
      <c r="A50" t="s">
        <v>11759</v>
      </c>
      <c r="B50">
        <v>7</v>
      </c>
      <c r="C50" t="s">
        <v>1619</v>
      </c>
      <c r="D50" t="s">
        <v>1618</v>
      </c>
      <c r="E50" t="s">
        <v>795</v>
      </c>
      <c r="F50">
        <v>2019</v>
      </c>
      <c r="G50" t="s">
        <v>1616</v>
      </c>
      <c r="I50" t="s">
        <v>1615</v>
      </c>
      <c r="J50" t="s">
        <v>1614</v>
      </c>
      <c r="K50" t="s">
        <v>12774</v>
      </c>
    </row>
    <row r="51" spans="1:11" x14ac:dyDescent="0.45">
      <c r="A51" t="s">
        <v>11759</v>
      </c>
      <c r="B51">
        <v>7</v>
      </c>
      <c r="C51" t="s">
        <v>4149</v>
      </c>
      <c r="D51" t="s">
        <v>4148</v>
      </c>
      <c r="E51" t="s">
        <v>4147</v>
      </c>
      <c r="F51">
        <v>2022</v>
      </c>
      <c r="G51" t="s">
        <v>4146</v>
      </c>
      <c r="I51" t="s">
        <v>4145</v>
      </c>
      <c r="K51" t="s">
        <v>12410</v>
      </c>
    </row>
    <row r="52" spans="1:11" x14ac:dyDescent="0.45">
      <c r="A52" t="s">
        <v>11759</v>
      </c>
      <c r="B52">
        <v>7</v>
      </c>
      <c r="C52" t="s">
        <v>1041</v>
      </c>
      <c r="D52" t="s">
        <v>1040</v>
      </c>
      <c r="E52" t="s">
        <v>773</v>
      </c>
      <c r="F52">
        <v>2021</v>
      </c>
      <c r="G52" t="s">
        <v>1039</v>
      </c>
      <c r="I52" t="s">
        <v>1038</v>
      </c>
      <c r="J52" t="s">
        <v>1037</v>
      </c>
      <c r="K52" t="s">
        <v>12854</v>
      </c>
    </row>
    <row r="53" spans="1:11" x14ac:dyDescent="0.45">
      <c r="A53" t="s">
        <v>11760</v>
      </c>
      <c r="B53" t="s">
        <v>5857</v>
      </c>
      <c r="C53" t="s">
        <v>8017</v>
      </c>
      <c r="D53" t="s">
        <v>8014</v>
      </c>
      <c r="F53">
        <v>2022</v>
      </c>
      <c r="G53" t="s">
        <v>8012</v>
      </c>
      <c r="H53" t="s">
        <v>8013</v>
      </c>
      <c r="I53" t="s">
        <v>8011</v>
      </c>
      <c r="K53" t="s">
        <v>13011</v>
      </c>
    </row>
    <row r="54" spans="1:11" x14ac:dyDescent="0.45">
      <c r="A54" t="s">
        <v>11761</v>
      </c>
      <c r="B54" t="s">
        <v>9095</v>
      </c>
      <c r="C54" t="s">
        <v>11609</v>
      </c>
      <c r="D54" t="s">
        <v>8014</v>
      </c>
      <c r="F54">
        <v>2022</v>
      </c>
      <c r="G54" t="s">
        <v>11776</v>
      </c>
      <c r="H54" t="s">
        <v>8013</v>
      </c>
      <c r="I54" t="s">
        <v>11607</v>
      </c>
      <c r="J54" t="s">
        <v>9084</v>
      </c>
      <c r="K54" t="s">
        <v>13011</v>
      </c>
    </row>
    <row r="55" spans="1:11" x14ac:dyDescent="0.45">
      <c r="A55" t="s">
        <v>11760</v>
      </c>
      <c r="B55" t="s">
        <v>5857</v>
      </c>
      <c r="C55" t="s">
        <v>7072</v>
      </c>
      <c r="D55" t="s">
        <v>7069</v>
      </c>
      <c r="F55">
        <v>2022</v>
      </c>
      <c r="G55" t="s">
        <v>7066</v>
      </c>
      <c r="H55" t="s">
        <v>7067</v>
      </c>
      <c r="I55" t="s">
        <v>7065</v>
      </c>
      <c r="K55" t="s">
        <v>13105</v>
      </c>
    </row>
    <row r="56" spans="1:11" x14ac:dyDescent="0.45">
      <c r="A56" t="s">
        <v>11761</v>
      </c>
      <c r="B56" t="s">
        <v>9095</v>
      </c>
      <c r="C56" t="s">
        <v>10339</v>
      </c>
      <c r="D56" t="s">
        <v>7069</v>
      </c>
      <c r="F56">
        <v>2022</v>
      </c>
      <c r="G56" t="s">
        <v>11938</v>
      </c>
      <c r="H56" t="s">
        <v>7067</v>
      </c>
      <c r="I56" t="s">
        <v>10336</v>
      </c>
      <c r="J56" t="s">
        <v>9084</v>
      </c>
      <c r="K56" t="s">
        <v>13105</v>
      </c>
    </row>
    <row r="57" spans="1:11" x14ac:dyDescent="0.45">
      <c r="A57" t="s">
        <v>11759</v>
      </c>
      <c r="B57">
        <v>7</v>
      </c>
      <c r="C57" t="s">
        <v>1466</v>
      </c>
      <c r="D57" t="s">
        <v>1465</v>
      </c>
      <c r="E57" t="s">
        <v>766</v>
      </c>
      <c r="F57">
        <v>2019</v>
      </c>
      <c r="G57" t="s">
        <v>1463</v>
      </c>
      <c r="I57" t="s">
        <v>1462</v>
      </c>
      <c r="J57" t="s">
        <v>1461</v>
      </c>
      <c r="K57" t="s">
        <v>12795</v>
      </c>
    </row>
    <row r="58" spans="1:11" x14ac:dyDescent="0.45">
      <c r="A58" t="s">
        <v>11760</v>
      </c>
      <c r="B58" t="s">
        <v>5857</v>
      </c>
      <c r="C58" t="s">
        <v>6192</v>
      </c>
      <c r="D58" t="s">
        <v>1465</v>
      </c>
      <c r="F58">
        <v>2019</v>
      </c>
      <c r="G58" t="s">
        <v>6189</v>
      </c>
      <c r="H58" t="s">
        <v>6190</v>
      </c>
      <c r="I58" t="s">
        <v>6188</v>
      </c>
      <c r="K58" t="s">
        <v>12795</v>
      </c>
    </row>
    <row r="59" spans="1:11" x14ac:dyDescent="0.45">
      <c r="A59" t="s">
        <v>11761</v>
      </c>
      <c r="B59" t="s">
        <v>9095</v>
      </c>
      <c r="C59" t="s">
        <v>10802</v>
      </c>
      <c r="D59" t="s">
        <v>1465</v>
      </c>
      <c r="F59">
        <v>2019</v>
      </c>
      <c r="G59" t="s">
        <v>11883</v>
      </c>
      <c r="H59" t="s">
        <v>6190</v>
      </c>
      <c r="I59" t="s">
        <v>1462</v>
      </c>
      <c r="J59" t="s">
        <v>9084</v>
      </c>
      <c r="K59" t="s">
        <v>12795</v>
      </c>
    </row>
    <row r="60" spans="1:11" x14ac:dyDescent="0.45">
      <c r="A60" t="s">
        <v>388</v>
      </c>
      <c r="C60" t="s">
        <v>570</v>
      </c>
      <c r="D60" t="s">
        <v>571</v>
      </c>
      <c r="F60">
        <v>2020</v>
      </c>
      <c r="G60" t="s">
        <v>566</v>
      </c>
      <c r="H60" t="s">
        <v>567</v>
      </c>
      <c r="I60" t="s">
        <v>568</v>
      </c>
      <c r="J60" t="s">
        <v>565</v>
      </c>
      <c r="K60" t="s">
        <v>12136</v>
      </c>
    </row>
    <row r="61" spans="1:11" x14ac:dyDescent="0.45">
      <c r="A61" t="s">
        <v>11760</v>
      </c>
      <c r="B61" t="s">
        <v>5857</v>
      </c>
      <c r="C61" t="s">
        <v>5933</v>
      </c>
      <c r="D61" t="s">
        <v>5930</v>
      </c>
      <c r="F61">
        <v>2020</v>
      </c>
      <c r="G61" t="s">
        <v>5929</v>
      </c>
      <c r="H61" t="s">
        <v>567</v>
      </c>
      <c r="I61" t="s">
        <v>5928</v>
      </c>
      <c r="K61" t="s">
        <v>12136</v>
      </c>
    </row>
    <row r="62" spans="1:11" x14ac:dyDescent="0.45">
      <c r="A62" t="s">
        <v>11761</v>
      </c>
      <c r="B62" t="s">
        <v>9095</v>
      </c>
      <c r="C62" t="s">
        <v>11196</v>
      </c>
      <c r="D62" t="s">
        <v>571</v>
      </c>
      <c r="F62">
        <v>2020</v>
      </c>
      <c r="G62" t="s">
        <v>11833</v>
      </c>
      <c r="H62" t="s">
        <v>567</v>
      </c>
      <c r="I62" t="s">
        <v>568</v>
      </c>
      <c r="J62" t="s">
        <v>9084</v>
      </c>
      <c r="K62" t="s">
        <v>12136</v>
      </c>
    </row>
    <row r="63" spans="1:11" x14ac:dyDescent="0.45">
      <c r="A63" t="s">
        <v>11759</v>
      </c>
      <c r="B63">
        <v>7</v>
      </c>
      <c r="C63" t="s">
        <v>3951</v>
      </c>
      <c r="D63" t="s">
        <v>3950</v>
      </c>
      <c r="E63" t="s">
        <v>1318</v>
      </c>
      <c r="F63">
        <v>2022</v>
      </c>
      <c r="G63" t="s">
        <v>3949</v>
      </c>
      <c r="I63" t="s">
        <v>3948</v>
      </c>
      <c r="J63" t="s">
        <v>3947</v>
      </c>
      <c r="K63" t="s">
        <v>12439</v>
      </c>
    </row>
    <row r="64" spans="1:11" x14ac:dyDescent="0.45">
      <c r="A64" t="s">
        <v>11761</v>
      </c>
      <c r="B64" t="s">
        <v>9095</v>
      </c>
      <c r="C64" t="s">
        <v>9310</v>
      </c>
      <c r="D64" t="s">
        <v>9308</v>
      </c>
      <c r="F64">
        <v>2024</v>
      </c>
      <c r="G64" t="s">
        <v>12060</v>
      </c>
      <c r="H64" t="s">
        <v>8585</v>
      </c>
      <c r="I64" t="s">
        <v>9306</v>
      </c>
      <c r="J64" t="s">
        <v>9084</v>
      </c>
      <c r="K64" t="s">
        <v>13261</v>
      </c>
    </row>
    <row r="65" spans="1:11" x14ac:dyDescent="0.45">
      <c r="A65" t="s">
        <v>11760</v>
      </c>
      <c r="B65" t="s">
        <v>5857</v>
      </c>
      <c r="C65" t="s">
        <v>8589</v>
      </c>
      <c r="D65" t="s">
        <v>8586</v>
      </c>
      <c r="F65">
        <v>2024</v>
      </c>
      <c r="G65" t="s">
        <v>8584</v>
      </c>
      <c r="H65" t="s">
        <v>8585</v>
      </c>
      <c r="I65" t="s">
        <v>8583</v>
      </c>
      <c r="K65" t="s">
        <v>12964</v>
      </c>
    </row>
    <row r="66" spans="1:11" x14ac:dyDescent="0.45">
      <c r="A66" t="s">
        <v>11760</v>
      </c>
      <c r="B66" t="s">
        <v>5857</v>
      </c>
      <c r="C66" t="s">
        <v>8193</v>
      </c>
      <c r="D66" t="s">
        <v>8190</v>
      </c>
      <c r="F66">
        <v>2023</v>
      </c>
      <c r="G66" t="s">
        <v>8186</v>
      </c>
      <c r="H66" t="s">
        <v>8187</v>
      </c>
      <c r="I66" t="s">
        <v>8185</v>
      </c>
      <c r="K66" t="s">
        <v>12995</v>
      </c>
    </row>
    <row r="67" spans="1:11" x14ac:dyDescent="0.45">
      <c r="A67" t="s">
        <v>11761</v>
      </c>
      <c r="B67" t="s">
        <v>9095</v>
      </c>
      <c r="C67" t="s">
        <v>11257</v>
      </c>
      <c r="D67" t="s">
        <v>8190</v>
      </c>
      <c r="F67">
        <v>2023</v>
      </c>
      <c r="G67" t="s">
        <v>11824</v>
      </c>
      <c r="H67" t="s">
        <v>8187</v>
      </c>
      <c r="I67" t="s">
        <v>11254</v>
      </c>
      <c r="J67" t="s">
        <v>9084</v>
      </c>
      <c r="K67" t="s">
        <v>12995</v>
      </c>
    </row>
    <row r="68" spans="1:11" x14ac:dyDescent="0.45">
      <c r="A68" t="s">
        <v>11760</v>
      </c>
      <c r="B68" t="s">
        <v>5901</v>
      </c>
      <c r="C68" t="s">
        <v>7675</v>
      </c>
      <c r="D68" t="s">
        <v>7672</v>
      </c>
      <c r="F68">
        <v>2023</v>
      </c>
      <c r="G68" t="s">
        <v>7670</v>
      </c>
      <c r="H68" t="s">
        <v>7671</v>
      </c>
      <c r="I68" t="s">
        <v>7669</v>
      </c>
      <c r="K68" t="s">
        <v>13042</v>
      </c>
    </row>
    <row r="69" spans="1:11" x14ac:dyDescent="0.45">
      <c r="A69" t="s">
        <v>11761</v>
      </c>
      <c r="B69" t="s">
        <v>9095</v>
      </c>
      <c r="C69" t="s">
        <v>10459</v>
      </c>
      <c r="D69" t="s">
        <v>7672</v>
      </c>
      <c r="F69">
        <v>2023</v>
      </c>
      <c r="G69" t="s">
        <v>11924</v>
      </c>
      <c r="H69" t="s">
        <v>7671</v>
      </c>
      <c r="I69" t="s">
        <v>10457</v>
      </c>
      <c r="J69" t="s">
        <v>9084</v>
      </c>
      <c r="K69" t="s">
        <v>13042</v>
      </c>
    </row>
    <row r="70" spans="1:11" x14ac:dyDescent="0.45">
      <c r="A70" t="s">
        <v>11760</v>
      </c>
      <c r="B70" t="s">
        <v>5857</v>
      </c>
      <c r="C70" t="s">
        <v>5951</v>
      </c>
      <c r="D70" t="s">
        <v>5949</v>
      </c>
      <c r="F70">
        <v>2020</v>
      </c>
      <c r="G70" t="s">
        <v>5946</v>
      </c>
      <c r="H70" t="s">
        <v>5947</v>
      </c>
      <c r="I70" t="s">
        <v>5945</v>
      </c>
      <c r="K70" t="s">
        <v>13213</v>
      </c>
    </row>
    <row r="71" spans="1:11" x14ac:dyDescent="0.45">
      <c r="A71" t="s">
        <v>11759</v>
      </c>
      <c r="B71">
        <v>7</v>
      </c>
      <c r="C71" t="s">
        <v>4703</v>
      </c>
      <c r="D71" t="s">
        <v>4702</v>
      </c>
      <c r="E71" t="s">
        <v>704</v>
      </c>
      <c r="F71">
        <v>2024</v>
      </c>
      <c r="G71" t="s">
        <v>4701</v>
      </c>
      <c r="I71" t="s">
        <v>4700</v>
      </c>
      <c r="J71" t="s">
        <v>4699</v>
      </c>
      <c r="K71" t="s">
        <v>12326</v>
      </c>
    </row>
    <row r="72" spans="1:11" x14ac:dyDescent="0.45">
      <c r="A72" t="s">
        <v>11759</v>
      </c>
      <c r="B72">
        <v>7</v>
      </c>
      <c r="C72" t="s">
        <v>2009</v>
      </c>
      <c r="D72" t="s">
        <v>2008</v>
      </c>
      <c r="E72" t="s">
        <v>1717</v>
      </c>
      <c r="F72">
        <v>2020</v>
      </c>
      <c r="G72" t="s">
        <v>2006</v>
      </c>
      <c r="I72" t="s">
        <v>2005</v>
      </c>
      <c r="J72" t="s">
        <v>2004</v>
      </c>
      <c r="K72" t="s">
        <v>12720</v>
      </c>
    </row>
    <row r="73" spans="1:11" x14ac:dyDescent="0.45">
      <c r="A73" t="s">
        <v>11760</v>
      </c>
      <c r="B73" t="s">
        <v>5857</v>
      </c>
      <c r="C73" t="s">
        <v>7034</v>
      </c>
      <c r="D73" t="s">
        <v>2008</v>
      </c>
      <c r="F73">
        <v>2020</v>
      </c>
      <c r="G73" t="s">
        <v>7030</v>
      </c>
      <c r="H73" t="s">
        <v>7031</v>
      </c>
      <c r="I73" t="s">
        <v>7029</v>
      </c>
      <c r="K73" t="s">
        <v>12720</v>
      </c>
    </row>
    <row r="74" spans="1:11" x14ac:dyDescent="0.45">
      <c r="A74" t="s">
        <v>11761</v>
      </c>
      <c r="B74" t="s">
        <v>9095</v>
      </c>
      <c r="C74" t="s">
        <v>9300</v>
      </c>
      <c r="D74" t="s">
        <v>2008</v>
      </c>
      <c r="F74">
        <v>2020</v>
      </c>
      <c r="G74" t="s">
        <v>12061</v>
      </c>
      <c r="H74" t="s">
        <v>7031</v>
      </c>
      <c r="I74" t="s">
        <v>9298</v>
      </c>
      <c r="J74" t="s">
        <v>9084</v>
      </c>
      <c r="K74" t="s">
        <v>12720</v>
      </c>
    </row>
    <row r="75" spans="1:11" x14ac:dyDescent="0.45">
      <c r="A75" t="s">
        <v>11759</v>
      </c>
      <c r="B75">
        <v>7</v>
      </c>
      <c r="C75" t="s">
        <v>1359</v>
      </c>
      <c r="D75" t="s">
        <v>1358</v>
      </c>
      <c r="E75" t="s">
        <v>720</v>
      </c>
      <c r="F75">
        <v>2019</v>
      </c>
      <c r="G75" t="s">
        <v>1355</v>
      </c>
      <c r="I75" t="s">
        <v>1354</v>
      </c>
      <c r="J75" t="s">
        <v>1353</v>
      </c>
      <c r="K75" t="s">
        <v>12809</v>
      </c>
    </row>
    <row r="76" spans="1:11" x14ac:dyDescent="0.45">
      <c r="A76" t="s">
        <v>11759</v>
      </c>
      <c r="B76">
        <v>7</v>
      </c>
      <c r="C76" t="s">
        <v>2425</v>
      </c>
      <c r="D76" t="s">
        <v>2424</v>
      </c>
      <c r="E76" t="s">
        <v>2423</v>
      </c>
      <c r="F76">
        <v>2017</v>
      </c>
      <c r="G76" t="s">
        <v>2421</v>
      </c>
      <c r="I76" t="s">
        <v>2420</v>
      </c>
      <c r="J76" t="s">
        <v>2419</v>
      </c>
      <c r="K76" t="s">
        <v>12664</v>
      </c>
    </row>
    <row r="77" spans="1:11" x14ac:dyDescent="0.45">
      <c r="A77" t="s">
        <v>11760</v>
      </c>
      <c r="B77" t="s">
        <v>5857</v>
      </c>
      <c r="C77" t="s">
        <v>6233</v>
      </c>
      <c r="D77" t="s">
        <v>6230</v>
      </c>
      <c r="F77">
        <v>2017</v>
      </c>
      <c r="G77" t="s">
        <v>6227</v>
      </c>
      <c r="H77" t="s">
        <v>6228</v>
      </c>
      <c r="I77" t="s">
        <v>6226</v>
      </c>
      <c r="K77" t="s">
        <v>13187</v>
      </c>
    </row>
    <row r="78" spans="1:11" x14ac:dyDescent="0.45">
      <c r="A78" t="s">
        <v>11759</v>
      </c>
      <c r="B78">
        <v>7</v>
      </c>
      <c r="C78" t="s">
        <v>864</v>
      </c>
      <c r="D78" t="s">
        <v>863</v>
      </c>
      <c r="E78" t="s">
        <v>655</v>
      </c>
      <c r="F78">
        <v>2020</v>
      </c>
      <c r="G78" t="s">
        <v>862</v>
      </c>
      <c r="I78" t="s">
        <v>861</v>
      </c>
      <c r="J78" t="s">
        <v>860</v>
      </c>
      <c r="K78" t="s">
        <v>12879</v>
      </c>
    </row>
    <row r="79" spans="1:11" x14ac:dyDescent="0.45">
      <c r="A79" t="s">
        <v>11759</v>
      </c>
      <c r="B79">
        <v>7</v>
      </c>
      <c r="C79" t="s">
        <v>1619</v>
      </c>
      <c r="D79" t="s">
        <v>2229</v>
      </c>
      <c r="E79" t="s">
        <v>795</v>
      </c>
      <c r="F79">
        <v>2017</v>
      </c>
      <c r="G79" t="s">
        <v>2227</v>
      </c>
      <c r="I79" t="s">
        <v>2226</v>
      </c>
      <c r="J79" t="s">
        <v>2225</v>
      </c>
      <c r="K79" t="s">
        <v>12691</v>
      </c>
    </row>
    <row r="80" spans="1:11" x14ac:dyDescent="0.45">
      <c r="A80" t="s">
        <v>11759</v>
      </c>
      <c r="B80">
        <v>7</v>
      </c>
      <c r="C80" t="s">
        <v>4324</v>
      </c>
      <c r="D80" t="s">
        <v>4323</v>
      </c>
      <c r="E80" t="s">
        <v>4322</v>
      </c>
      <c r="F80">
        <v>2022</v>
      </c>
      <c r="G80" t="s">
        <v>4321</v>
      </c>
      <c r="I80" t="s">
        <v>4320</v>
      </c>
      <c r="J80" t="s">
        <v>4319</v>
      </c>
      <c r="K80" t="s">
        <v>12383</v>
      </c>
    </row>
    <row r="81" spans="1:11" x14ac:dyDescent="0.45">
      <c r="A81" t="s">
        <v>11759</v>
      </c>
      <c r="B81">
        <v>7</v>
      </c>
      <c r="C81" t="s">
        <v>3737</v>
      </c>
      <c r="D81" t="s">
        <v>3736</v>
      </c>
      <c r="E81" t="s">
        <v>2137</v>
      </c>
      <c r="F81">
        <v>2023</v>
      </c>
      <c r="G81" t="s">
        <v>3735</v>
      </c>
      <c r="I81" t="s">
        <v>3734</v>
      </c>
      <c r="K81" t="s">
        <v>12470</v>
      </c>
    </row>
    <row r="82" spans="1:11" x14ac:dyDescent="0.45">
      <c r="A82" t="s">
        <v>11760</v>
      </c>
      <c r="B82" t="s">
        <v>5857</v>
      </c>
      <c r="C82" t="s">
        <v>8247</v>
      </c>
      <c r="D82" t="s">
        <v>3736</v>
      </c>
      <c r="F82">
        <v>2023</v>
      </c>
      <c r="G82" t="s">
        <v>8242</v>
      </c>
      <c r="H82" t="s">
        <v>8243</v>
      </c>
      <c r="I82" t="s">
        <v>8241</v>
      </c>
      <c r="K82" t="s">
        <v>12470</v>
      </c>
    </row>
    <row r="83" spans="1:11" x14ac:dyDescent="0.45">
      <c r="A83" t="s">
        <v>11761</v>
      </c>
      <c r="B83" t="s">
        <v>9095</v>
      </c>
      <c r="C83" t="s">
        <v>9543</v>
      </c>
      <c r="D83" t="s">
        <v>3736</v>
      </c>
      <c r="F83">
        <v>2023</v>
      </c>
      <c r="G83" t="s">
        <v>12034</v>
      </c>
      <c r="H83" t="s">
        <v>8243</v>
      </c>
      <c r="I83" t="s">
        <v>9541</v>
      </c>
      <c r="J83" t="s">
        <v>9084</v>
      </c>
      <c r="K83" t="s">
        <v>12470</v>
      </c>
    </row>
    <row r="84" spans="1:11" x14ac:dyDescent="0.45">
      <c r="A84" t="s">
        <v>11760</v>
      </c>
      <c r="B84" t="s">
        <v>5857</v>
      </c>
      <c r="C84" t="s">
        <v>6743</v>
      </c>
      <c r="D84" t="s">
        <v>6740</v>
      </c>
      <c r="F84">
        <v>2020</v>
      </c>
      <c r="G84" t="s">
        <v>6736</v>
      </c>
      <c r="H84" t="s">
        <v>6737</v>
      </c>
      <c r="I84" t="s">
        <v>6735</v>
      </c>
      <c r="K84" t="s">
        <v>13135</v>
      </c>
    </row>
    <row r="85" spans="1:11" x14ac:dyDescent="0.45">
      <c r="A85" t="s">
        <v>11761</v>
      </c>
      <c r="B85" t="s">
        <v>9095</v>
      </c>
      <c r="C85" t="s">
        <v>10346</v>
      </c>
      <c r="D85" t="s">
        <v>6740</v>
      </c>
      <c r="F85">
        <v>2020</v>
      </c>
      <c r="G85" t="s">
        <v>11937</v>
      </c>
      <c r="H85" t="s">
        <v>6737</v>
      </c>
      <c r="I85" t="s">
        <v>10343</v>
      </c>
      <c r="J85" t="s">
        <v>9084</v>
      </c>
      <c r="K85" t="s">
        <v>13135</v>
      </c>
    </row>
    <row r="86" spans="1:11" x14ac:dyDescent="0.45">
      <c r="A86" t="s">
        <v>11759</v>
      </c>
      <c r="B86">
        <v>7</v>
      </c>
      <c r="C86" t="s">
        <v>5029</v>
      </c>
      <c r="D86" t="s">
        <v>5028</v>
      </c>
      <c r="E86" t="s">
        <v>5027</v>
      </c>
      <c r="F86">
        <v>2024</v>
      </c>
      <c r="G86" t="s">
        <v>5026</v>
      </c>
      <c r="I86" t="s">
        <v>5025</v>
      </c>
      <c r="J86" t="s">
        <v>5024</v>
      </c>
      <c r="K86" t="s">
        <v>12277</v>
      </c>
    </row>
    <row r="87" spans="1:11" x14ac:dyDescent="0.45">
      <c r="A87" t="s">
        <v>11760</v>
      </c>
      <c r="B87" t="s">
        <v>5857</v>
      </c>
      <c r="C87" t="s">
        <v>8488</v>
      </c>
      <c r="D87" t="s">
        <v>8485</v>
      </c>
      <c r="F87">
        <v>2024</v>
      </c>
      <c r="G87" t="s">
        <v>8482</v>
      </c>
      <c r="H87" t="s">
        <v>8483</v>
      </c>
      <c r="I87" t="s">
        <v>8481</v>
      </c>
      <c r="K87" t="s">
        <v>12973</v>
      </c>
    </row>
    <row r="88" spans="1:11" x14ac:dyDescent="0.45">
      <c r="A88" t="s">
        <v>11761</v>
      </c>
      <c r="B88" t="s">
        <v>9095</v>
      </c>
      <c r="C88" t="s">
        <v>10056</v>
      </c>
      <c r="D88" t="s">
        <v>8485</v>
      </c>
      <c r="F88">
        <v>2024</v>
      </c>
      <c r="G88" t="s">
        <v>11973</v>
      </c>
      <c r="H88" t="s">
        <v>8483</v>
      </c>
      <c r="I88" t="s">
        <v>10053</v>
      </c>
      <c r="J88" t="s">
        <v>9084</v>
      </c>
      <c r="K88" t="s">
        <v>12973</v>
      </c>
    </row>
    <row r="89" spans="1:11" x14ac:dyDescent="0.45">
      <c r="A89" t="s">
        <v>11760</v>
      </c>
      <c r="B89" t="s">
        <v>5857</v>
      </c>
      <c r="C89" t="s">
        <v>8597</v>
      </c>
      <c r="D89" t="s">
        <v>8594</v>
      </c>
      <c r="F89">
        <v>2024</v>
      </c>
      <c r="G89" t="s">
        <v>8592</v>
      </c>
      <c r="H89" t="s">
        <v>8593</v>
      </c>
      <c r="I89" t="s">
        <v>8591</v>
      </c>
      <c r="K89" t="s">
        <v>12963</v>
      </c>
    </row>
    <row r="90" spans="1:11" x14ac:dyDescent="0.45">
      <c r="A90" t="s">
        <v>11761</v>
      </c>
      <c r="B90" t="s">
        <v>9095</v>
      </c>
      <c r="C90" t="s">
        <v>10092</v>
      </c>
      <c r="D90" t="s">
        <v>8594</v>
      </c>
      <c r="F90">
        <v>2024</v>
      </c>
      <c r="G90" t="s">
        <v>11968</v>
      </c>
      <c r="H90" t="s">
        <v>8593</v>
      </c>
      <c r="I90" t="s">
        <v>10089</v>
      </c>
      <c r="J90" t="s">
        <v>9084</v>
      </c>
      <c r="K90" t="s">
        <v>12963</v>
      </c>
    </row>
    <row r="91" spans="1:11" x14ac:dyDescent="0.45">
      <c r="A91" t="s">
        <v>11759</v>
      </c>
      <c r="B91">
        <v>7</v>
      </c>
      <c r="C91" t="s">
        <v>5387</v>
      </c>
      <c r="D91" t="s">
        <v>5386</v>
      </c>
      <c r="E91" t="s">
        <v>795</v>
      </c>
      <c r="F91">
        <v>2024</v>
      </c>
      <c r="G91" t="s">
        <v>5385</v>
      </c>
      <c r="I91" t="s">
        <v>5384</v>
      </c>
      <c r="J91" t="s">
        <v>5383</v>
      </c>
      <c r="K91" t="s">
        <v>12222</v>
      </c>
    </row>
    <row r="92" spans="1:11" x14ac:dyDescent="0.45">
      <c r="A92" t="s">
        <v>11759</v>
      </c>
      <c r="B92">
        <v>7</v>
      </c>
      <c r="C92" t="s">
        <v>2184</v>
      </c>
      <c r="D92" t="s">
        <v>2183</v>
      </c>
      <c r="E92" t="s">
        <v>2182</v>
      </c>
      <c r="F92">
        <v>2017</v>
      </c>
      <c r="G92" t="s">
        <v>2180</v>
      </c>
      <c r="I92" t="s">
        <v>2179</v>
      </c>
      <c r="J92" t="s">
        <v>2178</v>
      </c>
      <c r="K92" t="s">
        <v>12697</v>
      </c>
    </row>
    <row r="93" spans="1:11" x14ac:dyDescent="0.45">
      <c r="A93" t="s">
        <v>11759</v>
      </c>
      <c r="B93">
        <v>7</v>
      </c>
      <c r="C93" t="s">
        <v>1749</v>
      </c>
      <c r="D93" t="s">
        <v>1748</v>
      </c>
      <c r="E93" t="s">
        <v>720</v>
      </c>
      <c r="F93">
        <v>2020</v>
      </c>
      <c r="G93" t="s">
        <v>1745</v>
      </c>
      <c r="I93" t="s">
        <v>1744</v>
      </c>
      <c r="J93" t="s">
        <v>1743</v>
      </c>
      <c r="K93" t="s">
        <v>12756</v>
      </c>
    </row>
    <row r="94" spans="1:11" x14ac:dyDescent="0.45">
      <c r="A94" t="s">
        <v>11759</v>
      </c>
      <c r="B94">
        <v>7</v>
      </c>
      <c r="C94" t="s">
        <v>4595</v>
      </c>
      <c r="D94" t="s">
        <v>4594</v>
      </c>
      <c r="E94" t="s">
        <v>4593</v>
      </c>
      <c r="F94">
        <v>2024</v>
      </c>
      <c r="G94" t="s">
        <v>4592</v>
      </c>
      <c r="I94" t="s">
        <v>4591</v>
      </c>
      <c r="J94" t="s">
        <v>4590</v>
      </c>
      <c r="K94" t="s">
        <v>12342</v>
      </c>
    </row>
    <row r="95" spans="1:11" x14ac:dyDescent="0.45">
      <c r="A95" t="s">
        <v>11760</v>
      </c>
      <c r="B95" t="s">
        <v>5857</v>
      </c>
      <c r="C95" t="s">
        <v>6280</v>
      </c>
      <c r="D95" t="s">
        <v>6278</v>
      </c>
      <c r="F95">
        <v>2020</v>
      </c>
      <c r="G95" t="s">
        <v>6275</v>
      </c>
      <c r="H95" t="s">
        <v>6276</v>
      </c>
      <c r="I95" t="s">
        <v>6274</v>
      </c>
      <c r="K95" t="s">
        <v>13182</v>
      </c>
    </row>
    <row r="96" spans="1:11" x14ac:dyDescent="0.45">
      <c r="A96" t="s">
        <v>11761</v>
      </c>
      <c r="B96" t="s">
        <v>9095</v>
      </c>
      <c r="C96" t="s">
        <v>9383</v>
      </c>
      <c r="D96" t="s">
        <v>6278</v>
      </c>
      <c r="F96">
        <v>2021</v>
      </c>
      <c r="G96" t="s">
        <v>12052</v>
      </c>
      <c r="H96" t="s">
        <v>6276</v>
      </c>
      <c r="I96" t="s">
        <v>9380</v>
      </c>
      <c r="J96" t="s">
        <v>9084</v>
      </c>
      <c r="K96" t="s">
        <v>13182</v>
      </c>
    </row>
    <row r="97" spans="1:11" x14ac:dyDescent="0.45">
      <c r="A97" t="s">
        <v>11761</v>
      </c>
      <c r="B97" t="s">
        <v>9095</v>
      </c>
      <c r="C97" t="s">
        <v>10407</v>
      </c>
      <c r="D97" t="s">
        <v>10405</v>
      </c>
      <c r="F97">
        <v>2022</v>
      </c>
      <c r="G97" t="s">
        <v>11930</v>
      </c>
      <c r="H97" t="s">
        <v>10402</v>
      </c>
      <c r="I97" t="s">
        <v>10404</v>
      </c>
      <c r="J97" t="s">
        <v>9084</v>
      </c>
      <c r="K97" t="s">
        <v>13242</v>
      </c>
    </row>
    <row r="98" spans="1:11" x14ac:dyDescent="0.45">
      <c r="A98" t="s">
        <v>11760</v>
      </c>
      <c r="B98" t="s">
        <v>5857</v>
      </c>
      <c r="C98" t="s">
        <v>6938</v>
      </c>
      <c r="D98" t="s">
        <v>6935</v>
      </c>
      <c r="F98">
        <v>2021</v>
      </c>
      <c r="G98" t="s">
        <v>6932</v>
      </c>
      <c r="H98" t="s">
        <v>6933</v>
      </c>
      <c r="I98" t="s">
        <v>6931</v>
      </c>
      <c r="K98" t="s">
        <v>13118</v>
      </c>
    </row>
    <row r="99" spans="1:11" x14ac:dyDescent="0.45">
      <c r="A99" t="s">
        <v>11759</v>
      </c>
      <c r="B99">
        <v>7</v>
      </c>
      <c r="C99" t="s">
        <v>1704</v>
      </c>
      <c r="D99" t="s">
        <v>1703</v>
      </c>
      <c r="E99" t="s">
        <v>1702</v>
      </c>
      <c r="F99">
        <v>2019</v>
      </c>
      <c r="G99" t="s">
        <v>1700</v>
      </c>
      <c r="I99" t="s">
        <v>1699</v>
      </c>
      <c r="J99" t="s">
        <v>1698</v>
      </c>
      <c r="K99" t="s">
        <v>12762</v>
      </c>
    </row>
    <row r="100" spans="1:11" x14ac:dyDescent="0.45">
      <c r="A100" t="s">
        <v>11759</v>
      </c>
      <c r="B100">
        <v>7</v>
      </c>
      <c r="C100" t="s">
        <v>4574</v>
      </c>
      <c r="D100" t="s">
        <v>4573</v>
      </c>
      <c r="E100" t="s">
        <v>2380</v>
      </c>
      <c r="F100">
        <v>2024</v>
      </c>
      <c r="G100" t="s">
        <v>4572</v>
      </c>
      <c r="I100" t="s">
        <v>4571</v>
      </c>
      <c r="J100" t="s">
        <v>4570</v>
      </c>
      <c r="K100" t="s">
        <v>12345</v>
      </c>
    </row>
    <row r="101" spans="1:11" x14ac:dyDescent="0.45">
      <c r="A101" t="s">
        <v>11760</v>
      </c>
      <c r="B101" t="s">
        <v>5857</v>
      </c>
      <c r="C101" t="s">
        <v>9050</v>
      </c>
      <c r="D101" t="s">
        <v>4573</v>
      </c>
      <c r="F101">
        <v>2024</v>
      </c>
      <c r="G101" t="s">
        <v>9046</v>
      </c>
      <c r="H101" t="s">
        <v>9047</v>
      </c>
      <c r="I101" t="s">
        <v>9045</v>
      </c>
      <c r="K101" t="s">
        <v>12345</v>
      </c>
    </row>
    <row r="102" spans="1:11" x14ac:dyDescent="0.45">
      <c r="A102" t="s">
        <v>11761</v>
      </c>
      <c r="B102" t="s">
        <v>9095</v>
      </c>
      <c r="C102" t="s">
        <v>9848</v>
      </c>
      <c r="D102" t="s">
        <v>4573</v>
      </c>
      <c r="F102">
        <v>2024</v>
      </c>
      <c r="G102" t="s">
        <v>11997</v>
      </c>
      <c r="H102" t="s">
        <v>9047</v>
      </c>
      <c r="I102" t="s">
        <v>9846</v>
      </c>
      <c r="J102" t="s">
        <v>9084</v>
      </c>
      <c r="K102" t="s">
        <v>12345</v>
      </c>
    </row>
    <row r="103" spans="1:11" x14ac:dyDescent="0.45">
      <c r="A103" t="s">
        <v>11759</v>
      </c>
      <c r="B103">
        <v>7</v>
      </c>
      <c r="C103" t="s">
        <v>5155</v>
      </c>
      <c r="D103" t="s">
        <v>5154</v>
      </c>
      <c r="E103" t="s">
        <v>902</v>
      </c>
      <c r="F103">
        <v>2024</v>
      </c>
      <c r="G103" t="s">
        <v>5152</v>
      </c>
      <c r="I103" t="s">
        <v>5151</v>
      </c>
      <c r="J103" t="s">
        <v>5150</v>
      </c>
      <c r="K103" t="s">
        <v>12257</v>
      </c>
    </row>
    <row r="104" spans="1:11" x14ac:dyDescent="0.45">
      <c r="A104" t="s">
        <v>11759</v>
      </c>
      <c r="B104">
        <v>7</v>
      </c>
      <c r="C104" t="s">
        <v>1328</v>
      </c>
      <c r="D104" t="s">
        <v>1327</v>
      </c>
      <c r="E104" t="s">
        <v>720</v>
      </c>
      <c r="F104">
        <v>2019</v>
      </c>
      <c r="G104" t="s">
        <v>1324</v>
      </c>
      <c r="I104" t="s">
        <v>1323</v>
      </c>
      <c r="J104" t="s">
        <v>1322</v>
      </c>
      <c r="K104" t="s">
        <v>12813</v>
      </c>
    </row>
    <row r="105" spans="1:11" x14ac:dyDescent="0.45">
      <c r="A105" t="s">
        <v>11760</v>
      </c>
      <c r="B105" t="s">
        <v>5857</v>
      </c>
      <c r="C105" t="s">
        <v>8925</v>
      </c>
      <c r="D105" t="s">
        <v>8922</v>
      </c>
      <c r="F105">
        <v>2024</v>
      </c>
      <c r="G105" t="s">
        <v>8920</v>
      </c>
      <c r="H105" t="s">
        <v>8921</v>
      </c>
      <c r="I105" t="s">
        <v>8919</v>
      </c>
      <c r="K105" t="s">
        <v>12932</v>
      </c>
    </row>
    <row r="106" spans="1:11" x14ac:dyDescent="0.45">
      <c r="A106" t="s">
        <v>11761</v>
      </c>
      <c r="B106" t="s">
        <v>9095</v>
      </c>
      <c r="C106" t="s">
        <v>9285</v>
      </c>
      <c r="D106" t="s">
        <v>8922</v>
      </c>
      <c r="F106">
        <v>2024</v>
      </c>
      <c r="G106" t="s">
        <v>12063</v>
      </c>
      <c r="H106" t="s">
        <v>8921</v>
      </c>
      <c r="I106" t="s">
        <v>9282</v>
      </c>
      <c r="J106" t="s">
        <v>9084</v>
      </c>
      <c r="K106" t="s">
        <v>12932</v>
      </c>
    </row>
    <row r="107" spans="1:11" x14ac:dyDescent="0.45">
      <c r="A107" t="s">
        <v>11759</v>
      </c>
      <c r="B107">
        <v>7</v>
      </c>
      <c r="C107" t="s">
        <v>2769</v>
      </c>
      <c r="D107" t="s">
        <v>2768</v>
      </c>
      <c r="E107" t="s">
        <v>893</v>
      </c>
      <c r="F107">
        <v>2023</v>
      </c>
      <c r="G107" t="s">
        <v>2766</v>
      </c>
      <c r="I107" t="s">
        <v>2765</v>
      </c>
      <c r="J107" t="s">
        <v>2764</v>
      </c>
      <c r="K107" t="s">
        <v>12613</v>
      </c>
    </row>
    <row r="108" spans="1:11" x14ac:dyDescent="0.45">
      <c r="A108" t="s">
        <v>11760</v>
      </c>
      <c r="B108" t="s">
        <v>5857</v>
      </c>
      <c r="C108" t="s">
        <v>8149</v>
      </c>
      <c r="D108" t="s">
        <v>2768</v>
      </c>
      <c r="F108">
        <v>2023</v>
      </c>
      <c r="G108" t="s">
        <v>8145</v>
      </c>
      <c r="H108" t="s">
        <v>8146</v>
      </c>
      <c r="I108" t="s">
        <v>8144</v>
      </c>
      <c r="K108" t="s">
        <v>12613</v>
      </c>
    </row>
    <row r="109" spans="1:11" x14ac:dyDescent="0.45">
      <c r="A109" t="s">
        <v>11761</v>
      </c>
      <c r="B109" t="s">
        <v>9095</v>
      </c>
      <c r="C109" t="s">
        <v>9813</v>
      </c>
      <c r="D109" t="s">
        <v>2768</v>
      </c>
      <c r="F109">
        <v>2023</v>
      </c>
      <c r="G109" t="s">
        <v>12001</v>
      </c>
      <c r="H109" t="s">
        <v>8146</v>
      </c>
      <c r="I109" t="s">
        <v>9811</v>
      </c>
      <c r="J109" t="s">
        <v>9084</v>
      </c>
      <c r="K109" t="s">
        <v>12613</v>
      </c>
    </row>
    <row r="110" spans="1:11" x14ac:dyDescent="0.45">
      <c r="A110" t="s">
        <v>11759</v>
      </c>
      <c r="B110">
        <v>7</v>
      </c>
      <c r="C110" t="s">
        <v>3686</v>
      </c>
      <c r="D110" t="s">
        <v>3685</v>
      </c>
      <c r="E110" t="s">
        <v>795</v>
      </c>
      <c r="F110">
        <v>2023</v>
      </c>
      <c r="G110" t="s">
        <v>3684</v>
      </c>
      <c r="I110" t="s">
        <v>3683</v>
      </c>
      <c r="J110" t="s">
        <v>3682</v>
      </c>
      <c r="K110" t="s">
        <v>12478</v>
      </c>
    </row>
    <row r="111" spans="1:11" x14ac:dyDescent="0.45">
      <c r="A111" t="s">
        <v>11760</v>
      </c>
      <c r="B111" t="s">
        <v>5857</v>
      </c>
      <c r="C111" t="s">
        <v>7518</v>
      </c>
      <c r="D111" t="s">
        <v>3685</v>
      </c>
      <c r="F111">
        <v>2023</v>
      </c>
      <c r="G111" t="s">
        <v>7514</v>
      </c>
      <c r="H111" t="s">
        <v>7515</v>
      </c>
      <c r="I111" t="s">
        <v>7513</v>
      </c>
      <c r="K111" t="s">
        <v>12478</v>
      </c>
    </row>
    <row r="112" spans="1:11" x14ac:dyDescent="0.45">
      <c r="A112" t="s">
        <v>11761</v>
      </c>
      <c r="B112" t="s">
        <v>9095</v>
      </c>
      <c r="C112" t="s">
        <v>11296</v>
      </c>
      <c r="D112" t="s">
        <v>3685</v>
      </c>
      <c r="F112">
        <v>2023</v>
      </c>
      <c r="G112" t="s">
        <v>11819</v>
      </c>
      <c r="H112" t="s">
        <v>7515</v>
      </c>
      <c r="I112" t="s">
        <v>11294</v>
      </c>
      <c r="J112" t="s">
        <v>9084</v>
      </c>
      <c r="K112" t="s">
        <v>12478</v>
      </c>
    </row>
    <row r="113" spans="1:11" x14ac:dyDescent="0.45">
      <c r="A113" t="s">
        <v>388</v>
      </c>
      <c r="C113" t="s">
        <v>533</v>
      </c>
      <c r="D113" t="s">
        <v>534</v>
      </c>
      <c r="F113">
        <v>2022</v>
      </c>
      <c r="G113" t="s">
        <v>528</v>
      </c>
      <c r="H113" t="s">
        <v>530</v>
      </c>
      <c r="I113" t="s">
        <v>531</v>
      </c>
      <c r="J113" t="s">
        <v>527</v>
      </c>
      <c r="K113" t="s">
        <v>12140</v>
      </c>
    </row>
    <row r="114" spans="1:11" x14ac:dyDescent="0.45">
      <c r="A114" t="s">
        <v>11760</v>
      </c>
      <c r="B114" t="s">
        <v>5857</v>
      </c>
      <c r="C114" t="s">
        <v>7828</v>
      </c>
      <c r="D114" t="s">
        <v>534</v>
      </c>
      <c r="F114">
        <v>2022</v>
      </c>
      <c r="G114" t="s">
        <v>7825</v>
      </c>
      <c r="H114" t="s">
        <v>530</v>
      </c>
      <c r="I114" t="s">
        <v>7824</v>
      </c>
      <c r="K114" t="s">
        <v>12140</v>
      </c>
    </row>
    <row r="115" spans="1:11" x14ac:dyDescent="0.45">
      <c r="A115" t="s">
        <v>11761</v>
      </c>
      <c r="B115" t="s">
        <v>9095</v>
      </c>
      <c r="C115" t="s">
        <v>11496</v>
      </c>
      <c r="D115" t="s">
        <v>534</v>
      </c>
      <c r="F115">
        <v>2022</v>
      </c>
      <c r="G115" t="s">
        <v>11791</v>
      </c>
      <c r="H115" t="s">
        <v>530</v>
      </c>
      <c r="I115" t="s">
        <v>531</v>
      </c>
      <c r="J115" t="s">
        <v>9084</v>
      </c>
      <c r="K115" t="s">
        <v>12140</v>
      </c>
    </row>
    <row r="116" spans="1:11" x14ac:dyDescent="0.45">
      <c r="A116" t="s">
        <v>11760</v>
      </c>
      <c r="B116" t="s">
        <v>5857</v>
      </c>
      <c r="C116" t="s">
        <v>7163</v>
      </c>
      <c r="D116" t="s">
        <v>7160</v>
      </c>
      <c r="F116">
        <v>2021</v>
      </c>
      <c r="G116" t="s">
        <v>7157</v>
      </c>
      <c r="H116" t="s">
        <v>7158</v>
      </c>
      <c r="I116" t="s">
        <v>7156</v>
      </c>
      <c r="K116" t="s">
        <v>13096</v>
      </c>
    </row>
    <row r="117" spans="1:11" x14ac:dyDescent="0.45">
      <c r="A117" t="s">
        <v>11761</v>
      </c>
      <c r="B117" t="s">
        <v>9095</v>
      </c>
      <c r="C117" t="s">
        <v>9448</v>
      </c>
      <c r="D117" t="s">
        <v>7160</v>
      </c>
      <c r="F117">
        <v>2021</v>
      </c>
      <c r="G117" t="s">
        <v>12045</v>
      </c>
      <c r="H117" t="s">
        <v>7158</v>
      </c>
      <c r="I117" t="s">
        <v>9445</v>
      </c>
      <c r="J117" t="s">
        <v>9084</v>
      </c>
      <c r="K117" t="s">
        <v>13096</v>
      </c>
    </row>
    <row r="118" spans="1:11" x14ac:dyDescent="0.45">
      <c r="A118" t="s">
        <v>386</v>
      </c>
      <c r="B118" t="s">
        <v>17</v>
      </c>
      <c r="C118" t="s">
        <v>109</v>
      </c>
      <c r="D118" t="s">
        <v>110</v>
      </c>
      <c r="E118" t="s">
        <v>40</v>
      </c>
      <c r="F118">
        <v>2023</v>
      </c>
      <c r="G118" t="s">
        <v>112</v>
      </c>
      <c r="H118" t="s">
        <v>113</v>
      </c>
      <c r="I118" t="s">
        <v>114</v>
      </c>
      <c r="K118" t="s">
        <v>12096</v>
      </c>
    </row>
    <row r="119" spans="1:11" x14ac:dyDescent="0.45">
      <c r="A119" t="s">
        <v>11759</v>
      </c>
      <c r="B119">
        <v>7</v>
      </c>
      <c r="C119" t="s">
        <v>3261</v>
      </c>
      <c r="D119" t="s">
        <v>3260</v>
      </c>
      <c r="E119" t="s">
        <v>3189</v>
      </c>
      <c r="F119">
        <v>2022</v>
      </c>
      <c r="G119" t="s">
        <v>3259</v>
      </c>
      <c r="I119" t="s">
        <v>3258</v>
      </c>
      <c r="J119" t="s">
        <v>3257</v>
      </c>
      <c r="K119" t="s">
        <v>12540</v>
      </c>
    </row>
    <row r="120" spans="1:11" x14ac:dyDescent="0.45">
      <c r="A120" t="s">
        <v>11760</v>
      </c>
      <c r="B120" t="s">
        <v>5857</v>
      </c>
      <c r="C120" t="s">
        <v>9043</v>
      </c>
      <c r="D120" t="s">
        <v>9040</v>
      </c>
      <c r="F120">
        <v>2024</v>
      </c>
      <c r="G120" t="s">
        <v>9037</v>
      </c>
      <c r="H120" t="s">
        <v>9038</v>
      </c>
      <c r="I120" t="s">
        <v>9036</v>
      </c>
      <c r="K120" t="s">
        <v>12918</v>
      </c>
    </row>
    <row r="121" spans="1:11" x14ac:dyDescent="0.45">
      <c r="A121" t="s">
        <v>11761</v>
      </c>
      <c r="B121" t="s">
        <v>9095</v>
      </c>
      <c r="C121" t="s">
        <v>10474</v>
      </c>
      <c r="D121" t="s">
        <v>9040</v>
      </c>
      <c r="F121">
        <v>2024</v>
      </c>
      <c r="G121" t="s">
        <v>11922</v>
      </c>
      <c r="H121" t="s">
        <v>9038</v>
      </c>
      <c r="I121" t="s">
        <v>10471</v>
      </c>
      <c r="J121" t="s">
        <v>9084</v>
      </c>
      <c r="K121" t="s">
        <v>12918</v>
      </c>
    </row>
    <row r="122" spans="1:11" x14ac:dyDescent="0.45">
      <c r="A122" t="s">
        <v>11759</v>
      </c>
      <c r="B122">
        <v>7</v>
      </c>
      <c r="C122" t="s">
        <v>2176</v>
      </c>
      <c r="D122" t="s">
        <v>2175</v>
      </c>
      <c r="E122" t="s">
        <v>893</v>
      </c>
      <c r="F122">
        <v>2018</v>
      </c>
      <c r="G122" t="s">
        <v>2173</v>
      </c>
      <c r="I122" t="s">
        <v>2172</v>
      </c>
      <c r="J122" t="s">
        <v>2171</v>
      </c>
      <c r="K122" t="s">
        <v>12698</v>
      </c>
    </row>
    <row r="123" spans="1:11" x14ac:dyDescent="0.45">
      <c r="A123" t="s">
        <v>11760</v>
      </c>
      <c r="B123" t="s">
        <v>5857</v>
      </c>
      <c r="C123" t="s">
        <v>5890</v>
      </c>
      <c r="D123" t="s">
        <v>2175</v>
      </c>
      <c r="F123">
        <v>2018</v>
      </c>
      <c r="G123" t="s">
        <v>5886</v>
      </c>
      <c r="H123" t="s">
        <v>5887</v>
      </c>
      <c r="I123" t="s">
        <v>5885</v>
      </c>
      <c r="K123" t="s">
        <v>12698</v>
      </c>
    </row>
    <row r="124" spans="1:11" x14ac:dyDescent="0.45">
      <c r="A124" t="s">
        <v>11761</v>
      </c>
      <c r="B124" t="s">
        <v>9095</v>
      </c>
      <c r="C124" t="s">
        <v>10753</v>
      </c>
      <c r="D124" t="s">
        <v>2175</v>
      </c>
      <c r="F124">
        <v>2018</v>
      </c>
      <c r="G124" t="s">
        <v>11891</v>
      </c>
      <c r="H124" t="s">
        <v>5887</v>
      </c>
      <c r="I124" t="s">
        <v>10752</v>
      </c>
      <c r="J124" t="s">
        <v>9084</v>
      </c>
      <c r="K124" t="s">
        <v>12698</v>
      </c>
    </row>
    <row r="125" spans="1:11" x14ac:dyDescent="0.45">
      <c r="A125" t="s">
        <v>11759</v>
      </c>
      <c r="B125">
        <v>7</v>
      </c>
      <c r="C125" t="s">
        <v>1771</v>
      </c>
      <c r="D125" t="s">
        <v>1770</v>
      </c>
      <c r="E125" t="s">
        <v>1769</v>
      </c>
      <c r="F125">
        <v>2019</v>
      </c>
      <c r="G125" t="s">
        <v>1767</v>
      </c>
      <c r="I125" t="s">
        <v>1766</v>
      </c>
      <c r="J125" t="s">
        <v>1765</v>
      </c>
      <c r="K125" t="s">
        <v>12753</v>
      </c>
    </row>
    <row r="126" spans="1:11" x14ac:dyDescent="0.45">
      <c r="A126" t="s">
        <v>11760</v>
      </c>
      <c r="B126" t="s">
        <v>5857</v>
      </c>
      <c r="C126" t="s">
        <v>8158</v>
      </c>
      <c r="D126" t="s">
        <v>8155</v>
      </c>
      <c r="F126">
        <v>2022</v>
      </c>
      <c r="G126" t="s">
        <v>8152</v>
      </c>
      <c r="H126" t="s">
        <v>8153</v>
      </c>
      <c r="I126" t="s">
        <v>8151</v>
      </c>
      <c r="K126" t="s">
        <v>12998</v>
      </c>
    </row>
    <row r="127" spans="1:11" x14ac:dyDescent="0.45">
      <c r="A127" t="s">
        <v>11759</v>
      </c>
      <c r="B127">
        <v>7</v>
      </c>
      <c r="C127" t="s">
        <v>1647</v>
      </c>
      <c r="D127" t="s">
        <v>1646</v>
      </c>
      <c r="E127" t="s">
        <v>893</v>
      </c>
      <c r="F127">
        <v>2019</v>
      </c>
      <c r="G127" t="s">
        <v>1644</v>
      </c>
      <c r="I127" t="s">
        <v>1643</v>
      </c>
      <c r="J127" t="s">
        <v>1642</v>
      </c>
      <c r="K127" t="s">
        <v>12770</v>
      </c>
    </row>
    <row r="128" spans="1:11" x14ac:dyDescent="0.45">
      <c r="A128" t="s">
        <v>11759</v>
      </c>
      <c r="B128">
        <v>7</v>
      </c>
      <c r="C128" t="s">
        <v>2354</v>
      </c>
      <c r="D128" t="s">
        <v>2353</v>
      </c>
      <c r="E128" t="s">
        <v>2198</v>
      </c>
      <c r="F128">
        <v>2019</v>
      </c>
      <c r="G128" t="s">
        <v>2351</v>
      </c>
      <c r="I128" t="s">
        <v>2350</v>
      </c>
      <c r="J128" t="s">
        <v>2349</v>
      </c>
      <c r="K128" t="s">
        <v>12674</v>
      </c>
    </row>
    <row r="129" spans="1:11" x14ac:dyDescent="0.45">
      <c r="A129" t="s">
        <v>11760</v>
      </c>
      <c r="B129" t="s">
        <v>5857</v>
      </c>
      <c r="C129" t="s">
        <v>6305</v>
      </c>
      <c r="D129" t="s">
        <v>2353</v>
      </c>
      <c r="F129">
        <v>2019</v>
      </c>
      <c r="G129" t="s">
        <v>6301</v>
      </c>
      <c r="H129" t="s">
        <v>6302</v>
      </c>
      <c r="I129" t="s">
        <v>6300</v>
      </c>
      <c r="K129" t="s">
        <v>12674</v>
      </c>
    </row>
    <row r="130" spans="1:11" x14ac:dyDescent="0.45">
      <c r="A130" t="s">
        <v>11761</v>
      </c>
      <c r="B130" t="s">
        <v>9095</v>
      </c>
      <c r="C130" t="s">
        <v>11012</v>
      </c>
      <c r="D130" t="s">
        <v>2353</v>
      </c>
      <c r="F130">
        <v>2019</v>
      </c>
      <c r="G130" t="s">
        <v>11856</v>
      </c>
      <c r="H130" t="s">
        <v>6302</v>
      </c>
      <c r="I130" t="s">
        <v>11006</v>
      </c>
      <c r="J130" t="s">
        <v>9084</v>
      </c>
      <c r="K130" t="s">
        <v>12674</v>
      </c>
    </row>
    <row r="131" spans="1:11" x14ac:dyDescent="0.45">
      <c r="A131" t="s">
        <v>11759</v>
      </c>
      <c r="B131">
        <v>7</v>
      </c>
      <c r="C131" t="s">
        <v>2258</v>
      </c>
      <c r="D131" t="s">
        <v>2257</v>
      </c>
      <c r="E131" t="s">
        <v>720</v>
      </c>
      <c r="F131">
        <v>2017</v>
      </c>
      <c r="G131" t="s">
        <v>2254</v>
      </c>
      <c r="I131" t="s">
        <v>2253</v>
      </c>
      <c r="J131" t="s">
        <v>2252</v>
      </c>
      <c r="K131" t="s">
        <v>12687</v>
      </c>
    </row>
    <row r="132" spans="1:11" x14ac:dyDescent="0.45">
      <c r="A132" t="s">
        <v>11759</v>
      </c>
      <c r="B132">
        <v>7</v>
      </c>
      <c r="C132" t="s">
        <v>3048</v>
      </c>
      <c r="D132" t="s">
        <v>3047</v>
      </c>
      <c r="E132" t="s">
        <v>1349</v>
      </c>
      <c r="F132">
        <v>2023</v>
      </c>
      <c r="G132" t="s">
        <v>3046</v>
      </c>
      <c r="I132" t="s">
        <v>3045</v>
      </c>
      <c r="J132" t="s">
        <v>3044</v>
      </c>
      <c r="K132" t="s">
        <v>12571</v>
      </c>
    </row>
    <row r="133" spans="1:11" x14ac:dyDescent="0.45">
      <c r="A133" t="s">
        <v>11759</v>
      </c>
      <c r="B133">
        <v>7</v>
      </c>
      <c r="C133" t="s">
        <v>3616</v>
      </c>
      <c r="D133" t="s">
        <v>3615</v>
      </c>
      <c r="E133" t="s">
        <v>902</v>
      </c>
      <c r="F133">
        <v>2023</v>
      </c>
      <c r="G133" t="s">
        <v>3613</v>
      </c>
      <c r="I133" t="s">
        <v>3612</v>
      </c>
      <c r="J133" t="s">
        <v>3611</v>
      </c>
      <c r="K133" t="s">
        <v>12488</v>
      </c>
    </row>
    <row r="134" spans="1:11" x14ac:dyDescent="0.45">
      <c r="A134" t="s">
        <v>11760</v>
      </c>
      <c r="B134" t="s">
        <v>5857</v>
      </c>
      <c r="C134" t="s">
        <v>6371</v>
      </c>
      <c r="D134" t="s">
        <v>6368</v>
      </c>
      <c r="F134">
        <v>2017</v>
      </c>
      <c r="G134" t="s">
        <v>6366</v>
      </c>
      <c r="H134" t="s">
        <v>6367</v>
      </c>
      <c r="I134" t="s">
        <v>6365</v>
      </c>
      <c r="K134" t="s">
        <v>13174</v>
      </c>
    </row>
    <row r="135" spans="1:11" x14ac:dyDescent="0.45">
      <c r="A135" t="s">
        <v>11759</v>
      </c>
      <c r="B135">
        <v>7</v>
      </c>
      <c r="C135" t="s">
        <v>1510</v>
      </c>
      <c r="D135" t="s">
        <v>1509</v>
      </c>
      <c r="E135" t="s">
        <v>830</v>
      </c>
      <c r="F135">
        <v>2019</v>
      </c>
      <c r="G135" t="s">
        <v>1508</v>
      </c>
      <c r="I135" t="s">
        <v>1507</v>
      </c>
      <c r="J135" t="s">
        <v>1506</v>
      </c>
      <c r="K135" t="s">
        <v>12789</v>
      </c>
    </row>
    <row r="136" spans="1:11" x14ac:dyDescent="0.45">
      <c r="A136" t="s">
        <v>11760</v>
      </c>
      <c r="B136" t="s">
        <v>5857</v>
      </c>
      <c r="C136" t="s">
        <v>8512</v>
      </c>
      <c r="D136" t="s">
        <v>8509</v>
      </c>
      <c r="F136">
        <v>2024</v>
      </c>
      <c r="G136" t="s">
        <v>8506</v>
      </c>
      <c r="H136" t="s">
        <v>8507</v>
      </c>
      <c r="I136" t="s">
        <v>8505</v>
      </c>
      <c r="K136" t="s">
        <v>12971</v>
      </c>
    </row>
    <row r="137" spans="1:11" x14ac:dyDescent="0.45">
      <c r="A137" t="s">
        <v>11761</v>
      </c>
      <c r="B137" t="s">
        <v>9095</v>
      </c>
      <c r="C137" t="s">
        <v>9719</v>
      </c>
      <c r="D137" t="s">
        <v>8509</v>
      </c>
      <c r="F137">
        <v>2024</v>
      </c>
      <c r="G137" t="s">
        <v>12013</v>
      </c>
      <c r="H137" t="s">
        <v>8507</v>
      </c>
      <c r="I137" t="s">
        <v>9716</v>
      </c>
      <c r="J137" t="s">
        <v>9084</v>
      </c>
      <c r="K137" t="s">
        <v>12971</v>
      </c>
    </row>
    <row r="138" spans="1:11" x14ac:dyDescent="0.45">
      <c r="A138" t="s">
        <v>11759</v>
      </c>
      <c r="B138">
        <v>7</v>
      </c>
      <c r="C138" t="s">
        <v>1489</v>
      </c>
      <c r="D138" t="s">
        <v>1488</v>
      </c>
      <c r="E138" t="s">
        <v>830</v>
      </c>
      <c r="F138">
        <v>2020</v>
      </c>
      <c r="G138" t="s">
        <v>1487</v>
      </c>
      <c r="I138" t="s">
        <v>1486</v>
      </c>
      <c r="J138" t="s">
        <v>1485</v>
      </c>
      <c r="K138" t="s">
        <v>12792</v>
      </c>
    </row>
    <row r="139" spans="1:11" x14ac:dyDescent="0.45">
      <c r="A139" t="s">
        <v>11760</v>
      </c>
      <c r="B139" t="s">
        <v>5857</v>
      </c>
      <c r="C139" t="s">
        <v>6345</v>
      </c>
      <c r="D139" t="s">
        <v>1488</v>
      </c>
      <c r="F139">
        <v>2020</v>
      </c>
      <c r="G139" t="s">
        <v>6341</v>
      </c>
      <c r="H139" t="s">
        <v>6342</v>
      </c>
      <c r="I139" t="s">
        <v>6340</v>
      </c>
      <c r="K139" t="s">
        <v>12792</v>
      </c>
    </row>
    <row r="140" spans="1:11" x14ac:dyDescent="0.45">
      <c r="A140" t="s">
        <v>11761</v>
      </c>
      <c r="B140" t="s">
        <v>9095</v>
      </c>
      <c r="C140" t="s">
        <v>11580</v>
      </c>
      <c r="D140" t="s">
        <v>1488</v>
      </c>
      <c r="F140">
        <v>2020</v>
      </c>
      <c r="G140" t="s">
        <v>11781</v>
      </c>
      <c r="H140" t="s">
        <v>6342</v>
      </c>
      <c r="I140" t="s">
        <v>11578</v>
      </c>
      <c r="J140" t="s">
        <v>9084</v>
      </c>
      <c r="K140" t="s">
        <v>12792</v>
      </c>
    </row>
    <row r="141" spans="1:11" x14ac:dyDescent="0.45">
      <c r="A141" t="s">
        <v>11760</v>
      </c>
      <c r="B141" t="s">
        <v>5857</v>
      </c>
      <c r="C141" t="s">
        <v>8429</v>
      </c>
      <c r="D141" t="s">
        <v>8426</v>
      </c>
      <c r="F141">
        <v>2024</v>
      </c>
      <c r="G141" t="s">
        <v>8424</v>
      </c>
      <c r="H141" t="s">
        <v>8425</v>
      </c>
      <c r="I141" t="s">
        <v>8423</v>
      </c>
      <c r="K141" t="s">
        <v>12980</v>
      </c>
    </row>
    <row r="142" spans="1:11" x14ac:dyDescent="0.45">
      <c r="A142" t="s">
        <v>11761</v>
      </c>
      <c r="B142" t="s">
        <v>9095</v>
      </c>
      <c r="C142" t="s">
        <v>9766</v>
      </c>
      <c r="D142" t="s">
        <v>8426</v>
      </c>
      <c r="F142">
        <v>2024</v>
      </c>
      <c r="G142" t="s">
        <v>12007</v>
      </c>
      <c r="H142" t="s">
        <v>8425</v>
      </c>
      <c r="I142" t="s">
        <v>9764</v>
      </c>
      <c r="J142" t="s">
        <v>9084</v>
      </c>
      <c r="K142" t="s">
        <v>12980</v>
      </c>
    </row>
    <row r="143" spans="1:11" x14ac:dyDescent="0.45">
      <c r="A143" t="s">
        <v>11760</v>
      </c>
      <c r="B143" t="s">
        <v>5857</v>
      </c>
      <c r="C143" t="s">
        <v>6955</v>
      </c>
      <c r="D143" t="s">
        <v>6953</v>
      </c>
      <c r="F143">
        <v>2022</v>
      </c>
      <c r="G143" t="s">
        <v>6950</v>
      </c>
      <c r="H143" t="s">
        <v>6951</v>
      </c>
      <c r="I143" t="s">
        <v>6949</v>
      </c>
      <c r="K143" t="s">
        <v>13116</v>
      </c>
    </row>
    <row r="144" spans="1:11" x14ac:dyDescent="0.45">
      <c r="A144" t="s">
        <v>11761</v>
      </c>
      <c r="B144" t="s">
        <v>9095</v>
      </c>
      <c r="C144" t="s">
        <v>9464</v>
      </c>
      <c r="D144" t="s">
        <v>6953</v>
      </c>
      <c r="F144">
        <v>2022</v>
      </c>
      <c r="G144" t="s">
        <v>12043</v>
      </c>
      <c r="H144" t="s">
        <v>6951</v>
      </c>
      <c r="I144" t="s">
        <v>9461</v>
      </c>
      <c r="J144" t="s">
        <v>9084</v>
      </c>
      <c r="K144" t="s">
        <v>13116</v>
      </c>
    </row>
    <row r="145" spans="1:11" x14ac:dyDescent="0.45">
      <c r="A145" t="s">
        <v>386</v>
      </c>
      <c r="B145" t="s">
        <v>17</v>
      </c>
      <c r="C145" t="s">
        <v>205</v>
      </c>
      <c r="D145" t="s">
        <v>206</v>
      </c>
      <c r="E145" t="s">
        <v>40</v>
      </c>
      <c r="F145">
        <v>2020</v>
      </c>
      <c r="G145" t="s">
        <v>208</v>
      </c>
      <c r="H145" t="s">
        <v>209</v>
      </c>
      <c r="I145" t="s">
        <v>210</v>
      </c>
      <c r="K145" t="s">
        <v>12111</v>
      </c>
    </row>
    <row r="146" spans="1:11" x14ac:dyDescent="0.45">
      <c r="A146" t="s">
        <v>386</v>
      </c>
      <c r="B146" t="s">
        <v>17</v>
      </c>
      <c r="C146" t="s">
        <v>148</v>
      </c>
      <c r="D146" t="s">
        <v>149</v>
      </c>
      <c r="E146" t="s">
        <v>40</v>
      </c>
      <c r="F146">
        <v>2024</v>
      </c>
      <c r="G146" t="s">
        <v>151</v>
      </c>
      <c r="H146" t="s">
        <v>152</v>
      </c>
      <c r="I146" t="s">
        <v>153</v>
      </c>
      <c r="K146" t="s">
        <v>12102</v>
      </c>
    </row>
    <row r="147" spans="1:11" x14ac:dyDescent="0.45">
      <c r="A147" t="s">
        <v>11760</v>
      </c>
      <c r="B147" t="s">
        <v>5857</v>
      </c>
      <c r="C147" t="s">
        <v>8462</v>
      </c>
      <c r="D147" t="s">
        <v>8460</v>
      </c>
      <c r="F147">
        <v>2024</v>
      </c>
      <c r="G147" t="s">
        <v>8457</v>
      </c>
      <c r="H147" t="s">
        <v>8458</v>
      </c>
      <c r="I147" t="s">
        <v>8456</v>
      </c>
      <c r="K147" t="s">
        <v>12976</v>
      </c>
    </row>
    <row r="148" spans="1:11" x14ac:dyDescent="0.45">
      <c r="A148" t="s">
        <v>11759</v>
      </c>
      <c r="B148">
        <v>7</v>
      </c>
      <c r="C148" t="s">
        <v>5498</v>
      </c>
      <c r="D148" t="s">
        <v>5497</v>
      </c>
      <c r="E148" t="s">
        <v>5496</v>
      </c>
      <c r="F148">
        <v>2024</v>
      </c>
      <c r="G148" t="s">
        <v>5495</v>
      </c>
      <c r="I148" t="s">
        <v>5494</v>
      </c>
      <c r="J148" t="s">
        <v>5493</v>
      </c>
      <c r="K148" t="s">
        <v>12205</v>
      </c>
    </row>
    <row r="149" spans="1:11" x14ac:dyDescent="0.45">
      <c r="A149" t="s">
        <v>11760</v>
      </c>
      <c r="B149" t="s">
        <v>5857</v>
      </c>
      <c r="C149" t="s">
        <v>5899</v>
      </c>
      <c r="D149" t="s">
        <v>5896</v>
      </c>
      <c r="F149">
        <v>2020</v>
      </c>
      <c r="G149" t="s">
        <v>5893</v>
      </c>
      <c r="H149" t="s">
        <v>5894</v>
      </c>
      <c r="I149" t="s">
        <v>5892</v>
      </c>
      <c r="K149" t="s">
        <v>13217</v>
      </c>
    </row>
    <row r="150" spans="1:11" x14ac:dyDescent="0.45">
      <c r="A150" t="s">
        <v>11761</v>
      </c>
      <c r="B150" t="s">
        <v>9095</v>
      </c>
      <c r="C150" t="s">
        <v>10216</v>
      </c>
      <c r="D150" t="s">
        <v>10214</v>
      </c>
      <c r="F150">
        <v>2020</v>
      </c>
      <c r="G150" t="s">
        <v>11953</v>
      </c>
      <c r="H150" t="s">
        <v>5894</v>
      </c>
      <c r="I150" t="s">
        <v>10213</v>
      </c>
      <c r="J150" t="s">
        <v>9084</v>
      </c>
      <c r="K150" t="s">
        <v>13217</v>
      </c>
    </row>
    <row r="151" spans="1:11" x14ac:dyDescent="0.45">
      <c r="A151" t="s">
        <v>11759</v>
      </c>
      <c r="B151">
        <v>7</v>
      </c>
      <c r="C151" t="s">
        <v>4895</v>
      </c>
      <c r="D151" t="s">
        <v>4894</v>
      </c>
      <c r="E151" t="s">
        <v>4893</v>
      </c>
      <c r="F151">
        <v>2024</v>
      </c>
      <c r="G151" t="s">
        <v>4892</v>
      </c>
      <c r="I151" t="s">
        <v>4891</v>
      </c>
      <c r="J151" t="s">
        <v>4890</v>
      </c>
      <c r="K151" t="s">
        <v>12297</v>
      </c>
    </row>
    <row r="152" spans="1:11" x14ac:dyDescent="0.45">
      <c r="A152" t="s">
        <v>11759</v>
      </c>
      <c r="B152">
        <v>7</v>
      </c>
      <c r="C152" t="s">
        <v>4111</v>
      </c>
      <c r="D152" t="s">
        <v>4110</v>
      </c>
      <c r="E152" t="s">
        <v>720</v>
      </c>
      <c r="F152">
        <v>2022</v>
      </c>
      <c r="G152" t="s">
        <v>4108</v>
      </c>
      <c r="I152" t="s">
        <v>4107</v>
      </c>
      <c r="J152" t="s">
        <v>4106</v>
      </c>
      <c r="K152" t="s">
        <v>12416</v>
      </c>
    </row>
    <row r="153" spans="1:11" x14ac:dyDescent="0.45">
      <c r="A153" t="s">
        <v>11759</v>
      </c>
      <c r="B153">
        <v>7</v>
      </c>
      <c r="C153" t="s">
        <v>1140</v>
      </c>
      <c r="D153" t="s">
        <v>1139</v>
      </c>
      <c r="E153" t="s">
        <v>640</v>
      </c>
      <c r="F153">
        <v>2021</v>
      </c>
      <c r="G153" t="s">
        <v>1138</v>
      </c>
      <c r="I153" t="s">
        <v>1137</v>
      </c>
      <c r="J153" t="s">
        <v>1136</v>
      </c>
      <c r="K153" t="s">
        <v>12840</v>
      </c>
    </row>
    <row r="154" spans="1:11" x14ac:dyDescent="0.45">
      <c r="A154" t="s">
        <v>11760</v>
      </c>
      <c r="B154" t="s">
        <v>5857</v>
      </c>
      <c r="C154" t="s">
        <v>6964</v>
      </c>
      <c r="D154" t="s">
        <v>6961</v>
      </c>
      <c r="F154">
        <v>2020</v>
      </c>
      <c r="G154" t="s">
        <v>6958</v>
      </c>
      <c r="H154" t="s">
        <v>6959</v>
      </c>
      <c r="I154" t="s">
        <v>6957</v>
      </c>
      <c r="K154" t="s">
        <v>13115</v>
      </c>
    </row>
    <row r="155" spans="1:11" x14ac:dyDescent="0.45">
      <c r="A155" t="s">
        <v>11761</v>
      </c>
      <c r="B155" t="s">
        <v>9095</v>
      </c>
      <c r="C155" t="s">
        <v>11519</v>
      </c>
      <c r="D155" t="s">
        <v>6961</v>
      </c>
      <c r="F155">
        <v>2020</v>
      </c>
      <c r="G155" t="s">
        <v>11788</v>
      </c>
      <c r="H155" t="s">
        <v>6959</v>
      </c>
      <c r="I155" t="s">
        <v>11516</v>
      </c>
      <c r="J155" t="s">
        <v>9084</v>
      </c>
      <c r="K155" t="s">
        <v>13115</v>
      </c>
    </row>
    <row r="156" spans="1:11" x14ac:dyDescent="0.45">
      <c r="A156" t="s">
        <v>11759</v>
      </c>
      <c r="B156">
        <v>7</v>
      </c>
      <c r="C156" t="s">
        <v>3894</v>
      </c>
      <c r="D156" t="s">
        <v>3893</v>
      </c>
      <c r="E156" t="s">
        <v>3425</v>
      </c>
      <c r="F156">
        <v>2021</v>
      </c>
      <c r="G156" t="s">
        <v>3892</v>
      </c>
      <c r="I156" t="s">
        <v>3891</v>
      </c>
      <c r="J156" t="s">
        <v>3890</v>
      </c>
      <c r="K156" t="s">
        <v>12447</v>
      </c>
    </row>
    <row r="157" spans="1:11" x14ac:dyDescent="0.45">
      <c r="A157" t="s">
        <v>11759</v>
      </c>
      <c r="B157">
        <v>7</v>
      </c>
      <c r="C157" t="s">
        <v>2327</v>
      </c>
      <c r="D157" t="s">
        <v>2326</v>
      </c>
      <c r="E157" t="s">
        <v>893</v>
      </c>
      <c r="F157">
        <v>2020</v>
      </c>
      <c r="G157" t="s">
        <v>2324</v>
      </c>
      <c r="I157" t="s">
        <v>2323</v>
      </c>
      <c r="J157" t="s">
        <v>2322</v>
      </c>
      <c r="K157" t="s">
        <v>12678</v>
      </c>
    </row>
    <row r="158" spans="1:11" x14ac:dyDescent="0.45">
      <c r="A158" t="s">
        <v>11760</v>
      </c>
      <c r="B158" t="s">
        <v>5857</v>
      </c>
      <c r="C158" t="s">
        <v>7056</v>
      </c>
      <c r="D158" t="s">
        <v>2326</v>
      </c>
      <c r="F158">
        <v>2020</v>
      </c>
      <c r="G158" t="s">
        <v>7052</v>
      </c>
      <c r="H158" t="s">
        <v>7053</v>
      </c>
      <c r="I158" t="s">
        <v>7051</v>
      </c>
      <c r="K158" t="s">
        <v>12678</v>
      </c>
    </row>
    <row r="159" spans="1:11" x14ac:dyDescent="0.45">
      <c r="A159" t="s">
        <v>11761</v>
      </c>
      <c r="B159" t="s">
        <v>9095</v>
      </c>
      <c r="C159" t="s">
        <v>10185</v>
      </c>
      <c r="D159" t="s">
        <v>2326</v>
      </c>
      <c r="F159">
        <v>2020</v>
      </c>
      <c r="G159" t="s">
        <v>11957</v>
      </c>
      <c r="H159" t="s">
        <v>7053</v>
      </c>
      <c r="I159" t="s">
        <v>10183</v>
      </c>
      <c r="J159" t="s">
        <v>9084</v>
      </c>
      <c r="K159" t="s">
        <v>12678</v>
      </c>
    </row>
    <row r="160" spans="1:11" x14ac:dyDescent="0.45">
      <c r="A160" t="s">
        <v>11759</v>
      </c>
      <c r="B160">
        <v>7</v>
      </c>
      <c r="C160" t="s">
        <v>4651</v>
      </c>
      <c r="D160" t="s">
        <v>4650</v>
      </c>
      <c r="E160" t="s">
        <v>3096</v>
      </c>
      <c r="F160">
        <v>2024</v>
      </c>
      <c r="G160" t="s">
        <v>4649</v>
      </c>
      <c r="I160" t="s">
        <v>4648</v>
      </c>
      <c r="J160" t="s">
        <v>4647</v>
      </c>
      <c r="K160" t="s">
        <v>12334</v>
      </c>
    </row>
    <row r="161" spans="1:11" x14ac:dyDescent="0.45">
      <c r="A161" t="s">
        <v>11759</v>
      </c>
      <c r="B161">
        <v>7</v>
      </c>
      <c r="C161" t="s">
        <v>1435</v>
      </c>
      <c r="D161" t="s">
        <v>1434</v>
      </c>
      <c r="E161" t="s">
        <v>902</v>
      </c>
      <c r="F161">
        <v>2020</v>
      </c>
      <c r="G161" t="s">
        <v>1431</v>
      </c>
      <c r="I161" t="s">
        <v>1430</v>
      </c>
      <c r="J161" t="s">
        <v>1429</v>
      </c>
      <c r="K161" t="s">
        <v>12799</v>
      </c>
    </row>
    <row r="162" spans="1:11" x14ac:dyDescent="0.45">
      <c r="A162" t="s">
        <v>11759</v>
      </c>
      <c r="B162">
        <v>7</v>
      </c>
      <c r="C162" t="s">
        <v>3184</v>
      </c>
      <c r="D162" t="s">
        <v>3183</v>
      </c>
      <c r="E162" t="s">
        <v>877</v>
      </c>
      <c r="F162">
        <v>2023</v>
      </c>
      <c r="G162" t="s">
        <v>3181</v>
      </c>
      <c r="I162" t="s">
        <v>3180</v>
      </c>
      <c r="J162" t="s">
        <v>3179</v>
      </c>
      <c r="K162" t="s">
        <v>12551</v>
      </c>
    </row>
    <row r="163" spans="1:11" x14ac:dyDescent="0.45">
      <c r="A163" t="s">
        <v>11759</v>
      </c>
      <c r="B163">
        <v>7</v>
      </c>
      <c r="C163" t="s">
        <v>2654</v>
      </c>
      <c r="D163" t="s">
        <v>2653</v>
      </c>
      <c r="E163" t="s">
        <v>2652</v>
      </c>
      <c r="F163">
        <v>2023</v>
      </c>
      <c r="G163" t="s">
        <v>2651</v>
      </c>
      <c r="I163" t="s">
        <v>2650</v>
      </c>
      <c r="J163" t="s">
        <v>2649</v>
      </c>
      <c r="K163" t="s">
        <v>12630</v>
      </c>
    </row>
    <row r="164" spans="1:11" x14ac:dyDescent="0.45">
      <c r="A164" t="s">
        <v>11760</v>
      </c>
      <c r="B164" t="s">
        <v>5857</v>
      </c>
      <c r="C164" t="s">
        <v>7042</v>
      </c>
      <c r="D164" t="s">
        <v>7039</v>
      </c>
      <c r="F164">
        <v>2021</v>
      </c>
      <c r="G164" t="s">
        <v>7037</v>
      </c>
      <c r="I164" t="s">
        <v>7036</v>
      </c>
      <c r="K164" t="s">
        <v>13107</v>
      </c>
    </row>
    <row r="165" spans="1:11" x14ac:dyDescent="0.45">
      <c r="A165" t="s">
        <v>11760</v>
      </c>
      <c r="B165" t="s">
        <v>5857</v>
      </c>
      <c r="C165" t="s">
        <v>8629</v>
      </c>
      <c r="D165" t="s">
        <v>8626</v>
      </c>
      <c r="F165">
        <v>2024</v>
      </c>
      <c r="G165" t="s">
        <v>8624</v>
      </c>
      <c r="H165" t="s">
        <v>8625</v>
      </c>
      <c r="I165" t="s">
        <v>8623</v>
      </c>
      <c r="K165" t="s">
        <v>12961</v>
      </c>
    </row>
    <row r="166" spans="1:11" x14ac:dyDescent="0.45">
      <c r="A166" t="s">
        <v>11761</v>
      </c>
      <c r="B166" t="s">
        <v>9095</v>
      </c>
      <c r="C166" t="s">
        <v>9143</v>
      </c>
      <c r="D166" t="s">
        <v>8626</v>
      </c>
      <c r="F166">
        <v>2024</v>
      </c>
      <c r="G166" t="s">
        <v>12079</v>
      </c>
      <c r="H166" t="s">
        <v>8625</v>
      </c>
      <c r="I166" t="s">
        <v>9140</v>
      </c>
      <c r="J166" t="s">
        <v>9084</v>
      </c>
      <c r="K166" t="s">
        <v>12961</v>
      </c>
    </row>
    <row r="167" spans="1:11" x14ac:dyDescent="0.45">
      <c r="A167" t="s">
        <v>11759</v>
      </c>
      <c r="B167">
        <v>7</v>
      </c>
      <c r="C167" t="s">
        <v>5299</v>
      </c>
      <c r="D167" t="s">
        <v>5298</v>
      </c>
      <c r="E167" t="s">
        <v>5297</v>
      </c>
      <c r="F167">
        <v>2024</v>
      </c>
      <c r="G167" t="s">
        <v>5296</v>
      </c>
      <c r="I167" t="s">
        <v>5295</v>
      </c>
      <c r="J167" t="s">
        <v>5294</v>
      </c>
      <c r="K167" t="s">
        <v>12235</v>
      </c>
    </row>
    <row r="168" spans="1:11" x14ac:dyDescent="0.45">
      <c r="A168" t="s">
        <v>11759</v>
      </c>
      <c r="B168">
        <v>7</v>
      </c>
      <c r="C168" t="s">
        <v>1995</v>
      </c>
      <c r="D168" t="s">
        <v>1994</v>
      </c>
      <c r="E168" t="s">
        <v>893</v>
      </c>
      <c r="F168">
        <v>2019</v>
      </c>
      <c r="G168" t="s">
        <v>1992</v>
      </c>
      <c r="I168" t="s">
        <v>1991</v>
      </c>
      <c r="J168" t="s">
        <v>1990</v>
      </c>
      <c r="K168" t="s">
        <v>12722</v>
      </c>
    </row>
    <row r="169" spans="1:11" x14ac:dyDescent="0.45">
      <c r="A169" t="s">
        <v>11760</v>
      </c>
      <c r="B169" t="s">
        <v>5857</v>
      </c>
      <c r="C169" t="s">
        <v>7993</v>
      </c>
      <c r="D169" t="s">
        <v>7990</v>
      </c>
      <c r="F169">
        <v>2023</v>
      </c>
      <c r="G169" t="s">
        <v>7987</v>
      </c>
      <c r="H169" t="s">
        <v>7988</v>
      </c>
      <c r="I169" t="s">
        <v>7986</v>
      </c>
      <c r="K169" t="s">
        <v>13013</v>
      </c>
    </row>
    <row r="170" spans="1:11" x14ac:dyDescent="0.45">
      <c r="A170" t="s">
        <v>11761</v>
      </c>
      <c r="B170" t="s">
        <v>9095</v>
      </c>
      <c r="C170" t="s">
        <v>11485</v>
      </c>
      <c r="D170" t="s">
        <v>7990</v>
      </c>
      <c r="F170">
        <v>2023</v>
      </c>
      <c r="G170" t="s">
        <v>11793</v>
      </c>
      <c r="H170" t="s">
        <v>7988</v>
      </c>
      <c r="I170" t="s">
        <v>11482</v>
      </c>
      <c r="J170" t="s">
        <v>9084</v>
      </c>
      <c r="K170" t="s">
        <v>13013</v>
      </c>
    </row>
    <row r="171" spans="1:11" x14ac:dyDescent="0.45">
      <c r="A171" t="s">
        <v>11759</v>
      </c>
      <c r="B171">
        <v>7</v>
      </c>
      <c r="C171" t="s">
        <v>1880</v>
      </c>
      <c r="D171" t="s">
        <v>1879</v>
      </c>
      <c r="E171" t="s">
        <v>893</v>
      </c>
      <c r="F171">
        <v>2019</v>
      </c>
      <c r="G171" t="s">
        <v>1877</v>
      </c>
      <c r="I171" t="s">
        <v>1876</v>
      </c>
      <c r="J171" t="s">
        <v>1875</v>
      </c>
      <c r="K171" t="s">
        <v>12738</v>
      </c>
    </row>
    <row r="172" spans="1:11" x14ac:dyDescent="0.45">
      <c r="A172" t="s">
        <v>11759</v>
      </c>
      <c r="B172">
        <v>7</v>
      </c>
      <c r="C172" t="s">
        <v>2446</v>
      </c>
      <c r="D172" t="s">
        <v>2445</v>
      </c>
      <c r="E172" t="s">
        <v>1581</v>
      </c>
      <c r="F172">
        <v>2018</v>
      </c>
      <c r="G172" t="s">
        <v>2443</v>
      </c>
      <c r="I172" t="s">
        <v>2442</v>
      </c>
      <c r="J172" t="s">
        <v>2441</v>
      </c>
      <c r="K172" t="s">
        <v>12661</v>
      </c>
    </row>
    <row r="173" spans="1:11" x14ac:dyDescent="0.45">
      <c r="A173" t="s">
        <v>11759</v>
      </c>
      <c r="B173">
        <v>7</v>
      </c>
      <c r="C173" t="s">
        <v>3249</v>
      </c>
      <c r="D173" t="s">
        <v>3248</v>
      </c>
      <c r="E173" t="s">
        <v>3008</v>
      </c>
      <c r="F173">
        <v>2022</v>
      </c>
      <c r="G173" t="s">
        <v>3246</v>
      </c>
      <c r="I173" t="s">
        <v>3245</v>
      </c>
      <c r="J173" t="s">
        <v>3244</v>
      </c>
      <c r="K173" t="s">
        <v>12542</v>
      </c>
    </row>
    <row r="174" spans="1:11" x14ac:dyDescent="0.45">
      <c r="A174" t="s">
        <v>11760</v>
      </c>
      <c r="B174" t="s">
        <v>5857</v>
      </c>
      <c r="C174" t="s">
        <v>7867</v>
      </c>
      <c r="D174" t="s">
        <v>3248</v>
      </c>
      <c r="F174">
        <v>2022</v>
      </c>
      <c r="G174" t="s">
        <v>7863</v>
      </c>
      <c r="H174" t="s">
        <v>7864</v>
      </c>
      <c r="I174" t="s">
        <v>7862</v>
      </c>
      <c r="K174" t="s">
        <v>12542</v>
      </c>
    </row>
    <row r="175" spans="1:11" x14ac:dyDescent="0.45">
      <c r="A175" t="s">
        <v>11761</v>
      </c>
      <c r="B175" t="s">
        <v>9095</v>
      </c>
      <c r="C175" t="s">
        <v>9246</v>
      </c>
      <c r="D175" t="s">
        <v>3248</v>
      </c>
      <c r="F175">
        <v>2022</v>
      </c>
      <c r="G175" t="s">
        <v>12068</v>
      </c>
      <c r="H175" t="s">
        <v>7864</v>
      </c>
      <c r="I175" t="s">
        <v>9243</v>
      </c>
      <c r="J175" t="s">
        <v>9084</v>
      </c>
      <c r="K175" t="s">
        <v>12542</v>
      </c>
    </row>
    <row r="176" spans="1:11" x14ac:dyDescent="0.45">
      <c r="A176" t="s">
        <v>11759</v>
      </c>
      <c r="B176">
        <v>7</v>
      </c>
      <c r="C176" t="s">
        <v>5419</v>
      </c>
      <c r="D176" t="s">
        <v>5418</v>
      </c>
      <c r="E176" t="s">
        <v>1830</v>
      </c>
      <c r="F176">
        <v>2024</v>
      </c>
      <c r="G176" t="s">
        <v>5417</v>
      </c>
      <c r="I176" t="s">
        <v>5416</v>
      </c>
      <c r="J176" t="s">
        <v>5415</v>
      </c>
      <c r="K176" t="s">
        <v>12217</v>
      </c>
    </row>
    <row r="177" spans="1:11" x14ac:dyDescent="0.45">
      <c r="A177" t="s">
        <v>11759</v>
      </c>
      <c r="B177">
        <v>7</v>
      </c>
      <c r="C177" t="s">
        <v>2375</v>
      </c>
      <c r="D177" t="s">
        <v>2374</v>
      </c>
      <c r="E177" t="s">
        <v>1318</v>
      </c>
      <c r="F177">
        <v>2017</v>
      </c>
      <c r="G177" t="s">
        <v>2372</v>
      </c>
      <c r="I177" t="s">
        <v>2371</v>
      </c>
      <c r="J177" t="s">
        <v>2370</v>
      </c>
      <c r="K177" t="s">
        <v>12671</v>
      </c>
    </row>
    <row r="178" spans="1:11" x14ac:dyDescent="0.45">
      <c r="A178" t="s">
        <v>11760</v>
      </c>
      <c r="B178" t="s">
        <v>5857</v>
      </c>
      <c r="C178" t="s">
        <v>6605</v>
      </c>
      <c r="D178" t="s">
        <v>6602</v>
      </c>
      <c r="F178">
        <v>2020</v>
      </c>
      <c r="G178" t="s">
        <v>6599</v>
      </c>
      <c r="H178" t="s">
        <v>6600</v>
      </c>
      <c r="I178" t="s">
        <v>6598</v>
      </c>
      <c r="K178" t="s">
        <v>13149</v>
      </c>
    </row>
    <row r="179" spans="1:11" x14ac:dyDescent="0.45">
      <c r="A179" t="s">
        <v>11761</v>
      </c>
      <c r="B179" t="s">
        <v>9095</v>
      </c>
      <c r="C179" t="s">
        <v>9157</v>
      </c>
      <c r="D179" t="s">
        <v>6602</v>
      </c>
      <c r="F179">
        <v>2020</v>
      </c>
      <c r="G179" t="s">
        <v>12077</v>
      </c>
      <c r="H179" t="s">
        <v>6600</v>
      </c>
      <c r="I179" t="s">
        <v>9154</v>
      </c>
      <c r="J179" t="s">
        <v>9084</v>
      </c>
      <c r="K179" t="s">
        <v>13149</v>
      </c>
    </row>
    <row r="180" spans="1:11" x14ac:dyDescent="0.45">
      <c r="A180" t="s">
        <v>11759</v>
      </c>
      <c r="B180">
        <v>7</v>
      </c>
      <c r="C180" t="s">
        <v>2489</v>
      </c>
      <c r="D180" t="s">
        <v>2488</v>
      </c>
      <c r="E180" t="s">
        <v>2278</v>
      </c>
      <c r="F180">
        <v>2018</v>
      </c>
      <c r="G180" t="s">
        <v>2486</v>
      </c>
      <c r="I180" t="s">
        <v>2485</v>
      </c>
      <c r="J180" t="s">
        <v>2484</v>
      </c>
      <c r="K180" t="s">
        <v>12655</v>
      </c>
    </row>
    <row r="181" spans="1:11" x14ac:dyDescent="0.45">
      <c r="A181" t="s">
        <v>11759</v>
      </c>
      <c r="B181">
        <v>7</v>
      </c>
      <c r="C181" t="s">
        <v>3993</v>
      </c>
      <c r="D181" t="s">
        <v>3992</v>
      </c>
      <c r="E181" t="s">
        <v>3991</v>
      </c>
      <c r="F181">
        <v>2021</v>
      </c>
      <c r="G181" t="s">
        <v>3990</v>
      </c>
      <c r="I181" t="s">
        <v>3989</v>
      </c>
      <c r="K181" t="s">
        <v>12433</v>
      </c>
    </row>
    <row r="182" spans="1:11" x14ac:dyDescent="0.45">
      <c r="A182" t="s">
        <v>11760</v>
      </c>
      <c r="B182" t="s">
        <v>5901</v>
      </c>
      <c r="C182" t="s">
        <v>7063</v>
      </c>
      <c r="D182" t="s">
        <v>3992</v>
      </c>
      <c r="F182">
        <v>2021</v>
      </c>
      <c r="G182" t="s">
        <v>7059</v>
      </c>
      <c r="H182" t="s">
        <v>7060</v>
      </c>
      <c r="I182" t="s">
        <v>7058</v>
      </c>
      <c r="K182" t="s">
        <v>12433</v>
      </c>
    </row>
    <row r="183" spans="1:11" x14ac:dyDescent="0.45">
      <c r="A183" t="s">
        <v>11761</v>
      </c>
      <c r="B183" t="s">
        <v>9095</v>
      </c>
      <c r="C183" t="s">
        <v>10488</v>
      </c>
      <c r="D183" t="s">
        <v>3992</v>
      </c>
      <c r="F183">
        <v>2021</v>
      </c>
      <c r="G183" t="s">
        <v>11920</v>
      </c>
      <c r="H183" t="s">
        <v>7060</v>
      </c>
      <c r="I183" t="s">
        <v>10486</v>
      </c>
      <c r="J183" t="s">
        <v>9084</v>
      </c>
      <c r="K183" t="s">
        <v>12433</v>
      </c>
    </row>
    <row r="184" spans="1:11" x14ac:dyDescent="0.45">
      <c r="A184" t="s">
        <v>11759</v>
      </c>
      <c r="B184">
        <v>7</v>
      </c>
      <c r="C184" t="s">
        <v>3269</v>
      </c>
      <c r="D184" t="s">
        <v>3268</v>
      </c>
      <c r="E184" t="s">
        <v>3267</v>
      </c>
      <c r="F184">
        <v>2023</v>
      </c>
      <c r="G184" t="s">
        <v>3265</v>
      </c>
      <c r="I184" t="s">
        <v>3264</v>
      </c>
      <c r="J184" t="s">
        <v>3263</v>
      </c>
      <c r="K184" t="s">
        <v>12539</v>
      </c>
    </row>
    <row r="185" spans="1:11" x14ac:dyDescent="0.45">
      <c r="A185" t="s">
        <v>11759</v>
      </c>
      <c r="B185">
        <v>7</v>
      </c>
      <c r="C185" t="s">
        <v>4000</v>
      </c>
      <c r="D185" t="s">
        <v>3999</v>
      </c>
      <c r="E185" t="s">
        <v>3998</v>
      </c>
      <c r="F185">
        <v>2022</v>
      </c>
      <c r="G185" t="s">
        <v>3997</v>
      </c>
      <c r="I185" t="s">
        <v>3996</v>
      </c>
      <c r="J185" t="s">
        <v>3995</v>
      </c>
      <c r="K185" t="s">
        <v>12432</v>
      </c>
    </row>
    <row r="186" spans="1:11" x14ac:dyDescent="0.45">
      <c r="A186" t="s">
        <v>11759</v>
      </c>
      <c r="B186">
        <v>7</v>
      </c>
      <c r="C186" t="s">
        <v>5228</v>
      </c>
      <c r="D186" t="s">
        <v>5227</v>
      </c>
      <c r="E186" t="s">
        <v>5226</v>
      </c>
      <c r="F186">
        <v>2024</v>
      </c>
      <c r="G186" t="s">
        <v>5224</v>
      </c>
      <c r="I186" t="s">
        <v>5223</v>
      </c>
      <c r="J186" t="s">
        <v>5222</v>
      </c>
      <c r="K186" t="s">
        <v>12246</v>
      </c>
    </row>
    <row r="187" spans="1:11" x14ac:dyDescent="0.45">
      <c r="A187" t="s">
        <v>11759</v>
      </c>
      <c r="B187">
        <v>7</v>
      </c>
      <c r="C187" t="s">
        <v>5557</v>
      </c>
      <c r="D187" t="s">
        <v>5556</v>
      </c>
      <c r="E187" t="s">
        <v>5554</v>
      </c>
      <c r="F187">
        <v>2024</v>
      </c>
      <c r="G187" t="s">
        <v>5553</v>
      </c>
      <c r="J187" t="s">
        <v>5552</v>
      </c>
      <c r="K187" t="s">
        <v>12196</v>
      </c>
    </row>
    <row r="188" spans="1:11" x14ac:dyDescent="0.45">
      <c r="A188" t="s">
        <v>11760</v>
      </c>
      <c r="B188" t="s">
        <v>5857</v>
      </c>
      <c r="C188" t="s">
        <v>6715</v>
      </c>
      <c r="D188" t="s">
        <v>6712</v>
      </c>
      <c r="F188">
        <v>2021</v>
      </c>
      <c r="G188" t="s">
        <v>6709</v>
      </c>
      <c r="H188" t="s">
        <v>6710</v>
      </c>
      <c r="I188" t="s">
        <v>6708</v>
      </c>
      <c r="K188" t="s">
        <v>13138</v>
      </c>
    </row>
    <row r="189" spans="1:11" x14ac:dyDescent="0.45">
      <c r="A189" t="s">
        <v>11759</v>
      </c>
      <c r="B189">
        <v>7</v>
      </c>
      <c r="C189" t="s">
        <v>3758</v>
      </c>
      <c r="D189" t="s">
        <v>3757</v>
      </c>
      <c r="E189" t="s">
        <v>3756</v>
      </c>
      <c r="F189">
        <v>2022</v>
      </c>
      <c r="G189" t="s">
        <v>3753</v>
      </c>
      <c r="I189" t="s">
        <v>3752</v>
      </c>
      <c r="K189" t="s">
        <v>12467</v>
      </c>
    </row>
    <row r="190" spans="1:11" x14ac:dyDescent="0.45">
      <c r="A190" t="s">
        <v>11759</v>
      </c>
      <c r="B190">
        <v>7</v>
      </c>
      <c r="C190" t="s">
        <v>2942</v>
      </c>
      <c r="D190" t="s">
        <v>2941</v>
      </c>
      <c r="E190" t="s">
        <v>2612</v>
      </c>
      <c r="F190">
        <v>2023</v>
      </c>
      <c r="G190" t="s">
        <v>2940</v>
      </c>
      <c r="I190" t="s">
        <v>2939</v>
      </c>
      <c r="J190" t="s">
        <v>2938</v>
      </c>
      <c r="K190" t="s">
        <v>12587</v>
      </c>
    </row>
    <row r="191" spans="1:11" x14ac:dyDescent="0.45">
      <c r="A191" t="s">
        <v>11759</v>
      </c>
      <c r="B191">
        <v>7</v>
      </c>
      <c r="C191" t="s">
        <v>4458</v>
      </c>
      <c r="D191" t="s">
        <v>4457</v>
      </c>
      <c r="E191" t="s">
        <v>4456</v>
      </c>
      <c r="F191">
        <v>2021</v>
      </c>
      <c r="G191" t="s">
        <v>4453</v>
      </c>
      <c r="J191" t="s">
        <v>4452</v>
      </c>
      <c r="K191" t="s">
        <v>12363</v>
      </c>
    </row>
    <row r="192" spans="1:11" x14ac:dyDescent="0.45">
      <c r="A192" t="s">
        <v>11759</v>
      </c>
      <c r="B192">
        <v>7</v>
      </c>
      <c r="C192" t="s">
        <v>3914</v>
      </c>
      <c r="D192" t="s">
        <v>3913</v>
      </c>
      <c r="E192" t="s">
        <v>3912</v>
      </c>
      <c r="F192">
        <v>2021</v>
      </c>
      <c r="G192" t="s">
        <v>3911</v>
      </c>
      <c r="I192" t="s">
        <v>3910</v>
      </c>
      <c r="J192" t="s">
        <v>3909</v>
      </c>
      <c r="K192" t="s">
        <v>12444</v>
      </c>
    </row>
    <row r="193" spans="1:11" x14ac:dyDescent="0.45">
      <c r="A193" t="s">
        <v>11760</v>
      </c>
      <c r="B193" t="s">
        <v>5901</v>
      </c>
      <c r="C193" t="s">
        <v>6973</v>
      </c>
      <c r="D193" t="s">
        <v>6970</v>
      </c>
      <c r="F193">
        <v>2020</v>
      </c>
      <c r="G193" t="s">
        <v>6967</v>
      </c>
      <c r="H193" t="s">
        <v>6968</v>
      </c>
      <c r="I193" t="s">
        <v>6966</v>
      </c>
      <c r="K193" t="s">
        <v>13114</v>
      </c>
    </row>
    <row r="194" spans="1:11" x14ac:dyDescent="0.45">
      <c r="A194" t="s">
        <v>11761</v>
      </c>
      <c r="B194" t="s">
        <v>9095</v>
      </c>
      <c r="C194" t="s">
        <v>9226</v>
      </c>
      <c r="D194" t="s">
        <v>6970</v>
      </c>
      <c r="F194">
        <v>2020</v>
      </c>
      <c r="G194" t="s">
        <v>12070</v>
      </c>
      <c r="H194" t="s">
        <v>6968</v>
      </c>
      <c r="I194" t="s">
        <v>9223</v>
      </c>
      <c r="J194" t="s">
        <v>9084</v>
      </c>
      <c r="K194" t="s">
        <v>13114</v>
      </c>
    </row>
    <row r="195" spans="1:11" x14ac:dyDescent="0.45">
      <c r="A195" t="s">
        <v>11760</v>
      </c>
      <c r="B195" t="s">
        <v>5857</v>
      </c>
      <c r="C195" t="s">
        <v>8984</v>
      </c>
      <c r="D195" t="s">
        <v>8981</v>
      </c>
      <c r="F195">
        <v>2024</v>
      </c>
      <c r="G195" t="s">
        <v>8979</v>
      </c>
      <c r="H195" t="s">
        <v>8980</v>
      </c>
      <c r="I195" t="s">
        <v>8978</v>
      </c>
      <c r="K195" t="s">
        <v>12925</v>
      </c>
    </row>
    <row r="196" spans="1:11" x14ac:dyDescent="0.45">
      <c r="A196" t="s">
        <v>11761</v>
      </c>
      <c r="B196" t="s">
        <v>9095</v>
      </c>
      <c r="C196" t="s">
        <v>10991</v>
      </c>
      <c r="D196" t="s">
        <v>8981</v>
      </c>
      <c r="F196">
        <v>2024</v>
      </c>
      <c r="G196" t="s">
        <v>11858</v>
      </c>
      <c r="H196" t="s">
        <v>8980</v>
      </c>
      <c r="I196" t="s">
        <v>10989</v>
      </c>
      <c r="J196" t="s">
        <v>9084</v>
      </c>
      <c r="K196" t="s">
        <v>12925</v>
      </c>
    </row>
    <row r="197" spans="1:11" x14ac:dyDescent="0.45">
      <c r="A197" t="s">
        <v>11759</v>
      </c>
      <c r="B197">
        <v>7</v>
      </c>
      <c r="C197" t="s">
        <v>3882</v>
      </c>
      <c r="D197" t="s">
        <v>3881</v>
      </c>
      <c r="E197" t="s">
        <v>720</v>
      </c>
      <c r="F197">
        <v>2022</v>
      </c>
      <c r="G197" t="s">
        <v>3878</v>
      </c>
      <c r="I197" t="s">
        <v>3877</v>
      </c>
      <c r="J197" t="s">
        <v>3876</v>
      </c>
      <c r="K197" t="s">
        <v>12449</v>
      </c>
    </row>
    <row r="198" spans="1:11" x14ac:dyDescent="0.45">
      <c r="A198" t="s">
        <v>11759</v>
      </c>
      <c r="B198">
        <v>7</v>
      </c>
      <c r="C198" t="s">
        <v>650</v>
      </c>
      <c r="D198" t="s">
        <v>649</v>
      </c>
      <c r="E198" t="s">
        <v>648</v>
      </c>
      <c r="F198">
        <v>2021</v>
      </c>
      <c r="G198" t="s">
        <v>646</v>
      </c>
      <c r="I198" t="s">
        <v>645</v>
      </c>
      <c r="J198" t="s">
        <v>644</v>
      </c>
      <c r="K198" t="s">
        <v>12909</v>
      </c>
    </row>
    <row r="199" spans="1:11" x14ac:dyDescent="0.45">
      <c r="A199" t="s">
        <v>11759</v>
      </c>
      <c r="B199">
        <v>7</v>
      </c>
      <c r="C199" t="s">
        <v>3666</v>
      </c>
      <c r="D199" t="s">
        <v>3665</v>
      </c>
      <c r="E199" t="s">
        <v>3664</v>
      </c>
      <c r="F199">
        <v>2022</v>
      </c>
      <c r="G199" t="s">
        <v>3662</v>
      </c>
      <c r="I199" t="s">
        <v>3661</v>
      </c>
      <c r="J199" t="s">
        <v>3660</v>
      </c>
      <c r="K199" t="s">
        <v>12481</v>
      </c>
    </row>
    <row r="200" spans="1:11" x14ac:dyDescent="0.45">
      <c r="A200" t="s">
        <v>11760</v>
      </c>
      <c r="B200" t="s">
        <v>5857</v>
      </c>
      <c r="C200" t="s">
        <v>7492</v>
      </c>
      <c r="D200" t="s">
        <v>3665</v>
      </c>
      <c r="F200">
        <v>2022</v>
      </c>
      <c r="G200" t="s">
        <v>7488</v>
      </c>
      <c r="H200" t="s">
        <v>7489</v>
      </c>
      <c r="I200" t="s">
        <v>7487</v>
      </c>
      <c r="K200" t="s">
        <v>12481</v>
      </c>
    </row>
    <row r="201" spans="1:11" x14ac:dyDescent="0.45">
      <c r="A201" t="s">
        <v>11759</v>
      </c>
      <c r="B201">
        <v>7</v>
      </c>
      <c r="C201" t="s">
        <v>3385</v>
      </c>
      <c r="D201" t="s">
        <v>3384</v>
      </c>
      <c r="E201" t="s">
        <v>3383</v>
      </c>
      <c r="F201">
        <v>2022</v>
      </c>
      <c r="G201" t="s">
        <v>3382</v>
      </c>
      <c r="I201" t="s">
        <v>3381</v>
      </c>
      <c r="J201" t="s">
        <v>3380</v>
      </c>
      <c r="K201" t="s">
        <v>12521</v>
      </c>
    </row>
    <row r="202" spans="1:11" x14ac:dyDescent="0.45">
      <c r="A202" t="s">
        <v>11759</v>
      </c>
      <c r="B202">
        <v>7</v>
      </c>
      <c r="C202" t="s">
        <v>3353</v>
      </c>
      <c r="D202" t="s">
        <v>3352</v>
      </c>
      <c r="E202" t="s">
        <v>3351</v>
      </c>
      <c r="F202">
        <v>2022</v>
      </c>
      <c r="G202" t="s">
        <v>3350</v>
      </c>
      <c r="I202" t="s">
        <v>3349</v>
      </c>
      <c r="J202" t="s">
        <v>3348</v>
      </c>
      <c r="K202" t="s">
        <v>12526</v>
      </c>
    </row>
    <row r="203" spans="1:11" x14ac:dyDescent="0.45">
      <c r="A203" t="s">
        <v>11759</v>
      </c>
      <c r="B203">
        <v>7</v>
      </c>
      <c r="C203" t="s">
        <v>2467</v>
      </c>
      <c r="D203" t="s">
        <v>2466</v>
      </c>
      <c r="E203" t="s">
        <v>893</v>
      </c>
      <c r="F203">
        <v>2019</v>
      </c>
      <c r="G203" t="s">
        <v>2464</v>
      </c>
      <c r="I203" t="s">
        <v>2463</v>
      </c>
      <c r="J203" t="s">
        <v>2462</v>
      </c>
      <c r="K203" t="s">
        <v>12658</v>
      </c>
    </row>
    <row r="204" spans="1:11" x14ac:dyDescent="0.45">
      <c r="A204" t="s">
        <v>11759</v>
      </c>
      <c r="B204">
        <v>7</v>
      </c>
      <c r="C204" t="s">
        <v>2404</v>
      </c>
      <c r="D204" t="s">
        <v>2403</v>
      </c>
      <c r="E204" t="s">
        <v>999</v>
      </c>
      <c r="F204">
        <v>2017</v>
      </c>
      <c r="G204" t="s">
        <v>2401</v>
      </c>
      <c r="I204" t="s">
        <v>2400</v>
      </c>
      <c r="J204" t="s">
        <v>2399</v>
      </c>
      <c r="K204" t="s">
        <v>12667</v>
      </c>
    </row>
    <row r="205" spans="1:11" x14ac:dyDescent="0.45">
      <c r="A205" t="s">
        <v>11760</v>
      </c>
      <c r="B205" t="s">
        <v>5857</v>
      </c>
      <c r="C205" t="s">
        <v>8352</v>
      </c>
      <c r="D205" t="s">
        <v>8349</v>
      </c>
      <c r="F205">
        <v>2024</v>
      </c>
      <c r="G205" t="s">
        <v>8347</v>
      </c>
      <c r="H205" t="s">
        <v>8348</v>
      </c>
      <c r="I205" t="s">
        <v>8346</v>
      </c>
      <c r="K205" t="s">
        <v>12985</v>
      </c>
    </row>
    <row r="206" spans="1:11" x14ac:dyDescent="0.45">
      <c r="A206" t="s">
        <v>11761</v>
      </c>
      <c r="B206" t="s">
        <v>9095</v>
      </c>
      <c r="C206" t="s">
        <v>11279</v>
      </c>
      <c r="D206" t="s">
        <v>8349</v>
      </c>
      <c r="F206">
        <v>2024</v>
      </c>
      <c r="G206" t="s">
        <v>11821</v>
      </c>
      <c r="H206" t="s">
        <v>8348</v>
      </c>
      <c r="I206" t="s">
        <v>11277</v>
      </c>
      <c r="J206" t="s">
        <v>9084</v>
      </c>
      <c r="K206" t="s">
        <v>12985</v>
      </c>
    </row>
    <row r="207" spans="1:11" x14ac:dyDescent="0.45">
      <c r="A207" t="s">
        <v>11759</v>
      </c>
      <c r="B207">
        <v>7</v>
      </c>
      <c r="C207" t="s">
        <v>2548</v>
      </c>
      <c r="D207" t="s">
        <v>2547</v>
      </c>
      <c r="E207" t="s">
        <v>2546</v>
      </c>
      <c r="F207">
        <v>2024</v>
      </c>
      <c r="G207" t="s">
        <v>2544</v>
      </c>
      <c r="I207" t="s">
        <v>2543</v>
      </c>
      <c r="J207" t="s">
        <v>2542</v>
      </c>
      <c r="K207" t="s">
        <v>12646</v>
      </c>
    </row>
    <row r="208" spans="1:11" x14ac:dyDescent="0.45">
      <c r="A208" t="s">
        <v>11759</v>
      </c>
      <c r="B208">
        <v>7</v>
      </c>
      <c r="C208" t="s">
        <v>4124</v>
      </c>
      <c r="D208" t="s">
        <v>4123</v>
      </c>
      <c r="E208" t="s">
        <v>930</v>
      </c>
      <c r="F208">
        <v>2022</v>
      </c>
      <c r="G208" t="s">
        <v>4122</v>
      </c>
      <c r="I208" t="s">
        <v>4121</v>
      </c>
      <c r="J208" t="s">
        <v>4120</v>
      </c>
      <c r="K208" t="s">
        <v>12414</v>
      </c>
    </row>
    <row r="209" spans="1:11" x14ac:dyDescent="0.45">
      <c r="A209" t="s">
        <v>11759</v>
      </c>
      <c r="B209">
        <v>7</v>
      </c>
      <c r="C209" t="s">
        <v>4854</v>
      </c>
      <c r="D209" t="s">
        <v>4853</v>
      </c>
      <c r="E209" t="s">
        <v>655</v>
      </c>
      <c r="F209">
        <v>2024</v>
      </c>
      <c r="G209" t="s">
        <v>4852</v>
      </c>
      <c r="I209" t="s">
        <v>4851</v>
      </c>
      <c r="J209" t="s">
        <v>4850</v>
      </c>
      <c r="K209" t="s">
        <v>12303</v>
      </c>
    </row>
    <row r="210" spans="1:11" x14ac:dyDescent="0.45">
      <c r="A210" t="s">
        <v>11759</v>
      </c>
      <c r="B210">
        <v>7</v>
      </c>
      <c r="C210" t="s">
        <v>4174</v>
      </c>
      <c r="D210" t="s">
        <v>4173</v>
      </c>
      <c r="E210" t="s">
        <v>662</v>
      </c>
      <c r="F210">
        <v>2022</v>
      </c>
      <c r="G210" t="s">
        <v>4172</v>
      </c>
      <c r="I210" t="s">
        <v>4171</v>
      </c>
      <c r="J210" t="s">
        <v>4170</v>
      </c>
      <c r="K210" t="s">
        <v>12406</v>
      </c>
    </row>
    <row r="211" spans="1:11" x14ac:dyDescent="0.45">
      <c r="A211" t="s">
        <v>11759</v>
      </c>
      <c r="B211">
        <v>7</v>
      </c>
      <c r="C211" t="s">
        <v>4548</v>
      </c>
      <c r="D211" t="s">
        <v>4547</v>
      </c>
      <c r="E211" t="s">
        <v>1581</v>
      </c>
      <c r="F211">
        <v>2024</v>
      </c>
      <c r="G211" t="s">
        <v>4546</v>
      </c>
      <c r="I211" t="s">
        <v>4545</v>
      </c>
      <c r="J211" t="s">
        <v>4544</v>
      </c>
      <c r="K211" t="s">
        <v>12349</v>
      </c>
    </row>
    <row r="212" spans="1:11" x14ac:dyDescent="0.45">
      <c r="A212" t="s">
        <v>11759</v>
      </c>
      <c r="B212">
        <v>7</v>
      </c>
      <c r="C212" t="s">
        <v>2741</v>
      </c>
      <c r="D212" t="s">
        <v>2740</v>
      </c>
      <c r="E212" t="s">
        <v>1281</v>
      </c>
      <c r="F212">
        <v>2023</v>
      </c>
      <c r="G212" t="s">
        <v>2739</v>
      </c>
      <c r="I212" t="s">
        <v>2738</v>
      </c>
      <c r="J212" t="s">
        <v>2737</v>
      </c>
      <c r="K212" t="s">
        <v>12617</v>
      </c>
    </row>
    <row r="213" spans="1:11" x14ac:dyDescent="0.45">
      <c r="A213" t="s">
        <v>11759</v>
      </c>
      <c r="B213">
        <v>7</v>
      </c>
      <c r="C213" t="s">
        <v>2153</v>
      </c>
      <c r="D213" t="s">
        <v>2152</v>
      </c>
      <c r="E213" t="s">
        <v>2151</v>
      </c>
      <c r="F213">
        <v>2018</v>
      </c>
      <c r="G213" t="s">
        <v>2150</v>
      </c>
      <c r="I213" t="s">
        <v>2149</v>
      </c>
      <c r="J213" t="s">
        <v>2148</v>
      </c>
      <c r="K213" t="s">
        <v>12701</v>
      </c>
    </row>
    <row r="214" spans="1:11" x14ac:dyDescent="0.45">
      <c r="A214" t="s">
        <v>11760</v>
      </c>
      <c r="B214" t="s">
        <v>5857</v>
      </c>
      <c r="C214" t="s">
        <v>8833</v>
      </c>
      <c r="D214" t="s">
        <v>8830</v>
      </c>
      <c r="F214">
        <v>2024</v>
      </c>
      <c r="G214" t="s">
        <v>8827</v>
      </c>
      <c r="H214" t="s">
        <v>8828</v>
      </c>
      <c r="I214" t="s">
        <v>8826</v>
      </c>
      <c r="K214" t="s">
        <v>12942</v>
      </c>
    </row>
    <row r="215" spans="1:11" x14ac:dyDescent="0.45">
      <c r="A215" t="s">
        <v>11761</v>
      </c>
      <c r="B215" t="s">
        <v>9095</v>
      </c>
      <c r="C215" t="s">
        <v>10591</v>
      </c>
      <c r="D215" t="s">
        <v>8830</v>
      </c>
      <c r="F215">
        <v>2024</v>
      </c>
      <c r="G215" t="s">
        <v>11909</v>
      </c>
      <c r="H215" t="s">
        <v>8828</v>
      </c>
      <c r="I215" t="s">
        <v>10588</v>
      </c>
      <c r="J215" t="s">
        <v>9084</v>
      </c>
      <c r="K215" t="s">
        <v>12942</v>
      </c>
    </row>
    <row r="216" spans="1:11" x14ac:dyDescent="0.45">
      <c r="A216" t="s">
        <v>11759</v>
      </c>
      <c r="B216">
        <v>7</v>
      </c>
      <c r="C216" t="s">
        <v>1097</v>
      </c>
      <c r="D216" t="s">
        <v>1096</v>
      </c>
      <c r="E216" t="s">
        <v>720</v>
      </c>
      <c r="F216">
        <v>2021</v>
      </c>
      <c r="G216" t="s">
        <v>1094</v>
      </c>
      <c r="I216" t="s">
        <v>1093</v>
      </c>
      <c r="J216" t="s">
        <v>1092</v>
      </c>
      <c r="K216" t="s">
        <v>12846</v>
      </c>
    </row>
    <row r="217" spans="1:11" x14ac:dyDescent="0.45">
      <c r="A217" t="s">
        <v>11759</v>
      </c>
      <c r="B217">
        <v>7</v>
      </c>
      <c r="C217" t="s">
        <v>3171</v>
      </c>
      <c r="D217" t="s">
        <v>3170</v>
      </c>
      <c r="E217" t="s">
        <v>3169</v>
      </c>
      <c r="F217">
        <v>2023</v>
      </c>
      <c r="G217" t="s">
        <v>3168</v>
      </c>
      <c r="I217" t="s">
        <v>3167</v>
      </c>
      <c r="J217" t="s">
        <v>3166</v>
      </c>
      <c r="K217" t="s">
        <v>12553</v>
      </c>
    </row>
    <row r="218" spans="1:11" x14ac:dyDescent="0.45">
      <c r="A218" t="s">
        <v>11760</v>
      </c>
      <c r="B218" t="s">
        <v>5857</v>
      </c>
      <c r="C218" t="s">
        <v>7441</v>
      </c>
      <c r="D218" t="s">
        <v>7438</v>
      </c>
      <c r="F218">
        <v>2023</v>
      </c>
      <c r="G218" t="s">
        <v>7436</v>
      </c>
      <c r="H218" t="s">
        <v>7437</v>
      </c>
      <c r="I218" t="s">
        <v>7435</v>
      </c>
      <c r="K218" t="s">
        <v>13065</v>
      </c>
    </row>
    <row r="219" spans="1:11" x14ac:dyDescent="0.45">
      <c r="A219" t="s">
        <v>11761</v>
      </c>
      <c r="B219" t="s">
        <v>9095</v>
      </c>
      <c r="C219" t="s">
        <v>9710</v>
      </c>
      <c r="D219" t="s">
        <v>7438</v>
      </c>
      <c r="F219">
        <v>2023</v>
      </c>
      <c r="G219" t="s">
        <v>12014</v>
      </c>
      <c r="H219" t="s">
        <v>7437</v>
      </c>
      <c r="I219" t="s">
        <v>9708</v>
      </c>
      <c r="J219" t="s">
        <v>9084</v>
      </c>
      <c r="K219" t="s">
        <v>13065</v>
      </c>
    </row>
    <row r="220" spans="1:11" x14ac:dyDescent="0.45">
      <c r="A220" t="s">
        <v>11760</v>
      </c>
      <c r="B220" t="s">
        <v>5857</v>
      </c>
      <c r="C220" t="s">
        <v>6769</v>
      </c>
      <c r="D220" t="s">
        <v>6766</v>
      </c>
      <c r="F220">
        <v>2022</v>
      </c>
      <c r="G220" t="s">
        <v>6763</v>
      </c>
      <c r="H220" t="s">
        <v>6764</v>
      </c>
      <c r="I220" t="s">
        <v>6762</v>
      </c>
      <c r="K220" t="s">
        <v>13132</v>
      </c>
    </row>
    <row r="221" spans="1:11" x14ac:dyDescent="0.45">
      <c r="A221" t="s">
        <v>11761</v>
      </c>
      <c r="B221" t="s">
        <v>9095</v>
      </c>
      <c r="C221" t="s">
        <v>10293</v>
      </c>
      <c r="D221" t="s">
        <v>6766</v>
      </c>
      <c r="F221">
        <v>2022</v>
      </c>
      <c r="G221" t="s">
        <v>11943</v>
      </c>
      <c r="H221" t="s">
        <v>6764</v>
      </c>
      <c r="I221" t="s">
        <v>10290</v>
      </c>
      <c r="J221" t="s">
        <v>9084</v>
      </c>
      <c r="K221" t="s">
        <v>13132</v>
      </c>
    </row>
    <row r="222" spans="1:11" x14ac:dyDescent="0.45">
      <c r="A222" t="s">
        <v>11759</v>
      </c>
      <c r="B222">
        <v>7</v>
      </c>
      <c r="C222" t="s">
        <v>4775</v>
      </c>
      <c r="D222" t="s">
        <v>4774</v>
      </c>
      <c r="E222" t="s">
        <v>902</v>
      </c>
      <c r="F222">
        <v>2024</v>
      </c>
      <c r="G222" t="s">
        <v>4771</v>
      </c>
      <c r="I222" t="s">
        <v>4770</v>
      </c>
      <c r="J222" t="s">
        <v>4769</v>
      </c>
      <c r="K222" t="s">
        <v>12315</v>
      </c>
    </row>
    <row r="223" spans="1:11" x14ac:dyDescent="0.45">
      <c r="A223" t="s">
        <v>11759</v>
      </c>
      <c r="B223">
        <v>7</v>
      </c>
      <c r="C223" t="s">
        <v>1063</v>
      </c>
      <c r="D223" t="s">
        <v>1062</v>
      </c>
      <c r="E223" t="s">
        <v>1020</v>
      </c>
      <c r="F223">
        <v>2020</v>
      </c>
      <c r="G223" t="s">
        <v>1061</v>
      </c>
      <c r="I223" t="s">
        <v>1060</v>
      </c>
      <c r="J223" t="s">
        <v>1059</v>
      </c>
      <c r="K223" t="s">
        <v>12851</v>
      </c>
    </row>
    <row r="224" spans="1:11" x14ac:dyDescent="0.45">
      <c r="A224" t="s">
        <v>386</v>
      </c>
      <c r="B224" t="s">
        <v>17</v>
      </c>
      <c r="C224" t="s">
        <v>266</v>
      </c>
      <c r="D224" t="s">
        <v>267</v>
      </c>
      <c r="E224" t="s">
        <v>74</v>
      </c>
      <c r="F224">
        <v>2023</v>
      </c>
      <c r="G224" t="s">
        <v>268</v>
      </c>
      <c r="H224" t="s">
        <v>269</v>
      </c>
      <c r="I224" t="s">
        <v>270</v>
      </c>
      <c r="J224" t="s">
        <v>271</v>
      </c>
      <c r="K224" t="s">
        <v>12120</v>
      </c>
    </row>
    <row r="225" spans="1:11" x14ac:dyDescent="0.45">
      <c r="A225" t="s">
        <v>11760</v>
      </c>
      <c r="B225" t="s">
        <v>5857</v>
      </c>
      <c r="C225" t="s">
        <v>6519</v>
      </c>
      <c r="D225" t="s">
        <v>6516</v>
      </c>
      <c r="F225">
        <v>2019</v>
      </c>
      <c r="G225" t="s">
        <v>6513</v>
      </c>
      <c r="H225" t="s">
        <v>6514</v>
      </c>
      <c r="I225" t="s">
        <v>6512</v>
      </c>
      <c r="K225" t="s">
        <v>13158</v>
      </c>
    </row>
    <row r="226" spans="1:11" x14ac:dyDescent="0.45">
      <c r="A226" t="s">
        <v>11761</v>
      </c>
      <c r="B226" t="s">
        <v>9095</v>
      </c>
      <c r="C226" t="s">
        <v>10933</v>
      </c>
      <c r="D226" t="s">
        <v>6516</v>
      </c>
      <c r="F226">
        <v>2019</v>
      </c>
      <c r="G226" t="s">
        <v>11867</v>
      </c>
      <c r="H226" t="s">
        <v>6514</v>
      </c>
      <c r="I226" t="s">
        <v>10931</v>
      </c>
      <c r="J226" t="s">
        <v>9084</v>
      </c>
      <c r="K226" t="s">
        <v>13158</v>
      </c>
    </row>
    <row r="227" spans="1:11" x14ac:dyDescent="0.45">
      <c r="A227" t="s">
        <v>11759</v>
      </c>
      <c r="B227">
        <v>7</v>
      </c>
      <c r="C227" t="s">
        <v>2955</v>
      </c>
      <c r="D227" t="s">
        <v>2954</v>
      </c>
      <c r="E227" t="s">
        <v>979</v>
      </c>
      <c r="F227">
        <v>2023</v>
      </c>
      <c r="G227" t="s">
        <v>2953</v>
      </c>
      <c r="I227" t="s">
        <v>2952</v>
      </c>
      <c r="J227" t="s">
        <v>2951</v>
      </c>
      <c r="K227" t="s">
        <v>12585</v>
      </c>
    </row>
    <row r="228" spans="1:11" x14ac:dyDescent="0.45">
      <c r="A228" t="s">
        <v>11759</v>
      </c>
      <c r="B228">
        <v>7</v>
      </c>
      <c r="C228" t="s">
        <v>4502</v>
      </c>
      <c r="D228" t="s">
        <v>4501</v>
      </c>
      <c r="E228" t="s">
        <v>4500</v>
      </c>
      <c r="F228">
        <v>2021</v>
      </c>
      <c r="G228" t="s">
        <v>4499</v>
      </c>
      <c r="I228" t="s">
        <v>4498</v>
      </c>
      <c r="J228" t="s">
        <v>4497</v>
      </c>
      <c r="K228" t="s">
        <v>12356</v>
      </c>
    </row>
    <row r="229" spans="1:11" x14ac:dyDescent="0.45">
      <c r="A229" t="s">
        <v>386</v>
      </c>
      <c r="B229" t="s">
        <v>17</v>
      </c>
      <c r="C229" t="s">
        <v>127</v>
      </c>
      <c r="D229" t="s">
        <v>128</v>
      </c>
      <c r="E229" t="s">
        <v>65</v>
      </c>
      <c r="F229">
        <v>2023</v>
      </c>
      <c r="G229" t="s">
        <v>130</v>
      </c>
      <c r="H229" t="s">
        <v>131</v>
      </c>
      <c r="I229" t="s">
        <v>132</v>
      </c>
      <c r="J229" t="s">
        <v>133</v>
      </c>
      <c r="K229" t="s">
        <v>12099</v>
      </c>
    </row>
    <row r="230" spans="1:11" x14ac:dyDescent="0.45">
      <c r="A230" t="s">
        <v>11759</v>
      </c>
      <c r="B230">
        <v>7</v>
      </c>
      <c r="C230" t="s">
        <v>879</v>
      </c>
      <c r="D230" t="s">
        <v>878</v>
      </c>
      <c r="E230" t="s">
        <v>877</v>
      </c>
      <c r="F230">
        <v>2022</v>
      </c>
      <c r="K230" t="s">
        <v>12877</v>
      </c>
    </row>
    <row r="231" spans="1:11" x14ac:dyDescent="0.45">
      <c r="A231" t="s">
        <v>11759</v>
      </c>
      <c r="B231">
        <v>7</v>
      </c>
      <c r="C231" t="s">
        <v>5022</v>
      </c>
      <c r="D231" t="s">
        <v>5021</v>
      </c>
      <c r="E231" t="s">
        <v>902</v>
      </c>
      <c r="F231">
        <v>2024</v>
      </c>
      <c r="G231" t="s">
        <v>5019</v>
      </c>
      <c r="I231" t="s">
        <v>5018</v>
      </c>
      <c r="J231" t="s">
        <v>5017</v>
      </c>
      <c r="K231" t="s">
        <v>12278</v>
      </c>
    </row>
    <row r="232" spans="1:11" x14ac:dyDescent="0.45">
      <c r="A232" t="s">
        <v>11759</v>
      </c>
      <c r="B232">
        <v>7</v>
      </c>
      <c r="C232" t="s">
        <v>4728</v>
      </c>
      <c r="D232" t="s">
        <v>4727</v>
      </c>
      <c r="E232" t="s">
        <v>4726</v>
      </c>
      <c r="F232">
        <v>2024</v>
      </c>
      <c r="G232" t="s">
        <v>4725</v>
      </c>
      <c r="I232" t="s">
        <v>4724</v>
      </c>
      <c r="J232" t="s">
        <v>4723</v>
      </c>
      <c r="K232" t="s">
        <v>12322</v>
      </c>
    </row>
    <row r="233" spans="1:11" x14ac:dyDescent="0.45">
      <c r="A233" t="s">
        <v>11759</v>
      </c>
      <c r="B233">
        <v>7</v>
      </c>
      <c r="C233" t="s">
        <v>4709</v>
      </c>
      <c r="D233" t="s">
        <v>4708</v>
      </c>
      <c r="E233" t="s">
        <v>1318</v>
      </c>
      <c r="F233">
        <v>2024</v>
      </c>
      <c r="G233" t="s">
        <v>4707</v>
      </c>
      <c r="I233" t="s">
        <v>4706</v>
      </c>
      <c r="J233" t="s">
        <v>4705</v>
      </c>
      <c r="K233" t="s">
        <v>12325</v>
      </c>
    </row>
    <row r="234" spans="1:11" x14ac:dyDescent="0.45">
      <c r="A234" t="s">
        <v>11759</v>
      </c>
      <c r="B234">
        <v>7</v>
      </c>
      <c r="C234" t="s">
        <v>4983</v>
      </c>
      <c r="D234" t="s">
        <v>4982</v>
      </c>
      <c r="E234" t="s">
        <v>720</v>
      </c>
      <c r="F234">
        <v>2024</v>
      </c>
      <c r="G234" t="s">
        <v>4980</v>
      </c>
      <c r="I234" t="s">
        <v>4979</v>
      </c>
      <c r="J234" t="s">
        <v>4978</v>
      </c>
      <c r="K234" t="s">
        <v>12284</v>
      </c>
    </row>
    <row r="235" spans="1:11" x14ac:dyDescent="0.45">
      <c r="A235" t="s">
        <v>11759</v>
      </c>
      <c r="B235">
        <v>7</v>
      </c>
      <c r="C235" t="s">
        <v>4658</v>
      </c>
      <c r="D235" t="s">
        <v>4657</v>
      </c>
      <c r="E235" t="s">
        <v>902</v>
      </c>
      <c r="F235">
        <v>2024</v>
      </c>
      <c r="G235" t="s">
        <v>4655</v>
      </c>
      <c r="I235" t="s">
        <v>4654</v>
      </c>
      <c r="J235" t="s">
        <v>4653</v>
      </c>
      <c r="K235" t="s">
        <v>12333</v>
      </c>
    </row>
    <row r="236" spans="1:11" x14ac:dyDescent="0.45">
      <c r="A236" t="s">
        <v>11759</v>
      </c>
      <c r="B236">
        <v>7</v>
      </c>
      <c r="C236" t="s">
        <v>5130</v>
      </c>
      <c r="D236" t="s">
        <v>5129</v>
      </c>
      <c r="E236" t="s">
        <v>655</v>
      </c>
      <c r="F236">
        <v>2024</v>
      </c>
      <c r="G236" t="s">
        <v>5128</v>
      </c>
      <c r="I236" t="s">
        <v>5127</v>
      </c>
      <c r="J236" t="s">
        <v>5126</v>
      </c>
      <c r="K236" t="s">
        <v>12261</v>
      </c>
    </row>
    <row r="237" spans="1:11" x14ac:dyDescent="0.45">
      <c r="A237" t="s">
        <v>11759</v>
      </c>
      <c r="B237">
        <v>7</v>
      </c>
      <c r="C237" t="s">
        <v>2727</v>
      </c>
      <c r="D237" t="s">
        <v>2726</v>
      </c>
      <c r="E237" t="s">
        <v>605</v>
      </c>
      <c r="F237">
        <v>2023</v>
      </c>
      <c r="G237" t="s">
        <v>2725</v>
      </c>
      <c r="I237" t="s">
        <v>2724</v>
      </c>
      <c r="J237" t="s">
        <v>2723</v>
      </c>
      <c r="K237" t="s">
        <v>12619</v>
      </c>
    </row>
    <row r="238" spans="1:11" x14ac:dyDescent="0.45">
      <c r="A238" t="s">
        <v>11759</v>
      </c>
      <c r="B238">
        <v>7</v>
      </c>
      <c r="C238" t="s">
        <v>5375</v>
      </c>
      <c r="D238" t="s">
        <v>5374</v>
      </c>
      <c r="E238" t="s">
        <v>930</v>
      </c>
      <c r="F238">
        <v>2024</v>
      </c>
      <c r="G238" t="s">
        <v>5373</v>
      </c>
      <c r="I238" t="s">
        <v>5372</v>
      </c>
      <c r="J238" t="s">
        <v>5371</v>
      </c>
      <c r="K238" t="s">
        <v>12224</v>
      </c>
    </row>
    <row r="239" spans="1:11" x14ac:dyDescent="0.45">
      <c r="A239" t="s">
        <v>11759</v>
      </c>
      <c r="B239">
        <v>7</v>
      </c>
      <c r="C239" t="s">
        <v>4041</v>
      </c>
      <c r="D239" t="s">
        <v>4040</v>
      </c>
      <c r="E239" t="s">
        <v>720</v>
      </c>
      <c r="F239">
        <v>2022</v>
      </c>
      <c r="G239" t="s">
        <v>4037</v>
      </c>
      <c r="I239" t="s">
        <v>4036</v>
      </c>
      <c r="J239" t="s">
        <v>4035</v>
      </c>
      <c r="K239" t="s">
        <v>12426</v>
      </c>
    </row>
    <row r="240" spans="1:11" x14ac:dyDescent="0.45">
      <c r="A240" t="s">
        <v>11760</v>
      </c>
      <c r="B240" t="s">
        <v>5857</v>
      </c>
      <c r="C240" t="s">
        <v>7641</v>
      </c>
      <c r="D240" t="s">
        <v>7638</v>
      </c>
      <c r="F240">
        <v>2022</v>
      </c>
      <c r="G240" t="s">
        <v>7635</v>
      </c>
      <c r="H240" t="s">
        <v>7636</v>
      </c>
      <c r="I240" t="s">
        <v>7634</v>
      </c>
      <c r="K240" t="s">
        <v>13046</v>
      </c>
    </row>
    <row r="241" spans="1:11" x14ac:dyDescent="0.45">
      <c r="A241" t="s">
        <v>11761</v>
      </c>
      <c r="B241" t="s">
        <v>9095</v>
      </c>
      <c r="C241" t="s">
        <v>9781</v>
      </c>
      <c r="D241" t="s">
        <v>7638</v>
      </c>
      <c r="F241">
        <v>2022</v>
      </c>
      <c r="G241" t="s">
        <v>12005</v>
      </c>
      <c r="H241" t="s">
        <v>7636</v>
      </c>
      <c r="I241" t="s">
        <v>9778</v>
      </c>
      <c r="J241" t="s">
        <v>9084</v>
      </c>
      <c r="K241" t="s">
        <v>13046</v>
      </c>
    </row>
    <row r="242" spans="1:11" x14ac:dyDescent="0.45">
      <c r="A242" t="s">
        <v>386</v>
      </c>
      <c r="B242" t="s">
        <v>17</v>
      </c>
      <c r="C242" t="s">
        <v>166</v>
      </c>
      <c r="D242" t="s">
        <v>167</v>
      </c>
      <c r="E242" t="s">
        <v>31</v>
      </c>
      <c r="F242">
        <v>2021</v>
      </c>
      <c r="G242" t="s">
        <v>168</v>
      </c>
      <c r="H242" t="s">
        <v>169</v>
      </c>
      <c r="I242" t="s">
        <v>170</v>
      </c>
      <c r="J242" t="s">
        <v>171</v>
      </c>
      <c r="K242" t="s">
        <v>12105</v>
      </c>
    </row>
    <row r="243" spans="1:11" x14ac:dyDescent="0.45">
      <c r="A243" t="s">
        <v>11759</v>
      </c>
      <c r="B243">
        <v>7</v>
      </c>
      <c r="C243" t="s">
        <v>3191</v>
      </c>
      <c r="D243" t="s">
        <v>3190</v>
      </c>
      <c r="E243" t="s">
        <v>3189</v>
      </c>
      <c r="F243">
        <v>2023</v>
      </c>
      <c r="G243" t="s">
        <v>3188</v>
      </c>
      <c r="I243" t="s">
        <v>3187</v>
      </c>
      <c r="J243" t="s">
        <v>3186</v>
      </c>
      <c r="K243" t="s">
        <v>12550</v>
      </c>
    </row>
    <row r="244" spans="1:11" x14ac:dyDescent="0.45">
      <c r="A244" t="s">
        <v>11759</v>
      </c>
      <c r="B244">
        <v>7</v>
      </c>
      <c r="C244" t="s">
        <v>4684</v>
      </c>
      <c r="D244" t="s">
        <v>4683</v>
      </c>
      <c r="E244" t="s">
        <v>1185</v>
      </c>
      <c r="F244">
        <v>2024</v>
      </c>
      <c r="G244" t="s">
        <v>4682</v>
      </c>
      <c r="I244" t="s">
        <v>4681</v>
      </c>
      <c r="J244" t="s">
        <v>4680</v>
      </c>
      <c r="K244" t="s">
        <v>12329</v>
      </c>
    </row>
    <row r="245" spans="1:11" x14ac:dyDescent="0.45">
      <c r="A245" t="s">
        <v>11760</v>
      </c>
      <c r="B245" t="s">
        <v>5857</v>
      </c>
      <c r="C245" t="s">
        <v>8581</v>
      </c>
      <c r="D245" t="s">
        <v>8578</v>
      </c>
      <c r="F245">
        <v>2024</v>
      </c>
      <c r="G245" t="s">
        <v>8575</v>
      </c>
      <c r="H245" t="s">
        <v>8576</v>
      </c>
      <c r="I245" t="s">
        <v>8574</v>
      </c>
      <c r="K245" t="s">
        <v>12965</v>
      </c>
    </row>
    <row r="246" spans="1:11" x14ac:dyDescent="0.45">
      <c r="A246" t="s">
        <v>11759</v>
      </c>
      <c r="B246">
        <v>7</v>
      </c>
      <c r="C246" t="s">
        <v>4815</v>
      </c>
      <c r="D246" t="s">
        <v>4814</v>
      </c>
      <c r="E246" t="s">
        <v>902</v>
      </c>
      <c r="F246">
        <v>2024</v>
      </c>
      <c r="G246" t="s">
        <v>4812</v>
      </c>
      <c r="I246" t="s">
        <v>4811</v>
      </c>
      <c r="J246" t="s">
        <v>4810</v>
      </c>
      <c r="K246" t="s">
        <v>12309</v>
      </c>
    </row>
    <row r="247" spans="1:11" x14ac:dyDescent="0.45">
      <c r="A247" t="s">
        <v>11759</v>
      </c>
      <c r="B247">
        <v>7</v>
      </c>
      <c r="C247" t="s">
        <v>3314</v>
      </c>
      <c r="D247" t="s">
        <v>3313</v>
      </c>
      <c r="E247" t="s">
        <v>697</v>
      </c>
      <c r="F247">
        <v>2023</v>
      </c>
      <c r="G247" t="s">
        <v>3312</v>
      </c>
      <c r="I247" t="s">
        <v>3311</v>
      </c>
      <c r="J247" t="s">
        <v>3310</v>
      </c>
      <c r="K247" t="s">
        <v>12532</v>
      </c>
    </row>
    <row r="248" spans="1:11" x14ac:dyDescent="0.45">
      <c r="A248" t="s">
        <v>11760</v>
      </c>
      <c r="B248" t="s">
        <v>5857</v>
      </c>
      <c r="C248" t="s">
        <v>8000</v>
      </c>
      <c r="D248" t="s">
        <v>3313</v>
      </c>
      <c r="F248">
        <v>2023</v>
      </c>
      <c r="G248" t="s">
        <v>7996</v>
      </c>
      <c r="H248" t="s">
        <v>7997</v>
      </c>
      <c r="I248" t="s">
        <v>7995</v>
      </c>
      <c r="K248" t="s">
        <v>12532</v>
      </c>
    </row>
    <row r="249" spans="1:11" x14ac:dyDescent="0.45">
      <c r="A249" t="s">
        <v>11761</v>
      </c>
      <c r="B249" t="s">
        <v>9095</v>
      </c>
      <c r="C249" t="s">
        <v>9868</v>
      </c>
      <c r="D249" t="s">
        <v>3313</v>
      </c>
      <c r="F249">
        <v>2023</v>
      </c>
      <c r="G249" t="s">
        <v>11995</v>
      </c>
      <c r="H249" t="s">
        <v>7997</v>
      </c>
      <c r="I249" t="s">
        <v>9866</v>
      </c>
      <c r="J249" t="s">
        <v>9084</v>
      </c>
      <c r="K249" t="s">
        <v>12532</v>
      </c>
    </row>
    <row r="250" spans="1:11" x14ac:dyDescent="0.45">
      <c r="A250" t="s">
        <v>11760</v>
      </c>
      <c r="B250" t="s">
        <v>5857</v>
      </c>
      <c r="C250" t="s">
        <v>7181</v>
      </c>
      <c r="D250" t="s">
        <v>7178</v>
      </c>
      <c r="F250">
        <v>2021</v>
      </c>
      <c r="G250" t="s">
        <v>7175</v>
      </c>
      <c r="H250" t="s">
        <v>7176</v>
      </c>
      <c r="I250" t="s">
        <v>7174</v>
      </c>
      <c r="K250" t="s">
        <v>13094</v>
      </c>
    </row>
    <row r="251" spans="1:11" x14ac:dyDescent="0.45">
      <c r="A251" t="s">
        <v>11761</v>
      </c>
      <c r="B251" t="s">
        <v>9095</v>
      </c>
      <c r="C251" t="s">
        <v>9323</v>
      </c>
      <c r="D251" t="s">
        <v>7178</v>
      </c>
      <c r="F251">
        <v>2021</v>
      </c>
      <c r="G251" t="s">
        <v>12059</v>
      </c>
      <c r="H251" t="s">
        <v>9313</v>
      </c>
      <c r="I251" t="s">
        <v>9320</v>
      </c>
      <c r="J251" t="s">
        <v>9084</v>
      </c>
      <c r="K251" t="s">
        <v>13094</v>
      </c>
    </row>
    <row r="252" spans="1:11" x14ac:dyDescent="0.45">
      <c r="A252" t="s">
        <v>386</v>
      </c>
      <c r="B252" t="s">
        <v>17</v>
      </c>
      <c r="C252" t="s">
        <v>211</v>
      </c>
      <c r="D252" t="s">
        <v>212</v>
      </c>
      <c r="E252" t="s">
        <v>213</v>
      </c>
      <c r="F252">
        <v>2021</v>
      </c>
      <c r="G252" t="s">
        <v>215</v>
      </c>
      <c r="H252" t="s">
        <v>216</v>
      </c>
      <c r="I252" t="s">
        <v>217</v>
      </c>
      <c r="J252" t="s">
        <v>218</v>
      </c>
      <c r="K252" t="s">
        <v>12112</v>
      </c>
    </row>
    <row r="253" spans="1:11" x14ac:dyDescent="0.45">
      <c r="A253" t="s">
        <v>11759</v>
      </c>
      <c r="B253">
        <v>7</v>
      </c>
      <c r="C253" t="s">
        <v>839</v>
      </c>
      <c r="D253" t="s">
        <v>838</v>
      </c>
      <c r="E253" t="s">
        <v>837</v>
      </c>
      <c r="F253">
        <v>2020</v>
      </c>
      <c r="G253" t="s">
        <v>835</v>
      </c>
      <c r="I253" t="s">
        <v>834</v>
      </c>
      <c r="K253" t="s">
        <v>12883</v>
      </c>
    </row>
    <row r="254" spans="1:11" x14ac:dyDescent="0.45">
      <c r="A254" t="s">
        <v>11759</v>
      </c>
      <c r="B254">
        <v>7</v>
      </c>
      <c r="C254" t="s">
        <v>3152</v>
      </c>
      <c r="D254" t="s">
        <v>3151</v>
      </c>
      <c r="E254" t="s">
        <v>3150</v>
      </c>
      <c r="F254">
        <v>2023</v>
      </c>
      <c r="G254" t="s">
        <v>3149</v>
      </c>
      <c r="I254" t="s">
        <v>3148</v>
      </c>
      <c r="J254" t="s">
        <v>3147</v>
      </c>
      <c r="K254" t="s">
        <v>12556</v>
      </c>
    </row>
    <row r="255" spans="1:11" x14ac:dyDescent="0.45">
      <c r="A255" t="s">
        <v>11759</v>
      </c>
      <c r="B255">
        <v>7</v>
      </c>
      <c r="C255" t="s">
        <v>1451</v>
      </c>
      <c r="D255" t="s">
        <v>1450</v>
      </c>
      <c r="E255" t="s">
        <v>1449</v>
      </c>
      <c r="F255">
        <v>2020</v>
      </c>
      <c r="G255" t="s">
        <v>1446</v>
      </c>
      <c r="I255" t="s">
        <v>1445</v>
      </c>
      <c r="J255" t="s">
        <v>1444</v>
      </c>
      <c r="K255" t="s">
        <v>12797</v>
      </c>
    </row>
    <row r="256" spans="1:11" x14ac:dyDescent="0.45">
      <c r="A256" t="s">
        <v>11759</v>
      </c>
      <c r="B256">
        <v>7</v>
      </c>
      <c r="C256" t="s">
        <v>3987</v>
      </c>
      <c r="D256" t="s">
        <v>3986</v>
      </c>
      <c r="E256" t="s">
        <v>662</v>
      </c>
      <c r="F256">
        <v>2022</v>
      </c>
      <c r="G256" t="s">
        <v>3985</v>
      </c>
      <c r="I256" t="s">
        <v>3984</v>
      </c>
      <c r="J256" t="s">
        <v>3983</v>
      </c>
      <c r="K256" t="s">
        <v>12434</v>
      </c>
    </row>
    <row r="257" spans="1:11" x14ac:dyDescent="0.45">
      <c r="A257" t="s">
        <v>11760</v>
      </c>
      <c r="B257" t="s">
        <v>5857</v>
      </c>
      <c r="C257" t="s">
        <v>6867</v>
      </c>
      <c r="D257" t="s">
        <v>3986</v>
      </c>
      <c r="F257">
        <v>2022</v>
      </c>
      <c r="G257" t="s">
        <v>6863</v>
      </c>
      <c r="H257" t="s">
        <v>6864</v>
      </c>
      <c r="I257" t="s">
        <v>6862</v>
      </c>
      <c r="K257" t="s">
        <v>12434</v>
      </c>
    </row>
    <row r="258" spans="1:11" x14ac:dyDescent="0.45">
      <c r="A258" t="s">
        <v>11761</v>
      </c>
      <c r="B258" t="s">
        <v>9095</v>
      </c>
      <c r="C258" t="s">
        <v>9635</v>
      </c>
      <c r="D258" t="s">
        <v>3986</v>
      </c>
      <c r="F258">
        <v>2022</v>
      </c>
      <c r="G258" t="s">
        <v>12023</v>
      </c>
      <c r="H258" t="s">
        <v>6864</v>
      </c>
      <c r="I258" t="s">
        <v>3984</v>
      </c>
      <c r="J258" t="s">
        <v>9084</v>
      </c>
      <c r="K258" t="s">
        <v>12434</v>
      </c>
    </row>
    <row r="259" spans="1:11" x14ac:dyDescent="0.45">
      <c r="A259" t="s">
        <v>11759</v>
      </c>
      <c r="B259">
        <v>7</v>
      </c>
      <c r="C259" t="s">
        <v>2200</v>
      </c>
      <c r="D259" t="s">
        <v>2199</v>
      </c>
      <c r="E259" t="s">
        <v>2198</v>
      </c>
      <c r="F259">
        <v>2017</v>
      </c>
      <c r="G259" t="s">
        <v>2196</v>
      </c>
      <c r="I259" t="s">
        <v>2195</v>
      </c>
      <c r="J259" t="s">
        <v>2194</v>
      </c>
      <c r="K259" t="s">
        <v>12695</v>
      </c>
    </row>
    <row r="260" spans="1:11" x14ac:dyDescent="0.45">
      <c r="A260" t="s">
        <v>11759</v>
      </c>
      <c r="B260">
        <v>7</v>
      </c>
      <c r="C260" t="s">
        <v>5081</v>
      </c>
      <c r="D260" t="s">
        <v>5080</v>
      </c>
      <c r="E260" t="s">
        <v>5079</v>
      </c>
      <c r="F260">
        <v>2024</v>
      </c>
      <c r="G260" t="s">
        <v>5078</v>
      </c>
      <c r="I260" t="s">
        <v>5077</v>
      </c>
      <c r="J260" t="s">
        <v>5076</v>
      </c>
      <c r="K260" t="s">
        <v>12269</v>
      </c>
    </row>
    <row r="261" spans="1:11" x14ac:dyDescent="0.45">
      <c r="A261" t="s">
        <v>11760</v>
      </c>
      <c r="B261" t="s">
        <v>5857</v>
      </c>
      <c r="C261" t="s">
        <v>7105</v>
      </c>
      <c r="D261" t="s">
        <v>7102</v>
      </c>
      <c r="F261">
        <v>2021</v>
      </c>
      <c r="G261" t="s">
        <v>7099</v>
      </c>
      <c r="H261" t="s">
        <v>7100</v>
      </c>
      <c r="I261" t="s">
        <v>7098</v>
      </c>
      <c r="K261" t="s">
        <v>13102</v>
      </c>
    </row>
    <row r="262" spans="1:11" x14ac:dyDescent="0.45">
      <c r="A262" t="s">
        <v>11761</v>
      </c>
      <c r="B262" t="s">
        <v>9095</v>
      </c>
      <c r="C262" t="s">
        <v>10571</v>
      </c>
      <c r="D262" t="s">
        <v>7102</v>
      </c>
      <c r="F262">
        <v>2021</v>
      </c>
      <c r="G262" t="s">
        <v>11911</v>
      </c>
      <c r="H262" t="s">
        <v>7100</v>
      </c>
      <c r="I262" t="s">
        <v>10568</v>
      </c>
      <c r="J262" t="s">
        <v>9084</v>
      </c>
      <c r="K262" t="s">
        <v>13102</v>
      </c>
    </row>
    <row r="263" spans="1:11" x14ac:dyDescent="0.45">
      <c r="A263" t="s">
        <v>11759</v>
      </c>
      <c r="B263">
        <v>7</v>
      </c>
      <c r="C263" t="s">
        <v>5060</v>
      </c>
      <c r="D263" t="s">
        <v>5059</v>
      </c>
      <c r="E263" t="s">
        <v>662</v>
      </c>
      <c r="F263">
        <v>2024</v>
      </c>
      <c r="G263" t="s">
        <v>5058</v>
      </c>
      <c r="I263" t="s">
        <v>5057</v>
      </c>
      <c r="J263" t="s">
        <v>5056</v>
      </c>
      <c r="K263" t="s">
        <v>12272</v>
      </c>
    </row>
    <row r="264" spans="1:11" x14ac:dyDescent="0.45">
      <c r="A264" t="s">
        <v>11760</v>
      </c>
      <c r="B264" t="s">
        <v>5857</v>
      </c>
      <c r="C264" t="s">
        <v>5943</v>
      </c>
      <c r="D264" t="s">
        <v>5940</v>
      </c>
      <c r="F264">
        <v>2019</v>
      </c>
      <c r="G264" t="s">
        <v>5937</v>
      </c>
      <c r="H264" t="s">
        <v>5938</v>
      </c>
      <c r="I264" t="s">
        <v>5936</v>
      </c>
      <c r="K264" t="s">
        <v>13214</v>
      </c>
    </row>
    <row r="265" spans="1:11" x14ac:dyDescent="0.45">
      <c r="A265" t="s">
        <v>11761</v>
      </c>
      <c r="B265" t="s">
        <v>9095</v>
      </c>
      <c r="C265" t="s">
        <v>10143</v>
      </c>
      <c r="D265" t="s">
        <v>5940</v>
      </c>
      <c r="F265">
        <v>2019</v>
      </c>
      <c r="G265" t="s">
        <v>11962</v>
      </c>
      <c r="H265" t="s">
        <v>5938</v>
      </c>
      <c r="I265" t="s">
        <v>10140</v>
      </c>
      <c r="J265" t="s">
        <v>9084</v>
      </c>
      <c r="K265" t="s">
        <v>13214</v>
      </c>
    </row>
    <row r="266" spans="1:11" x14ac:dyDescent="0.45">
      <c r="A266" t="s">
        <v>11759</v>
      </c>
      <c r="B266">
        <v>7</v>
      </c>
      <c r="C266" t="s">
        <v>2749</v>
      </c>
      <c r="D266" t="s">
        <v>2748</v>
      </c>
      <c r="E266" t="s">
        <v>2747</v>
      </c>
      <c r="F266">
        <v>2023</v>
      </c>
      <c r="G266" t="s">
        <v>2744</v>
      </c>
      <c r="J266" t="s">
        <v>2743</v>
      </c>
      <c r="K266" t="s">
        <v>12616</v>
      </c>
    </row>
    <row r="267" spans="1:11" x14ac:dyDescent="0.45">
      <c r="A267" t="s">
        <v>11759</v>
      </c>
      <c r="B267">
        <v>7</v>
      </c>
      <c r="C267" t="s">
        <v>664</v>
      </c>
      <c r="D267" t="s">
        <v>663</v>
      </c>
      <c r="E267" t="s">
        <v>662</v>
      </c>
      <c r="F267">
        <v>2021</v>
      </c>
      <c r="G267" t="s">
        <v>661</v>
      </c>
      <c r="I267" t="s">
        <v>660</v>
      </c>
      <c r="J267" t="s">
        <v>659</v>
      </c>
      <c r="K267" t="s">
        <v>12907</v>
      </c>
    </row>
    <row r="268" spans="1:11" x14ac:dyDescent="0.45">
      <c r="A268" t="s">
        <v>11760</v>
      </c>
      <c r="B268" t="s">
        <v>5857</v>
      </c>
      <c r="C268" t="s">
        <v>7282</v>
      </c>
      <c r="D268" t="s">
        <v>663</v>
      </c>
      <c r="F268">
        <v>2021</v>
      </c>
      <c r="G268" t="s">
        <v>7278</v>
      </c>
      <c r="H268" t="s">
        <v>7279</v>
      </c>
      <c r="I268" t="s">
        <v>7277</v>
      </c>
      <c r="K268" t="s">
        <v>12907</v>
      </c>
    </row>
    <row r="269" spans="1:11" x14ac:dyDescent="0.45">
      <c r="A269" t="s">
        <v>11761</v>
      </c>
      <c r="B269" t="s">
        <v>9095</v>
      </c>
      <c r="C269" t="s">
        <v>9651</v>
      </c>
      <c r="D269" t="s">
        <v>663</v>
      </c>
      <c r="F269">
        <v>2021</v>
      </c>
      <c r="G269" t="s">
        <v>12021</v>
      </c>
      <c r="H269" t="s">
        <v>7279</v>
      </c>
      <c r="I269" t="s">
        <v>9650</v>
      </c>
      <c r="J269" t="s">
        <v>9084</v>
      </c>
      <c r="K269" t="s">
        <v>12907</v>
      </c>
    </row>
    <row r="270" spans="1:11" x14ac:dyDescent="0.45">
      <c r="A270" t="s">
        <v>11759</v>
      </c>
      <c r="B270">
        <v>7</v>
      </c>
      <c r="C270" t="s">
        <v>607</v>
      </c>
      <c r="D270" t="s">
        <v>606</v>
      </c>
      <c r="E270" t="s">
        <v>605</v>
      </c>
      <c r="F270">
        <v>2021</v>
      </c>
      <c r="G270" t="s">
        <v>604</v>
      </c>
      <c r="I270" t="s">
        <v>603</v>
      </c>
      <c r="J270" t="s">
        <v>602</v>
      </c>
      <c r="K270" t="s">
        <v>12915</v>
      </c>
    </row>
    <row r="271" spans="1:11" x14ac:dyDescent="0.45">
      <c r="A271" t="s">
        <v>11759</v>
      </c>
      <c r="B271">
        <v>7</v>
      </c>
      <c r="C271" t="s">
        <v>1852</v>
      </c>
      <c r="D271" t="s">
        <v>1873</v>
      </c>
      <c r="E271" t="s">
        <v>795</v>
      </c>
      <c r="F271">
        <v>2019</v>
      </c>
      <c r="G271" t="s">
        <v>1871</v>
      </c>
      <c r="I271" t="s">
        <v>1870</v>
      </c>
      <c r="J271" t="s">
        <v>1869</v>
      </c>
      <c r="K271" t="s">
        <v>12739</v>
      </c>
    </row>
    <row r="272" spans="1:11" x14ac:dyDescent="0.45">
      <c r="A272" t="s">
        <v>11759</v>
      </c>
      <c r="B272">
        <v>7</v>
      </c>
      <c r="C272" t="s">
        <v>2311</v>
      </c>
      <c r="D272" t="s">
        <v>2310</v>
      </c>
      <c r="E272" t="s">
        <v>2309</v>
      </c>
      <c r="F272">
        <v>2017</v>
      </c>
      <c r="G272" t="s">
        <v>2306</v>
      </c>
      <c r="I272" t="s">
        <v>2305</v>
      </c>
      <c r="J272" t="s">
        <v>2304</v>
      </c>
      <c r="K272" t="s">
        <v>12680</v>
      </c>
    </row>
    <row r="273" spans="1:11" x14ac:dyDescent="0.45">
      <c r="A273" t="s">
        <v>11759</v>
      </c>
      <c r="B273">
        <v>7</v>
      </c>
      <c r="C273" t="s">
        <v>4069</v>
      </c>
      <c r="D273" t="s">
        <v>4068</v>
      </c>
      <c r="E273" t="s">
        <v>4067</v>
      </c>
      <c r="F273">
        <v>2022</v>
      </c>
      <c r="G273" t="s">
        <v>4066</v>
      </c>
      <c r="I273" t="s">
        <v>4065</v>
      </c>
      <c r="J273" t="s">
        <v>4064</v>
      </c>
      <c r="K273" t="s">
        <v>12422</v>
      </c>
    </row>
    <row r="274" spans="1:11" x14ac:dyDescent="0.45">
      <c r="A274" t="s">
        <v>11760</v>
      </c>
      <c r="B274" t="s">
        <v>5857</v>
      </c>
      <c r="C274" t="s">
        <v>6561</v>
      </c>
      <c r="D274" t="s">
        <v>6559</v>
      </c>
      <c r="F274">
        <v>2017</v>
      </c>
      <c r="G274" t="s">
        <v>6556</v>
      </c>
      <c r="H274" t="s">
        <v>6557</v>
      </c>
      <c r="I274" t="s">
        <v>6555</v>
      </c>
      <c r="K274" t="s">
        <v>13154</v>
      </c>
    </row>
    <row r="275" spans="1:11" x14ac:dyDescent="0.45">
      <c r="A275" t="s">
        <v>11761</v>
      </c>
      <c r="B275" t="s">
        <v>9095</v>
      </c>
      <c r="C275" t="s">
        <v>10274</v>
      </c>
      <c r="D275" t="s">
        <v>6559</v>
      </c>
      <c r="F275">
        <v>2017</v>
      </c>
      <c r="G275" t="s">
        <v>11945</v>
      </c>
      <c r="H275" t="s">
        <v>6557</v>
      </c>
      <c r="I275" t="s">
        <v>10272</v>
      </c>
      <c r="J275" t="s">
        <v>9084</v>
      </c>
      <c r="K275" t="s">
        <v>13154</v>
      </c>
    </row>
    <row r="276" spans="1:11" x14ac:dyDescent="0.45">
      <c r="A276" t="s">
        <v>11759</v>
      </c>
      <c r="B276">
        <v>7</v>
      </c>
      <c r="C276" t="s">
        <v>1817</v>
      </c>
      <c r="D276" t="s">
        <v>1816</v>
      </c>
      <c r="E276" t="s">
        <v>1815</v>
      </c>
      <c r="F276">
        <v>2019</v>
      </c>
      <c r="G276" t="s">
        <v>1812</v>
      </c>
      <c r="I276" t="s">
        <v>1811</v>
      </c>
      <c r="K276" t="s">
        <v>12747</v>
      </c>
    </row>
    <row r="277" spans="1:11" x14ac:dyDescent="0.45">
      <c r="A277" t="s">
        <v>11759</v>
      </c>
      <c r="B277">
        <v>7</v>
      </c>
      <c r="C277" t="s">
        <v>1001</v>
      </c>
      <c r="D277" t="s">
        <v>1000</v>
      </c>
      <c r="E277" t="s">
        <v>999</v>
      </c>
      <c r="F277">
        <v>2021</v>
      </c>
      <c r="G277" t="s">
        <v>998</v>
      </c>
      <c r="I277" t="s">
        <v>997</v>
      </c>
      <c r="J277" t="s">
        <v>996</v>
      </c>
      <c r="K277" t="s">
        <v>12860</v>
      </c>
    </row>
    <row r="278" spans="1:11" x14ac:dyDescent="0.45">
      <c r="A278" t="s">
        <v>11759</v>
      </c>
      <c r="B278">
        <v>7</v>
      </c>
      <c r="C278" t="s">
        <v>1289</v>
      </c>
      <c r="D278" t="s">
        <v>1288</v>
      </c>
      <c r="E278" t="s">
        <v>766</v>
      </c>
      <c r="F278">
        <v>2021</v>
      </c>
      <c r="G278" t="s">
        <v>1287</v>
      </c>
      <c r="I278" t="s">
        <v>1286</v>
      </c>
      <c r="J278" t="s">
        <v>1285</v>
      </c>
      <c r="K278" t="s">
        <v>12818</v>
      </c>
    </row>
    <row r="279" spans="1:11" x14ac:dyDescent="0.45">
      <c r="A279" t="s">
        <v>11760</v>
      </c>
      <c r="B279" t="s">
        <v>5857</v>
      </c>
      <c r="C279" t="s">
        <v>6544</v>
      </c>
      <c r="D279" t="s">
        <v>6541</v>
      </c>
      <c r="F279">
        <v>2019</v>
      </c>
      <c r="G279" t="s">
        <v>6538</v>
      </c>
      <c r="H279" t="s">
        <v>6539</v>
      </c>
      <c r="I279" t="s">
        <v>6537</v>
      </c>
      <c r="K279" t="s">
        <v>13156</v>
      </c>
    </row>
    <row r="280" spans="1:11" x14ac:dyDescent="0.45">
      <c r="A280" t="s">
        <v>11759</v>
      </c>
      <c r="B280">
        <v>7</v>
      </c>
      <c r="C280" t="s">
        <v>2169</v>
      </c>
      <c r="D280" t="s">
        <v>2168</v>
      </c>
      <c r="E280" t="s">
        <v>2167</v>
      </c>
      <c r="F280">
        <v>2017</v>
      </c>
      <c r="G280" t="s">
        <v>2165</v>
      </c>
      <c r="I280" t="s">
        <v>2164</v>
      </c>
      <c r="J280" t="s">
        <v>2163</v>
      </c>
      <c r="K280" t="s">
        <v>12699</v>
      </c>
    </row>
    <row r="281" spans="1:11" x14ac:dyDescent="0.45">
      <c r="A281" t="s">
        <v>11760</v>
      </c>
      <c r="B281" t="s">
        <v>5901</v>
      </c>
      <c r="C281" t="s">
        <v>6380</v>
      </c>
      <c r="D281" t="s">
        <v>6377</v>
      </c>
      <c r="F281">
        <v>2018</v>
      </c>
      <c r="G281" t="s">
        <v>6374</v>
      </c>
      <c r="H281" t="s">
        <v>6375</v>
      </c>
      <c r="I281" t="s">
        <v>6373</v>
      </c>
      <c r="K281" t="s">
        <v>13173</v>
      </c>
    </row>
    <row r="282" spans="1:11" x14ac:dyDescent="0.45">
      <c r="A282" t="s">
        <v>11761</v>
      </c>
      <c r="B282" t="s">
        <v>9095</v>
      </c>
      <c r="C282" t="s">
        <v>10679</v>
      </c>
      <c r="D282" t="s">
        <v>6377</v>
      </c>
      <c r="F282">
        <v>2018</v>
      </c>
      <c r="G282" t="s">
        <v>11900</v>
      </c>
      <c r="H282" t="s">
        <v>6375</v>
      </c>
      <c r="I282" t="s">
        <v>10676</v>
      </c>
      <c r="J282" t="s">
        <v>9084</v>
      </c>
      <c r="K282" t="s">
        <v>13173</v>
      </c>
    </row>
    <row r="283" spans="1:11" x14ac:dyDescent="0.45">
      <c r="A283" t="s">
        <v>11759</v>
      </c>
      <c r="B283">
        <v>7</v>
      </c>
      <c r="C283" t="s">
        <v>2250</v>
      </c>
      <c r="D283" t="s">
        <v>2249</v>
      </c>
      <c r="E283" t="s">
        <v>720</v>
      </c>
      <c r="F283">
        <v>2018</v>
      </c>
      <c r="G283" t="s">
        <v>2247</v>
      </c>
      <c r="I283" t="s">
        <v>2246</v>
      </c>
      <c r="J283" t="s">
        <v>2245</v>
      </c>
      <c r="K283" t="s">
        <v>12688</v>
      </c>
    </row>
    <row r="284" spans="1:11" x14ac:dyDescent="0.45">
      <c r="A284" t="s">
        <v>11759</v>
      </c>
      <c r="B284">
        <v>7</v>
      </c>
      <c r="C284" t="s">
        <v>4989</v>
      </c>
      <c r="D284" t="s">
        <v>4988</v>
      </c>
      <c r="E284" t="s">
        <v>830</v>
      </c>
      <c r="F284">
        <v>2024</v>
      </c>
      <c r="G284" t="s">
        <v>4987</v>
      </c>
      <c r="I284" t="s">
        <v>4986</v>
      </c>
      <c r="J284" t="s">
        <v>4985</v>
      </c>
      <c r="K284" t="s">
        <v>12283</v>
      </c>
    </row>
    <row r="285" spans="1:11" x14ac:dyDescent="0.45">
      <c r="A285" t="s">
        <v>11760</v>
      </c>
      <c r="B285" t="s">
        <v>5857</v>
      </c>
      <c r="C285" t="s">
        <v>9018</v>
      </c>
      <c r="D285" t="s">
        <v>9015</v>
      </c>
      <c r="F285">
        <v>2024</v>
      </c>
      <c r="G285" t="s">
        <v>9013</v>
      </c>
      <c r="I285" t="s">
        <v>9012</v>
      </c>
      <c r="K285" t="s">
        <v>12921</v>
      </c>
    </row>
    <row r="286" spans="1:11" x14ac:dyDescent="0.45">
      <c r="A286" t="s">
        <v>11759</v>
      </c>
      <c r="B286">
        <v>7</v>
      </c>
      <c r="C286" t="s">
        <v>5009</v>
      </c>
      <c r="D286" t="s">
        <v>5008</v>
      </c>
      <c r="E286" t="s">
        <v>5007</v>
      </c>
      <c r="F286">
        <v>2024</v>
      </c>
      <c r="G286" t="s">
        <v>5005</v>
      </c>
      <c r="I286" t="s">
        <v>5004</v>
      </c>
      <c r="J286" t="s">
        <v>5003</v>
      </c>
      <c r="K286" t="s">
        <v>12280</v>
      </c>
    </row>
    <row r="287" spans="1:11" x14ac:dyDescent="0.45">
      <c r="A287" t="s">
        <v>11759</v>
      </c>
      <c r="B287">
        <v>7</v>
      </c>
      <c r="C287" t="s">
        <v>2216</v>
      </c>
      <c r="D287" t="s">
        <v>2215</v>
      </c>
      <c r="E287" t="s">
        <v>2214</v>
      </c>
      <c r="F287">
        <v>2017</v>
      </c>
      <c r="G287" t="s">
        <v>2212</v>
      </c>
      <c r="I287" t="s">
        <v>2211</v>
      </c>
      <c r="J287" t="s">
        <v>2210</v>
      </c>
      <c r="K287" t="s">
        <v>12693</v>
      </c>
    </row>
    <row r="288" spans="1:11" x14ac:dyDescent="0.45">
      <c r="A288" t="s">
        <v>11759</v>
      </c>
      <c r="B288">
        <v>7</v>
      </c>
      <c r="C288" t="s">
        <v>1518</v>
      </c>
      <c r="D288" t="s">
        <v>1517</v>
      </c>
      <c r="E288" t="s">
        <v>902</v>
      </c>
      <c r="F288">
        <v>2019</v>
      </c>
      <c r="G288" t="s">
        <v>1514</v>
      </c>
      <c r="I288" t="s">
        <v>1513</v>
      </c>
      <c r="J288" t="s">
        <v>1512</v>
      </c>
      <c r="K288" t="s">
        <v>12788</v>
      </c>
    </row>
    <row r="289" spans="1:11" x14ac:dyDescent="0.45">
      <c r="A289" t="s">
        <v>11760</v>
      </c>
      <c r="B289" t="s">
        <v>5857</v>
      </c>
      <c r="C289" t="s">
        <v>6338</v>
      </c>
      <c r="D289" t="s">
        <v>6335</v>
      </c>
      <c r="F289">
        <v>2018</v>
      </c>
      <c r="G289" t="s">
        <v>6332</v>
      </c>
      <c r="H289" t="s">
        <v>6333</v>
      </c>
      <c r="I289" t="s">
        <v>6331</v>
      </c>
      <c r="K289" t="s">
        <v>13177</v>
      </c>
    </row>
    <row r="290" spans="1:11" x14ac:dyDescent="0.45">
      <c r="A290" t="s">
        <v>11761</v>
      </c>
      <c r="B290" t="s">
        <v>9095</v>
      </c>
      <c r="C290" t="s">
        <v>9960</v>
      </c>
      <c r="D290" t="s">
        <v>6335</v>
      </c>
      <c r="F290">
        <v>2018</v>
      </c>
      <c r="G290" t="s">
        <v>11984</v>
      </c>
      <c r="H290" t="s">
        <v>6333</v>
      </c>
      <c r="I290" t="s">
        <v>9957</v>
      </c>
      <c r="J290" t="s">
        <v>9084</v>
      </c>
      <c r="K290" t="s">
        <v>13177</v>
      </c>
    </row>
    <row r="291" spans="1:11" x14ac:dyDescent="0.45">
      <c r="A291" t="s">
        <v>11759</v>
      </c>
      <c r="B291">
        <v>7</v>
      </c>
      <c r="C291" t="s">
        <v>2843</v>
      </c>
      <c r="D291" t="s">
        <v>2842</v>
      </c>
      <c r="E291" t="s">
        <v>2747</v>
      </c>
      <c r="F291">
        <v>2023</v>
      </c>
      <c r="G291" t="s">
        <v>2840</v>
      </c>
      <c r="J291" t="s">
        <v>2839</v>
      </c>
      <c r="K291" t="s">
        <v>12602</v>
      </c>
    </row>
    <row r="292" spans="1:11" x14ac:dyDescent="0.45">
      <c r="A292" t="s">
        <v>11759</v>
      </c>
      <c r="B292">
        <v>7</v>
      </c>
      <c r="C292" t="s">
        <v>2382</v>
      </c>
      <c r="D292" t="s">
        <v>2381</v>
      </c>
      <c r="E292" t="s">
        <v>2380</v>
      </c>
      <c r="F292">
        <v>2017</v>
      </c>
      <c r="G292" t="s">
        <v>2378</v>
      </c>
      <c r="I292" t="s">
        <v>2377</v>
      </c>
      <c r="K292" t="s">
        <v>12670</v>
      </c>
    </row>
    <row r="293" spans="1:11" x14ac:dyDescent="0.45">
      <c r="A293" t="s">
        <v>388</v>
      </c>
      <c r="C293" t="s">
        <v>430</v>
      </c>
      <c r="D293" t="s">
        <v>431</v>
      </c>
      <c r="F293">
        <v>2019</v>
      </c>
      <c r="G293" t="s">
        <v>424</v>
      </c>
      <c r="H293" t="s">
        <v>425</v>
      </c>
      <c r="I293" t="s">
        <v>427</v>
      </c>
      <c r="J293" t="s">
        <v>423</v>
      </c>
      <c r="K293" t="s">
        <v>12150</v>
      </c>
    </row>
    <row r="294" spans="1:11" x14ac:dyDescent="0.45">
      <c r="A294" t="s">
        <v>11760</v>
      </c>
      <c r="B294" t="s">
        <v>5857</v>
      </c>
      <c r="C294" t="s">
        <v>5984</v>
      </c>
      <c r="D294" t="s">
        <v>431</v>
      </c>
      <c r="F294">
        <v>2019</v>
      </c>
      <c r="G294" t="s">
        <v>5981</v>
      </c>
      <c r="H294" t="s">
        <v>425</v>
      </c>
      <c r="I294" t="s">
        <v>5980</v>
      </c>
      <c r="K294" t="s">
        <v>12150</v>
      </c>
    </row>
    <row r="295" spans="1:11" x14ac:dyDescent="0.45">
      <c r="A295" t="s">
        <v>11759</v>
      </c>
      <c r="B295">
        <v>7</v>
      </c>
      <c r="C295" t="s">
        <v>1605</v>
      </c>
      <c r="D295" t="s">
        <v>1604</v>
      </c>
      <c r="E295" t="s">
        <v>979</v>
      </c>
      <c r="F295">
        <v>2019</v>
      </c>
      <c r="G295" t="s">
        <v>1602</v>
      </c>
      <c r="I295" t="s">
        <v>1601</v>
      </c>
      <c r="J295" t="s">
        <v>1600</v>
      </c>
      <c r="K295" t="s">
        <v>12776</v>
      </c>
    </row>
    <row r="296" spans="1:11" x14ac:dyDescent="0.45">
      <c r="A296" t="s">
        <v>11759</v>
      </c>
      <c r="B296">
        <v>7</v>
      </c>
      <c r="C296" t="s">
        <v>3042</v>
      </c>
      <c r="D296" t="s">
        <v>3041</v>
      </c>
      <c r="E296" t="s">
        <v>3040</v>
      </c>
      <c r="F296">
        <v>2023</v>
      </c>
      <c r="G296" t="s">
        <v>3039</v>
      </c>
      <c r="I296" t="s">
        <v>3038</v>
      </c>
      <c r="J296" t="s">
        <v>3037</v>
      </c>
      <c r="K296" t="s">
        <v>12572</v>
      </c>
    </row>
    <row r="297" spans="1:11" x14ac:dyDescent="0.45">
      <c r="A297" t="s">
        <v>11759</v>
      </c>
      <c r="B297">
        <v>7</v>
      </c>
      <c r="C297" t="s">
        <v>5401</v>
      </c>
      <c r="D297" t="s">
        <v>5400</v>
      </c>
      <c r="E297" t="s">
        <v>4614</v>
      </c>
      <c r="F297">
        <v>2024</v>
      </c>
      <c r="G297" t="s">
        <v>5398</v>
      </c>
      <c r="I297" t="s">
        <v>5397</v>
      </c>
      <c r="J297" t="s">
        <v>5396</v>
      </c>
      <c r="K297" t="s">
        <v>12220</v>
      </c>
    </row>
    <row r="298" spans="1:11" x14ac:dyDescent="0.45">
      <c r="A298" t="s">
        <v>11760</v>
      </c>
      <c r="B298" t="s">
        <v>5857</v>
      </c>
      <c r="C298" t="s">
        <v>7257</v>
      </c>
      <c r="D298" t="s">
        <v>7254</v>
      </c>
      <c r="F298">
        <v>2022</v>
      </c>
      <c r="G298" t="s">
        <v>7251</v>
      </c>
      <c r="H298" t="s">
        <v>7252</v>
      </c>
      <c r="I298" t="s">
        <v>7250</v>
      </c>
      <c r="K298" t="s">
        <v>13085</v>
      </c>
    </row>
    <row r="299" spans="1:11" x14ac:dyDescent="0.45">
      <c r="A299" t="s">
        <v>11761</v>
      </c>
      <c r="B299" t="s">
        <v>9095</v>
      </c>
      <c r="C299" t="s">
        <v>11116</v>
      </c>
      <c r="D299" t="s">
        <v>11114</v>
      </c>
      <c r="F299">
        <v>2022</v>
      </c>
      <c r="G299" t="s">
        <v>11843</v>
      </c>
      <c r="H299" t="s">
        <v>7252</v>
      </c>
      <c r="I299" t="s">
        <v>11112</v>
      </c>
      <c r="J299" t="s">
        <v>9084</v>
      </c>
      <c r="K299" t="s">
        <v>13085</v>
      </c>
    </row>
    <row r="300" spans="1:11" x14ac:dyDescent="0.45">
      <c r="A300" t="s">
        <v>11759</v>
      </c>
      <c r="B300">
        <v>7</v>
      </c>
      <c r="C300" t="s">
        <v>5353</v>
      </c>
      <c r="D300" t="s">
        <v>5352</v>
      </c>
      <c r="E300" t="s">
        <v>5351</v>
      </c>
      <c r="F300">
        <v>2024</v>
      </c>
      <c r="G300" t="s">
        <v>5350</v>
      </c>
      <c r="I300" t="s">
        <v>5349</v>
      </c>
      <c r="J300" t="s">
        <v>5348</v>
      </c>
      <c r="K300" t="s">
        <v>12227</v>
      </c>
    </row>
    <row r="301" spans="1:11" x14ac:dyDescent="0.45">
      <c r="A301" t="s">
        <v>11759</v>
      </c>
      <c r="B301">
        <v>7</v>
      </c>
      <c r="C301" t="s">
        <v>3288</v>
      </c>
      <c r="D301" t="s">
        <v>3287</v>
      </c>
      <c r="E301" t="s">
        <v>893</v>
      </c>
      <c r="F301">
        <v>2022</v>
      </c>
      <c r="G301" t="s">
        <v>3285</v>
      </c>
      <c r="I301" t="s">
        <v>3284</v>
      </c>
      <c r="J301" t="s">
        <v>3283</v>
      </c>
      <c r="K301" t="s">
        <v>12536</v>
      </c>
    </row>
    <row r="302" spans="1:11" x14ac:dyDescent="0.45">
      <c r="A302" t="s">
        <v>386</v>
      </c>
      <c r="B302" t="s">
        <v>17</v>
      </c>
      <c r="C302" t="s">
        <v>141</v>
      </c>
      <c r="D302" t="s">
        <v>142</v>
      </c>
      <c r="E302" t="s">
        <v>74</v>
      </c>
      <c r="F302">
        <v>2023</v>
      </c>
      <c r="G302" t="s">
        <v>144</v>
      </c>
      <c r="H302" t="s">
        <v>145</v>
      </c>
      <c r="I302" t="s">
        <v>146</v>
      </c>
      <c r="J302" t="s">
        <v>147</v>
      </c>
      <c r="K302" t="s">
        <v>12101</v>
      </c>
    </row>
    <row r="303" spans="1:11" x14ac:dyDescent="0.45">
      <c r="A303" t="s">
        <v>11759</v>
      </c>
      <c r="B303">
        <v>7</v>
      </c>
      <c r="C303" t="s">
        <v>2755</v>
      </c>
      <c r="D303" t="s">
        <v>2754</v>
      </c>
      <c r="E303" t="s">
        <v>2494</v>
      </c>
      <c r="F303">
        <v>2023</v>
      </c>
      <c r="G303" t="s">
        <v>2753</v>
      </c>
      <c r="I303" t="s">
        <v>2752</v>
      </c>
      <c r="J303" t="s">
        <v>2751</v>
      </c>
      <c r="K303" t="s">
        <v>12615</v>
      </c>
    </row>
    <row r="304" spans="1:11" x14ac:dyDescent="0.45">
      <c r="A304" t="s">
        <v>11759</v>
      </c>
      <c r="B304">
        <v>7</v>
      </c>
      <c r="C304" t="s">
        <v>4226</v>
      </c>
      <c r="D304" t="s">
        <v>4225</v>
      </c>
      <c r="E304" t="s">
        <v>626</v>
      </c>
      <c r="F304">
        <v>2021</v>
      </c>
      <c r="G304" t="s">
        <v>4224</v>
      </c>
      <c r="I304" t="s">
        <v>4223</v>
      </c>
      <c r="J304" t="s">
        <v>4222</v>
      </c>
      <c r="K304" t="s">
        <v>12398</v>
      </c>
    </row>
    <row r="305" spans="1:11" x14ac:dyDescent="0.45">
      <c r="A305" t="s">
        <v>11759</v>
      </c>
      <c r="B305">
        <v>7</v>
      </c>
      <c r="C305" t="s">
        <v>4257</v>
      </c>
      <c r="D305" t="s">
        <v>4256</v>
      </c>
      <c r="E305" t="s">
        <v>3425</v>
      </c>
      <c r="F305">
        <v>2022</v>
      </c>
      <c r="G305" t="s">
        <v>4255</v>
      </c>
      <c r="I305" t="s">
        <v>4254</v>
      </c>
      <c r="J305" t="s">
        <v>4253</v>
      </c>
      <c r="K305" t="s">
        <v>12393</v>
      </c>
    </row>
    <row r="306" spans="1:11" x14ac:dyDescent="0.45">
      <c r="A306" t="s">
        <v>11759</v>
      </c>
      <c r="B306">
        <v>7</v>
      </c>
      <c r="C306" t="s">
        <v>4995</v>
      </c>
      <c r="D306" t="s">
        <v>4994</v>
      </c>
      <c r="E306" t="s">
        <v>979</v>
      </c>
      <c r="F306">
        <v>2024</v>
      </c>
      <c r="G306" t="s">
        <v>4993</v>
      </c>
      <c r="I306" t="s">
        <v>4992</v>
      </c>
      <c r="J306" t="s">
        <v>4991</v>
      </c>
      <c r="K306" t="s">
        <v>12282</v>
      </c>
    </row>
    <row r="307" spans="1:11" x14ac:dyDescent="0.45">
      <c r="A307" t="s">
        <v>11760</v>
      </c>
      <c r="B307" t="s">
        <v>5857</v>
      </c>
      <c r="C307" t="s">
        <v>6070</v>
      </c>
      <c r="D307" t="s">
        <v>6067</v>
      </c>
      <c r="F307">
        <v>2018</v>
      </c>
      <c r="G307" t="s">
        <v>6064</v>
      </c>
      <c r="H307" t="s">
        <v>6065</v>
      </c>
      <c r="I307" t="s">
        <v>6063</v>
      </c>
      <c r="K307" t="s">
        <v>13202</v>
      </c>
    </row>
    <row r="308" spans="1:11" x14ac:dyDescent="0.45">
      <c r="A308" t="s">
        <v>11760</v>
      </c>
      <c r="B308" t="s">
        <v>5857</v>
      </c>
      <c r="C308" t="s">
        <v>8520</v>
      </c>
      <c r="D308" t="s">
        <v>8517</v>
      </c>
      <c r="F308">
        <v>2024</v>
      </c>
      <c r="G308" t="s">
        <v>8515</v>
      </c>
      <c r="H308" t="s">
        <v>8516</v>
      </c>
      <c r="I308" t="s">
        <v>8514</v>
      </c>
      <c r="K308" t="s">
        <v>12970</v>
      </c>
    </row>
    <row r="309" spans="1:11" x14ac:dyDescent="0.45">
      <c r="A309" t="s">
        <v>11759</v>
      </c>
      <c r="B309">
        <v>7</v>
      </c>
      <c r="C309" t="s">
        <v>2361</v>
      </c>
      <c r="D309" t="s">
        <v>2360</v>
      </c>
      <c r="E309" t="s">
        <v>1349</v>
      </c>
      <c r="F309">
        <v>2018</v>
      </c>
      <c r="G309" t="s">
        <v>2358</v>
      </c>
      <c r="I309" t="s">
        <v>2357</v>
      </c>
      <c r="J309" t="s">
        <v>2356</v>
      </c>
      <c r="K309" t="s">
        <v>12673</v>
      </c>
    </row>
    <row r="310" spans="1:11" x14ac:dyDescent="0.45">
      <c r="A310" t="s">
        <v>11760</v>
      </c>
      <c r="B310" t="s">
        <v>5857</v>
      </c>
      <c r="C310" t="s">
        <v>7543</v>
      </c>
      <c r="D310" t="s">
        <v>7574</v>
      </c>
      <c r="F310">
        <v>2022</v>
      </c>
      <c r="G310" t="s">
        <v>7571</v>
      </c>
      <c r="H310" t="s">
        <v>7572</v>
      </c>
      <c r="I310" t="s">
        <v>7570</v>
      </c>
      <c r="K310" t="s">
        <v>13052</v>
      </c>
    </row>
    <row r="311" spans="1:11" x14ac:dyDescent="0.45">
      <c r="A311" t="s">
        <v>11761</v>
      </c>
      <c r="B311" t="s">
        <v>9095</v>
      </c>
      <c r="C311" t="s">
        <v>11409</v>
      </c>
      <c r="D311" t="s">
        <v>7574</v>
      </c>
      <c r="F311">
        <v>2022</v>
      </c>
      <c r="G311" t="s">
        <v>11803</v>
      </c>
      <c r="H311" t="s">
        <v>7572</v>
      </c>
      <c r="I311" t="s">
        <v>11407</v>
      </c>
      <c r="J311" t="s">
        <v>9084</v>
      </c>
      <c r="K311" t="s">
        <v>13052</v>
      </c>
    </row>
    <row r="312" spans="1:11" x14ac:dyDescent="0.45">
      <c r="A312" t="s">
        <v>11760</v>
      </c>
      <c r="B312" t="s">
        <v>5857</v>
      </c>
      <c r="C312" t="s">
        <v>8384</v>
      </c>
      <c r="D312" t="s">
        <v>8381</v>
      </c>
      <c r="F312">
        <v>2024</v>
      </c>
      <c r="G312" t="s">
        <v>8378</v>
      </c>
      <c r="H312" t="s">
        <v>8379</v>
      </c>
      <c r="I312" t="s">
        <v>8377</v>
      </c>
      <c r="K312" t="s">
        <v>12983</v>
      </c>
    </row>
    <row r="313" spans="1:11" x14ac:dyDescent="0.45">
      <c r="A313" t="s">
        <v>11761</v>
      </c>
      <c r="B313" t="s">
        <v>9095</v>
      </c>
      <c r="C313" t="s">
        <v>10818</v>
      </c>
      <c r="D313" t="s">
        <v>8381</v>
      </c>
      <c r="F313">
        <v>2024</v>
      </c>
      <c r="G313" t="s">
        <v>11881</v>
      </c>
      <c r="H313" t="s">
        <v>8379</v>
      </c>
      <c r="I313" t="s">
        <v>10815</v>
      </c>
      <c r="J313" t="s">
        <v>9084</v>
      </c>
      <c r="K313" t="s">
        <v>12983</v>
      </c>
    </row>
    <row r="314" spans="1:11" x14ac:dyDescent="0.45">
      <c r="A314" t="s">
        <v>11760</v>
      </c>
      <c r="B314" t="s">
        <v>5901</v>
      </c>
      <c r="C314" t="s">
        <v>7876</v>
      </c>
      <c r="D314" t="s">
        <v>7873</v>
      </c>
      <c r="F314">
        <v>2023</v>
      </c>
      <c r="G314" t="s">
        <v>7870</v>
      </c>
      <c r="H314" t="s">
        <v>7871</v>
      </c>
      <c r="I314" t="s">
        <v>7869</v>
      </c>
      <c r="K314" t="s">
        <v>13026</v>
      </c>
    </row>
    <row r="315" spans="1:11" x14ac:dyDescent="0.45">
      <c r="A315" t="s">
        <v>11761</v>
      </c>
      <c r="B315" t="s">
        <v>9095</v>
      </c>
      <c r="C315" t="s">
        <v>11027</v>
      </c>
      <c r="D315" t="s">
        <v>7873</v>
      </c>
      <c r="F315">
        <v>2023</v>
      </c>
      <c r="G315" t="s">
        <v>11854</v>
      </c>
      <c r="H315" t="s">
        <v>7871</v>
      </c>
      <c r="I315" t="s">
        <v>11024</v>
      </c>
      <c r="J315" t="s">
        <v>9084</v>
      </c>
      <c r="K315" t="s">
        <v>13026</v>
      </c>
    </row>
    <row r="316" spans="1:11" x14ac:dyDescent="0.45">
      <c r="A316" t="s">
        <v>11760</v>
      </c>
      <c r="B316" t="s">
        <v>5857</v>
      </c>
      <c r="C316" t="s">
        <v>6997</v>
      </c>
      <c r="D316" t="s">
        <v>7834</v>
      </c>
      <c r="F316">
        <v>2023</v>
      </c>
      <c r="G316" t="s">
        <v>7831</v>
      </c>
      <c r="H316" t="s">
        <v>7832</v>
      </c>
      <c r="I316" t="s">
        <v>7830</v>
      </c>
      <c r="K316" t="s">
        <v>13030</v>
      </c>
    </row>
    <row r="317" spans="1:11" x14ac:dyDescent="0.45">
      <c r="A317" t="s">
        <v>11759</v>
      </c>
      <c r="B317">
        <v>7</v>
      </c>
      <c r="C317" t="s">
        <v>4062</v>
      </c>
      <c r="D317" t="s">
        <v>4061</v>
      </c>
      <c r="E317" t="s">
        <v>720</v>
      </c>
      <c r="F317">
        <v>2022</v>
      </c>
      <c r="G317" t="s">
        <v>4058</v>
      </c>
      <c r="I317" t="s">
        <v>4057</v>
      </c>
      <c r="J317" t="s">
        <v>4056</v>
      </c>
      <c r="K317" t="s">
        <v>12423</v>
      </c>
    </row>
    <row r="318" spans="1:11" x14ac:dyDescent="0.45">
      <c r="A318" t="s">
        <v>11759</v>
      </c>
      <c r="B318">
        <v>7</v>
      </c>
      <c r="C318" t="s">
        <v>2069</v>
      </c>
      <c r="D318" t="s">
        <v>2068</v>
      </c>
      <c r="E318" t="s">
        <v>893</v>
      </c>
      <c r="F318">
        <v>2018</v>
      </c>
      <c r="G318" t="s">
        <v>2066</v>
      </c>
      <c r="I318" t="s">
        <v>2065</v>
      </c>
      <c r="K318" t="s">
        <v>12712</v>
      </c>
    </row>
    <row r="319" spans="1:11" x14ac:dyDescent="0.45">
      <c r="A319" t="s">
        <v>11759</v>
      </c>
      <c r="B319">
        <v>7</v>
      </c>
      <c r="C319" t="s">
        <v>3866</v>
      </c>
      <c r="D319" t="s">
        <v>3865</v>
      </c>
      <c r="E319" t="s">
        <v>960</v>
      </c>
      <c r="F319">
        <v>2022</v>
      </c>
      <c r="G319" t="s">
        <v>3862</v>
      </c>
      <c r="I319" t="s">
        <v>3861</v>
      </c>
      <c r="J319" t="s">
        <v>3860</v>
      </c>
      <c r="K319" t="s">
        <v>12451</v>
      </c>
    </row>
    <row r="320" spans="1:11" x14ac:dyDescent="0.45">
      <c r="A320" t="s">
        <v>11759</v>
      </c>
      <c r="B320">
        <v>7</v>
      </c>
      <c r="C320" t="s">
        <v>1359</v>
      </c>
      <c r="D320" t="s">
        <v>1373</v>
      </c>
      <c r="E320" t="s">
        <v>720</v>
      </c>
      <c r="F320">
        <v>2020</v>
      </c>
      <c r="G320" t="s">
        <v>1370</v>
      </c>
      <c r="I320" t="s">
        <v>1369</v>
      </c>
      <c r="J320" t="s">
        <v>1368</v>
      </c>
      <c r="K320" t="s">
        <v>12807</v>
      </c>
    </row>
    <row r="321" spans="1:11" x14ac:dyDescent="0.45">
      <c r="A321" t="s">
        <v>11759</v>
      </c>
      <c r="B321">
        <v>7</v>
      </c>
      <c r="C321" t="s">
        <v>5273</v>
      </c>
      <c r="D321" t="s">
        <v>5272</v>
      </c>
      <c r="E321" t="s">
        <v>2182</v>
      </c>
      <c r="F321">
        <v>2024</v>
      </c>
      <c r="G321" t="s">
        <v>5271</v>
      </c>
      <c r="I321" t="s">
        <v>5270</v>
      </c>
      <c r="J321" t="s">
        <v>5269</v>
      </c>
      <c r="K321" t="s">
        <v>12239</v>
      </c>
    </row>
    <row r="322" spans="1:11" x14ac:dyDescent="0.45">
      <c r="A322" t="s">
        <v>11759</v>
      </c>
      <c r="B322">
        <v>7</v>
      </c>
      <c r="C322" t="s">
        <v>1568</v>
      </c>
      <c r="D322" t="s">
        <v>1567</v>
      </c>
      <c r="E322" t="s">
        <v>830</v>
      </c>
      <c r="F322">
        <v>2019</v>
      </c>
      <c r="G322" t="s">
        <v>1565</v>
      </c>
      <c r="I322" t="s">
        <v>1564</v>
      </c>
      <c r="J322" t="s">
        <v>1563</v>
      </c>
      <c r="K322" t="s">
        <v>12781</v>
      </c>
    </row>
    <row r="323" spans="1:11" x14ac:dyDescent="0.45">
      <c r="A323" t="s">
        <v>11759</v>
      </c>
      <c r="B323">
        <v>7</v>
      </c>
      <c r="C323" t="s">
        <v>3588</v>
      </c>
      <c r="D323" t="s">
        <v>3587</v>
      </c>
      <c r="E323" t="s">
        <v>1241</v>
      </c>
      <c r="F323">
        <v>2023</v>
      </c>
      <c r="G323" t="s">
        <v>3585</v>
      </c>
      <c r="I323" t="s">
        <v>3584</v>
      </c>
      <c r="J323" t="s">
        <v>3583</v>
      </c>
      <c r="K323" t="s">
        <v>12492</v>
      </c>
    </row>
    <row r="324" spans="1:11" x14ac:dyDescent="0.45">
      <c r="A324" t="s">
        <v>11759</v>
      </c>
      <c r="B324">
        <v>7</v>
      </c>
      <c r="C324" t="s">
        <v>3483</v>
      </c>
      <c r="D324" t="s">
        <v>3482</v>
      </c>
      <c r="E324" t="s">
        <v>662</v>
      </c>
      <c r="F324">
        <v>2022</v>
      </c>
      <c r="G324" t="s">
        <v>3481</v>
      </c>
      <c r="I324" t="s">
        <v>3480</v>
      </c>
      <c r="J324" t="s">
        <v>3479</v>
      </c>
      <c r="K324" t="s">
        <v>12507</v>
      </c>
    </row>
    <row r="325" spans="1:11" x14ac:dyDescent="0.45">
      <c r="A325" t="s">
        <v>11759</v>
      </c>
      <c r="B325">
        <v>7</v>
      </c>
      <c r="C325" t="s">
        <v>4180</v>
      </c>
      <c r="D325" t="s">
        <v>4179</v>
      </c>
      <c r="E325" t="s">
        <v>850</v>
      </c>
      <c r="F325">
        <v>2022</v>
      </c>
      <c r="G325" t="s">
        <v>4177</v>
      </c>
      <c r="I325" t="s">
        <v>4176</v>
      </c>
      <c r="K325" t="s">
        <v>12405</v>
      </c>
    </row>
    <row r="326" spans="1:11" x14ac:dyDescent="0.45">
      <c r="A326" t="s">
        <v>11759</v>
      </c>
      <c r="B326">
        <v>7</v>
      </c>
      <c r="C326" t="s">
        <v>1696</v>
      </c>
      <c r="D326" t="s">
        <v>1695</v>
      </c>
      <c r="E326" t="s">
        <v>1694</v>
      </c>
      <c r="F326">
        <v>2019</v>
      </c>
      <c r="G326" t="s">
        <v>1692</v>
      </c>
      <c r="I326" t="s">
        <v>1691</v>
      </c>
      <c r="J326" t="s">
        <v>1690</v>
      </c>
      <c r="K326" t="s">
        <v>12763</v>
      </c>
    </row>
    <row r="327" spans="1:11" x14ac:dyDescent="0.45">
      <c r="A327" t="s">
        <v>11759</v>
      </c>
      <c r="B327">
        <v>7</v>
      </c>
      <c r="C327" t="s">
        <v>5543</v>
      </c>
      <c r="D327" t="s">
        <v>5542</v>
      </c>
      <c r="E327" t="s">
        <v>2981</v>
      </c>
      <c r="F327">
        <v>2024</v>
      </c>
      <c r="G327" t="s">
        <v>5541</v>
      </c>
      <c r="I327" t="s">
        <v>5540</v>
      </c>
      <c r="J327" t="s">
        <v>5539</v>
      </c>
      <c r="K327" t="s">
        <v>12198</v>
      </c>
    </row>
    <row r="328" spans="1:11" x14ac:dyDescent="0.45">
      <c r="A328" t="s">
        <v>11759</v>
      </c>
      <c r="B328">
        <v>7</v>
      </c>
      <c r="C328" t="s">
        <v>5196</v>
      </c>
      <c r="D328" t="s">
        <v>5195</v>
      </c>
      <c r="E328" t="s">
        <v>5194</v>
      </c>
      <c r="F328">
        <v>2024</v>
      </c>
      <c r="G328" t="s">
        <v>5193</v>
      </c>
      <c r="I328" t="s">
        <v>5192</v>
      </c>
      <c r="J328" t="s">
        <v>5191</v>
      </c>
      <c r="K328" t="s">
        <v>12251</v>
      </c>
    </row>
    <row r="329" spans="1:11" x14ac:dyDescent="0.45">
      <c r="A329" t="s">
        <v>11759</v>
      </c>
      <c r="B329">
        <v>7</v>
      </c>
      <c r="C329" t="s">
        <v>5312</v>
      </c>
      <c r="D329" t="s">
        <v>5311</v>
      </c>
      <c r="E329" t="s">
        <v>4614</v>
      </c>
      <c r="F329">
        <v>2024</v>
      </c>
      <c r="G329" t="s">
        <v>5309</v>
      </c>
      <c r="I329" t="s">
        <v>5308</v>
      </c>
      <c r="J329" t="s">
        <v>5307</v>
      </c>
      <c r="K329" t="s">
        <v>12233</v>
      </c>
    </row>
    <row r="330" spans="1:11" x14ac:dyDescent="0.45">
      <c r="A330" t="s">
        <v>11759</v>
      </c>
      <c r="B330">
        <v>7</v>
      </c>
      <c r="C330" t="s">
        <v>3346</v>
      </c>
      <c r="D330" t="s">
        <v>3345</v>
      </c>
      <c r="E330" t="s">
        <v>633</v>
      </c>
      <c r="F330">
        <v>2022</v>
      </c>
      <c r="G330" t="s">
        <v>3344</v>
      </c>
      <c r="I330" t="s">
        <v>3343</v>
      </c>
      <c r="J330" t="s">
        <v>3342</v>
      </c>
      <c r="K330" t="s">
        <v>12527</v>
      </c>
    </row>
    <row r="331" spans="1:11" x14ac:dyDescent="0.45">
      <c r="A331" t="s">
        <v>11759</v>
      </c>
      <c r="B331">
        <v>7</v>
      </c>
      <c r="C331" t="s">
        <v>1504</v>
      </c>
      <c r="D331" t="s">
        <v>1503</v>
      </c>
      <c r="E331" t="s">
        <v>720</v>
      </c>
      <c r="F331">
        <v>2019</v>
      </c>
      <c r="G331" t="s">
        <v>1501</v>
      </c>
      <c r="I331" t="s">
        <v>1500</v>
      </c>
      <c r="J331" t="s">
        <v>1499</v>
      </c>
      <c r="K331" t="s">
        <v>12790</v>
      </c>
    </row>
    <row r="332" spans="1:11" x14ac:dyDescent="0.45">
      <c r="A332" t="s">
        <v>388</v>
      </c>
      <c r="C332" t="s">
        <v>459</v>
      </c>
      <c r="D332" t="s">
        <v>460</v>
      </c>
      <c r="F332">
        <v>2018</v>
      </c>
      <c r="G332" t="s">
        <v>455</v>
      </c>
      <c r="H332" t="s">
        <v>456</v>
      </c>
      <c r="I332" t="s">
        <v>457</v>
      </c>
      <c r="J332" t="s">
        <v>454</v>
      </c>
      <c r="K332" t="s">
        <v>12147</v>
      </c>
    </row>
    <row r="333" spans="1:11" x14ac:dyDescent="0.45">
      <c r="A333" t="s">
        <v>11759</v>
      </c>
      <c r="B333">
        <v>7</v>
      </c>
      <c r="C333" t="s">
        <v>699</v>
      </c>
      <c r="D333" t="s">
        <v>698</v>
      </c>
      <c r="E333" t="s">
        <v>697</v>
      </c>
      <c r="F333">
        <v>2021</v>
      </c>
      <c r="G333" t="s">
        <v>696</v>
      </c>
      <c r="I333" t="s">
        <v>695</v>
      </c>
      <c r="J333" t="s">
        <v>694</v>
      </c>
      <c r="K333" t="s">
        <v>12902</v>
      </c>
    </row>
    <row r="334" spans="1:11" x14ac:dyDescent="0.45">
      <c r="A334" t="s">
        <v>11759</v>
      </c>
      <c r="B334">
        <v>7</v>
      </c>
      <c r="C334" t="s">
        <v>2587</v>
      </c>
      <c r="D334" t="s">
        <v>2586</v>
      </c>
      <c r="E334" t="s">
        <v>2585</v>
      </c>
      <c r="F334">
        <v>2023</v>
      </c>
      <c r="G334" t="s">
        <v>2583</v>
      </c>
      <c r="I334" t="s">
        <v>2582</v>
      </c>
      <c r="K334" t="s">
        <v>12640</v>
      </c>
    </row>
    <row r="335" spans="1:11" x14ac:dyDescent="0.45">
      <c r="A335" t="s">
        <v>11759</v>
      </c>
      <c r="B335">
        <v>7</v>
      </c>
      <c r="C335" t="s">
        <v>3651</v>
      </c>
      <c r="D335" t="s">
        <v>3650</v>
      </c>
      <c r="E335" t="s">
        <v>3649</v>
      </c>
      <c r="F335">
        <v>2022</v>
      </c>
      <c r="G335" t="s">
        <v>3647</v>
      </c>
      <c r="I335" t="s">
        <v>3646</v>
      </c>
      <c r="J335" t="s">
        <v>3645</v>
      </c>
      <c r="K335" t="s">
        <v>12483</v>
      </c>
    </row>
    <row r="336" spans="1:11" x14ac:dyDescent="0.45">
      <c r="A336" t="s">
        <v>386</v>
      </c>
      <c r="B336" t="s">
        <v>17</v>
      </c>
      <c r="C336" t="s">
        <v>336</v>
      </c>
      <c r="D336" t="s">
        <v>337</v>
      </c>
      <c r="E336" t="s">
        <v>338</v>
      </c>
      <c r="F336">
        <v>2019</v>
      </c>
      <c r="G336" t="s">
        <v>341</v>
      </c>
      <c r="H336" t="s">
        <v>342</v>
      </c>
      <c r="I336" t="s">
        <v>343</v>
      </c>
      <c r="J336" t="s">
        <v>344</v>
      </c>
      <c r="K336" t="s">
        <v>12129</v>
      </c>
    </row>
    <row r="337" spans="1:11" x14ac:dyDescent="0.45">
      <c r="A337" t="s">
        <v>11759</v>
      </c>
      <c r="B337">
        <v>7</v>
      </c>
      <c r="C337" t="s">
        <v>2872</v>
      </c>
      <c r="D337" t="s">
        <v>2871</v>
      </c>
      <c r="E337" t="s">
        <v>2870</v>
      </c>
      <c r="F337">
        <v>2023</v>
      </c>
      <c r="G337" t="s">
        <v>2868</v>
      </c>
      <c r="I337" t="s">
        <v>2867</v>
      </c>
      <c r="J337" t="s">
        <v>2866</v>
      </c>
      <c r="K337" t="s">
        <v>12598</v>
      </c>
    </row>
    <row r="338" spans="1:11" x14ac:dyDescent="0.45">
      <c r="A338" t="s">
        <v>386</v>
      </c>
      <c r="B338" t="s">
        <v>17</v>
      </c>
      <c r="C338" t="s">
        <v>154</v>
      </c>
      <c r="D338" t="s">
        <v>155</v>
      </c>
      <c r="E338" t="s">
        <v>31</v>
      </c>
      <c r="F338">
        <v>2018</v>
      </c>
      <c r="G338" t="s">
        <v>157</v>
      </c>
      <c r="H338" t="s">
        <v>158</v>
      </c>
      <c r="J338" t="s">
        <v>159</v>
      </c>
      <c r="K338" t="s">
        <v>12103</v>
      </c>
    </row>
    <row r="339" spans="1:11" x14ac:dyDescent="0.45">
      <c r="A339" t="s">
        <v>11761</v>
      </c>
      <c r="B339" t="s">
        <v>9095</v>
      </c>
      <c r="C339" t="s">
        <v>10240</v>
      </c>
      <c r="D339" t="s">
        <v>10238</v>
      </c>
      <c r="F339">
        <v>2022</v>
      </c>
      <c r="G339" t="s">
        <v>11950</v>
      </c>
      <c r="H339" t="s">
        <v>10233</v>
      </c>
      <c r="I339" t="s">
        <v>10237</v>
      </c>
      <c r="J339" t="s">
        <v>9084</v>
      </c>
      <c r="K339" t="s">
        <v>13245</v>
      </c>
    </row>
    <row r="340" spans="1:11" x14ac:dyDescent="0.45">
      <c r="A340" t="s">
        <v>11760</v>
      </c>
      <c r="B340" t="s">
        <v>5901</v>
      </c>
      <c r="C340" t="s">
        <v>7309</v>
      </c>
      <c r="D340" t="s">
        <v>7306</v>
      </c>
      <c r="F340">
        <v>2021</v>
      </c>
      <c r="G340" t="s">
        <v>7302</v>
      </c>
      <c r="H340" t="s">
        <v>7303</v>
      </c>
      <c r="I340" t="s">
        <v>7301</v>
      </c>
      <c r="K340" t="s">
        <v>13080</v>
      </c>
    </row>
    <row r="341" spans="1:11" x14ac:dyDescent="0.45">
      <c r="A341" t="s">
        <v>11761</v>
      </c>
      <c r="B341" t="s">
        <v>9095</v>
      </c>
      <c r="C341" t="s">
        <v>9393</v>
      </c>
      <c r="D341" t="s">
        <v>9391</v>
      </c>
      <c r="F341">
        <v>2021</v>
      </c>
      <c r="G341" t="s">
        <v>12051</v>
      </c>
      <c r="H341" t="s">
        <v>7303</v>
      </c>
      <c r="I341" t="s">
        <v>9389</v>
      </c>
      <c r="J341" t="s">
        <v>9084</v>
      </c>
      <c r="K341" t="s">
        <v>13080</v>
      </c>
    </row>
    <row r="342" spans="1:11" x14ac:dyDescent="0.45">
      <c r="A342" t="s">
        <v>11759</v>
      </c>
      <c r="B342">
        <v>7</v>
      </c>
      <c r="C342" t="s">
        <v>3104</v>
      </c>
      <c r="D342" t="s">
        <v>3103</v>
      </c>
      <c r="E342" t="s">
        <v>2380</v>
      </c>
      <c r="F342">
        <v>2023</v>
      </c>
      <c r="G342" t="s">
        <v>3102</v>
      </c>
      <c r="I342" t="s">
        <v>3101</v>
      </c>
      <c r="J342" t="s">
        <v>3100</v>
      </c>
      <c r="K342" t="s">
        <v>12563</v>
      </c>
    </row>
    <row r="343" spans="1:11" x14ac:dyDescent="0.45">
      <c r="A343" t="s">
        <v>11760</v>
      </c>
      <c r="B343" t="s">
        <v>5857</v>
      </c>
      <c r="C343" t="s">
        <v>8295</v>
      </c>
      <c r="D343" t="s">
        <v>3103</v>
      </c>
      <c r="F343">
        <v>2023</v>
      </c>
      <c r="G343" t="s">
        <v>8291</v>
      </c>
      <c r="H343" t="s">
        <v>8292</v>
      </c>
      <c r="I343" t="s">
        <v>8290</v>
      </c>
      <c r="K343" t="s">
        <v>12563</v>
      </c>
    </row>
    <row r="344" spans="1:11" x14ac:dyDescent="0.45">
      <c r="A344" t="s">
        <v>11761</v>
      </c>
      <c r="B344" t="s">
        <v>9095</v>
      </c>
      <c r="C344" t="s">
        <v>11329</v>
      </c>
      <c r="D344" t="s">
        <v>3103</v>
      </c>
      <c r="F344">
        <v>2023</v>
      </c>
      <c r="G344" t="s">
        <v>11814</v>
      </c>
      <c r="H344" t="s">
        <v>8292</v>
      </c>
      <c r="I344" t="s">
        <v>3101</v>
      </c>
      <c r="J344" t="s">
        <v>9084</v>
      </c>
      <c r="K344" t="s">
        <v>12563</v>
      </c>
    </row>
    <row r="345" spans="1:11" x14ac:dyDescent="0.45">
      <c r="A345" t="s">
        <v>11760</v>
      </c>
      <c r="B345" t="s">
        <v>5857</v>
      </c>
      <c r="C345" t="s">
        <v>5864</v>
      </c>
      <c r="D345" t="s">
        <v>5862</v>
      </c>
      <c r="F345">
        <v>2019</v>
      </c>
      <c r="G345" t="s">
        <v>5859</v>
      </c>
      <c r="H345" t="s">
        <v>5860</v>
      </c>
      <c r="I345" t="s">
        <v>5858</v>
      </c>
      <c r="K345" t="s">
        <v>13220</v>
      </c>
    </row>
    <row r="346" spans="1:11" x14ac:dyDescent="0.45">
      <c r="A346" t="s">
        <v>11759</v>
      </c>
      <c r="B346">
        <v>7</v>
      </c>
      <c r="C346" t="s">
        <v>5208</v>
      </c>
      <c r="D346" t="s">
        <v>5207</v>
      </c>
      <c r="E346" t="s">
        <v>1776</v>
      </c>
      <c r="F346">
        <v>2024</v>
      </c>
      <c r="G346" t="s">
        <v>5206</v>
      </c>
      <c r="I346" t="s">
        <v>5205</v>
      </c>
      <c r="J346" t="s">
        <v>5204</v>
      </c>
      <c r="K346" t="s">
        <v>12249</v>
      </c>
    </row>
    <row r="347" spans="1:11" x14ac:dyDescent="0.45">
      <c r="A347" t="s">
        <v>11759</v>
      </c>
      <c r="B347">
        <v>7</v>
      </c>
      <c r="C347" t="s">
        <v>3372</v>
      </c>
      <c r="D347" t="s">
        <v>3371</v>
      </c>
      <c r="E347" t="s">
        <v>3370</v>
      </c>
      <c r="F347">
        <v>2022</v>
      </c>
      <c r="G347" t="s">
        <v>3369</v>
      </c>
      <c r="I347" t="s">
        <v>3368</v>
      </c>
      <c r="K347" t="s">
        <v>12523</v>
      </c>
    </row>
    <row r="348" spans="1:11" x14ac:dyDescent="0.45">
      <c r="A348" t="s">
        <v>11759</v>
      </c>
      <c r="B348">
        <v>5</v>
      </c>
      <c r="C348" t="s">
        <v>1688</v>
      </c>
      <c r="D348" t="s">
        <v>1687</v>
      </c>
      <c r="F348">
        <v>2019</v>
      </c>
      <c r="G348" t="s">
        <v>1685</v>
      </c>
      <c r="I348" t="s">
        <v>1680</v>
      </c>
      <c r="J348" t="s">
        <v>1679</v>
      </c>
      <c r="K348" t="s">
        <v>12764</v>
      </c>
    </row>
    <row r="349" spans="1:11" x14ac:dyDescent="0.45">
      <c r="A349" t="s">
        <v>11760</v>
      </c>
      <c r="B349" t="s">
        <v>5857</v>
      </c>
      <c r="C349" t="s">
        <v>6298</v>
      </c>
      <c r="D349" t="s">
        <v>6295</v>
      </c>
      <c r="F349">
        <v>2018</v>
      </c>
      <c r="G349" t="s">
        <v>6292</v>
      </c>
      <c r="H349" t="s">
        <v>6293</v>
      </c>
      <c r="I349" t="s">
        <v>6291</v>
      </c>
      <c r="K349" t="s">
        <v>13180</v>
      </c>
    </row>
    <row r="350" spans="1:11" x14ac:dyDescent="0.45">
      <c r="A350" t="s">
        <v>11761</v>
      </c>
      <c r="B350" t="s">
        <v>9095</v>
      </c>
      <c r="C350" t="s">
        <v>11355</v>
      </c>
      <c r="D350" t="s">
        <v>11353</v>
      </c>
      <c r="F350">
        <v>2018</v>
      </c>
      <c r="G350" t="s">
        <v>11811</v>
      </c>
      <c r="H350" t="s">
        <v>6293</v>
      </c>
      <c r="I350" t="s">
        <v>11351</v>
      </c>
      <c r="J350" t="s">
        <v>9084</v>
      </c>
      <c r="K350" t="s">
        <v>13180</v>
      </c>
    </row>
    <row r="351" spans="1:11" x14ac:dyDescent="0.45">
      <c r="A351" t="s">
        <v>11760</v>
      </c>
      <c r="B351" t="s">
        <v>5857</v>
      </c>
      <c r="C351" t="s">
        <v>7749</v>
      </c>
      <c r="D351" t="s">
        <v>7746</v>
      </c>
      <c r="F351">
        <v>2023</v>
      </c>
      <c r="G351" t="s">
        <v>7743</v>
      </c>
      <c r="H351" t="s">
        <v>7744</v>
      </c>
      <c r="I351" t="s">
        <v>7742</v>
      </c>
      <c r="K351" t="s">
        <v>13037</v>
      </c>
    </row>
    <row r="352" spans="1:11" x14ac:dyDescent="0.45">
      <c r="A352" t="s">
        <v>11761</v>
      </c>
      <c r="B352" t="s">
        <v>9095</v>
      </c>
      <c r="C352" t="s">
        <v>11561</v>
      </c>
      <c r="D352" t="s">
        <v>7746</v>
      </c>
      <c r="F352">
        <v>2023</v>
      </c>
      <c r="G352" t="s">
        <v>11783</v>
      </c>
      <c r="H352" t="s">
        <v>7744</v>
      </c>
      <c r="I352" t="s">
        <v>11558</v>
      </c>
      <c r="J352" t="s">
        <v>9084</v>
      </c>
      <c r="K352" t="s">
        <v>13037</v>
      </c>
    </row>
    <row r="353" spans="1:11" x14ac:dyDescent="0.45">
      <c r="A353" t="s">
        <v>11760</v>
      </c>
      <c r="B353" t="s">
        <v>5857</v>
      </c>
      <c r="C353" t="s">
        <v>8572</v>
      </c>
      <c r="D353" t="s">
        <v>8569</v>
      </c>
      <c r="F353">
        <v>2024</v>
      </c>
      <c r="G353" t="s">
        <v>8565</v>
      </c>
      <c r="H353" t="s">
        <v>8566</v>
      </c>
      <c r="I353" t="s">
        <v>8564</v>
      </c>
      <c r="K353" t="s">
        <v>12966</v>
      </c>
    </row>
    <row r="354" spans="1:11" x14ac:dyDescent="0.45">
      <c r="A354" t="s">
        <v>11761</v>
      </c>
      <c r="B354" t="s">
        <v>9095</v>
      </c>
      <c r="C354" t="s">
        <v>10699</v>
      </c>
      <c r="D354" t="s">
        <v>8569</v>
      </c>
      <c r="F354">
        <v>2024</v>
      </c>
      <c r="G354" t="s">
        <v>11898</v>
      </c>
      <c r="H354" t="s">
        <v>8566</v>
      </c>
      <c r="I354" t="s">
        <v>10696</v>
      </c>
      <c r="J354" t="s">
        <v>9084</v>
      </c>
      <c r="K354" t="s">
        <v>12966</v>
      </c>
    </row>
    <row r="355" spans="1:11" x14ac:dyDescent="0.45">
      <c r="A355" t="s">
        <v>11759</v>
      </c>
      <c r="B355">
        <v>7</v>
      </c>
      <c r="C355" t="s">
        <v>1411</v>
      </c>
      <c r="D355" t="s">
        <v>1410</v>
      </c>
      <c r="E355" t="s">
        <v>690</v>
      </c>
      <c r="F355">
        <v>2019</v>
      </c>
      <c r="G355" t="s">
        <v>1408</v>
      </c>
      <c r="I355" t="s">
        <v>1407</v>
      </c>
      <c r="J355" t="s">
        <v>1406</v>
      </c>
      <c r="K355" t="s">
        <v>12802</v>
      </c>
    </row>
    <row r="356" spans="1:11" x14ac:dyDescent="0.45">
      <c r="A356" t="s">
        <v>11759</v>
      </c>
      <c r="B356">
        <v>7</v>
      </c>
      <c r="C356" t="s">
        <v>4517</v>
      </c>
      <c r="D356" t="s">
        <v>4516</v>
      </c>
      <c r="E356" t="s">
        <v>3412</v>
      </c>
      <c r="F356">
        <v>2022</v>
      </c>
      <c r="G356" t="s">
        <v>4514</v>
      </c>
      <c r="I356" t="s">
        <v>4513</v>
      </c>
      <c r="J356" t="s">
        <v>4512</v>
      </c>
      <c r="K356" t="s">
        <v>12354</v>
      </c>
    </row>
    <row r="357" spans="1:11" x14ac:dyDescent="0.45">
      <c r="A357" t="s">
        <v>11759</v>
      </c>
      <c r="B357">
        <v>7</v>
      </c>
      <c r="C357" t="s">
        <v>2302</v>
      </c>
      <c r="D357" t="s">
        <v>2301</v>
      </c>
      <c r="E357" t="s">
        <v>893</v>
      </c>
      <c r="F357">
        <v>2017</v>
      </c>
      <c r="G357" t="s">
        <v>2299</v>
      </c>
      <c r="I357" t="s">
        <v>2298</v>
      </c>
      <c r="J357" t="s">
        <v>2297</v>
      </c>
      <c r="K357" t="s">
        <v>12681</v>
      </c>
    </row>
    <row r="358" spans="1:11" x14ac:dyDescent="0.45">
      <c r="A358" t="s">
        <v>11760</v>
      </c>
      <c r="B358" t="s">
        <v>5857</v>
      </c>
      <c r="C358" t="s">
        <v>6312</v>
      </c>
      <c r="D358" t="s">
        <v>2301</v>
      </c>
      <c r="F358">
        <v>2017</v>
      </c>
      <c r="G358" t="s">
        <v>6308</v>
      </c>
      <c r="H358" t="s">
        <v>6309</v>
      </c>
      <c r="I358" t="s">
        <v>6307</v>
      </c>
      <c r="K358" t="s">
        <v>12681</v>
      </c>
    </row>
    <row r="359" spans="1:11" x14ac:dyDescent="0.45">
      <c r="A359" t="s">
        <v>11761</v>
      </c>
      <c r="B359" t="s">
        <v>9095</v>
      </c>
      <c r="C359" t="s">
        <v>10078</v>
      </c>
      <c r="D359" t="s">
        <v>2301</v>
      </c>
      <c r="F359">
        <v>2017</v>
      </c>
      <c r="G359" t="s">
        <v>11970</v>
      </c>
      <c r="H359" t="s">
        <v>6309</v>
      </c>
      <c r="I359" t="s">
        <v>10076</v>
      </c>
      <c r="J359" t="s">
        <v>9084</v>
      </c>
      <c r="K359" t="s">
        <v>12681</v>
      </c>
    </row>
    <row r="360" spans="1:11" x14ac:dyDescent="0.45">
      <c r="A360" t="s">
        <v>11760</v>
      </c>
      <c r="B360" t="s">
        <v>5857</v>
      </c>
      <c r="C360" t="s">
        <v>7552</v>
      </c>
      <c r="D360" t="s">
        <v>7549</v>
      </c>
      <c r="F360">
        <v>2023</v>
      </c>
      <c r="G360" t="s">
        <v>7546</v>
      </c>
      <c r="H360" t="s">
        <v>7547</v>
      </c>
      <c r="I360" t="s">
        <v>7545</v>
      </c>
      <c r="K360" t="s">
        <v>13055</v>
      </c>
    </row>
    <row r="361" spans="1:11" x14ac:dyDescent="0.45">
      <c r="A361" t="s">
        <v>11759</v>
      </c>
      <c r="B361">
        <v>7</v>
      </c>
      <c r="C361" t="s">
        <v>1228</v>
      </c>
      <c r="D361" t="s">
        <v>1227</v>
      </c>
      <c r="E361" t="s">
        <v>633</v>
      </c>
      <c r="F361">
        <v>2021</v>
      </c>
      <c r="G361" t="s">
        <v>1226</v>
      </c>
      <c r="I361" t="s">
        <v>1225</v>
      </c>
      <c r="J361" t="s">
        <v>1224</v>
      </c>
      <c r="K361" t="s">
        <v>12827</v>
      </c>
    </row>
    <row r="362" spans="1:11" x14ac:dyDescent="0.45">
      <c r="A362" t="s">
        <v>11760</v>
      </c>
      <c r="B362" t="s">
        <v>5857</v>
      </c>
      <c r="C362" t="s">
        <v>8009</v>
      </c>
      <c r="D362" t="s">
        <v>8006</v>
      </c>
      <c r="F362">
        <v>2023</v>
      </c>
      <c r="G362" t="s">
        <v>8003</v>
      </c>
      <c r="H362" t="s">
        <v>8004</v>
      </c>
      <c r="I362" t="s">
        <v>8002</v>
      </c>
      <c r="K362" t="s">
        <v>13012</v>
      </c>
    </row>
    <row r="363" spans="1:11" x14ac:dyDescent="0.45">
      <c r="A363" t="s">
        <v>11760</v>
      </c>
      <c r="B363" t="s">
        <v>5857</v>
      </c>
      <c r="C363" t="s">
        <v>7968</v>
      </c>
      <c r="D363" t="s">
        <v>7965</v>
      </c>
      <c r="F363">
        <v>2023</v>
      </c>
      <c r="G363" t="s">
        <v>7962</v>
      </c>
      <c r="H363" t="s">
        <v>7963</v>
      </c>
      <c r="I363" t="s">
        <v>7961</v>
      </c>
      <c r="K363" t="s">
        <v>13016</v>
      </c>
    </row>
    <row r="364" spans="1:11" x14ac:dyDescent="0.45">
      <c r="A364" t="s">
        <v>11761</v>
      </c>
      <c r="B364" t="s">
        <v>9095</v>
      </c>
      <c r="C364" t="s">
        <v>11637</v>
      </c>
      <c r="D364" t="s">
        <v>7965</v>
      </c>
      <c r="F364">
        <v>2023</v>
      </c>
      <c r="G364" t="s">
        <v>11772</v>
      </c>
      <c r="H364" t="s">
        <v>7963</v>
      </c>
      <c r="I364" t="s">
        <v>11635</v>
      </c>
      <c r="J364" t="s">
        <v>9084</v>
      </c>
      <c r="K364" t="s">
        <v>13016</v>
      </c>
    </row>
    <row r="365" spans="1:11" x14ac:dyDescent="0.45">
      <c r="A365" t="s">
        <v>11759</v>
      </c>
      <c r="B365">
        <v>7</v>
      </c>
      <c r="C365" t="s">
        <v>4349</v>
      </c>
      <c r="D365" t="s">
        <v>4348</v>
      </c>
      <c r="E365" t="s">
        <v>773</v>
      </c>
      <c r="F365">
        <v>2021</v>
      </c>
      <c r="G365" t="s">
        <v>4347</v>
      </c>
      <c r="I365" t="s">
        <v>4346</v>
      </c>
      <c r="J365" t="s">
        <v>4345</v>
      </c>
      <c r="K365" t="s">
        <v>12379</v>
      </c>
    </row>
    <row r="366" spans="1:11" x14ac:dyDescent="0.45">
      <c r="A366" t="s">
        <v>11759</v>
      </c>
      <c r="B366">
        <v>7</v>
      </c>
      <c r="C366" t="s">
        <v>4962</v>
      </c>
      <c r="D366" t="s">
        <v>4961</v>
      </c>
      <c r="E366" t="s">
        <v>4614</v>
      </c>
      <c r="F366">
        <v>2024</v>
      </c>
      <c r="G366" t="s">
        <v>4959</v>
      </c>
      <c r="I366" t="s">
        <v>4958</v>
      </c>
      <c r="J366" t="s">
        <v>4957</v>
      </c>
      <c r="K366" t="s">
        <v>12287</v>
      </c>
    </row>
    <row r="367" spans="1:11" x14ac:dyDescent="0.45">
      <c r="A367" t="s">
        <v>11759</v>
      </c>
      <c r="B367">
        <v>7</v>
      </c>
      <c r="C367" t="s">
        <v>2453</v>
      </c>
      <c r="D367" t="s">
        <v>2452</v>
      </c>
      <c r="E367" t="s">
        <v>1793</v>
      </c>
      <c r="F367">
        <v>2017</v>
      </c>
      <c r="G367" t="s">
        <v>2450</v>
      </c>
      <c r="I367" t="s">
        <v>2449</v>
      </c>
      <c r="J367" t="s">
        <v>2448</v>
      </c>
      <c r="K367" t="s">
        <v>12660</v>
      </c>
    </row>
    <row r="368" spans="1:11" x14ac:dyDescent="0.45">
      <c r="A368" t="s">
        <v>11759</v>
      </c>
      <c r="B368">
        <v>7</v>
      </c>
      <c r="C368" t="s">
        <v>4271</v>
      </c>
      <c r="D368" t="s">
        <v>4270</v>
      </c>
      <c r="E368" t="s">
        <v>766</v>
      </c>
      <c r="F368">
        <v>2022</v>
      </c>
      <c r="G368" t="s">
        <v>4269</v>
      </c>
      <c r="I368" t="s">
        <v>4268</v>
      </c>
      <c r="J368" t="s">
        <v>4267</v>
      </c>
      <c r="K368" t="s">
        <v>12391</v>
      </c>
    </row>
    <row r="369" spans="1:11" x14ac:dyDescent="0.45">
      <c r="A369" t="s">
        <v>11759</v>
      </c>
      <c r="B369">
        <v>7</v>
      </c>
      <c r="C369" t="s">
        <v>5319</v>
      </c>
      <c r="D369" t="s">
        <v>5318</v>
      </c>
      <c r="E369" t="s">
        <v>5317</v>
      </c>
      <c r="F369">
        <v>2024</v>
      </c>
      <c r="G369" t="s">
        <v>5316</v>
      </c>
      <c r="I369" t="s">
        <v>5315</v>
      </c>
      <c r="J369" t="s">
        <v>5314</v>
      </c>
      <c r="K369" t="s">
        <v>12232</v>
      </c>
    </row>
    <row r="370" spans="1:11" x14ac:dyDescent="0.45">
      <c r="A370" t="s">
        <v>11760</v>
      </c>
      <c r="B370" t="s">
        <v>5857</v>
      </c>
      <c r="C370" t="s">
        <v>8621</v>
      </c>
      <c r="D370" t="s">
        <v>5318</v>
      </c>
      <c r="F370">
        <v>2024</v>
      </c>
      <c r="G370" t="s">
        <v>8617</v>
      </c>
      <c r="H370" t="s">
        <v>8618</v>
      </c>
      <c r="I370" t="s">
        <v>8616</v>
      </c>
      <c r="K370" t="s">
        <v>12232</v>
      </c>
    </row>
    <row r="371" spans="1:11" x14ac:dyDescent="0.45">
      <c r="A371" t="s">
        <v>11759</v>
      </c>
      <c r="B371">
        <v>7</v>
      </c>
      <c r="C371" t="s">
        <v>5124</v>
      </c>
      <c r="D371" t="s">
        <v>5123</v>
      </c>
      <c r="E371" t="s">
        <v>1559</v>
      </c>
      <c r="F371">
        <v>2024</v>
      </c>
      <c r="G371" t="s">
        <v>5122</v>
      </c>
      <c r="I371" t="s">
        <v>5121</v>
      </c>
      <c r="J371" t="s">
        <v>5120</v>
      </c>
      <c r="K371" t="s">
        <v>12262</v>
      </c>
    </row>
    <row r="372" spans="1:11" x14ac:dyDescent="0.45">
      <c r="A372" t="s">
        <v>11760</v>
      </c>
      <c r="B372" t="s">
        <v>5857</v>
      </c>
      <c r="C372" t="s">
        <v>8344</v>
      </c>
      <c r="D372" t="s">
        <v>5123</v>
      </c>
      <c r="F372">
        <v>2024</v>
      </c>
      <c r="G372" t="s">
        <v>8339</v>
      </c>
      <c r="H372" t="s">
        <v>8340</v>
      </c>
      <c r="I372" t="s">
        <v>8338</v>
      </c>
      <c r="K372" t="s">
        <v>12262</v>
      </c>
    </row>
    <row r="373" spans="1:11" x14ac:dyDescent="0.45">
      <c r="A373" t="s">
        <v>11761</v>
      </c>
      <c r="B373" t="s">
        <v>9095</v>
      </c>
      <c r="C373" t="s">
        <v>9133</v>
      </c>
      <c r="D373" t="s">
        <v>5123</v>
      </c>
      <c r="F373">
        <v>2024</v>
      </c>
      <c r="G373" t="s">
        <v>12080</v>
      </c>
      <c r="H373" t="s">
        <v>8340</v>
      </c>
      <c r="I373" t="s">
        <v>9131</v>
      </c>
      <c r="J373" t="s">
        <v>9084</v>
      </c>
      <c r="K373" t="s">
        <v>12262</v>
      </c>
    </row>
    <row r="374" spans="1:11" x14ac:dyDescent="0.45">
      <c r="A374" t="s">
        <v>11759</v>
      </c>
      <c r="B374">
        <v>7</v>
      </c>
      <c r="C374" t="s">
        <v>2789</v>
      </c>
      <c r="D374" t="s">
        <v>2788</v>
      </c>
      <c r="E374" t="s">
        <v>2787</v>
      </c>
      <c r="F374">
        <v>2023</v>
      </c>
      <c r="G374" t="s">
        <v>2786</v>
      </c>
      <c r="I374" t="s">
        <v>2785</v>
      </c>
      <c r="J374" t="s">
        <v>2784</v>
      </c>
      <c r="K374" t="s">
        <v>12610</v>
      </c>
    </row>
    <row r="375" spans="1:11" x14ac:dyDescent="0.45">
      <c r="A375" t="s">
        <v>11759</v>
      </c>
      <c r="B375">
        <v>7</v>
      </c>
      <c r="C375" t="s">
        <v>2681</v>
      </c>
      <c r="D375" t="s">
        <v>2680</v>
      </c>
      <c r="E375" t="s">
        <v>2679</v>
      </c>
      <c r="F375">
        <v>2023</v>
      </c>
      <c r="G375" t="s">
        <v>2678</v>
      </c>
      <c r="I375" t="s">
        <v>2677</v>
      </c>
      <c r="J375" t="s">
        <v>2676</v>
      </c>
      <c r="K375" t="s">
        <v>12626</v>
      </c>
    </row>
    <row r="376" spans="1:11" x14ac:dyDescent="0.45">
      <c r="A376" t="s">
        <v>11759</v>
      </c>
      <c r="B376">
        <v>7</v>
      </c>
      <c r="C376" t="s">
        <v>1118</v>
      </c>
      <c r="D376" t="s">
        <v>1117</v>
      </c>
      <c r="E376" t="s">
        <v>662</v>
      </c>
      <c r="F376">
        <v>2020</v>
      </c>
      <c r="G376" t="s">
        <v>1116</v>
      </c>
      <c r="I376" t="s">
        <v>1115</v>
      </c>
      <c r="J376" t="s">
        <v>1114</v>
      </c>
      <c r="K376" t="s">
        <v>12843</v>
      </c>
    </row>
    <row r="377" spans="1:11" x14ac:dyDescent="0.45">
      <c r="A377" t="s">
        <v>386</v>
      </c>
      <c r="B377" t="s">
        <v>17</v>
      </c>
      <c r="C377" t="s">
        <v>327</v>
      </c>
      <c r="D377" t="s">
        <v>328</v>
      </c>
      <c r="E377" t="s">
        <v>329</v>
      </c>
      <c r="F377">
        <v>2017</v>
      </c>
      <c r="G377" t="s">
        <v>332</v>
      </c>
      <c r="H377" t="s">
        <v>333</v>
      </c>
      <c r="I377" t="s">
        <v>334</v>
      </c>
      <c r="J377" t="s">
        <v>335</v>
      </c>
      <c r="K377" t="s">
        <v>12128</v>
      </c>
    </row>
    <row r="378" spans="1:11" x14ac:dyDescent="0.45">
      <c r="A378" t="s">
        <v>11759</v>
      </c>
      <c r="B378">
        <v>7</v>
      </c>
      <c r="C378" t="s">
        <v>5619</v>
      </c>
      <c r="D378" t="s">
        <v>5618</v>
      </c>
      <c r="E378" t="s">
        <v>4411</v>
      </c>
      <c r="F378">
        <v>2024</v>
      </c>
      <c r="G378" t="s">
        <v>5617</v>
      </c>
      <c r="I378" t="s">
        <v>5616</v>
      </c>
      <c r="J378" t="s">
        <v>5615</v>
      </c>
      <c r="K378" t="s">
        <v>12187</v>
      </c>
    </row>
    <row r="379" spans="1:11" x14ac:dyDescent="0.45">
      <c r="A379" t="s">
        <v>11760</v>
      </c>
      <c r="B379" t="s">
        <v>5857</v>
      </c>
      <c r="C379" t="s">
        <v>8857</v>
      </c>
      <c r="D379" t="s">
        <v>8854</v>
      </c>
      <c r="F379">
        <v>2024</v>
      </c>
      <c r="G379" t="s">
        <v>8852</v>
      </c>
      <c r="H379" t="s">
        <v>8853</v>
      </c>
      <c r="I379" t="s">
        <v>8851</v>
      </c>
      <c r="K379" t="s">
        <v>12939</v>
      </c>
    </row>
    <row r="380" spans="1:11" x14ac:dyDescent="0.45">
      <c r="A380" t="s">
        <v>11760</v>
      </c>
      <c r="B380" t="s">
        <v>5857</v>
      </c>
      <c r="C380" t="s">
        <v>7333</v>
      </c>
      <c r="D380" t="s">
        <v>7330</v>
      </c>
      <c r="F380">
        <v>2022</v>
      </c>
      <c r="G380" t="s">
        <v>7327</v>
      </c>
      <c r="H380" t="s">
        <v>7328</v>
      </c>
      <c r="I380" t="s">
        <v>7326</v>
      </c>
      <c r="K380" t="s">
        <v>13078</v>
      </c>
    </row>
    <row r="381" spans="1:11" x14ac:dyDescent="0.45">
      <c r="A381" t="s">
        <v>11761</v>
      </c>
      <c r="B381" t="s">
        <v>9095</v>
      </c>
      <c r="C381" t="s">
        <v>10257</v>
      </c>
      <c r="D381" t="s">
        <v>10255</v>
      </c>
      <c r="F381">
        <v>2022</v>
      </c>
      <c r="G381" t="s">
        <v>11948</v>
      </c>
      <c r="H381" t="s">
        <v>7328</v>
      </c>
      <c r="I381" t="s">
        <v>10253</v>
      </c>
      <c r="J381" t="s">
        <v>9084</v>
      </c>
      <c r="K381" t="s">
        <v>13078</v>
      </c>
    </row>
    <row r="382" spans="1:11" x14ac:dyDescent="0.45">
      <c r="A382" t="s">
        <v>11760</v>
      </c>
      <c r="B382" t="s">
        <v>5857</v>
      </c>
      <c r="C382" t="s">
        <v>6321</v>
      </c>
      <c r="D382" t="s">
        <v>6318</v>
      </c>
      <c r="F382">
        <v>2018</v>
      </c>
      <c r="G382" t="s">
        <v>6315</v>
      </c>
      <c r="H382" t="s">
        <v>6316</v>
      </c>
      <c r="I382" t="s">
        <v>6314</v>
      </c>
      <c r="K382" t="s">
        <v>13179</v>
      </c>
    </row>
    <row r="383" spans="1:11" x14ac:dyDescent="0.45">
      <c r="A383" t="s">
        <v>11760</v>
      </c>
      <c r="B383" t="s">
        <v>5857</v>
      </c>
      <c r="C383" t="s">
        <v>7476</v>
      </c>
      <c r="D383" t="s">
        <v>7473</v>
      </c>
      <c r="F383">
        <v>2023</v>
      </c>
      <c r="G383" t="s">
        <v>7470</v>
      </c>
      <c r="H383" t="s">
        <v>7471</v>
      </c>
      <c r="I383" t="s">
        <v>7469</v>
      </c>
      <c r="K383" t="s">
        <v>13061</v>
      </c>
    </row>
    <row r="384" spans="1:11" x14ac:dyDescent="0.45">
      <c r="A384" t="s">
        <v>11761</v>
      </c>
      <c r="B384" t="s">
        <v>9095</v>
      </c>
      <c r="C384" t="s">
        <v>10231</v>
      </c>
      <c r="D384" t="s">
        <v>7473</v>
      </c>
      <c r="F384">
        <v>2023</v>
      </c>
      <c r="G384" t="s">
        <v>11951</v>
      </c>
      <c r="H384" t="s">
        <v>7471</v>
      </c>
      <c r="I384" t="s">
        <v>10228</v>
      </c>
      <c r="J384" t="s">
        <v>9084</v>
      </c>
      <c r="K384" t="s">
        <v>13061</v>
      </c>
    </row>
    <row r="385" spans="1:11" x14ac:dyDescent="0.45">
      <c r="A385" t="s">
        <v>386</v>
      </c>
      <c r="B385" t="s">
        <v>17</v>
      </c>
      <c r="C385" t="s">
        <v>378</v>
      </c>
      <c r="D385" t="s">
        <v>379</v>
      </c>
      <c r="E385" t="s">
        <v>74</v>
      </c>
      <c r="F385">
        <v>2018</v>
      </c>
      <c r="G385" t="s">
        <v>381</v>
      </c>
      <c r="H385" t="s">
        <v>382</v>
      </c>
      <c r="I385" t="s">
        <v>383</v>
      </c>
      <c r="J385" t="s">
        <v>384</v>
      </c>
      <c r="K385" t="s">
        <v>12134</v>
      </c>
    </row>
    <row r="386" spans="1:11" x14ac:dyDescent="0.45">
      <c r="A386" t="s">
        <v>11760</v>
      </c>
      <c r="B386" t="s">
        <v>5857</v>
      </c>
      <c r="C386" t="s">
        <v>8026</v>
      </c>
      <c r="D386" t="s">
        <v>8023</v>
      </c>
      <c r="F386">
        <v>2023</v>
      </c>
      <c r="G386" t="s">
        <v>8020</v>
      </c>
      <c r="H386" t="s">
        <v>8021</v>
      </c>
      <c r="I386" t="s">
        <v>8019</v>
      </c>
      <c r="K386" t="s">
        <v>13010</v>
      </c>
    </row>
    <row r="387" spans="1:11" x14ac:dyDescent="0.45">
      <c r="A387" t="s">
        <v>11761</v>
      </c>
      <c r="B387" t="s">
        <v>9095</v>
      </c>
      <c r="C387" t="s">
        <v>10784</v>
      </c>
      <c r="D387" t="s">
        <v>8023</v>
      </c>
      <c r="F387">
        <v>2023</v>
      </c>
      <c r="G387" t="s">
        <v>11887</v>
      </c>
      <c r="H387" t="s">
        <v>8021</v>
      </c>
      <c r="I387" t="s">
        <v>10781</v>
      </c>
      <c r="J387" t="s">
        <v>9084</v>
      </c>
      <c r="K387" t="s">
        <v>13010</v>
      </c>
    </row>
    <row r="388" spans="1:11" x14ac:dyDescent="0.45">
      <c r="A388" t="s">
        <v>11759</v>
      </c>
      <c r="B388">
        <v>7</v>
      </c>
      <c r="C388" t="s">
        <v>692</v>
      </c>
      <c r="D388" t="s">
        <v>691</v>
      </c>
      <c r="E388" t="s">
        <v>690</v>
      </c>
      <c r="F388">
        <v>2020</v>
      </c>
      <c r="G388" t="s">
        <v>689</v>
      </c>
      <c r="I388" t="s">
        <v>688</v>
      </c>
      <c r="J388" t="s">
        <v>687</v>
      </c>
      <c r="K388" t="s">
        <v>12903</v>
      </c>
    </row>
    <row r="389" spans="1:11" x14ac:dyDescent="0.45">
      <c r="A389" t="s">
        <v>11759</v>
      </c>
      <c r="B389">
        <v>7</v>
      </c>
      <c r="C389" t="s">
        <v>917</v>
      </c>
      <c r="D389" t="s">
        <v>916</v>
      </c>
      <c r="E389" t="s">
        <v>662</v>
      </c>
      <c r="F389">
        <v>2021</v>
      </c>
      <c r="G389" t="s">
        <v>915</v>
      </c>
      <c r="I389" t="s">
        <v>914</v>
      </c>
      <c r="J389" t="s">
        <v>913</v>
      </c>
      <c r="K389" t="s">
        <v>12872</v>
      </c>
    </row>
    <row r="390" spans="1:11" x14ac:dyDescent="0.45">
      <c r="A390" t="s">
        <v>11760</v>
      </c>
      <c r="B390" t="s">
        <v>5857</v>
      </c>
      <c r="C390" t="s">
        <v>6830</v>
      </c>
      <c r="D390" t="s">
        <v>6827</v>
      </c>
      <c r="F390">
        <v>2021</v>
      </c>
      <c r="G390" t="s">
        <v>6823</v>
      </c>
      <c r="H390" t="s">
        <v>6824</v>
      </c>
      <c r="I390" t="s">
        <v>6822</v>
      </c>
      <c r="K390" t="s">
        <v>13126</v>
      </c>
    </row>
    <row r="391" spans="1:11" x14ac:dyDescent="0.45">
      <c r="A391" t="s">
        <v>11761</v>
      </c>
      <c r="B391" t="s">
        <v>9095</v>
      </c>
      <c r="C391" t="s">
        <v>9094</v>
      </c>
      <c r="D391" t="s">
        <v>9092</v>
      </c>
      <c r="F391">
        <v>2021</v>
      </c>
      <c r="G391" t="s">
        <v>12084</v>
      </c>
      <c r="H391" t="s">
        <v>6824</v>
      </c>
      <c r="I391" t="s">
        <v>9090</v>
      </c>
      <c r="J391" t="s">
        <v>9084</v>
      </c>
      <c r="K391" t="s">
        <v>13126</v>
      </c>
    </row>
    <row r="392" spans="1:11" x14ac:dyDescent="0.45">
      <c r="A392" t="s">
        <v>11759</v>
      </c>
      <c r="B392">
        <v>7</v>
      </c>
      <c r="C392" t="s">
        <v>1427</v>
      </c>
      <c r="D392" t="s">
        <v>1426</v>
      </c>
      <c r="E392" t="s">
        <v>1425</v>
      </c>
      <c r="F392">
        <v>2020</v>
      </c>
      <c r="G392" t="s">
        <v>1423</v>
      </c>
      <c r="I392" t="s">
        <v>1422</v>
      </c>
      <c r="J392" t="s">
        <v>1421</v>
      </c>
      <c r="K392" t="s">
        <v>12800</v>
      </c>
    </row>
    <row r="393" spans="1:11" x14ac:dyDescent="0.45">
      <c r="A393" t="s">
        <v>11759</v>
      </c>
      <c r="B393">
        <v>7</v>
      </c>
      <c r="C393" t="s">
        <v>4794</v>
      </c>
      <c r="D393" t="s">
        <v>4793</v>
      </c>
      <c r="E393" t="s">
        <v>612</v>
      </c>
      <c r="F393">
        <v>2024</v>
      </c>
      <c r="G393" t="s">
        <v>4792</v>
      </c>
      <c r="I393" t="s">
        <v>4791</v>
      </c>
      <c r="J393" t="s">
        <v>4790</v>
      </c>
      <c r="K393" t="s">
        <v>12312</v>
      </c>
    </row>
    <row r="394" spans="1:11" x14ac:dyDescent="0.45">
      <c r="A394" t="s">
        <v>11759</v>
      </c>
      <c r="B394">
        <v>7</v>
      </c>
      <c r="C394" t="s">
        <v>1134</v>
      </c>
      <c r="D394" t="s">
        <v>1133</v>
      </c>
      <c r="E394" t="s">
        <v>1132</v>
      </c>
      <c r="F394">
        <v>2021</v>
      </c>
      <c r="G394" t="s">
        <v>1131</v>
      </c>
      <c r="I394" t="s">
        <v>1130</v>
      </c>
      <c r="J394" t="s">
        <v>1129</v>
      </c>
      <c r="K394" t="s">
        <v>12841</v>
      </c>
    </row>
    <row r="395" spans="1:11" x14ac:dyDescent="0.45">
      <c r="A395" t="s">
        <v>11759</v>
      </c>
      <c r="B395">
        <v>7</v>
      </c>
      <c r="C395" t="s">
        <v>4939</v>
      </c>
      <c r="D395" t="s">
        <v>4938</v>
      </c>
      <c r="E395" t="s">
        <v>1964</v>
      </c>
      <c r="F395">
        <v>2024</v>
      </c>
      <c r="G395" t="s">
        <v>4937</v>
      </c>
      <c r="I395" t="s">
        <v>4936</v>
      </c>
      <c r="J395" t="s">
        <v>4935</v>
      </c>
      <c r="K395" t="s">
        <v>12290</v>
      </c>
    </row>
    <row r="396" spans="1:11" x14ac:dyDescent="0.45">
      <c r="A396" t="s">
        <v>11759</v>
      </c>
      <c r="B396">
        <v>7</v>
      </c>
      <c r="C396" t="s">
        <v>3643</v>
      </c>
      <c r="D396" t="s">
        <v>3642</v>
      </c>
      <c r="E396" t="s">
        <v>3641</v>
      </c>
      <c r="F396">
        <v>2022</v>
      </c>
      <c r="G396" t="s">
        <v>3640</v>
      </c>
      <c r="I396" t="s">
        <v>3639</v>
      </c>
      <c r="J396" t="s">
        <v>3638</v>
      </c>
      <c r="K396" t="s">
        <v>12484</v>
      </c>
    </row>
    <row r="397" spans="1:11" x14ac:dyDescent="0.45">
      <c r="A397" t="s">
        <v>11759</v>
      </c>
      <c r="B397">
        <v>7</v>
      </c>
      <c r="C397" t="s">
        <v>924</v>
      </c>
      <c r="D397" t="s">
        <v>923</v>
      </c>
      <c r="E397" t="s">
        <v>902</v>
      </c>
      <c r="F397">
        <v>2021</v>
      </c>
      <c r="G397" t="s">
        <v>921</v>
      </c>
      <c r="I397" t="s">
        <v>920</v>
      </c>
      <c r="J397" t="s">
        <v>919</v>
      </c>
      <c r="K397" t="s">
        <v>12871</v>
      </c>
    </row>
    <row r="398" spans="1:11" x14ac:dyDescent="0.45">
      <c r="A398" t="s">
        <v>11759</v>
      </c>
      <c r="B398">
        <v>7</v>
      </c>
      <c r="C398" t="s">
        <v>2077</v>
      </c>
      <c r="D398" t="s">
        <v>2076</v>
      </c>
      <c r="E398" t="s">
        <v>2075</v>
      </c>
      <c r="F398">
        <v>2018</v>
      </c>
      <c r="G398" t="s">
        <v>2073</v>
      </c>
      <c r="I398" t="s">
        <v>2072</v>
      </c>
      <c r="J398" t="s">
        <v>2071</v>
      </c>
      <c r="K398" t="s">
        <v>12711</v>
      </c>
    </row>
    <row r="399" spans="1:11" x14ac:dyDescent="0.45">
      <c r="A399" t="s">
        <v>11759</v>
      </c>
      <c r="B399">
        <v>7</v>
      </c>
      <c r="C399" t="s">
        <v>1077</v>
      </c>
      <c r="D399" t="s">
        <v>1076</v>
      </c>
      <c r="E399" t="s">
        <v>766</v>
      </c>
      <c r="F399">
        <v>2021</v>
      </c>
      <c r="G399" t="s">
        <v>1075</v>
      </c>
      <c r="I399" t="s">
        <v>1074</v>
      </c>
      <c r="J399" t="s">
        <v>1073</v>
      </c>
      <c r="K399" t="s">
        <v>12849</v>
      </c>
    </row>
    <row r="400" spans="1:11" x14ac:dyDescent="0.45">
      <c r="A400" t="s">
        <v>11759</v>
      </c>
      <c r="B400">
        <v>7</v>
      </c>
      <c r="C400" t="s">
        <v>1547</v>
      </c>
      <c r="D400" t="s">
        <v>1546</v>
      </c>
      <c r="E400" t="s">
        <v>902</v>
      </c>
      <c r="F400">
        <v>2020</v>
      </c>
      <c r="G400" t="s">
        <v>1543</v>
      </c>
      <c r="I400" t="s">
        <v>1542</v>
      </c>
      <c r="J400" t="s">
        <v>1541</v>
      </c>
      <c r="K400" t="s">
        <v>12784</v>
      </c>
    </row>
    <row r="401" spans="1:11" x14ac:dyDescent="0.45">
      <c r="A401" t="s">
        <v>11759</v>
      </c>
      <c r="B401">
        <v>7</v>
      </c>
      <c r="C401" t="s">
        <v>5813</v>
      </c>
      <c r="D401" t="s">
        <v>5812</v>
      </c>
      <c r="E401" t="s">
        <v>3219</v>
      </c>
      <c r="F401">
        <v>2024</v>
      </c>
      <c r="G401" t="s">
        <v>5811</v>
      </c>
      <c r="I401" t="s">
        <v>5810</v>
      </c>
      <c r="K401" t="s">
        <v>12156</v>
      </c>
    </row>
    <row r="402" spans="1:11" x14ac:dyDescent="0.45">
      <c r="A402" t="s">
        <v>11760</v>
      </c>
      <c r="B402" t="s">
        <v>5857</v>
      </c>
      <c r="C402" t="s">
        <v>8695</v>
      </c>
      <c r="D402" t="s">
        <v>8692</v>
      </c>
      <c r="F402">
        <v>2024</v>
      </c>
      <c r="G402" t="s">
        <v>8689</v>
      </c>
      <c r="H402" t="s">
        <v>8690</v>
      </c>
      <c r="I402" t="s">
        <v>8688</v>
      </c>
      <c r="K402" t="s">
        <v>12955</v>
      </c>
    </row>
    <row r="403" spans="1:11" x14ac:dyDescent="0.45">
      <c r="A403" t="s">
        <v>11761</v>
      </c>
      <c r="B403" t="s">
        <v>9095</v>
      </c>
      <c r="C403" t="s">
        <v>9573</v>
      </c>
      <c r="D403" t="s">
        <v>8692</v>
      </c>
      <c r="F403">
        <v>2024</v>
      </c>
      <c r="G403" t="s">
        <v>12030</v>
      </c>
      <c r="H403" t="s">
        <v>8690</v>
      </c>
      <c r="I403" t="s">
        <v>9570</v>
      </c>
      <c r="J403" t="s">
        <v>9084</v>
      </c>
      <c r="K403" t="s">
        <v>12955</v>
      </c>
    </row>
    <row r="404" spans="1:11" x14ac:dyDescent="0.45">
      <c r="A404" t="s">
        <v>11759</v>
      </c>
      <c r="B404">
        <v>7</v>
      </c>
      <c r="C404" t="s">
        <v>2092</v>
      </c>
      <c r="D404" t="s">
        <v>2091</v>
      </c>
      <c r="E404" t="s">
        <v>759</v>
      </c>
      <c r="F404">
        <v>2017</v>
      </c>
      <c r="G404" t="s">
        <v>2089</v>
      </c>
      <c r="I404" t="s">
        <v>2088</v>
      </c>
      <c r="J404" t="s">
        <v>2087</v>
      </c>
      <c r="K404" t="s">
        <v>12709</v>
      </c>
    </row>
    <row r="405" spans="1:11" x14ac:dyDescent="0.45">
      <c r="A405" t="s">
        <v>11759</v>
      </c>
      <c r="B405">
        <v>7</v>
      </c>
      <c r="C405" t="s">
        <v>3069</v>
      </c>
      <c r="D405" t="s">
        <v>3068</v>
      </c>
      <c r="E405" t="s">
        <v>1318</v>
      </c>
      <c r="F405">
        <v>2023</v>
      </c>
      <c r="G405" t="s">
        <v>3067</v>
      </c>
      <c r="I405" t="s">
        <v>3066</v>
      </c>
      <c r="J405" t="s">
        <v>3065</v>
      </c>
      <c r="K405" t="s">
        <v>12568</v>
      </c>
    </row>
    <row r="406" spans="1:11" x14ac:dyDescent="0.45">
      <c r="A406" t="s">
        <v>11759</v>
      </c>
      <c r="B406">
        <v>7</v>
      </c>
      <c r="C406" t="s">
        <v>2924</v>
      </c>
      <c r="D406" t="s">
        <v>2923</v>
      </c>
      <c r="E406" t="s">
        <v>808</v>
      </c>
      <c r="F406">
        <v>2023</v>
      </c>
      <c r="G406" t="s">
        <v>2922</v>
      </c>
      <c r="I406" t="s">
        <v>2921</v>
      </c>
      <c r="J406" t="s">
        <v>2920</v>
      </c>
      <c r="K406" t="s">
        <v>12590</v>
      </c>
    </row>
    <row r="407" spans="1:11" x14ac:dyDescent="0.45">
      <c r="A407" t="s">
        <v>11759</v>
      </c>
      <c r="B407">
        <v>7</v>
      </c>
      <c r="C407" t="s">
        <v>5326</v>
      </c>
      <c r="D407" t="s">
        <v>5325</v>
      </c>
      <c r="E407" t="s">
        <v>4614</v>
      </c>
      <c r="F407">
        <v>2024</v>
      </c>
      <c r="G407" t="s">
        <v>5323</v>
      </c>
      <c r="I407" t="s">
        <v>5322</v>
      </c>
      <c r="J407" t="s">
        <v>5321</v>
      </c>
      <c r="K407" t="s">
        <v>12231</v>
      </c>
    </row>
    <row r="408" spans="1:11" x14ac:dyDescent="0.45">
      <c r="A408" t="s">
        <v>11759</v>
      </c>
      <c r="B408">
        <v>7</v>
      </c>
      <c r="C408" t="s">
        <v>1916</v>
      </c>
      <c r="D408" t="s">
        <v>1915</v>
      </c>
      <c r="E408" t="s">
        <v>1914</v>
      </c>
      <c r="F408">
        <v>2020</v>
      </c>
      <c r="G408" t="s">
        <v>1913</v>
      </c>
      <c r="I408" t="s">
        <v>1912</v>
      </c>
      <c r="J408" t="s">
        <v>1911</v>
      </c>
      <c r="K408" t="s">
        <v>12733</v>
      </c>
    </row>
    <row r="409" spans="1:11" x14ac:dyDescent="0.45">
      <c r="A409" t="s">
        <v>11759</v>
      </c>
      <c r="B409">
        <v>7</v>
      </c>
      <c r="C409" t="s">
        <v>5182</v>
      </c>
      <c r="D409" t="s">
        <v>5181</v>
      </c>
      <c r="E409" t="s">
        <v>5180</v>
      </c>
      <c r="F409">
        <v>2024</v>
      </c>
      <c r="G409" t="s">
        <v>5179</v>
      </c>
      <c r="I409" t="s">
        <v>5178</v>
      </c>
      <c r="J409" t="s">
        <v>5177</v>
      </c>
      <c r="K409" t="s">
        <v>12253</v>
      </c>
    </row>
    <row r="410" spans="1:11" x14ac:dyDescent="0.45">
      <c r="A410" t="s">
        <v>11759</v>
      </c>
      <c r="B410">
        <v>7</v>
      </c>
      <c r="C410" t="s">
        <v>2280</v>
      </c>
      <c r="D410" t="s">
        <v>2279</v>
      </c>
      <c r="E410" t="s">
        <v>2278</v>
      </c>
      <c r="F410">
        <v>2017</v>
      </c>
      <c r="G410" t="s">
        <v>2275</v>
      </c>
      <c r="I410" t="s">
        <v>2274</v>
      </c>
      <c r="J410" t="s">
        <v>2273</v>
      </c>
      <c r="K410" t="s">
        <v>12684</v>
      </c>
    </row>
    <row r="411" spans="1:11" x14ac:dyDescent="0.45">
      <c r="A411" t="s">
        <v>386</v>
      </c>
      <c r="B411" t="s">
        <v>17</v>
      </c>
      <c r="C411" t="s">
        <v>232</v>
      </c>
      <c r="D411" t="s">
        <v>233</v>
      </c>
      <c r="E411" t="s">
        <v>31</v>
      </c>
      <c r="F411">
        <v>2023</v>
      </c>
      <c r="G411" t="s">
        <v>235</v>
      </c>
      <c r="H411" t="s">
        <v>236</v>
      </c>
      <c r="I411" t="s">
        <v>237</v>
      </c>
      <c r="J411" t="s">
        <v>238</v>
      </c>
      <c r="K411" t="s">
        <v>12115</v>
      </c>
    </row>
    <row r="412" spans="1:11" x14ac:dyDescent="0.45">
      <c r="A412" t="s">
        <v>11759</v>
      </c>
      <c r="B412">
        <v>7</v>
      </c>
      <c r="C412" t="s">
        <v>2674</v>
      </c>
      <c r="D412" t="s">
        <v>2673</v>
      </c>
      <c r="E412" t="s">
        <v>2672</v>
      </c>
      <c r="F412">
        <v>2023</v>
      </c>
      <c r="G412" t="s">
        <v>2671</v>
      </c>
      <c r="I412" t="s">
        <v>2670</v>
      </c>
      <c r="J412" t="s">
        <v>2669</v>
      </c>
      <c r="K412" t="s">
        <v>12627</v>
      </c>
    </row>
    <row r="413" spans="1:11" x14ac:dyDescent="0.45">
      <c r="A413" t="s">
        <v>11759</v>
      </c>
      <c r="B413">
        <v>7</v>
      </c>
      <c r="C413" t="s">
        <v>5512</v>
      </c>
      <c r="D413" t="s">
        <v>5511</v>
      </c>
      <c r="E413" t="s">
        <v>1717</v>
      </c>
      <c r="F413">
        <v>2024</v>
      </c>
      <c r="G413" t="s">
        <v>5510</v>
      </c>
      <c r="I413" t="s">
        <v>5509</v>
      </c>
      <c r="J413" t="s">
        <v>5508</v>
      </c>
      <c r="K413" t="s">
        <v>12203</v>
      </c>
    </row>
    <row r="414" spans="1:11" x14ac:dyDescent="0.45">
      <c r="A414" t="s">
        <v>11760</v>
      </c>
      <c r="B414" t="s">
        <v>5857</v>
      </c>
      <c r="C414" t="s">
        <v>6529</v>
      </c>
      <c r="D414" t="s">
        <v>6526</v>
      </c>
      <c r="F414">
        <v>2018</v>
      </c>
      <c r="G414" t="s">
        <v>6523</v>
      </c>
      <c r="H414" t="s">
        <v>6524</v>
      </c>
      <c r="I414" t="s">
        <v>6522</v>
      </c>
      <c r="K414" t="s">
        <v>13157</v>
      </c>
    </row>
    <row r="415" spans="1:11" x14ac:dyDescent="0.45">
      <c r="A415" t="s">
        <v>11760</v>
      </c>
      <c r="B415" t="s">
        <v>5857</v>
      </c>
      <c r="C415" t="s">
        <v>6587</v>
      </c>
      <c r="D415" t="s">
        <v>6584</v>
      </c>
      <c r="F415">
        <v>2018</v>
      </c>
      <c r="G415" t="s">
        <v>6581</v>
      </c>
      <c r="H415" t="s">
        <v>6582</v>
      </c>
      <c r="I415" t="s">
        <v>6580</v>
      </c>
      <c r="K415" t="s">
        <v>13151</v>
      </c>
    </row>
    <row r="416" spans="1:11" x14ac:dyDescent="0.45">
      <c r="A416" t="s">
        <v>11759</v>
      </c>
      <c r="B416">
        <v>7</v>
      </c>
      <c r="C416" t="s">
        <v>5771</v>
      </c>
      <c r="D416" t="s">
        <v>5770</v>
      </c>
      <c r="E416" t="s">
        <v>3425</v>
      </c>
      <c r="F416">
        <v>2024</v>
      </c>
      <c r="G416" t="s">
        <v>5769</v>
      </c>
      <c r="I416" t="s">
        <v>5768</v>
      </c>
      <c r="J416" t="s">
        <v>5767</v>
      </c>
      <c r="K416" t="s">
        <v>12163</v>
      </c>
    </row>
    <row r="417" spans="1:11" x14ac:dyDescent="0.45">
      <c r="A417" t="s">
        <v>388</v>
      </c>
      <c r="C417" t="s">
        <v>441</v>
      </c>
      <c r="D417" t="s">
        <v>442</v>
      </c>
      <c r="F417">
        <v>2020</v>
      </c>
      <c r="G417" t="s">
        <v>434</v>
      </c>
      <c r="H417" t="s">
        <v>436</v>
      </c>
      <c r="I417" t="s">
        <v>438</v>
      </c>
      <c r="J417" t="s">
        <v>433</v>
      </c>
      <c r="K417" t="s">
        <v>12149</v>
      </c>
    </row>
    <row r="418" spans="1:11" x14ac:dyDescent="0.45">
      <c r="A418" t="s">
        <v>11761</v>
      </c>
      <c r="B418" t="s">
        <v>9095</v>
      </c>
      <c r="C418" t="s">
        <v>9750</v>
      </c>
      <c r="D418" t="s">
        <v>442</v>
      </c>
      <c r="F418">
        <v>2020</v>
      </c>
      <c r="G418" t="s">
        <v>12009</v>
      </c>
      <c r="H418" t="s">
        <v>436</v>
      </c>
      <c r="I418" t="s">
        <v>438</v>
      </c>
      <c r="J418" t="s">
        <v>9084</v>
      </c>
      <c r="K418" t="s">
        <v>12149</v>
      </c>
    </row>
    <row r="419" spans="1:11" x14ac:dyDescent="0.45">
      <c r="A419" t="s">
        <v>11759</v>
      </c>
      <c r="B419">
        <v>7</v>
      </c>
      <c r="C419" t="s">
        <v>1710</v>
      </c>
      <c r="D419" t="s">
        <v>1709</v>
      </c>
      <c r="E419" t="s">
        <v>1185</v>
      </c>
      <c r="F419">
        <v>2020</v>
      </c>
      <c r="G419" t="s">
        <v>1708</v>
      </c>
      <c r="I419" t="s">
        <v>1707</v>
      </c>
      <c r="J419" t="s">
        <v>1706</v>
      </c>
      <c r="K419" t="s">
        <v>12761</v>
      </c>
    </row>
    <row r="420" spans="1:11" x14ac:dyDescent="0.45">
      <c r="A420" t="s">
        <v>11759</v>
      </c>
      <c r="B420">
        <v>7</v>
      </c>
      <c r="C420" t="s">
        <v>2347</v>
      </c>
      <c r="D420" t="s">
        <v>2346</v>
      </c>
      <c r="E420" t="s">
        <v>612</v>
      </c>
      <c r="F420">
        <v>2017</v>
      </c>
      <c r="G420" t="s">
        <v>2344</v>
      </c>
      <c r="I420" t="s">
        <v>2343</v>
      </c>
      <c r="J420" t="s">
        <v>2342</v>
      </c>
      <c r="K420" t="s">
        <v>12675</v>
      </c>
    </row>
    <row r="421" spans="1:11" x14ac:dyDescent="0.45">
      <c r="A421" t="s">
        <v>386</v>
      </c>
      <c r="B421" t="s">
        <v>17</v>
      </c>
      <c r="C421" t="s">
        <v>72</v>
      </c>
      <c r="D421" t="s">
        <v>73</v>
      </c>
      <c r="E421" t="s">
        <v>74</v>
      </c>
      <c r="F421">
        <v>2024</v>
      </c>
      <c r="G421" t="s">
        <v>77</v>
      </c>
      <c r="H421" t="s">
        <v>78</v>
      </c>
      <c r="I421" t="s">
        <v>79</v>
      </c>
      <c r="J421" t="s">
        <v>80</v>
      </c>
      <c r="K421" t="s">
        <v>12091</v>
      </c>
    </row>
    <row r="422" spans="1:11" x14ac:dyDescent="0.45">
      <c r="A422" t="s">
        <v>11759</v>
      </c>
      <c r="B422">
        <v>7</v>
      </c>
      <c r="C422" t="s">
        <v>2032</v>
      </c>
      <c r="D422" t="s">
        <v>2031</v>
      </c>
      <c r="E422" t="s">
        <v>2030</v>
      </c>
      <c r="F422">
        <v>2020</v>
      </c>
      <c r="G422" t="s">
        <v>2029</v>
      </c>
      <c r="I422" t="s">
        <v>2028</v>
      </c>
      <c r="J422" t="s">
        <v>2027</v>
      </c>
      <c r="K422" t="s">
        <v>12717</v>
      </c>
    </row>
    <row r="423" spans="1:11" x14ac:dyDescent="0.45">
      <c r="A423" t="s">
        <v>11760</v>
      </c>
      <c r="B423" t="s">
        <v>5857</v>
      </c>
      <c r="C423" t="s">
        <v>7467</v>
      </c>
      <c r="D423" t="s">
        <v>7464</v>
      </c>
      <c r="F423">
        <v>2023</v>
      </c>
      <c r="G423" t="s">
        <v>7461</v>
      </c>
      <c r="H423" t="s">
        <v>7462</v>
      </c>
      <c r="I423" t="s">
        <v>7460</v>
      </c>
      <c r="K423" t="s">
        <v>13062</v>
      </c>
    </row>
    <row r="424" spans="1:11" x14ac:dyDescent="0.45">
      <c r="A424" t="s">
        <v>11761</v>
      </c>
      <c r="B424" t="s">
        <v>9095</v>
      </c>
      <c r="C424" t="s">
        <v>10433</v>
      </c>
      <c r="D424" t="s">
        <v>10431</v>
      </c>
      <c r="F424">
        <v>2023</v>
      </c>
      <c r="G424" t="s">
        <v>11927</v>
      </c>
      <c r="H424" t="s">
        <v>7462</v>
      </c>
      <c r="I424" t="s">
        <v>10429</v>
      </c>
      <c r="J424" t="s">
        <v>9084</v>
      </c>
      <c r="K424" t="s">
        <v>13062</v>
      </c>
    </row>
    <row r="425" spans="1:11" x14ac:dyDescent="0.45">
      <c r="A425" t="s">
        <v>11759</v>
      </c>
      <c r="B425">
        <v>7</v>
      </c>
      <c r="C425" t="s">
        <v>4304</v>
      </c>
      <c r="D425" t="s">
        <v>4303</v>
      </c>
      <c r="E425" t="s">
        <v>795</v>
      </c>
      <c r="F425">
        <v>2022</v>
      </c>
      <c r="G425" t="s">
        <v>4302</v>
      </c>
      <c r="I425" t="s">
        <v>4301</v>
      </c>
      <c r="J425" t="s">
        <v>4300</v>
      </c>
      <c r="K425" t="s">
        <v>12386</v>
      </c>
    </row>
    <row r="426" spans="1:11" x14ac:dyDescent="0.45">
      <c r="A426" t="s">
        <v>11760</v>
      </c>
      <c r="B426" t="s">
        <v>5857</v>
      </c>
      <c r="C426" t="s">
        <v>7607</v>
      </c>
      <c r="D426" t="s">
        <v>4303</v>
      </c>
      <c r="F426">
        <v>2022</v>
      </c>
      <c r="G426" t="s">
        <v>7603</v>
      </c>
      <c r="H426" t="s">
        <v>7604</v>
      </c>
      <c r="I426" t="s">
        <v>7602</v>
      </c>
      <c r="K426" t="s">
        <v>12386</v>
      </c>
    </row>
    <row r="427" spans="1:11" x14ac:dyDescent="0.45">
      <c r="A427" t="s">
        <v>11761</v>
      </c>
      <c r="B427" t="s">
        <v>9095</v>
      </c>
      <c r="C427" t="s">
        <v>10926</v>
      </c>
      <c r="D427" t="s">
        <v>4303</v>
      </c>
      <c r="F427">
        <v>2022</v>
      </c>
      <c r="G427" t="s">
        <v>11868</v>
      </c>
      <c r="H427" t="s">
        <v>7604</v>
      </c>
      <c r="I427" t="s">
        <v>4301</v>
      </c>
      <c r="J427" t="s">
        <v>9084</v>
      </c>
      <c r="K427" t="s">
        <v>12386</v>
      </c>
    </row>
    <row r="428" spans="1:11" x14ac:dyDescent="0.45">
      <c r="A428" t="s">
        <v>11759</v>
      </c>
      <c r="B428">
        <v>7</v>
      </c>
      <c r="C428" t="s">
        <v>981</v>
      </c>
      <c r="D428" t="s">
        <v>980</v>
      </c>
      <c r="E428" t="s">
        <v>979</v>
      </c>
      <c r="F428">
        <v>2021</v>
      </c>
      <c r="G428" t="s">
        <v>978</v>
      </c>
      <c r="I428" t="s">
        <v>977</v>
      </c>
      <c r="J428" t="s">
        <v>976</v>
      </c>
      <c r="K428" t="s">
        <v>12863</v>
      </c>
    </row>
    <row r="429" spans="1:11" x14ac:dyDescent="0.45">
      <c r="A429" t="s">
        <v>386</v>
      </c>
      <c r="B429" t="s">
        <v>17</v>
      </c>
      <c r="C429" t="s">
        <v>294</v>
      </c>
      <c r="D429" t="s">
        <v>295</v>
      </c>
      <c r="E429" t="s">
        <v>40</v>
      </c>
      <c r="F429">
        <v>2021</v>
      </c>
      <c r="G429" t="s">
        <v>298</v>
      </c>
      <c r="H429" t="s">
        <v>299</v>
      </c>
      <c r="I429" t="s">
        <v>300</v>
      </c>
      <c r="K429" t="s">
        <v>12124</v>
      </c>
    </row>
    <row r="430" spans="1:11" x14ac:dyDescent="0.45">
      <c r="A430" t="s">
        <v>11759</v>
      </c>
      <c r="B430">
        <v>7</v>
      </c>
      <c r="C430" t="s">
        <v>3281</v>
      </c>
      <c r="D430" t="s">
        <v>3280</v>
      </c>
      <c r="E430" t="s">
        <v>1318</v>
      </c>
      <c r="F430">
        <v>2022</v>
      </c>
      <c r="G430" t="s">
        <v>3279</v>
      </c>
      <c r="I430" t="s">
        <v>3278</v>
      </c>
      <c r="J430" t="s">
        <v>3277</v>
      </c>
      <c r="K430" t="s">
        <v>12537</v>
      </c>
    </row>
    <row r="431" spans="1:11" x14ac:dyDescent="0.45">
      <c r="A431" t="s">
        <v>11759</v>
      </c>
      <c r="B431">
        <v>7</v>
      </c>
      <c r="C431" t="s">
        <v>1249</v>
      </c>
      <c r="D431" t="s">
        <v>1248</v>
      </c>
      <c r="E431" t="s">
        <v>795</v>
      </c>
      <c r="F431">
        <v>2020</v>
      </c>
      <c r="G431" t="s">
        <v>1247</v>
      </c>
      <c r="I431" t="s">
        <v>1246</v>
      </c>
      <c r="J431" t="s">
        <v>1245</v>
      </c>
      <c r="K431" t="s">
        <v>12824</v>
      </c>
    </row>
    <row r="432" spans="1:11" x14ac:dyDescent="0.45">
      <c r="A432" t="s">
        <v>11760</v>
      </c>
      <c r="B432" t="s">
        <v>5857</v>
      </c>
      <c r="C432" t="s">
        <v>8142</v>
      </c>
      <c r="D432" t="s">
        <v>8139</v>
      </c>
      <c r="F432">
        <v>2022</v>
      </c>
      <c r="G432" t="s">
        <v>8136</v>
      </c>
      <c r="H432" t="s">
        <v>8137</v>
      </c>
      <c r="I432" t="s">
        <v>8135</v>
      </c>
      <c r="K432" t="s">
        <v>12999</v>
      </c>
    </row>
    <row r="433" spans="1:11" x14ac:dyDescent="0.45">
      <c r="A433" t="s">
        <v>11761</v>
      </c>
      <c r="B433" t="s">
        <v>9095</v>
      </c>
      <c r="C433" t="s">
        <v>10072</v>
      </c>
      <c r="D433" t="s">
        <v>8139</v>
      </c>
      <c r="F433">
        <v>2022</v>
      </c>
      <c r="G433" t="s">
        <v>11971</v>
      </c>
      <c r="H433" t="s">
        <v>8137</v>
      </c>
      <c r="I433" t="s">
        <v>10069</v>
      </c>
      <c r="J433" t="s">
        <v>9084</v>
      </c>
      <c r="K433" t="s">
        <v>12999</v>
      </c>
    </row>
    <row r="434" spans="1:11" x14ac:dyDescent="0.45">
      <c r="A434" t="s">
        <v>11759</v>
      </c>
      <c r="B434">
        <v>7</v>
      </c>
      <c r="C434" t="s">
        <v>1304</v>
      </c>
      <c r="D434" t="s">
        <v>1303</v>
      </c>
      <c r="E434" t="s">
        <v>1302</v>
      </c>
      <c r="F434">
        <v>2020</v>
      </c>
      <c r="G434" t="s">
        <v>1301</v>
      </c>
      <c r="I434" t="s">
        <v>1300</v>
      </c>
      <c r="J434" t="s">
        <v>1299</v>
      </c>
      <c r="K434" t="s">
        <v>12816</v>
      </c>
    </row>
    <row r="435" spans="1:11" x14ac:dyDescent="0.45">
      <c r="A435" t="s">
        <v>11759</v>
      </c>
      <c r="B435">
        <v>7</v>
      </c>
      <c r="C435" t="s">
        <v>722</v>
      </c>
      <c r="D435" t="s">
        <v>721</v>
      </c>
      <c r="E435" t="s">
        <v>720</v>
      </c>
      <c r="F435">
        <v>2021</v>
      </c>
      <c r="G435" t="s">
        <v>717</v>
      </c>
      <c r="I435" t="s">
        <v>716</v>
      </c>
      <c r="J435" t="s">
        <v>715</v>
      </c>
      <c r="K435" t="s">
        <v>12899</v>
      </c>
    </row>
    <row r="436" spans="1:11" x14ac:dyDescent="0.45">
      <c r="A436" t="s">
        <v>11759</v>
      </c>
      <c r="B436">
        <v>7</v>
      </c>
      <c r="C436" t="s">
        <v>832</v>
      </c>
      <c r="D436" t="s">
        <v>831</v>
      </c>
      <c r="E436" t="s">
        <v>830</v>
      </c>
      <c r="F436">
        <v>2020</v>
      </c>
      <c r="G436" t="s">
        <v>829</v>
      </c>
      <c r="I436" t="s">
        <v>828</v>
      </c>
      <c r="J436" t="s">
        <v>827</v>
      </c>
      <c r="K436" t="s">
        <v>12884</v>
      </c>
    </row>
    <row r="437" spans="1:11" x14ac:dyDescent="0.45">
      <c r="A437" t="s">
        <v>11760</v>
      </c>
      <c r="B437" t="s">
        <v>5857</v>
      </c>
      <c r="C437" t="s">
        <v>6811</v>
      </c>
      <c r="D437" t="s">
        <v>6898</v>
      </c>
      <c r="F437">
        <v>2021</v>
      </c>
      <c r="G437" t="s">
        <v>6896</v>
      </c>
      <c r="H437" t="s">
        <v>6897</v>
      </c>
      <c r="I437" t="s">
        <v>6895</v>
      </c>
      <c r="K437" t="s">
        <v>13122</v>
      </c>
    </row>
    <row r="438" spans="1:11" x14ac:dyDescent="0.45">
      <c r="A438" t="s">
        <v>11761</v>
      </c>
      <c r="B438" t="s">
        <v>9095</v>
      </c>
      <c r="C438" t="s">
        <v>10179</v>
      </c>
      <c r="D438" t="s">
        <v>6898</v>
      </c>
      <c r="F438">
        <v>2021</v>
      </c>
      <c r="G438" t="s">
        <v>11958</v>
      </c>
      <c r="H438" t="s">
        <v>6897</v>
      </c>
      <c r="I438" t="s">
        <v>10177</v>
      </c>
      <c r="J438" t="s">
        <v>9084</v>
      </c>
      <c r="K438" t="s">
        <v>13122</v>
      </c>
    </row>
    <row r="439" spans="1:11" x14ac:dyDescent="0.45">
      <c r="A439" t="s">
        <v>11759</v>
      </c>
      <c r="B439">
        <v>7</v>
      </c>
      <c r="C439" t="s">
        <v>3522</v>
      </c>
      <c r="D439" t="s">
        <v>3521</v>
      </c>
      <c r="E439" t="s">
        <v>720</v>
      </c>
      <c r="F439">
        <v>2023</v>
      </c>
      <c r="G439" t="s">
        <v>3518</v>
      </c>
      <c r="I439" t="s">
        <v>3517</v>
      </c>
      <c r="K439" t="s">
        <v>12501</v>
      </c>
    </row>
    <row r="440" spans="1:11" x14ac:dyDescent="0.45">
      <c r="A440" t="s">
        <v>11759</v>
      </c>
      <c r="B440">
        <v>7</v>
      </c>
      <c r="C440" t="s">
        <v>5175</v>
      </c>
      <c r="D440" t="s">
        <v>5174</v>
      </c>
      <c r="E440" t="s">
        <v>902</v>
      </c>
      <c r="F440">
        <v>2024</v>
      </c>
      <c r="G440" t="s">
        <v>5172</v>
      </c>
      <c r="I440" t="s">
        <v>5171</v>
      </c>
      <c r="J440" t="s">
        <v>5170</v>
      </c>
      <c r="K440" t="s">
        <v>12254</v>
      </c>
    </row>
    <row r="441" spans="1:11" x14ac:dyDescent="0.45">
      <c r="A441" t="s">
        <v>11760</v>
      </c>
      <c r="B441" t="s">
        <v>5857</v>
      </c>
      <c r="C441" t="s">
        <v>6177</v>
      </c>
      <c r="D441" t="s">
        <v>6175</v>
      </c>
      <c r="F441">
        <v>2017</v>
      </c>
      <c r="G441" t="s">
        <v>6172</v>
      </c>
      <c r="H441" t="s">
        <v>6173</v>
      </c>
      <c r="I441" t="s">
        <v>6171</v>
      </c>
      <c r="K441" t="s">
        <v>13191</v>
      </c>
    </row>
    <row r="442" spans="1:11" x14ac:dyDescent="0.45">
      <c r="A442" t="s">
        <v>11761</v>
      </c>
      <c r="B442" t="s">
        <v>9095</v>
      </c>
      <c r="C442" t="s">
        <v>10604</v>
      </c>
      <c r="D442" t="s">
        <v>10602</v>
      </c>
      <c r="F442">
        <v>2017</v>
      </c>
      <c r="G442" t="s">
        <v>11907</v>
      </c>
      <c r="H442" t="s">
        <v>6173</v>
      </c>
      <c r="I442" t="s">
        <v>10601</v>
      </c>
      <c r="J442" t="s">
        <v>9084</v>
      </c>
      <c r="K442" t="s">
        <v>13191</v>
      </c>
    </row>
    <row r="443" spans="1:11" x14ac:dyDescent="0.45">
      <c r="A443" t="s">
        <v>386</v>
      </c>
      <c r="B443" t="s">
        <v>17</v>
      </c>
      <c r="C443" t="s">
        <v>319</v>
      </c>
      <c r="D443" t="s">
        <v>320</v>
      </c>
      <c r="E443" t="s">
        <v>20</v>
      </c>
      <c r="F443">
        <v>2018</v>
      </c>
      <c r="G443" t="s">
        <v>323</v>
      </c>
      <c r="H443" t="s">
        <v>324</v>
      </c>
      <c r="I443" t="s">
        <v>325</v>
      </c>
      <c r="J443" t="s">
        <v>326</v>
      </c>
      <c r="K443" t="s">
        <v>12127</v>
      </c>
    </row>
    <row r="444" spans="1:11" x14ac:dyDescent="0.45">
      <c r="A444" t="s">
        <v>11760</v>
      </c>
      <c r="B444" t="s">
        <v>5857</v>
      </c>
      <c r="C444" t="s">
        <v>6201</v>
      </c>
      <c r="D444" t="s">
        <v>6198</v>
      </c>
      <c r="F444">
        <v>2018</v>
      </c>
      <c r="G444" t="s">
        <v>6195</v>
      </c>
      <c r="H444" t="s">
        <v>6196</v>
      </c>
      <c r="I444" t="s">
        <v>6194</v>
      </c>
      <c r="K444" t="s">
        <v>13189</v>
      </c>
    </row>
    <row r="445" spans="1:11" x14ac:dyDescent="0.45">
      <c r="A445" t="s">
        <v>11760</v>
      </c>
      <c r="B445" t="s">
        <v>5857</v>
      </c>
      <c r="C445" t="s">
        <v>8400</v>
      </c>
      <c r="D445" t="s">
        <v>8398</v>
      </c>
      <c r="F445">
        <v>2024</v>
      </c>
      <c r="G445" t="s">
        <v>8396</v>
      </c>
      <c r="H445" t="s">
        <v>8397</v>
      </c>
      <c r="I445" t="s">
        <v>8395</v>
      </c>
      <c r="K445" t="s">
        <v>12981</v>
      </c>
    </row>
    <row r="446" spans="1:11" x14ac:dyDescent="0.45">
      <c r="A446" t="s">
        <v>11761</v>
      </c>
      <c r="B446" t="s">
        <v>9095</v>
      </c>
      <c r="C446" t="s">
        <v>11397</v>
      </c>
      <c r="D446" t="s">
        <v>8398</v>
      </c>
      <c r="F446">
        <v>2024</v>
      </c>
      <c r="G446" t="s">
        <v>11805</v>
      </c>
      <c r="H446" t="s">
        <v>8397</v>
      </c>
      <c r="I446" t="s">
        <v>11395</v>
      </c>
      <c r="J446" t="s">
        <v>9084</v>
      </c>
      <c r="K446" t="s">
        <v>12981</v>
      </c>
    </row>
    <row r="447" spans="1:11" x14ac:dyDescent="0.45">
      <c r="A447" t="s">
        <v>11759</v>
      </c>
      <c r="B447">
        <v>7</v>
      </c>
      <c r="C447" t="s">
        <v>713</v>
      </c>
      <c r="D447" t="s">
        <v>712</v>
      </c>
      <c r="E447" t="s">
        <v>711</v>
      </c>
      <c r="F447">
        <v>2021</v>
      </c>
      <c r="G447" t="s">
        <v>710</v>
      </c>
      <c r="I447" t="s">
        <v>709</v>
      </c>
      <c r="J447" t="s">
        <v>708</v>
      </c>
      <c r="K447" t="s">
        <v>12900</v>
      </c>
    </row>
    <row r="448" spans="1:11" x14ac:dyDescent="0.45">
      <c r="A448" t="s">
        <v>11760</v>
      </c>
      <c r="B448" t="s">
        <v>5857</v>
      </c>
      <c r="C448" t="s">
        <v>6623</v>
      </c>
      <c r="D448" t="s">
        <v>6620</v>
      </c>
      <c r="F448">
        <v>2022</v>
      </c>
      <c r="G448" t="s">
        <v>6618</v>
      </c>
      <c r="H448" t="s">
        <v>6619</v>
      </c>
      <c r="I448" t="s">
        <v>6617</v>
      </c>
      <c r="K448" t="s">
        <v>13147</v>
      </c>
    </row>
    <row r="449" spans="1:11" x14ac:dyDescent="0.45">
      <c r="A449" t="s">
        <v>11761</v>
      </c>
      <c r="B449" t="s">
        <v>9095</v>
      </c>
      <c r="C449" t="s">
        <v>9977</v>
      </c>
      <c r="D449" t="s">
        <v>6620</v>
      </c>
      <c r="F449">
        <v>2022</v>
      </c>
      <c r="G449" t="s">
        <v>11982</v>
      </c>
      <c r="H449" t="s">
        <v>6619</v>
      </c>
      <c r="I449" t="s">
        <v>9974</v>
      </c>
      <c r="J449" t="s">
        <v>9084</v>
      </c>
      <c r="K449" t="s">
        <v>13147</v>
      </c>
    </row>
    <row r="450" spans="1:11" x14ac:dyDescent="0.45">
      <c r="A450" t="s">
        <v>11759</v>
      </c>
      <c r="B450">
        <v>7</v>
      </c>
      <c r="C450" t="s">
        <v>3658</v>
      </c>
      <c r="D450" t="s">
        <v>3657</v>
      </c>
      <c r="E450" t="s">
        <v>2214</v>
      </c>
      <c r="F450">
        <v>2023</v>
      </c>
      <c r="G450" t="s">
        <v>3655</v>
      </c>
      <c r="I450" t="s">
        <v>3654</v>
      </c>
      <c r="J450" t="s">
        <v>3653</v>
      </c>
      <c r="K450" t="s">
        <v>12482</v>
      </c>
    </row>
    <row r="451" spans="1:11" x14ac:dyDescent="0.45">
      <c r="A451" t="s">
        <v>11759</v>
      </c>
      <c r="B451">
        <v>7</v>
      </c>
      <c r="C451" t="s">
        <v>4406</v>
      </c>
      <c r="D451" t="s">
        <v>4405</v>
      </c>
      <c r="E451" t="s">
        <v>795</v>
      </c>
      <c r="F451">
        <v>2022</v>
      </c>
      <c r="G451" t="s">
        <v>4404</v>
      </c>
      <c r="I451" t="s">
        <v>4403</v>
      </c>
      <c r="J451" t="s">
        <v>4402</v>
      </c>
      <c r="K451" t="s">
        <v>12371</v>
      </c>
    </row>
    <row r="452" spans="1:11" x14ac:dyDescent="0.45">
      <c r="A452" t="s">
        <v>11760</v>
      </c>
      <c r="B452" t="s">
        <v>5857</v>
      </c>
      <c r="C452" t="s">
        <v>6914</v>
      </c>
      <c r="D452" t="s">
        <v>4405</v>
      </c>
      <c r="F452">
        <v>2022</v>
      </c>
      <c r="G452" t="s">
        <v>6910</v>
      </c>
      <c r="H452" t="s">
        <v>6911</v>
      </c>
      <c r="I452" t="s">
        <v>6909</v>
      </c>
      <c r="K452" t="s">
        <v>12371</v>
      </c>
    </row>
    <row r="453" spans="1:11" x14ac:dyDescent="0.45">
      <c r="A453" t="s">
        <v>11761</v>
      </c>
      <c r="B453" t="s">
        <v>9095</v>
      </c>
      <c r="C453" t="s">
        <v>10985</v>
      </c>
      <c r="D453" t="s">
        <v>4405</v>
      </c>
      <c r="F453">
        <v>2022</v>
      </c>
      <c r="G453" t="s">
        <v>11859</v>
      </c>
      <c r="H453" t="s">
        <v>6911</v>
      </c>
      <c r="I453" t="s">
        <v>10984</v>
      </c>
      <c r="J453" t="s">
        <v>9084</v>
      </c>
      <c r="K453" t="s">
        <v>12371</v>
      </c>
    </row>
    <row r="454" spans="1:11" x14ac:dyDescent="0.45">
      <c r="A454" t="s">
        <v>11760</v>
      </c>
      <c r="B454" t="s">
        <v>5857</v>
      </c>
      <c r="C454" t="s">
        <v>6272</v>
      </c>
      <c r="D454" t="s">
        <v>6269</v>
      </c>
      <c r="F454">
        <v>2019</v>
      </c>
      <c r="G454" t="s">
        <v>6266</v>
      </c>
      <c r="H454" t="s">
        <v>6267</v>
      </c>
      <c r="I454" t="s">
        <v>6265</v>
      </c>
      <c r="K454" t="s">
        <v>13183</v>
      </c>
    </row>
    <row r="455" spans="1:11" x14ac:dyDescent="0.45">
      <c r="A455" t="s">
        <v>11759</v>
      </c>
      <c r="B455">
        <v>7</v>
      </c>
      <c r="C455" t="s">
        <v>2628</v>
      </c>
      <c r="D455" t="s">
        <v>2627</v>
      </c>
      <c r="E455" t="s">
        <v>2626</v>
      </c>
      <c r="F455">
        <v>2023</v>
      </c>
      <c r="G455" t="s">
        <v>2624</v>
      </c>
      <c r="I455" t="s">
        <v>2623</v>
      </c>
      <c r="J455" t="s">
        <v>2622</v>
      </c>
      <c r="K455" t="s">
        <v>12634</v>
      </c>
    </row>
    <row r="456" spans="1:11" x14ac:dyDescent="0.45">
      <c r="A456" t="s">
        <v>11760</v>
      </c>
      <c r="B456" t="s">
        <v>5901</v>
      </c>
      <c r="C456" t="s">
        <v>8165</v>
      </c>
      <c r="D456" t="s">
        <v>2627</v>
      </c>
      <c r="F456">
        <v>2023</v>
      </c>
      <c r="G456" t="s">
        <v>8161</v>
      </c>
      <c r="H456" t="s">
        <v>8162</v>
      </c>
      <c r="I456" t="s">
        <v>8160</v>
      </c>
      <c r="K456" t="s">
        <v>12634</v>
      </c>
    </row>
    <row r="457" spans="1:11" x14ac:dyDescent="0.45">
      <c r="A457" t="s">
        <v>11761</v>
      </c>
      <c r="B457" t="s">
        <v>9095</v>
      </c>
      <c r="C457" t="s">
        <v>9513</v>
      </c>
      <c r="D457" t="s">
        <v>2627</v>
      </c>
      <c r="F457">
        <v>2023</v>
      </c>
      <c r="G457" t="s">
        <v>12037</v>
      </c>
      <c r="H457" t="s">
        <v>8162</v>
      </c>
      <c r="I457" t="s">
        <v>9511</v>
      </c>
      <c r="J457" t="s">
        <v>9084</v>
      </c>
      <c r="K457" t="s">
        <v>12634</v>
      </c>
    </row>
    <row r="458" spans="1:11" x14ac:dyDescent="0.45">
      <c r="A458" t="s">
        <v>11759</v>
      </c>
      <c r="B458">
        <v>7</v>
      </c>
      <c r="C458" t="s">
        <v>3981</v>
      </c>
      <c r="D458" t="s">
        <v>3980</v>
      </c>
      <c r="E458" t="s">
        <v>2652</v>
      </c>
      <c r="F458">
        <v>2021</v>
      </c>
      <c r="G458" t="s">
        <v>3978</v>
      </c>
      <c r="I458" t="s">
        <v>3977</v>
      </c>
      <c r="J458" t="s">
        <v>3976</v>
      </c>
      <c r="K458" t="s">
        <v>12435</v>
      </c>
    </row>
    <row r="459" spans="1:11" x14ac:dyDescent="0.45">
      <c r="A459" t="s">
        <v>11759</v>
      </c>
      <c r="B459">
        <v>7</v>
      </c>
      <c r="C459" t="s">
        <v>5456</v>
      </c>
      <c r="D459" t="s">
        <v>5455</v>
      </c>
      <c r="E459" t="s">
        <v>766</v>
      </c>
      <c r="F459">
        <v>2024</v>
      </c>
      <c r="G459" t="s">
        <v>5454</v>
      </c>
      <c r="I459" t="s">
        <v>5453</v>
      </c>
      <c r="J459" t="s">
        <v>5452</v>
      </c>
      <c r="K459" t="s">
        <v>12211</v>
      </c>
    </row>
    <row r="460" spans="1:11" x14ac:dyDescent="0.45">
      <c r="A460" t="s">
        <v>11760</v>
      </c>
      <c r="B460" t="s">
        <v>5857</v>
      </c>
      <c r="C460" t="s">
        <v>8817</v>
      </c>
      <c r="D460" t="s">
        <v>5455</v>
      </c>
      <c r="F460">
        <v>2024</v>
      </c>
      <c r="G460" t="s">
        <v>8813</v>
      </c>
      <c r="H460" t="s">
        <v>8814</v>
      </c>
      <c r="I460" t="s">
        <v>8812</v>
      </c>
      <c r="K460" t="s">
        <v>12211</v>
      </c>
    </row>
    <row r="461" spans="1:11" x14ac:dyDescent="0.45">
      <c r="A461" t="s">
        <v>11761</v>
      </c>
      <c r="B461" t="s">
        <v>9095</v>
      </c>
      <c r="C461" t="s">
        <v>11660</v>
      </c>
      <c r="D461" t="s">
        <v>5455</v>
      </c>
      <c r="F461">
        <v>2024</v>
      </c>
      <c r="G461" t="s">
        <v>11769</v>
      </c>
      <c r="H461" t="s">
        <v>8814</v>
      </c>
      <c r="I461" t="s">
        <v>11658</v>
      </c>
      <c r="J461" t="s">
        <v>9084</v>
      </c>
      <c r="K461" t="s">
        <v>12211</v>
      </c>
    </row>
    <row r="462" spans="1:11" x14ac:dyDescent="0.45">
      <c r="A462" t="s">
        <v>11759</v>
      </c>
      <c r="B462">
        <v>7</v>
      </c>
      <c r="C462" t="s">
        <v>3393</v>
      </c>
      <c r="D462" t="s">
        <v>3392</v>
      </c>
      <c r="E462" t="s">
        <v>902</v>
      </c>
      <c r="F462">
        <v>2023</v>
      </c>
      <c r="G462" t="s">
        <v>3389</v>
      </c>
      <c r="I462" t="s">
        <v>3388</v>
      </c>
      <c r="J462" t="s">
        <v>3387</v>
      </c>
      <c r="K462" t="s">
        <v>12520</v>
      </c>
    </row>
    <row r="463" spans="1:11" x14ac:dyDescent="0.45">
      <c r="A463" t="s">
        <v>11760</v>
      </c>
      <c r="B463" t="s">
        <v>5857</v>
      </c>
      <c r="C463" t="s">
        <v>6242</v>
      </c>
      <c r="D463" t="s">
        <v>6239</v>
      </c>
      <c r="F463">
        <v>2017</v>
      </c>
      <c r="G463" t="s">
        <v>6236</v>
      </c>
      <c r="H463" t="s">
        <v>6237</v>
      </c>
      <c r="I463" t="s">
        <v>6235</v>
      </c>
      <c r="K463" t="s">
        <v>13186</v>
      </c>
    </row>
    <row r="464" spans="1:11" x14ac:dyDescent="0.45">
      <c r="A464" t="s">
        <v>11760</v>
      </c>
      <c r="B464" t="s">
        <v>5857</v>
      </c>
      <c r="C464" t="s">
        <v>6052</v>
      </c>
      <c r="D464" t="s">
        <v>6049</v>
      </c>
      <c r="F464">
        <v>2020</v>
      </c>
      <c r="G464" t="s">
        <v>6046</v>
      </c>
      <c r="H464" t="s">
        <v>6047</v>
      </c>
      <c r="I464" t="s">
        <v>6045</v>
      </c>
      <c r="K464" t="s">
        <v>13204</v>
      </c>
    </row>
    <row r="465" spans="1:11" x14ac:dyDescent="0.45">
      <c r="A465" t="s">
        <v>11761</v>
      </c>
      <c r="B465" t="s">
        <v>9095</v>
      </c>
      <c r="C465" t="s">
        <v>11572</v>
      </c>
      <c r="D465" t="s">
        <v>11570</v>
      </c>
      <c r="F465">
        <v>2020</v>
      </c>
      <c r="G465" t="s">
        <v>11782</v>
      </c>
      <c r="H465" t="s">
        <v>6047</v>
      </c>
      <c r="I465" t="s">
        <v>11568</v>
      </c>
      <c r="J465" t="s">
        <v>9084</v>
      </c>
      <c r="K465" t="s">
        <v>13204</v>
      </c>
    </row>
    <row r="466" spans="1:11" x14ac:dyDescent="0.45">
      <c r="A466" t="s">
        <v>11760</v>
      </c>
      <c r="B466" t="s">
        <v>5857</v>
      </c>
      <c r="C466" t="s">
        <v>6947</v>
      </c>
      <c r="D466" t="s">
        <v>6944</v>
      </c>
      <c r="F466">
        <v>2021</v>
      </c>
      <c r="G466" t="s">
        <v>6941</v>
      </c>
      <c r="H466" t="s">
        <v>6942</v>
      </c>
      <c r="I466" t="s">
        <v>6940</v>
      </c>
      <c r="K466" t="s">
        <v>13117</v>
      </c>
    </row>
    <row r="467" spans="1:11" x14ac:dyDescent="0.45">
      <c r="A467" t="s">
        <v>11761</v>
      </c>
      <c r="B467" t="s">
        <v>9095</v>
      </c>
      <c r="C467" t="s">
        <v>11223</v>
      </c>
      <c r="D467" t="s">
        <v>6944</v>
      </c>
      <c r="F467">
        <v>2021</v>
      </c>
      <c r="G467" t="s">
        <v>11829</v>
      </c>
      <c r="H467" t="s">
        <v>6942</v>
      </c>
      <c r="I467" t="s">
        <v>11221</v>
      </c>
      <c r="J467" t="s">
        <v>9084</v>
      </c>
      <c r="K467" t="s">
        <v>13117</v>
      </c>
    </row>
    <row r="468" spans="1:11" x14ac:dyDescent="0.45">
      <c r="A468" t="s">
        <v>11759</v>
      </c>
      <c r="B468">
        <v>7</v>
      </c>
      <c r="C468" t="s">
        <v>3805</v>
      </c>
      <c r="D468" t="s">
        <v>3804</v>
      </c>
      <c r="E468" t="s">
        <v>3803</v>
      </c>
      <c r="F468">
        <v>2023</v>
      </c>
      <c r="G468" t="s">
        <v>3802</v>
      </c>
      <c r="I468" t="s">
        <v>3801</v>
      </c>
      <c r="J468" t="s">
        <v>3800</v>
      </c>
      <c r="K468" t="s">
        <v>12460</v>
      </c>
    </row>
    <row r="469" spans="1:11" x14ac:dyDescent="0.45">
      <c r="A469" t="s">
        <v>11759</v>
      </c>
      <c r="B469">
        <v>7</v>
      </c>
      <c r="C469" t="s">
        <v>5450</v>
      </c>
      <c r="D469" t="s">
        <v>5449</v>
      </c>
      <c r="E469" t="s">
        <v>2679</v>
      </c>
      <c r="F469">
        <v>2024</v>
      </c>
      <c r="G469" t="s">
        <v>5448</v>
      </c>
      <c r="I469" t="s">
        <v>5447</v>
      </c>
      <c r="J469" t="s">
        <v>5446</v>
      </c>
      <c r="K469" t="s">
        <v>12212</v>
      </c>
    </row>
    <row r="470" spans="1:11" x14ac:dyDescent="0.45">
      <c r="A470" t="s">
        <v>11761</v>
      </c>
      <c r="B470" t="s">
        <v>9095</v>
      </c>
      <c r="C470" t="s">
        <v>9482</v>
      </c>
      <c r="D470" t="s">
        <v>9480</v>
      </c>
      <c r="F470">
        <v>2021</v>
      </c>
      <c r="G470" t="s">
        <v>12041</v>
      </c>
      <c r="H470" t="s">
        <v>9474</v>
      </c>
      <c r="I470" t="s">
        <v>9478</v>
      </c>
      <c r="J470" t="s">
        <v>9084</v>
      </c>
      <c r="K470" t="s">
        <v>13259</v>
      </c>
    </row>
    <row r="471" spans="1:11" x14ac:dyDescent="0.45">
      <c r="A471" t="s">
        <v>11760</v>
      </c>
      <c r="B471" t="s">
        <v>5901</v>
      </c>
      <c r="C471" t="s">
        <v>8375</v>
      </c>
      <c r="D471" t="s">
        <v>8372</v>
      </c>
      <c r="F471">
        <v>2024</v>
      </c>
      <c r="G471" t="s">
        <v>8368</v>
      </c>
      <c r="H471" t="s">
        <v>8369</v>
      </c>
      <c r="I471" t="s">
        <v>8367</v>
      </c>
      <c r="K471" t="s">
        <v>12984</v>
      </c>
    </row>
    <row r="472" spans="1:11" x14ac:dyDescent="0.45">
      <c r="A472" t="s">
        <v>11761</v>
      </c>
      <c r="B472" t="s">
        <v>9095</v>
      </c>
      <c r="C472" t="s">
        <v>10400</v>
      </c>
      <c r="D472" t="s">
        <v>8372</v>
      </c>
      <c r="F472">
        <v>2024</v>
      </c>
      <c r="G472" t="s">
        <v>11931</v>
      </c>
      <c r="H472" t="s">
        <v>8369</v>
      </c>
      <c r="I472" t="s">
        <v>10396</v>
      </c>
      <c r="J472" t="s">
        <v>9084</v>
      </c>
      <c r="K472" t="s">
        <v>12984</v>
      </c>
    </row>
    <row r="473" spans="1:11" x14ac:dyDescent="0.45">
      <c r="A473" t="s">
        <v>11761</v>
      </c>
      <c r="B473" t="s">
        <v>9095</v>
      </c>
      <c r="C473" t="s">
        <v>10312</v>
      </c>
      <c r="D473" t="s">
        <v>10310</v>
      </c>
      <c r="F473">
        <v>2024</v>
      </c>
      <c r="G473" t="s">
        <v>11941</v>
      </c>
      <c r="H473" t="s">
        <v>10306</v>
      </c>
      <c r="I473" t="s">
        <v>10308</v>
      </c>
      <c r="J473" t="s">
        <v>9084</v>
      </c>
      <c r="K473" t="s">
        <v>13244</v>
      </c>
    </row>
    <row r="474" spans="1:11" x14ac:dyDescent="0.45">
      <c r="A474" t="s">
        <v>11759</v>
      </c>
      <c r="B474">
        <v>7</v>
      </c>
      <c r="C474" t="s">
        <v>1404</v>
      </c>
      <c r="D474" t="s">
        <v>1403</v>
      </c>
      <c r="E474" t="s">
        <v>1402</v>
      </c>
      <c r="F474">
        <v>2019</v>
      </c>
      <c r="G474" t="s">
        <v>1400</v>
      </c>
      <c r="I474" t="s">
        <v>1399</v>
      </c>
      <c r="J474" t="s">
        <v>1398</v>
      </c>
      <c r="K474" t="s">
        <v>12803</v>
      </c>
    </row>
    <row r="475" spans="1:11" x14ac:dyDescent="0.45">
      <c r="A475" t="s">
        <v>11760</v>
      </c>
      <c r="B475" t="s">
        <v>5901</v>
      </c>
      <c r="C475" t="s">
        <v>6000</v>
      </c>
      <c r="D475" t="s">
        <v>1403</v>
      </c>
      <c r="F475">
        <v>2019</v>
      </c>
      <c r="G475" t="s">
        <v>5997</v>
      </c>
      <c r="H475" t="s">
        <v>5998</v>
      </c>
      <c r="I475" t="s">
        <v>5996</v>
      </c>
      <c r="K475" t="s">
        <v>12803</v>
      </c>
    </row>
    <row r="476" spans="1:11" x14ac:dyDescent="0.45">
      <c r="A476" t="s">
        <v>11761</v>
      </c>
      <c r="B476" t="s">
        <v>9095</v>
      </c>
      <c r="C476" t="s">
        <v>10879</v>
      </c>
      <c r="D476" t="s">
        <v>1403</v>
      </c>
      <c r="F476">
        <v>2019</v>
      </c>
      <c r="G476" t="s">
        <v>11874</v>
      </c>
      <c r="H476" t="s">
        <v>5998</v>
      </c>
      <c r="I476" t="s">
        <v>1399</v>
      </c>
      <c r="J476" t="s">
        <v>9084</v>
      </c>
      <c r="K476" t="s">
        <v>12803</v>
      </c>
    </row>
    <row r="477" spans="1:11" x14ac:dyDescent="0.45">
      <c r="A477" t="s">
        <v>11759</v>
      </c>
      <c r="B477">
        <v>7</v>
      </c>
      <c r="C477" t="s">
        <v>3636</v>
      </c>
      <c r="D477" t="s">
        <v>3635</v>
      </c>
      <c r="E477" t="s">
        <v>720</v>
      </c>
      <c r="F477">
        <v>2023</v>
      </c>
      <c r="G477" t="s">
        <v>3633</v>
      </c>
      <c r="I477" t="s">
        <v>3632</v>
      </c>
      <c r="J477" t="s">
        <v>3631</v>
      </c>
      <c r="K477" t="s">
        <v>12485</v>
      </c>
    </row>
    <row r="478" spans="1:11" x14ac:dyDescent="0.45">
      <c r="A478" t="s">
        <v>11760</v>
      </c>
      <c r="B478" t="s">
        <v>5857</v>
      </c>
      <c r="C478" t="s">
        <v>7275</v>
      </c>
      <c r="D478" t="s">
        <v>7272</v>
      </c>
      <c r="F478">
        <v>2021</v>
      </c>
      <c r="G478" t="s">
        <v>7269</v>
      </c>
      <c r="H478" t="s">
        <v>7270</v>
      </c>
      <c r="I478" t="s">
        <v>7268</v>
      </c>
      <c r="K478" t="s">
        <v>13083</v>
      </c>
    </row>
    <row r="479" spans="1:11" x14ac:dyDescent="0.45">
      <c r="A479" t="s">
        <v>11761</v>
      </c>
      <c r="B479" t="s">
        <v>9095</v>
      </c>
      <c r="C479" t="s">
        <v>9727</v>
      </c>
      <c r="D479" t="s">
        <v>7272</v>
      </c>
      <c r="F479">
        <v>2021</v>
      </c>
      <c r="G479" t="s">
        <v>12012</v>
      </c>
      <c r="H479" t="s">
        <v>7270</v>
      </c>
      <c r="I479" t="s">
        <v>9724</v>
      </c>
      <c r="J479" t="s">
        <v>9084</v>
      </c>
      <c r="K479" t="s">
        <v>13083</v>
      </c>
    </row>
    <row r="480" spans="1:11" x14ac:dyDescent="0.45">
      <c r="A480" t="s">
        <v>388</v>
      </c>
      <c r="C480" t="s">
        <v>479</v>
      </c>
      <c r="D480" t="s">
        <v>480</v>
      </c>
      <c r="F480">
        <v>2022</v>
      </c>
      <c r="G480" t="s">
        <v>473</v>
      </c>
      <c r="H480" t="s">
        <v>474</v>
      </c>
      <c r="I480" t="s">
        <v>476</v>
      </c>
      <c r="J480" t="s">
        <v>472</v>
      </c>
      <c r="K480" t="s">
        <v>12145</v>
      </c>
    </row>
    <row r="481" spans="1:11" x14ac:dyDescent="0.45">
      <c r="A481" t="s">
        <v>11759</v>
      </c>
      <c r="B481">
        <v>7</v>
      </c>
      <c r="C481" t="s">
        <v>4788</v>
      </c>
      <c r="D481" t="s">
        <v>4787</v>
      </c>
      <c r="E481" t="s">
        <v>4786</v>
      </c>
      <c r="F481">
        <v>2024</v>
      </c>
      <c r="G481" t="s">
        <v>4785</v>
      </c>
      <c r="I481" t="s">
        <v>4784</v>
      </c>
      <c r="J481" t="s">
        <v>4783</v>
      </c>
      <c r="K481" t="s">
        <v>12313</v>
      </c>
    </row>
    <row r="482" spans="1:11" x14ac:dyDescent="0.45">
      <c r="A482" t="s">
        <v>11760</v>
      </c>
      <c r="B482" t="s">
        <v>5857</v>
      </c>
      <c r="C482" t="s">
        <v>8358</v>
      </c>
      <c r="D482" t="s">
        <v>4787</v>
      </c>
      <c r="F482">
        <v>2024</v>
      </c>
      <c r="G482" t="s">
        <v>8355</v>
      </c>
      <c r="H482" t="s">
        <v>8356</v>
      </c>
      <c r="I482" t="s">
        <v>8354</v>
      </c>
      <c r="K482" t="s">
        <v>12313</v>
      </c>
    </row>
    <row r="483" spans="1:11" x14ac:dyDescent="0.45">
      <c r="A483" t="s">
        <v>11761</v>
      </c>
      <c r="B483" t="s">
        <v>9095</v>
      </c>
      <c r="C483" t="s">
        <v>9909</v>
      </c>
      <c r="D483" t="s">
        <v>9908</v>
      </c>
      <c r="F483">
        <v>2024</v>
      </c>
      <c r="G483" t="s">
        <v>11990</v>
      </c>
      <c r="H483" t="s">
        <v>8356</v>
      </c>
      <c r="I483" t="s">
        <v>9906</v>
      </c>
      <c r="J483" t="s">
        <v>9084</v>
      </c>
      <c r="K483" t="s">
        <v>13252</v>
      </c>
    </row>
    <row r="484" spans="1:11" x14ac:dyDescent="0.45">
      <c r="A484" t="s">
        <v>386</v>
      </c>
      <c r="B484" t="s">
        <v>17</v>
      </c>
      <c r="C484" t="s">
        <v>239</v>
      </c>
      <c r="D484" t="s">
        <v>240</v>
      </c>
      <c r="E484" t="s">
        <v>74</v>
      </c>
      <c r="F484">
        <v>2021</v>
      </c>
      <c r="G484" t="s">
        <v>242</v>
      </c>
      <c r="H484" t="s">
        <v>243</v>
      </c>
      <c r="I484" t="s">
        <v>244</v>
      </c>
      <c r="J484" t="s">
        <v>245</v>
      </c>
      <c r="K484" t="s">
        <v>12116</v>
      </c>
    </row>
    <row r="485" spans="1:11" x14ac:dyDescent="0.45">
      <c r="A485" t="s">
        <v>11759</v>
      </c>
      <c r="B485">
        <v>7</v>
      </c>
      <c r="C485" t="s">
        <v>5099</v>
      </c>
      <c r="D485" t="s">
        <v>5098</v>
      </c>
      <c r="E485" t="s">
        <v>3061</v>
      </c>
      <c r="F485">
        <v>2024</v>
      </c>
      <c r="G485" t="s">
        <v>5097</v>
      </c>
      <c r="I485" t="s">
        <v>5096</v>
      </c>
      <c r="K485" t="s">
        <v>12266</v>
      </c>
    </row>
    <row r="486" spans="1:11" x14ac:dyDescent="0.45">
      <c r="A486" t="s">
        <v>11759</v>
      </c>
      <c r="B486">
        <v>7</v>
      </c>
      <c r="C486" t="s">
        <v>2503</v>
      </c>
      <c r="D486" t="s">
        <v>2502</v>
      </c>
      <c r="E486" t="s">
        <v>2046</v>
      </c>
      <c r="F486">
        <v>2023</v>
      </c>
      <c r="G486" t="s">
        <v>2500</v>
      </c>
      <c r="I486" t="s">
        <v>2499</v>
      </c>
      <c r="J486" t="s">
        <v>2498</v>
      </c>
      <c r="K486" t="s">
        <v>12653</v>
      </c>
    </row>
    <row r="487" spans="1:11" x14ac:dyDescent="0.45">
      <c r="A487" t="s">
        <v>11759</v>
      </c>
      <c r="B487">
        <v>7</v>
      </c>
      <c r="C487" t="s">
        <v>730</v>
      </c>
      <c r="D487" t="s">
        <v>729</v>
      </c>
      <c r="E487" t="s">
        <v>728</v>
      </c>
      <c r="F487">
        <v>2021</v>
      </c>
      <c r="G487" t="s">
        <v>726</v>
      </c>
      <c r="I487" t="s">
        <v>725</v>
      </c>
      <c r="J487" t="s">
        <v>724</v>
      </c>
      <c r="K487" t="s">
        <v>12898</v>
      </c>
    </row>
    <row r="488" spans="1:11" x14ac:dyDescent="0.45">
      <c r="A488" t="s">
        <v>11759</v>
      </c>
      <c r="B488">
        <v>7</v>
      </c>
      <c r="C488" t="s">
        <v>4131</v>
      </c>
      <c r="D488" t="s">
        <v>4130</v>
      </c>
      <c r="E488" t="s">
        <v>720</v>
      </c>
      <c r="F488">
        <v>2022</v>
      </c>
      <c r="G488" t="s">
        <v>4128</v>
      </c>
      <c r="I488" t="s">
        <v>4127</v>
      </c>
      <c r="J488" t="s">
        <v>4126</v>
      </c>
      <c r="K488" t="s">
        <v>12413</v>
      </c>
    </row>
    <row r="489" spans="1:11" x14ac:dyDescent="0.45">
      <c r="A489" t="s">
        <v>11759</v>
      </c>
      <c r="B489">
        <v>7</v>
      </c>
      <c r="C489" t="s">
        <v>1809</v>
      </c>
      <c r="D489" t="s">
        <v>1808</v>
      </c>
      <c r="E489" t="s">
        <v>1807</v>
      </c>
      <c r="F489">
        <v>2019</v>
      </c>
      <c r="G489" t="s">
        <v>1804</v>
      </c>
      <c r="J489" t="s">
        <v>1803</v>
      </c>
      <c r="K489" t="s">
        <v>12748</v>
      </c>
    </row>
    <row r="490" spans="1:11" x14ac:dyDescent="0.45">
      <c r="A490" t="s">
        <v>11759</v>
      </c>
      <c r="B490">
        <v>7</v>
      </c>
      <c r="C490" t="s">
        <v>1336</v>
      </c>
      <c r="D490" t="s">
        <v>1335</v>
      </c>
      <c r="E490" t="s">
        <v>1125</v>
      </c>
      <c r="F490">
        <v>2020</v>
      </c>
      <c r="G490" t="s">
        <v>1332</v>
      </c>
      <c r="I490" t="s">
        <v>1331</v>
      </c>
      <c r="J490" t="s">
        <v>1330</v>
      </c>
      <c r="K490" t="s">
        <v>12812</v>
      </c>
    </row>
    <row r="491" spans="1:11" x14ac:dyDescent="0.45">
      <c r="A491" t="s">
        <v>11759</v>
      </c>
      <c r="B491">
        <v>7</v>
      </c>
      <c r="C491" t="s">
        <v>2475</v>
      </c>
      <c r="D491" t="s">
        <v>2474</v>
      </c>
      <c r="E491" t="s">
        <v>2473</v>
      </c>
      <c r="F491">
        <v>2017</v>
      </c>
      <c r="G491" t="s">
        <v>2471</v>
      </c>
      <c r="I491" t="s">
        <v>2470</v>
      </c>
      <c r="J491" t="s">
        <v>2469</v>
      </c>
      <c r="K491" t="s">
        <v>12657</v>
      </c>
    </row>
    <row r="492" spans="1:11" x14ac:dyDescent="0.45">
      <c r="A492" t="s">
        <v>11760</v>
      </c>
      <c r="B492" t="s">
        <v>5857</v>
      </c>
      <c r="C492" t="s">
        <v>7907</v>
      </c>
      <c r="D492" t="s">
        <v>7904</v>
      </c>
      <c r="F492">
        <v>2023</v>
      </c>
      <c r="G492" t="s">
        <v>7901</v>
      </c>
      <c r="H492" t="s">
        <v>7902</v>
      </c>
      <c r="I492" t="s">
        <v>7900</v>
      </c>
      <c r="K492" t="s">
        <v>13023</v>
      </c>
    </row>
    <row r="493" spans="1:11" x14ac:dyDescent="0.45">
      <c r="A493" t="s">
        <v>11761</v>
      </c>
      <c r="B493" t="s">
        <v>9095</v>
      </c>
      <c r="C493" t="s">
        <v>9207</v>
      </c>
      <c r="D493" t="s">
        <v>7904</v>
      </c>
      <c r="F493">
        <v>2023</v>
      </c>
      <c r="G493" t="s">
        <v>12072</v>
      </c>
      <c r="H493" t="s">
        <v>7902</v>
      </c>
      <c r="I493" t="s">
        <v>9204</v>
      </c>
      <c r="J493" t="s">
        <v>9084</v>
      </c>
      <c r="K493" t="s">
        <v>13023</v>
      </c>
    </row>
    <row r="494" spans="1:11" x14ac:dyDescent="0.45">
      <c r="A494" t="s">
        <v>11759</v>
      </c>
      <c r="B494">
        <v>7</v>
      </c>
      <c r="C494" t="s">
        <v>1733</v>
      </c>
      <c r="D494" t="s">
        <v>1732</v>
      </c>
      <c r="E494" t="s">
        <v>1731</v>
      </c>
      <c r="F494">
        <v>2019</v>
      </c>
      <c r="G494" t="s">
        <v>1730</v>
      </c>
      <c r="I494" t="s">
        <v>1729</v>
      </c>
      <c r="J494" t="s">
        <v>1728</v>
      </c>
      <c r="K494" t="s">
        <v>12758</v>
      </c>
    </row>
    <row r="495" spans="1:11" x14ac:dyDescent="0.45">
      <c r="A495" t="s">
        <v>11759</v>
      </c>
      <c r="B495">
        <v>7</v>
      </c>
      <c r="C495" t="s">
        <v>3098</v>
      </c>
      <c r="D495" t="s">
        <v>3097</v>
      </c>
      <c r="E495" t="s">
        <v>3096</v>
      </c>
      <c r="F495">
        <v>2023</v>
      </c>
      <c r="G495" t="s">
        <v>3095</v>
      </c>
      <c r="I495" t="s">
        <v>3094</v>
      </c>
      <c r="J495" t="s">
        <v>3093</v>
      </c>
      <c r="K495" t="s">
        <v>12564</v>
      </c>
    </row>
    <row r="496" spans="1:11" x14ac:dyDescent="0.45">
      <c r="A496" t="s">
        <v>11760</v>
      </c>
      <c r="B496" t="s">
        <v>5901</v>
      </c>
      <c r="C496" t="s">
        <v>8050</v>
      </c>
      <c r="D496" t="s">
        <v>3097</v>
      </c>
      <c r="F496">
        <v>2023</v>
      </c>
      <c r="G496" t="s">
        <v>8046</v>
      </c>
      <c r="H496" t="s">
        <v>8047</v>
      </c>
      <c r="I496" t="s">
        <v>8045</v>
      </c>
      <c r="K496" t="s">
        <v>12564</v>
      </c>
    </row>
    <row r="497" spans="1:11" x14ac:dyDescent="0.45">
      <c r="A497" t="s">
        <v>11761</v>
      </c>
      <c r="B497" t="s">
        <v>9095</v>
      </c>
      <c r="C497" t="s">
        <v>11125</v>
      </c>
      <c r="D497" t="s">
        <v>11123</v>
      </c>
      <c r="F497">
        <v>2023</v>
      </c>
      <c r="G497" t="s">
        <v>11842</v>
      </c>
      <c r="H497" t="s">
        <v>8047</v>
      </c>
      <c r="I497" t="s">
        <v>3094</v>
      </c>
      <c r="J497" t="s">
        <v>9084</v>
      </c>
      <c r="K497" t="s">
        <v>12564</v>
      </c>
    </row>
    <row r="498" spans="1:11" x14ac:dyDescent="0.45">
      <c r="A498" t="s">
        <v>11759</v>
      </c>
      <c r="B498">
        <v>7</v>
      </c>
      <c r="C498" t="s">
        <v>3158</v>
      </c>
      <c r="D498" t="s">
        <v>3157</v>
      </c>
      <c r="E498" t="s">
        <v>2706</v>
      </c>
      <c r="F498">
        <v>2023</v>
      </c>
      <c r="G498" t="s">
        <v>3156</v>
      </c>
      <c r="I498" t="s">
        <v>3155</v>
      </c>
      <c r="J498" t="s">
        <v>3154</v>
      </c>
      <c r="K498" t="s">
        <v>12555</v>
      </c>
    </row>
    <row r="499" spans="1:11" x14ac:dyDescent="0.45">
      <c r="A499" t="s">
        <v>11759</v>
      </c>
      <c r="B499">
        <v>7</v>
      </c>
      <c r="C499" t="s">
        <v>4672</v>
      </c>
      <c r="D499" t="s">
        <v>4671</v>
      </c>
      <c r="E499" t="s">
        <v>4670</v>
      </c>
      <c r="F499">
        <v>2024</v>
      </c>
      <c r="G499" t="s">
        <v>4669</v>
      </c>
      <c r="I499" t="s">
        <v>4668</v>
      </c>
      <c r="J499" t="s">
        <v>4667</v>
      </c>
      <c r="K499" t="s">
        <v>12331</v>
      </c>
    </row>
    <row r="500" spans="1:11" x14ac:dyDescent="0.45">
      <c r="A500" t="s">
        <v>11760</v>
      </c>
      <c r="B500" t="s">
        <v>5857</v>
      </c>
      <c r="C500" t="s">
        <v>8310</v>
      </c>
      <c r="D500" t="s">
        <v>4671</v>
      </c>
      <c r="F500">
        <v>2024</v>
      </c>
      <c r="G500" t="s">
        <v>8306</v>
      </c>
      <c r="H500" t="s">
        <v>8307</v>
      </c>
      <c r="I500" t="s">
        <v>8305</v>
      </c>
      <c r="K500" t="s">
        <v>12331</v>
      </c>
    </row>
    <row r="501" spans="1:11" x14ac:dyDescent="0.45">
      <c r="A501" t="s">
        <v>11761</v>
      </c>
      <c r="B501" t="s">
        <v>9095</v>
      </c>
      <c r="C501" t="s">
        <v>10497</v>
      </c>
      <c r="D501" t="s">
        <v>4671</v>
      </c>
      <c r="F501">
        <v>2024</v>
      </c>
      <c r="G501" t="s">
        <v>11919</v>
      </c>
      <c r="H501" t="s">
        <v>8307</v>
      </c>
      <c r="I501" t="s">
        <v>10494</v>
      </c>
      <c r="J501" t="s">
        <v>9084</v>
      </c>
      <c r="K501" t="s">
        <v>12331</v>
      </c>
    </row>
    <row r="502" spans="1:11" x14ac:dyDescent="0.45">
      <c r="A502" t="s">
        <v>11760</v>
      </c>
      <c r="B502" t="s">
        <v>5857</v>
      </c>
      <c r="C502" t="s">
        <v>6631</v>
      </c>
      <c r="D502" t="s">
        <v>6629</v>
      </c>
      <c r="F502">
        <v>2022</v>
      </c>
      <c r="G502" t="s">
        <v>6626</v>
      </c>
      <c r="H502" t="s">
        <v>6627</v>
      </c>
      <c r="I502" t="s">
        <v>6625</v>
      </c>
      <c r="K502" t="s">
        <v>13146</v>
      </c>
    </row>
    <row r="503" spans="1:11" x14ac:dyDescent="0.45">
      <c r="A503" t="s">
        <v>11761</v>
      </c>
      <c r="B503" t="s">
        <v>9095</v>
      </c>
      <c r="C503" t="s">
        <v>9612</v>
      </c>
      <c r="D503" t="s">
        <v>6629</v>
      </c>
      <c r="F503">
        <v>2022</v>
      </c>
      <c r="G503" t="s">
        <v>12026</v>
      </c>
      <c r="H503" t="s">
        <v>6627</v>
      </c>
      <c r="I503" t="s">
        <v>9609</v>
      </c>
      <c r="J503" t="s">
        <v>9084</v>
      </c>
      <c r="K503" t="s">
        <v>13146</v>
      </c>
    </row>
    <row r="504" spans="1:11" x14ac:dyDescent="0.45">
      <c r="A504" t="s">
        <v>11760</v>
      </c>
      <c r="B504" t="s">
        <v>5857</v>
      </c>
      <c r="C504" t="s">
        <v>6395</v>
      </c>
      <c r="D504" t="s">
        <v>6392</v>
      </c>
      <c r="F504">
        <v>2019</v>
      </c>
      <c r="G504" t="s">
        <v>6389</v>
      </c>
      <c r="H504" t="s">
        <v>6390</v>
      </c>
      <c r="I504" t="s">
        <v>6388</v>
      </c>
      <c r="K504" t="s">
        <v>13172</v>
      </c>
    </row>
    <row r="505" spans="1:11" x14ac:dyDescent="0.45">
      <c r="A505" t="s">
        <v>11761</v>
      </c>
      <c r="B505" t="s">
        <v>9095</v>
      </c>
      <c r="C505" t="s">
        <v>9918</v>
      </c>
      <c r="D505" t="s">
        <v>9916</v>
      </c>
      <c r="F505">
        <v>2019</v>
      </c>
      <c r="G505" t="s">
        <v>11989</v>
      </c>
      <c r="H505" t="s">
        <v>6390</v>
      </c>
      <c r="I505" t="s">
        <v>9914</v>
      </c>
      <c r="J505" t="s">
        <v>9084</v>
      </c>
      <c r="K505" t="s">
        <v>13172</v>
      </c>
    </row>
    <row r="506" spans="1:11" x14ac:dyDescent="0.45">
      <c r="A506" t="s">
        <v>11759</v>
      </c>
      <c r="B506">
        <v>7</v>
      </c>
      <c r="C506" t="s">
        <v>818</v>
      </c>
      <c r="D506" t="s">
        <v>817</v>
      </c>
      <c r="E506" t="s">
        <v>816</v>
      </c>
      <c r="F506">
        <v>2020</v>
      </c>
      <c r="G506" t="s">
        <v>814</v>
      </c>
      <c r="I506" t="s">
        <v>813</v>
      </c>
      <c r="J506" t="s">
        <v>812</v>
      </c>
      <c r="K506" t="s">
        <v>12886</v>
      </c>
    </row>
    <row r="507" spans="1:11" x14ac:dyDescent="0.45">
      <c r="A507" t="s">
        <v>11759</v>
      </c>
      <c r="B507">
        <v>7</v>
      </c>
      <c r="C507" t="s">
        <v>5606</v>
      </c>
      <c r="D507" t="s">
        <v>5605</v>
      </c>
      <c r="E507" t="s">
        <v>5604</v>
      </c>
      <c r="F507">
        <v>2024</v>
      </c>
      <c r="G507" t="s">
        <v>5601</v>
      </c>
      <c r="I507" t="s">
        <v>5600</v>
      </c>
      <c r="J507" t="s">
        <v>5599</v>
      </c>
      <c r="K507" t="s">
        <v>12189</v>
      </c>
    </row>
    <row r="508" spans="1:11" x14ac:dyDescent="0.45">
      <c r="A508" t="s">
        <v>11759</v>
      </c>
      <c r="B508">
        <v>7</v>
      </c>
      <c r="C508" t="s">
        <v>3629</v>
      </c>
      <c r="D508" t="s">
        <v>3628</v>
      </c>
      <c r="E508" t="s">
        <v>808</v>
      </c>
      <c r="F508">
        <v>2022</v>
      </c>
      <c r="G508" t="s">
        <v>3627</v>
      </c>
      <c r="I508" t="s">
        <v>3626</v>
      </c>
      <c r="J508" t="s">
        <v>3625</v>
      </c>
      <c r="K508" t="s">
        <v>12486</v>
      </c>
    </row>
    <row r="509" spans="1:11" x14ac:dyDescent="0.45">
      <c r="A509" t="s">
        <v>11760</v>
      </c>
      <c r="B509" t="s">
        <v>5857</v>
      </c>
      <c r="C509" t="s">
        <v>8669</v>
      </c>
      <c r="D509" t="s">
        <v>8667</v>
      </c>
      <c r="F509">
        <v>2024</v>
      </c>
      <c r="G509" t="s">
        <v>8664</v>
      </c>
      <c r="H509" t="s">
        <v>8665</v>
      </c>
      <c r="I509" t="s">
        <v>8663</v>
      </c>
      <c r="K509" t="s">
        <v>12957</v>
      </c>
    </row>
    <row r="510" spans="1:11" x14ac:dyDescent="0.45">
      <c r="A510" t="s">
        <v>11761</v>
      </c>
      <c r="B510" t="s">
        <v>9095</v>
      </c>
      <c r="C510" t="s">
        <v>9967</v>
      </c>
      <c r="D510" t="s">
        <v>8667</v>
      </c>
      <c r="F510">
        <v>2024</v>
      </c>
      <c r="G510" t="s">
        <v>11983</v>
      </c>
      <c r="H510" t="s">
        <v>8665</v>
      </c>
      <c r="I510" t="s">
        <v>9965</v>
      </c>
      <c r="J510" t="s">
        <v>9084</v>
      </c>
      <c r="K510" t="s">
        <v>12957</v>
      </c>
    </row>
    <row r="511" spans="1:11" x14ac:dyDescent="0.45">
      <c r="A511" t="s">
        <v>11759</v>
      </c>
      <c r="B511">
        <v>7</v>
      </c>
      <c r="C511" t="s">
        <v>4426</v>
      </c>
      <c r="D511" t="s">
        <v>4425</v>
      </c>
      <c r="E511" t="s">
        <v>3197</v>
      </c>
      <c r="F511">
        <v>2022</v>
      </c>
      <c r="G511" t="s">
        <v>4423</v>
      </c>
      <c r="I511" t="s">
        <v>4422</v>
      </c>
      <c r="J511" t="s">
        <v>4421</v>
      </c>
      <c r="K511" t="s">
        <v>12368</v>
      </c>
    </row>
    <row r="512" spans="1:11" x14ac:dyDescent="0.45">
      <c r="A512" t="s">
        <v>11760</v>
      </c>
      <c r="B512" t="s">
        <v>5857</v>
      </c>
      <c r="C512" t="s">
        <v>8068</v>
      </c>
      <c r="D512" t="s">
        <v>8065</v>
      </c>
      <c r="F512">
        <v>2023</v>
      </c>
      <c r="G512" t="s">
        <v>8062</v>
      </c>
      <c r="H512" t="s">
        <v>8063</v>
      </c>
      <c r="I512" t="s">
        <v>8061</v>
      </c>
      <c r="K512" t="s">
        <v>13006</v>
      </c>
    </row>
    <row r="513" spans="1:11" x14ac:dyDescent="0.45">
      <c r="A513" t="s">
        <v>11761</v>
      </c>
      <c r="B513" t="s">
        <v>9095</v>
      </c>
      <c r="C513" t="s">
        <v>9841</v>
      </c>
      <c r="D513" t="s">
        <v>8065</v>
      </c>
      <c r="F513">
        <v>2023</v>
      </c>
      <c r="G513" t="s">
        <v>11998</v>
      </c>
      <c r="H513" t="s">
        <v>8063</v>
      </c>
      <c r="I513" t="s">
        <v>9838</v>
      </c>
      <c r="J513" t="s">
        <v>9084</v>
      </c>
      <c r="K513" t="s">
        <v>13006</v>
      </c>
    </row>
    <row r="514" spans="1:11" x14ac:dyDescent="0.45">
      <c r="A514" t="s">
        <v>11760</v>
      </c>
      <c r="B514" t="s">
        <v>5857</v>
      </c>
      <c r="C514" t="s">
        <v>7130</v>
      </c>
      <c r="D514" t="s">
        <v>7127</v>
      </c>
      <c r="F514">
        <v>2021</v>
      </c>
      <c r="G514" t="s">
        <v>7125</v>
      </c>
      <c r="H514" t="s">
        <v>7126</v>
      </c>
      <c r="I514" t="s">
        <v>7124</v>
      </c>
      <c r="K514" t="s">
        <v>13099</v>
      </c>
    </row>
    <row r="515" spans="1:11" x14ac:dyDescent="0.45">
      <c r="A515" t="s">
        <v>11761</v>
      </c>
      <c r="B515" t="s">
        <v>9095</v>
      </c>
      <c r="C515" t="s">
        <v>9656</v>
      </c>
      <c r="D515" t="s">
        <v>7127</v>
      </c>
      <c r="F515">
        <v>2021</v>
      </c>
      <c r="G515" t="s">
        <v>12020</v>
      </c>
      <c r="H515" t="s">
        <v>7126</v>
      </c>
      <c r="I515" t="s">
        <v>9653</v>
      </c>
      <c r="J515" t="s">
        <v>9084</v>
      </c>
      <c r="K515" t="s">
        <v>13099</v>
      </c>
    </row>
    <row r="516" spans="1:11" x14ac:dyDescent="0.45">
      <c r="A516" t="s">
        <v>11759</v>
      </c>
      <c r="B516">
        <v>7</v>
      </c>
      <c r="C516" t="s">
        <v>4542</v>
      </c>
      <c r="D516" t="s">
        <v>4541</v>
      </c>
      <c r="E516" t="s">
        <v>4540</v>
      </c>
      <c r="F516">
        <v>2024</v>
      </c>
      <c r="G516" t="s">
        <v>4539</v>
      </c>
      <c r="I516" t="s">
        <v>4538</v>
      </c>
      <c r="J516" t="s">
        <v>4537</v>
      </c>
      <c r="K516" t="s">
        <v>12350</v>
      </c>
    </row>
    <row r="517" spans="1:11" x14ac:dyDescent="0.45">
      <c r="A517" t="s">
        <v>11760</v>
      </c>
      <c r="B517" t="s">
        <v>5857</v>
      </c>
      <c r="C517" t="s">
        <v>7291</v>
      </c>
      <c r="D517" t="s">
        <v>7288</v>
      </c>
      <c r="F517">
        <v>2020</v>
      </c>
      <c r="G517" t="s">
        <v>7285</v>
      </c>
      <c r="H517" t="s">
        <v>7286</v>
      </c>
      <c r="I517" t="s">
        <v>7284</v>
      </c>
      <c r="K517" t="s">
        <v>13082</v>
      </c>
    </row>
    <row r="518" spans="1:11" x14ac:dyDescent="0.45">
      <c r="A518" t="s">
        <v>11761</v>
      </c>
      <c r="B518" t="s">
        <v>9095</v>
      </c>
      <c r="C518" t="s">
        <v>9253</v>
      </c>
      <c r="D518" t="s">
        <v>7288</v>
      </c>
      <c r="F518">
        <v>2020</v>
      </c>
      <c r="G518" t="s">
        <v>12067</v>
      </c>
      <c r="H518" t="s">
        <v>7286</v>
      </c>
      <c r="I518" t="s">
        <v>9251</v>
      </c>
      <c r="J518" t="s">
        <v>9084</v>
      </c>
      <c r="K518" t="s">
        <v>13082</v>
      </c>
    </row>
    <row r="519" spans="1:11" x14ac:dyDescent="0.45">
      <c r="A519" t="s">
        <v>11760</v>
      </c>
      <c r="B519" t="s">
        <v>5857</v>
      </c>
      <c r="C519" t="s">
        <v>8824</v>
      </c>
      <c r="D519" t="s">
        <v>8822</v>
      </c>
      <c r="F519">
        <v>2023</v>
      </c>
      <c r="G519" t="s">
        <v>8820</v>
      </c>
      <c r="H519" t="s">
        <v>8821</v>
      </c>
      <c r="I519" t="s">
        <v>8819</v>
      </c>
      <c r="K519" t="s">
        <v>12943</v>
      </c>
    </row>
    <row r="520" spans="1:11" x14ac:dyDescent="0.45">
      <c r="A520" t="s">
        <v>11761</v>
      </c>
      <c r="B520" t="s">
        <v>9095</v>
      </c>
      <c r="C520" t="s">
        <v>10972</v>
      </c>
      <c r="D520" t="s">
        <v>8822</v>
      </c>
      <c r="F520">
        <v>2023</v>
      </c>
      <c r="G520" t="s">
        <v>11861</v>
      </c>
      <c r="H520" t="s">
        <v>8821</v>
      </c>
      <c r="I520" t="s">
        <v>10969</v>
      </c>
      <c r="J520" t="s">
        <v>9084</v>
      </c>
      <c r="K520" t="s">
        <v>12943</v>
      </c>
    </row>
    <row r="521" spans="1:11" x14ac:dyDescent="0.45">
      <c r="A521" t="s">
        <v>386</v>
      </c>
      <c r="B521" t="s">
        <v>17</v>
      </c>
      <c r="C521" t="s">
        <v>18</v>
      </c>
      <c r="D521" t="s">
        <v>19</v>
      </c>
      <c r="E521" t="s">
        <v>20</v>
      </c>
      <c r="F521">
        <v>2024</v>
      </c>
      <c r="G521" t="s">
        <v>25</v>
      </c>
      <c r="H521" t="s">
        <v>26</v>
      </c>
      <c r="I521" t="s">
        <v>27</v>
      </c>
      <c r="J521" t="s">
        <v>28</v>
      </c>
      <c r="K521" t="s">
        <v>12085</v>
      </c>
    </row>
    <row r="522" spans="1:11" x14ac:dyDescent="0.45">
      <c r="A522" t="s">
        <v>11760</v>
      </c>
      <c r="B522" t="s">
        <v>5857</v>
      </c>
      <c r="C522" t="s">
        <v>8717</v>
      </c>
      <c r="D522" t="s">
        <v>19</v>
      </c>
      <c r="F522">
        <v>2024</v>
      </c>
      <c r="G522" t="s">
        <v>8714</v>
      </c>
      <c r="H522" t="s">
        <v>26</v>
      </c>
      <c r="I522" t="s">
        <v>8713</v>
      </c>
      <c r="K522" t="s">
        <v>12085</v>
      </c>
    </row>
    <row r="523" spans="1:11" x14ac:dyDescent="0.45">
      <c r="A523" t="s">
        <v>11759</v>
      </c>
      <c r="B523">
        <v>7</v>
      </c>
      <c r="C523" t="s">
        <v>5067</v>
      </c>
      <c r="D523" t="s">
        <v>5066</v>
      </c>
      <c r="E523" t="s">
        <v>5065</v>
      </c>
      <c r="F523">
        <v>2024</v>
      </c>
      <c r="G523" t="s">
        <v>5064</v>
      </c>
      <c r="I523" t="s">
        <v>5063</v>
      </c>
      <c r="J523" t="s">
        <v>5062</v>
      </c>
      <c r="K523" t="s">
        <v>12271</v>
      </c>
    </row>
    <row r="524" spans="1:11" x14ac:dyDescent="0.45">
      <c r="A524" t="s">
        <v>11759</v>
      </c>
      <c r="B524">
        <v>7</v>
      </c>
      <c r="C524" t="s">
        <v>5563</v>
      </c>
      <c r="D524" t="s">
        <v>5562</v>
      </c>
      <c r="E524" t="s">
        <v>626</v>
      </c>
      <c r="F524">
        <v>2024</v>
      </c>
      <c r="G524" t="s">
        <v>5561</v>
      </c>
      <c r="I524" t="s">
        <v>5560</v>
      </c>
      <c r="J524" t="s">
        <v>5559</v>
      </c>
      <c r="K524" t="s">
        <v>12195</v>
      </c>
    </row>
    <row r="525" spans="1:11" x14ac:dyDescent="0.45">
      <c r="A525" t="s">
        <v>11759</v>
      </c>
      <c r="B525">
        <v>7</v>
      </c>
      <c r="C525" t="s">
        <v>1923</v>
      </c>
      <c r="D525" t="s">
        <v>1922</v>
      </c>
      <c r="E525" t="s">
        <v>1921</v>
      </c>
      <c r="F525">
        <v>2020</v>
      </c>
      <c r="G525" t="s">
        <v>1920</v>
      </c>
      <c r="I525" t="s">
        <v>1919</v>
      </c>
      <c r="J525" t="s">
        <v>1918</v>
      </c>
      <c r="K525" t="s">
        <v>12732</v>
      </c>
    </row>
    <row r="526" spans="1:11" x14ac:dyDescent="0.45">
      <c r="A526" t="s">
        <v>11761</v>
      </c>
      <c r="B526" t="s">
        <v>9095</v>
      </c>
      <c r="C526" t="s">
        <v>10634</v>
      </c>
      <c r="D526" t="s">
        <v>10632</v>
      </c>
      <c r="F526">
        <v>2020</v>
      </c>
      <c r="G526" t="s">
        <v>11904</v>
      </c>
      <c r="H526" t="s">
        <v>10626</v>
      </c>
      <c r="I526" t="s">
        <v>10630</v>
      </c>
      <c r="J526" t="s">
        <v>9084</v>
      </c>
      <c r="K526" t="s">
        <v>13238</v>
      </c>
    </row>
    <row r="527" spans="1:11" x14ac:dyDescent="0.45">
      <c r="A527" t="s">
        <v>11759</v>
      </c>
      <c r="B527">
        <v>7</v>
      </c>
      <c r="C527" t="s">
        <v>5189</v>
      </c>
      <c r="D527" t="s">
        <v>5188</v>
      </c>
      <c r="E527" t="s">
        <v>5187</v>
      </c>
      <c r="F527">
        <v>2024</v>
      </c>
      <c r="G527" t="s">
        <v>5186</v>
      </c>
      <c r="I527" t="s">
        <v>5185</v>
      </c>
      <c r="J527" t="s">
        <v>5184</v>
      </c>
      <c r="K527" t="s">
        <v>12252</v>
      </c>
    </row>
    <row r="528" spans="1:11" x14ac:dyDescent="0.45">
      <c r="A528" t="s">
        <v>11759</v>
      </c>
      <c r="B528">
        <v>7</v>
      </c>
      <c r="C528" t="s">
        <v>1187</v>
      </c>
      <c r="D528" t="s">
        <v>1186</v>
      </c>
      <c r="E528" t="s">
        <v>1185</v>
      </c>
      <c r="F528">
        <v>2020</v>
      </c>
      <c r="G528" t="s">
        <v>1184</v>
      </c>
      <c r="I528" t="s">
        <v>1183</v>
      </c>
      <c r="J528" t="s">
        <v>1182</v>
      </c>
      <c r="K528" t="s">
        <v>12833</v>
      </c>
    </row>
    <row r="529" spans="1:11" x14ac:dyDescent="0.45">
      <c r="A529" t="s">
        <v>11759</v>
      </c>
      <c r="B529">
        <v>7</v>
      </c>
      <c r="C529" t="s">
        <v>1852</v>
      </c>
      <c r="D529" t="s">
        <v>1851</v>
      </c>
      <c r="E529" t="s">
        <v>766</v>
      </c>
      <c r="F529">
        <v>2019</v>
      </c>
      <c r="G529" t="s">
        <v>1849</v>
      </c>
      <c r="I529" t="s">
        <v>1848</v>
      </c>
      <c r="J529" t="s">
        <v>1847</v>
      </c>
      <c r="K529" t="s">
        <v>12742</v>
      </c>
    </row>
    <row r="530" spans="1:11" x14ac:dyDescent="0.45">
      <c r="A530" t="s">
        <v>11759</v>
      </c>
      <c r="B530">
        <v>7</v>
      </c>
      <c r="C530" t="s">
        <v>4808</v>
      </c>
      <c r="D530" t="s">
        <v>4807</v>
      </c>
      <c r="E530" t="s">
        <v>902</v>
      </c>
      <c r="F530">
        <v>2024</v>
      </c>
      <c r="G530" t="s">
        <v>4805</v>
      </c>
      <c r="I530" t="s">
        <v>4804</v>
      </c>
      <c r="J530" t="s">
        <v>4803</v>
      </c>
      <c r="K530" t="s">
        <v>12310</v>
      </c>
    </row>
    <row r="531" spans="1:11" x14ac:dyDescent="0.45">
      <c r="A531" t="s">
        <v>11759</v>
      </c>
      <c r="B531">
        <v>7</v>
      </c>
      <c r="C531" t="s">
        <v>5531</v>
      </c>
      <c r="D531" t="s">
        <v>5530</v>
      </c>
      <c r="E531" t="s">
        <v>1731</v>
      </c>
      <c r="F531">
        <v>2024</v>
      </c>
      <c r="G531" t="s">
        <v>5529</v>
      </c>
      <c r="I531" t="s">
        <v>5528</v>
      </c>
      <c r="J531" t="s">
        <v>5527</v>
      </c>
      <c r="K531" t="s">
        <v>12200</v>
      </c>
    </row>
    <row r="532" spans="1:11" x14ac:dyDescent="0.45">
      <c r="A532" t="s">
        <v>11759</v>
      </c>
      <c r="B532">
        <v>7</v>
      </c>
      <c r="C532" t="s">
        <v>2887</v>
      </c>
      <c r="D532" t="s">
        <v>2886</v>
      </c>
      <c r="E532" t="s">
        <v>2885</v>
      </c>
      <c r="F532">
        <v>2023</v>
      </c>
      <c r="G532" t="s">
        <v>2884</v>
      </c>
      <c r="I532" t="s">
        <v>2883</v>
      </c>
      <c r="J532" t="s">
        <v>2882</v>
      </c>
      <c r="K532" t="s">
        <v>12596</v>
      </c>
    </row>
    <row r="533" spans="1:11" x14ac:dyDescent="0.45">
      <c r="A533" t="s">
        <v>11759</v>
      </c>
      <c r="B533">
        <v>7</v>
      </c>
      <c r="C533" t="s">
        <v>1867</v>
      </c>
      <c r="D533" t="s">
        <v>1866</v>
      </c>
      <c r="E533" t="s">
        <v>766</v>
      </c>
      <c r="F533">
        <v>2018</v>
      </c>
      <c r="G533" t="s">
        <v>1864</v>
      </c>
      <c r="I533" t="s">
        <v>1863</v>
      </c>
      <c r="J533" t="s">
        <v>1862</v>
      </c>
      <c r="K533" t="s">
        <v>12740</v>
      </c>
    </row>
    <row r="534" spans="1:11" x14ac:dyDescent="0.45">
      <c r="A534" t="s">
        <v>11759</v>
      </c>
      <c r="B534">
        <v>7</v>
      </c>
      <c r="C534" t="s">
        <v>4933</v>
      </c>
      <c r="D534" t="s">
        <v>4932</v>
      </c>
      <c r="E534" t="s">
        <v>704</v>
      </c>
      <c r="F534">
        <v>2024</v>
      </c>
      <c r="G534" t="s">
        <v>4931</v>
      </c>
      <c r="I534" t="s">
        <v>4930</v>
      </c>
      <c r="J534" t="s">
        <v>4929</v>
      </c>
      <c r="K534" t="s">
        <v>12291</v>
      </c>
    </row>
    <row r="535" spans="1:11" x14ac:dyDescent="0.45">
      <c r="A535" t="s">
        <v>11759</v>
      </c>
      <c r="B535">
        <v>7</v>
      </c>
      <c r="C535" t="s">
        <v>1243</v>
      </c>
      <c r="D535" t="s">
        <v>1242</v>
      </c>
      <c r="E535" t="s">
        <v>1241</v>
      </c>
      <c r="F535">
        <v>2021</v>
      </c>
      <c r="G535" t="s">
        <v>1238</v>
      </c>
      <c r="I535" t="s">
        <v>1237</v>
      </c>
      <c r="J535" t="s">
        <v>1236</v>
      </c>
      <c r="K535" t="s">
        <v>12825</v>
      </c>
    </row>
    <row r="536" spans="1:11" x14ac:dyDescent="0.45">
      <c r="A536" t="s">
        <v>11759</v>
      </c>
      <c r="B536">
        <v>7</v>
      </c>
      <c r="C536" t="s">
        <v>3234</v>
      </c>
      <c r="D536" t="s">
        <v>3233</v>
      </c>
      <c r="E536" t="s">
        <v>655</v>
      </c>
      <c r="F536">
        <v>2023</v>
      </c>
      <c r="G536" t="s">
        <v>3232</v>
      </c>
      <c r="I536" t="s">
        <v>3231</v>
      </c>
      <c r="J536" t="s">
        <v>3230</v>
      </c>
      <c r="K536" t="s">
        <v>12544</v>
      </c>
    </row>
    <row r="537" spans="1:11" x14ac:dyDescent="0.45">
      <c r="A537" t="s">
        <v>11761</v>
      </c>
      <c r="B537" t="s">
        <v>9095</v>
      </c>
      <c r="C537" t="s">
        <v>10829</v>
      </c>
      <c r="D537" t="s">
        <v>10827</v>
      </c>
      <c r="F537">
        <v>2023</v>
      </c>
      <c r="G537" t="s">
        <v>11880</v>
      </c>
      <c r="H537" t="s">
        <v>10820</v>
      </c>
      <c r="I537" t="s">
        <v>10825</v>
      </c>
      <c r="J537" t="s">
        <v>9084</v>
      </c>
      <c r="K537" t="s">
        <v>13234</v>
      </c>
    </row>
    <row r="538" spans="1:11" x14ac:dyDescent="0.45">
      <c r="A538" t="s">
        <v>11759</v>
      </c>
      <c r="B538">
        <v>7</v>
      </c>
      <c r="C538" t="s">
        <v>1943</v>
      </c>
      <c r="D538" t="s">
        <v>1942</v>
      </c>
      <c r="E538" t="s">
        <v>1941</v>
      </c>
      <c r="F538">
        <v>2020</v>
      </c>
      <c r="G538" t="s">
        <v>1940</v>
      </c>
      <c r="I538" t="s">
        <v>1939</v>
      </c>
      <c r="J538" t="s">
        <v>1938</v>
      </c>
      <c r="K538" t="s">
        <v>12729</v>
      </c>
    </row>
    <row r="539" spans="1:11" x14ac:dyDescent="0.45">
      <c r="A539" t="s">
        <v>11759</v>
      </c>
      <c r="B539">
        <v>7</v>
      </c>
      <c r="C539" t="s">
        <v>1497</v>
      </c>
      <c r="D539" t="s">
        <v>1496</v>
      </c>
      <c r="E539" t="s">
        <v>1495</v>
      </c>
      <c r="F539">
        <v>2019</v>
      </c>
      <c r="G539" t="s">
        <v>1493</v>
      </c>
      <c r="I539" t="s">
        <v>1492</v>
      </c>
      <c r="J539" t="s">
        <v>1491</v>
      </c>
      <c r="K539" t="s">
        <v>12791</v>
      </c>
    </row>
    <row r="540" spans="1:11" x14ac:dyDescent="0.45">
      <c r="A540" t="s">
        <v>11759</v>
      </c>
      <c r="B540">
        <v>7</v>
      </c>
      <c r="C540" t="s">
        <v>4084</v>
      </c>
      <c r="D540" t="s">
        <v>4083</v>
      </c>
      <c r="E540" t="s">
        <v>720</v>
      </c>
      <c r="F540">
        <v>2022</v>
      </c>
      <c r="G540" t="s">
        <v>4080</v>
      </c>
      <c r="I540" t="s">
        <v>4079</v>
      </c>
      <c r="J540" t="s">
        <v>4078</v>
      </c>
      <c r="K540" t="s">
        <v>12420</v>
      </c>
    </row>
    <row r="541" spans="1:11" x14ac:dyDescent="0.45">
      <c r="A541" t="s">
        <v>11759</v>
      </c>
      <c r="B541">
        <v>7</v>
      </c>
      <c r="C541" t="s">
        <v>2561</v>
      </c>
      <c r="D541" t="s">
        <v>2560</v>
      </c>
      <c r="E541" t="s">
        <v>2559</v>
      </c>
      <c r="F541">
        <v>2023</v>
      </c>
      <c r="G541" t="s">
        <v>2558</v>
      </c>
      <c r="I541" t="s">
        <v>2557</v>
      </c>
      <c r="J541" t="s">
        <v>2556</v>
      </c>
      <c r="K541" t="s">
        <v>12644</v>
      </c>
    </row>
    <row r="542" spans="1:11" x14ac:dyDescent="0.45">
      <c r="A542" t="s">
        <v>11760</v>
      </c>
      <c r="B542" t="s">
        <v>5857</v>
      </c>
      <c r="C542" t="s">
        <v>6596</v>
      </c>
      <c r="D542" t="s">
        <v>6593</v>
      </c>
      <c r="F542">
        <v>2021</v>
      </c>
      <c r="G542" t="s">
        <v>6590</v>
      </c>
      <c r="H542" t="s">
        <v>6591</v>
      </c>
      <c r="I542" t="s">
        <v>6589</v>
      </c>
      <c r="K542" t="s">
        <v>13150</v>
      </c>
    </row>
    <row r="543" spans="1:11" x14ac:dyDescent="0.45">
      <c r="A543" t="s">
        <v>11761</v>
      </c>
      <c r="B543" t="s">
        <v>9095</v>
      </c>
      <c r="C543" t="s">
        <v>9760</v>
      </c>
      <c r="D543" t="s">
        <v>6593</v>
      </c>
      <c r="F543">
        <v>2021</v>
      </c>
      <c r="G543" t="s">
        <v>12008</v>
      </c>
      <c r="H543" t="s">
        <v>6591</v>
      </c>
      <c r="I543" t="s">
        <v>9757</v>
      </c>
      <c r="J543" t="s">
        <v>9084</v>
      </c>
      <c r="K543" t="s">
        <v>13150</v>
      </c>
    </row>
    <row r="544" spans="1:11" x14ac:dyDescent="0.45">
      <c r="A544" t="s">
        <v>11759</v>
      </c>
      <c r="B544">
        <v>7</v>
      </c>
      <c r="C544" t="s">
        <v>3812</v>
      </c>
      <c r="D544" t="s">
        <v>3811</v>
      </c>
      <c r="E544" t="s">
        <v>3810</v>
      </c>
      <c r="F544">
        <v>2023</v>
      </c>
      <c r="G544" t="s">
        <v>3809</v>
      </c>
      <c r="I544" t="s">
        <v>3808</v>
      </c>
      <c r="J544" t="s">
        <v>3807</v>
      </c>
      <c r="K544" t="s">
        <v>12459</v>
      </c>
    </row>
    <row r="545" spans="1:11" x14ac:dyDescent="0.45">
      <c r="A545" t="s">
        <v>11759</v>
      </c>
      <c r="B545">
        <v>7</v>
      </c>
      <c r="C545" t="s">
        <v>3242</v>
      </c>
      <c r="D545" t="s">
        <v>3241</v>
      </c>
      <c r="E545" t="s">
        <v>720</v>
      </c>
      <c r="F545">
        <v>2023</v>
      </c>
      <c r="G545" t="s">
        <v>3238</v>
      </c>
      <c r="I545" t="s">
        <v>3237</v>
      </c>
      <c r="J545" t="s">
        <v>3236</v>
      </c>
      <c r="K545" t="s">
        <v>12543</v>
      </c>
    </row>
    <row r="546" spans="1:11" x14ac:dyDescent="0.45">
      <c r="A546" t="s">
        <v>11760</v>
      </c>
      <c r="B546" t="s">
        <v>5857</v>
      </c>
      <c r="C546" t="s">
        <v>6675</v>
      </c>
      <c r="D546" t="s">
        <v>6672</v>
      </c>
      <c r="F546">
        <v>2021</v>
      </c>
      <c r="G546" t="s">
        <v>6670</v>
      </c>
      <c r="H546" t="s">
        <v>6671</v>
      </c>
      <c r="I546" t="s">
        <v>6669</v>
      </c>
      <c r="K546" t="s">
        <v>13141</v>
      </c>
    </row>
    <row r="547" spans="1:11" x14ac:dyDescent="0.45">
      <c r="A547" t="s">
        <v>11761</v>
      </c>
      <c r="B547" t="s">
        <v>9095</v>
      </c>
      <c r="C547" t="s">
        <v>11472</v>
      </c>
      <c r="D547" t="s">
        <v>6672</v>
      </c>
      <c r="F547">
        <v>2021</v>
      </c>
      <c r="G547" t="s">
        <v>11795</v>
      </c>
      <c r="H547" t="s">
        <v>6671</v>
      </c>
      <c r="I547" t="s">
        <v>11470</v>
      </c>
      <c r="J547" t="s">
        <v>9084</v>
      </c>
      <c r="K547" t="s">
        <v>13141</v>
      </c>
    </row>
    <row r="548" spans="1:11" x14ac:dyDescent="0.45">
      <c r="A548" t="s">
        <v>11759</v>
      </c>
      <c r="B548">
        <v>7</v>
      </c>
      <c r="C548" t="s">
        <v>3001</v>
      </c>
      <c r="D548" t="s">
        <v>3000</v>
      </c>
      <c r="E548" t="s">
        <v>759</v>
      </c>
      <c r="F548">
        <v>2023</v>
      </c>
      <c r="G548" t="s">
        <v>2999</v>
      </c>
      <c r="I548" t="s">
        <v>2998</v>
      </c>
      <c r="J548" t="s">
        <v>2997</v>
      </c>
      <c r="K548" t="s">
        <v>12578</v>
      </c>
    </row>
    <row r="549" spans="1:11" x14ac:dyDescent="0.45">
      <c r="A549" t="s">
        <v>11759</v>
      </c>
      <c r="B549">
        <v>7</v>
      </c>
      <c r="C549" t="s">
        <v>1343</v>
      </c>
      <c r="D549" t="s">
        <v>1342</v>
      </c>
      <c r="E549" t="s">
        <v>1341</v>
      </c>
      <c r="F549">
        <v>2020</v>
      </c>
      <c r="G549" t="s">
        <v>1340</v>
      </c>
      <c r="I549" t="s">
        <v>1339</v>
      </c>
      <c r="J549" t="s">
        <v>1338</v>
      </c>
      <c r="K549" t="s">
        <v>12811</v>
      </c>
    </row>
    <row r="550" spans="1:11" x14ac:dyDescent="0.45">
      <c r="A550" t="s">
        <v>11759</v>
      </c>
      <c r="B550">
        <v>7</v>
      </c>
      <c r="C550" t="s">
        <v>4337</v>
      </c>
      <c r="D550" t="s">
        <v>4336</v>
      </c>
      <c r="E550" t="s">
        <v>766</v>
      </c>
      <c r="F550">
        <v>2023</v>
      </c>
      <c r="G550" t="s">
        <v>4335</v>
      </c>
      <c r="I550" t="s">
        <v>4334</v>
      </c>
      <c r="J550" t="s">
        <v>4333</v>
      </c>
      <c r="K550" t="s">
        <v>12381</v>
      </c>
    </row>
    <row r="551" spans="1:11" x14ac:dyDescent="0.45">
      <c r="A551" t="s">
        <v>11759</v>
      </c>
      <c r="B551">
        <v>7</v>
      </c>
      <c r="C551" t="s">
        <v>5652</v>
      </c>
      <c r="D551" t="s">
        <v>5651</v>
      </c>
      <c r="E551" t="s">
        <v>5650</v>
      </c>
      <c r="F551">
        <v>2024</v>
      </c>
      <c r="G551" t="s">
        <v>5649</v>
      </c>
      <c r="I551" t="s">
        <v>5648</v>
      </c>
      <c r="J551" t="s">
        <v>5647</v>
      </c>
      <c r="K551" t="s">
        <v>12182</v>
      </c>
    </row>
    <row r="552" spans="1:11" x14ac:dyDescent="0.45">
      <c r="A552" t="s">
        <v>11759</v>
      </c>
      <c r="B552">
        <v>7</v>
      </c>
      <c r="C552" t="s">
        <v>5168</v>
      </c>
      <c r="D552" t="s">
        <v>5167</v>
      </c>
      <c r="E552" t="s">
        <v>902</v>
      </c>
      <c r="F552">
        <v>2024</v>
      </c>
      <c r="G552" t="s">
        <v>5165</v>
      </c>
      <c r="I552" t="s">
        <v>5164</v>
      </c>
      <c r="J552" t="s">
        <v>5163</v>
      </c>
      <c r="K552" t="s">
        <v>12255</v>
      </c>
    </row>
    <row r="553" spans="1:11" x14ac:dyDescent="0.45">
      <c r="A553" t="s">
        <v>11759</v>
      </c>
      <c r="B553">
        <v>7</v>
      </c>
      <c r="C553" t="s">
        <v>1127</v>
      </c>
      <c r="D553" t="s">
        <v>1126</v>
      </c>
      <c r="E553" t="s">
        <v>1125</v>
      </c>
      <c r="F553">
        <v>2021</v>
      </c>
      <c r="G553" t="s">
        <v>1122</v>
      </c>
      <c r="I553" t="s">
        <v>1121</v>
      </c>
      <c r="J553" t="s">
        <v>1120</v>
      </c>
      <c r="K553" t="s">
        <v>12842</v>
      </c>
    </row>
    <row r="554" spans="1:11" x14ac:dyDescent="0.45">
      <c r="A554" t="s">
        <v>11761</v>
      </c>
      <c r="B554" t="s">
        <v>9095</v>
      </c>
      <c r="C554" t="s">
        <v>9646</v>
      </c>
      <c r="D554" t="s">
        <v>9644</v>
      </c>
      <c r="F554">
        <v>2024</v>
      </c>
      <c r="G554" t="s">
        <v>12022</v>
      </c>
      <c r="H554" t="s">
        <v>9637</v>
      </c>
      <c r="I554" t="s">
        <v>9642</v>
      </c>
      <c r="J554" t="s">
        <v>9084</v>
      </c>
      <c r="K554" t="s">
        <v>13256</v>
      </c>
    </row>
    <row r="555" spans="1:11" x14ac:dyDescent="0.45">
      <c r="A555" t="s">
        <v>11759</v>
      </c>
      <c r="B555">
        <v>7</v>
      </c>
      <c r="C555" t="s">
        <v>5074</v>
      </c>
      <c r="D555" t="s">
        <v>5073</v>
      </c>
      <c r="E555" t="s">
        <v>720</v>
      </c>
      <c r="F555">
        <v>2024</v>
      </c>
      <c r="G555" t="s">
        <v>5071</v>
      </c>
      <c r="I555" t="s">
        <v>5070</v>
      </c>
      <c r="J555" t="s">
        <v>5069</v>
      </c>
      <c r="K555" t="s">
        <v>12270</v>
      </c>
    </row>
    <row r="556" spans="1:11" x14ac:dyDescent="0.45">
      <c r="A556" t="s">
        <v>11759</v>
      </c>
      <c r="B556">
        <v>7</v>
      </c>
      <c r="C556" t="s">
        <v>3138</v>
      </c>
      <c r="D556" t="s">
        <v>3137</v>
      </c>
      <c r="E556" t="s">
        <v>3136</v>
      </c>
      <c r="F556">
        <v>2023</v>
      </c>
      <c r="G556" t="s">
        <v>3135</v>
      </c>
      <c r="I556" t="s">
        <v>3134</v>
      </c>
      <c r="J556" t="s">
        <v>3133</v>
      </c>
      <c r="K556" t="s">
        <v>12558</v>
      </c>
    </row>
    <row r="557" spans="1:11" x14ac:dyDescent="0.45">
      <c r="A557" t="s">
        <v>11759</v>
      </c>
      <c r="B557">
        <v>7</v>
      </c>
      <c r="C557" t="s">
        <v>4630</v>
      </c>
      <c r="D557" t="s">
        <v>4629</v>
      </c>
      <c r="E557" t="s">
        <v>4628</v>
      </c>
      <c r="F557">
        <v>2024</v>
      </c>
      <c r="G557" t="s">
        <v>4626</v>
      </c>
      <c r="I557" t="s">
        <v>4625</v>
      </c>
      <c r="J557" t="s">
        <v>4624</v>
      </c>
      <c r="K557" t="s">
        <v>12337</v>
      </c>
    </row>
    <row r="558" spans="1:11" x14ac:dyDescent="0.45">
      <c r="A558" t="s">
        <v>11759</v>
      </c>
      <c r="B558">
        <v>7</v>
      </c>
      <c r="C558" t="s">
        <v>2880</v>
      </c>
      <c r="D558" t="s">
        <v>2879</v>
      </c>
      <c r="E558" t="s">
        <v>2878</v>
      </c>
      <c r="F558">
        <v>2023</v>
      </c>
      <c r="G558" t="s">
        <v>2876</v>
      </c>
      <c r="I558" t="s">
        <v>2875</v>
      </c>
      <c r="J558" t="s">
        <v>2874</v>
      </c>
      <c r="K558" t="s">
        <v>12597</v>
      </c>
    </row>
    <row r="559" spans="1:11" x14ac:dyDescent="0.45">
      <c r="A559" t="s">
        <v>11759</v>
      </c>
      <c r="B559">
        <v>7</v>
      </c>
      <c r="C559" t="s">
        <v>5381</v>
      </c>
      <c r="D559" t="s">
        <v>5380</v>
      </c>
      <c r="E559" t="s">
        <v>795</v>
      </c>
      <c r="F559">
        <v>2024</v>
      </c>
      <c r="G559" t="s">
        <v>5379</v>
      </c>
      <c r="I559" t="s">
        <v>5378</v>
      </c>
      <c r="J559" t="s">
        <v>5377</v>
      </c>
      <c r="K559" t="s">
        <v>12223</v>
      </c>
    </row>
    <row r="560" spans="1:11" x14ac:dyDescent="0.45">
      <c r="A560" t="s">
        <v>11759</v>
      </c>
      <c r="B560">
        <v>7</v>
      </c>
      <c r="C560" t="s">
        <v>5407</v>
      </c>
      <c r="D560" t="s">
        <v>5406</v>
      </c>
      <c r="E560" t="s">
        <v>5405</v>
      </c>
      <c r="F560">
        <v>2024</v>
      </c>
      <c r="G560" t="s">
        <v>5404</v>
      </c>
      <c r="I560" t="s">
        <v>5403</v>
      </c>
      <c r="K560" t="s">
        <v>12219</v>
      </c>
    </row>
    <row r="561" spans="1:11" x14ac:dyDescent="0.45">
      <c r="A561" t="s">
        <v>11759</v>
      </c>
      <c r="B561">
        <v>7</v>
      </c>
      <c r="C561" t="s">
        <v>1929</v>
      </c>
      <c r="D561" t="s">
        <v>1928</v>
      </c>
      <c r="E561" t="s">
        <v>676</v>
      </c>
      <c r="F561">
        <v>2019</v>
      </c>
      <c r="G561" t="s">
        <v>1927</v>
      </c>
      <c r="I561" t="s">
        <v>1926</v>
      </c>
      <c r="J561" t="s">
        <v>1925</v>
      </c>
      <c r="K561" t="s">
        <v>12731</v>
      </c>
    </row>
    <row r="562" spans="1:11" x14ac:dyDescent="0.45">
      <c r="A562" t="s">
        <v>11759</v>
      </c>
      <c r="B562">
        <v>7</v>
      </c>
      <c r="C562" t="s">
        <v>5683</v>
      </c>
      <c r="D562" t="s">
        <v>5682</v>
      </c>
      <c r="E562" t="s">
        <v>766</v>
      </c>
      <c r="F562">
        <v>2024</v>
      </c>
      <c r="G562" t="s">
        <v>5681</v>
      </c>
      <c r="I562" t="s">
        <v>5680</v>
      </c>
      <c r="J562" t="s">
        <v>5679</v>
      </c>
      <c r="K562" t="s">
        <v>12177</v>
      </c>
    </row>
    <row r="563" spans="1:11" x14ac:dyDescent="0.45">
      <c r="A563" t="s">
        <v>11760</v>
      </c>
      <c r="B563" t="s">
        <v>5857</v>
      </c>
      <c r="C563" t="s">
        <v>8414</v>
      </c>
      <c r="D563" t="s">
        <v>5682</v>
      </c>
      <c r="F563">
        <v>2024</v>
      </c>
      <c r="G563" t="s">
        <v>8410</v>
      </c>
      <c r="H563" t="s">
        <v>8411</v>
      </c>
      <c r="I563" t="s">
        <v>8409</v>
      </c>
      <c r="K563" t="s">
        <v>12177</v>
      </c>
    </row>
    <row r="564" spans="1:11" x14ac:dyDescent="0.45">
      <c r="A564" t="s">
        <v>11761</v>
      </c>
      <c r="B564" t="s">
        <v>9095</v>
      </c>
      <c r="C564" t="s">
        <v>9952</v>
      </c>
      <c r="D564" t="s">
        <v>5682</v>
      </c>
      <c r="F564">
        <v>2024</v>
      </c>
      <c r="G564" t="s">
        <v>11985</v>
      </c>
      <c r="H564" t="s">
        <v>8411</v>
      </c>
      <c r="I564" t="s">
        <v>9951</v>
      </c>
      <c r="J564" t="s">
        <v>9084</v>
      </c>
      <c r="K564" t="s">
        <v>12177</v>
      </c>
    </row>
    <row r="565" spans="1:11" x14ac:dyDescent="0.45">
      <c r="A565" t="s">
        <v>11759</v>
      </c>
      <c r="B565">
        <v>7</v>
      </c>
      <c r="C565" t="s">
        <v>2661</v>
      </c>
      <c r="D565" t="s">
        <v>2660</v>
      </c>
      <c r="E565" t="s">
        <v>2659</v>
      </c>
      <c r="F565">
        <v>2023</v>
      </c>
      <c r="G565" t="s">
        <v>2658</v>
      </c>
      <c r="I565" t="s">
        <v>2657</v>
      </c>
      <c r="J565" t="s">
        <v>2656</v>
      </c>
      <c r="K565" t="s">
        <v>12629</v>
      </c>
    </row>
    <row r="566" spans="1:11" x14ac:dyDescent="0.45">
      <c r="A566" t="s">
        <v>11759</v>
      </c>
      <c r="B566">
        <v>7</v>
      </c>
      <c r="C566" t="s">
        <v>2496</v>
      </c>
      <c r="D566" t="s">
        <v>2495</v>
      </c>
      <c r="E566" t="s">
        <v>2494</v>
      </c>
      <c r="F566">
        <v>2018</v>
      </c>
      <c r="G566" t="s">
        <v>2493</v>
      </c>
      <c r="I566" t="s">
        <v>2492</v>
      </c>
      <c r="J566" t="s">
        <v>2491</v>
      </c>
      <c r="K566" t="s">
        <v>12654</v>
      </c>
    </row>
    <row r="567" spans="1:11" x14ac:dyDescent="0.45">
      <c r="A567" t="s">
        <v>11759</v>
      </c>
      <c r="B567">
        <v>7</v>
      </c>
      <c r="C567" t="s">
        <v>5709</v>
      </c>
      <c r="D567" t="s">
        <v>5708</v>
      </c>
      <c r="E567" t="s">
        <v>893</v>
      </c>
      <c r="F567">
        <v>2024</v>
      </c>
      <c r="G567" t="s">
        <v>5706</v>
      </c>
      <c r="I567" t="s">
        <v>5705</v>
      </c>
      <c r="J567" t="s">
        <v>5704</v>
      </c>
      <c r="K567" t="s">
        <v>12173</v>
      </c>
    </row>
    <row r="568" spans="1:11" x14ac:dyDescent="0.45">
      <c r="A568" t="s">
        <v>11759</v>
      </c>
      <c r="B568">
        <v>7</v>
      </c>
      <c r="C568" t="s">
        <v>2849</v>
      </c>
      <c r="D568" t="s">
        <v>2848</v>
      </c>
      <c r="E568" t="s">
        <v>1581</v>
      </c>
      <c r="F568">
        <v>2023</v>
      </c>
      <c r="G568" t="s">
        <v>2847</v>
      </c>
      <c r="I568" t="s">
        <v>2846</v>
      </c>
      <c r="J568" t="s">
        <v>2845</v>
      </c>
      <c r="K568" t="s">
        <v>12601</v>
      </c>
    </row>
    <row r="569" spans="1:11" x14ac:dyDescent="0.45">
      <c r="A569" t="s">
        <v>11759</v>
      </c>
      <c r="B569">
        <v>7</v>
      </c>
      <c r="C569" t="s">
        <v>2899</v>
      </c>
      <c r="D569" t="s">
        <v>2898</v>
      </c>
      <c r="E569" t="s">
        <v>2061</v>
      </c>
      <c r="F569">
        <v>2023</v>
      </c>
      <c r="G569" t="s">
        <v>2897</v>
      </c>
      <c r="I569" t="s">
        <v>2896</v>
      </c>
      <c r="J569" t="s">
        <v>2895</v>
      </c>
      <c r="K569" t="s">
        <v>12594</v>
      </c>
    </row>
    <row r="570" spans="1:11" x14ac:dyDescent="0.45">
      <c r="A570" t="s">
        <v>11760</v>
      </c>
      <c r="B570" t="s">
        <v>5857</v>
      </c>
      <c r="C570" t="s">
        <v>8101</v>
      </c>
      <c r="D570" t="s">
        <v>8098</v>
      </c>
      <c r="F570">
        <v>2023</v>
      </c>
      <c r="G570" t="s">
        <v>8095</v>
      </c>
      <c r="H570" t="s">
        <v>8096</v>
      </c>
      <c r="I570" t="s">
        <v>8094</v>
      </c>
      <c r="K570" t="s">
        <v>13002</v>
      </c>
    </row>
    <row r="571" spans="1:11" x14ac:dyDescent="0.45">
      <c r="A571" t="s">
        <v>11761</v>
      </c>
      <c r="B571" t="s">
        <v>9095</v>
      </c>
      <c r="C571" t="s">
        <v>10710</v>
      </c>
      <c r="D571" t="s">
        <v>8098</v>
      </c>
      <c r="F571">
        <v>2023</v>
      </c>
      <c r="G571" t="s">
        <v>11897</v>
      </c>
      <c r="H571" t="s">
        <v>8096</v>
      </c>
      <c r="I571" t="s">
        <v>10707</v>
      </c>
      <c r="J571" t="s">
        <v>9084</v>
      </c>
      <c r="K571" t="s">
        <v>13002</v>
      </c>
    </row>
    <row r="572" spans="1:11" x14ac:dyDescent="0.45">
      <c r="A572" t="s">
        <v>386</v>
      </c>
      <c r="B572" t="s">
        <v>17</v>
      </c>
      <c r="C572" t="s">
        <v>102</v>
      </c>
      <c r="D572" t="s">
        <v>103</v>
      </c>
      <c r="E572" t="s">
        <v>20</v>
      </c>
      <c r="F572">
        <v>2022</v>
      </c>
      <c r="G572" t="s">
        <v>105</v>
      </c>
      <c r="H572" t="s">
        <v>106</v>
      </c>
      <c r="I572" t="s">
        <v>107</v>
      </c>
      <c r="J572" t="s">
        <v>108</v>
      </c>
      <c r="K572" t="s">
        <v>12095</v>
      </c>
    </row>
    <row r="573" spans="1:11" x14ac:dyDescent="0.45">
      <c r="A573" t="s">
        <v>11759</v>
      </c>
      <c r="B573">
        <v>7</v>
      </c>
      <c r="C573" t="s">
        <v>4385</v>
      </c>
      <c r="D573" t="s">
        <v>4384</v>
      </c>
      <c r="E573" t="s">
        <v>1581</v>
      </c>
      <c r="F573">
        <v>2021</v>
      </c>
      <c r="G573" t="s">
        <v>4383</v>
      </c>
      <c r="I573" t="s">
        <v>4382</v>
      </c>
      <c r="J573" t="s">
        <v>4381</v>
      </c>
      <c r="K573" t="s">
        <v>12374</v>
      </c>
    </row>
    <row r="574" spans="1:11" x14ac:dyDescent="0.45">
      <c r="A574" t="s">
        <v>11760</v>
      </c>
      <c r="B574" t="s">
        <v>5857</v>
      </c>
      <c r="C574" t="s">
        <v>7764</v>
      </c>
      <c r="D574" t="s">
        <v>7761</v>
      </c>
      <c r="F574">
        <v>2022</v>
      </c>
      <c r="G574" t="s">
        <v>7759</v>
      </c>
      <c r="H574" t="s">
        <v>7760</v>
      </c>
      <c r="I574" t="s">
        <v>7758</v>
      </c>
      <c r="K574" t="s">
        <v>13036</v>
      </c>
    </row>
    <row r="575" spans="1:11" x14ac:dyDescent="0.45">
      <c r="A575" t="s">
        <v>11761</v>
      </c>
      <c r="B575" t="s">
        <v>9095</v>
      </c>
      <c r="C575" t="s">
        <v>11414</v>
      </c>
      <c r="D575" t="s">
        <v>7761</v>
      </c>
      <c r="F575">
        <v>2022</v>
      </c>
      <c r="G575" t="s">
        <v>11802</v>
      </c>
      <c r="H575" t="s">
        <v>7760</v>
      </c>
      <c r="I575" t="s">
        <v>11412</v>
      </c>
      <c r="J575" t="s">
        <v>9084</v>
      </c>
      <c r="K575" t="s">
        <v>13036</v>
      </c>
    </row>
    <row r="576" spans="1:11" x14ac:dyDescent="0.45">
      <c r="A576" t="s">
        <v>11760</v>
      </c>
      <c r="B576" t="s">
        <v>5857</v>
      </c>
      <c r="C576" t="s">
        <v>8769</v>
      </c>
      <c r="D576" t="s">
        <v>8766</v>
      </c>
      <c r="F576">
        <v>2024</v>
      </c>
      <c r="G576" t="s">
        <v>8762</v>
      </c>
      <c r="H576" t="s">
        <v>8763</v>
      </c>
      <c r="I576" t="s">
        <v>8761</v>
      </c>
      <c r="K576" t="s">
        <v>12948</v>
      </c>
    </row>
    <row r="577" spans="1:11" x14ac:dyDescent="0.45">
      <c r="A577" t="s">
        <v>11761</v>
      </c>
      <c r="B577" t="s">
        <v>9095</v>
      </c>
      <c r="C577" t="s">
        <v>9332</v>
      </c>
      <c r="D577" t="s">
        <v>8766</v>
      </c>
      <c r="F577">
        <v>2024</v>
      </c>
      <c r="G577" t="s">
        <v>12058</v>
      </c>
      <c r="H577" t="s">
        <v>8763</v>
      </c>
      <c r="I577" t="s">
        <v>9329</v>
      </c>
      <c r="J577" t="s">
        <v>9084</v>
      </c>
      <c r="K577" t="s">
        <v>12948</v>
      </c>
    </row>
    <row r="578" spans="1:11" x14ac:dyDescent="0.45">
      <c r="A578" t="s">
        <v>11759</v>
      </c>
      <c r="B578">
        <v>7</v>
      </c>
      <c r="C578" t="s">
        <v>871</v>
      </c>
      <c r="D578" t="s">
        <v>870</v>
      </c>
      <c r="E578" t="s">
        <v>869</v>
      </c>
      <c r="F578">
        <v>2020</v>
      </c>
      <c r="G578" t="s">
        <v>868</v>
      </c>
      <c r="I578" t="s">
        <v>867</v>
      </c>
      <c r="J578" t="s">
        <v>866</v>
      </c>
      <c r="K578" t="s">
        <v>12878</v>
      </c>
    </row>
    <row r="579" spans="1:11" x14ac:dyDescent="0.45">
      <c r="A579" t="s">
        <v>11759</v>
      </c>
      <c r="B579">
        <v>7</v>
      </c>
      <c r="C579" t="s">
        <v>614</v>
      </c>
      <c r="D579" t="s">
        <v>613</v>
      </c>
      <c r="E579" t="s">
        <v>612</v>
      </c>
      <c r="F579">
        <v>2020</v>
      </c>
      <c r="G579" t="s">
        <v>611</v>
      </c>
      <c r="I579" t="s">
        <v>610</v>
      </c>
      <c r="J579" t="s">
        <v>609</v>
      </c>
      <c r="K579" t="s">
        <v>12914</v>
      </c>
    </row>
    <row r="580" spans="1:11" x14ac:dyDescent="0.45">
      <c r="A580" t="s">
        <v>11759</v>
      </c>
      <c r="B580">
        <v>7</v>
      </c>
      <c r="C580" t="s">
        <v>3907</v>
      </c>
      <c r="D580" t="s">
        <v>3906</v>
      </c>
      <c r="E580" t="s">
        <v>640</v>
      </c>
      <c r="F580">
        <v>2022</v>
      </c>
      <c r="G580" t="s">
        <v>3905</v>
      </c>
      <c r="I580" t="s">
        <v>3904</v>
      </c>
      <c r="J580" t="s">
        <v>3903</v>
      </c>
      <c r="K580" t="s">
        <v>12445</v>
      </c>
    </row>
    <row r="581" spans="1:11" x14ac:dyDescent="0.45">
      <c r="A581" t="s">
        <v>11759</v>
      </c>
      <c r="B581">
        <v>7</v>
      </c>
      <c r="C581" t="s">
        <v>1763</v>
      </c>
      <c r="D581" t="s">
        <v>1762</v>
      </c>
      <c r="E581" t="s">
        <v>1761</v>
      </c>
      <c r="F581">
        <v>2018</v>
      </c>
      <c r="G581" t="s">
        <v>1760</v>
      </c>
      <c r="I581" t="s">
        <v>1759</v>
      </c>
      <c r="J581" t="s">
        <v>1758</v>
      </c>
      <c r="K581" t="s">
        <v>12754</v>
      </c>
    </row>
    <row r="582" spans="1:11" x14ac:dyDescent="0.45">
      <c r="A582" t="s">
        <v>11759</v>
      </c>
      <c r="B582">
        <v>7</v>
      </c>
      <c r="C582" t="s">
        <v>2460</v>
      </c>
      <c r="D582" t="s">
        <v>2459</v>
      </c>
      <c r="E582" t="s">
        <v>2458</v>
      </c>
      <c r="F582">
        <v>2017</v>
      </c>
      <c r="G582" t="s">
        <v>2456</v>
      </c>
      <c r="I582" t="s">
        <v>2455</v>
      </c>
      <c r="K582" t="s">
        <v>12659</v>
      </c>
    </row>
    <row r="583" spans="1:11" x14ac:dyDescent="0.45">
      <c r="A583" t="s">
        <v>11759</v>
      </c>
      <c r="B583">
        <v>7</v>
      </c>
      <c r="C583" t="s">
        <v>4827</v>
      </c>
      <c r="D583" t="s">
        <v>4826</v>
      </c>
      <c r="E583" t="s">
        <v>3607</v>
      </c>
      <c r="F583">
        <v>2024</v>
      </c>
      <c r="G583" t="s">
        <v>4825</v>
      </c>
      <c r="I583" t="s">
        <v>4824</v>
      </c>
      <c r="J583" t="s">
        <v>4823</v>
      </c>
      <c r="K583" t="s">
        <v>12307</v>
      </c>
    </row>
    <row r="584" spans="1:11" x14ac:dyDescent="0.45">
      <c r="A584" t="s">
        <v>11759</v>
      </c>
      <c r="B584">
        <v>7</v>
      </c>
      <c r="C584" t="s">
        <v>858</v>
      </c>
      <c r="D584" t="s">
        <v>857</v>
      </c>
      <c r="E584" t="s">
        <v>676</v>
      </c>
      <c r="F584">
        <v>2020</v>
      </c>
      <c r="G584" t="s">
        <v>856</v>
      </c>
      <c r="I584" t="s">
        <v>855</v>
      </c>
      <c r="J584" t="s">
        <v>854</v>
      </c>
      <c r="K584" t="s">
        <v>12880</v>
      </c>
    </row>
    <row r="585" spans="1:11" x14ac:dyDescent="0.45">
      <c r="A585" t="s">
        <v>388</v>
      </c>
      <c r="C585" t="s">
        <v>451</v>
      </c>
      <c r="D585" t="s">
        <v>452</v>
      </c>
      <c r="F585">
        <v>2023</v>
      </c>
      <c r="G585" t="s">
        <v>445</v>
      </c>
      <c r="H585" t="s">
        <v>446</v>
      </c>
      <c r="I585" t="s">
        <v>448</v>
      </c>
      <c r="J585" t="s">
        <v>444</v>
      </c>
      <c r="K585" t="s">
        <v>12148</v>
      </c>
    </row>
    <row r="586" spans="1:11" x14ac:dyDescent="0.45">
      <c r="A586" t="s">
        <v>11760</v>
      </c>
      <c r="B586" t="s">
        <v>5857</v>
      </c>
      <c r="C586" t="s">
        <v>7681</v>
      </c>
      <c r="D586" t="s">
        <v>452</v>
      </c>
      <c r="F586">
        <v>2023</v>
      </c>
      <c r="G586" t="s">
        <v>7678</v>
      </c>
      <c r="H586" t="s">
        <v>446</v>
      </c>
      <c r="I586" t="s">
        <v>7677</v>
      </c>
      <c r="K586" t="s">
        <v>12148</v>
      </c>
    </row>
    <row r="587" spans="1:11" x14ac:dyDescent="0.45">
      <c r="A587" t="s">
        <v>11761</v>
      </c>
      <c r="B587" t="s">
        <v>9095</v>
      </c>
      <c r="C587" t="s">
        <v>9744</v>
      </c>
      <c r="D587" t="s">
        <v>452</v>
      </c>
      <c r="F587">
        <v>2023</v>
      </c>
      <c r="G587" t="s">
        <v>12010</v>
      </c>
      <c r="H587" t="s">
        <v>446</v>
      </c>
      <c r="I587" t="s">
        <v>448</v>
      </c>
      <c r="J587" t="s">
        <v>9084</v>
      </c>
      <c r="K587" t="s">
        <v>12148</v>
      </c>
    </row>
    <row r="588" spans="1:11" x14ac:dyDescent="0.45">
      <c r="A588" t="s">
        <v>11759</v>
      </c>
      <c r="B588">
        <v>7</v>
      </c>
      <c r="C588" t="s">
        <v>4588</v>
      </c>
      <c r="D588" t="s">
        <v>4587</v>
      </c>
      <c r="E588" t="s">
        <v>720</v>
      </c>
      <c r="F588">
        <v>2024</v>
      </c>
      <c r="G588" t="s">
        <v>4584</v>
      </c>
      <c r="I588" t="s">
        <v>4583</v>
      </c>
      <c r="J588" t="s">
        <v>4582</v>
      </c>
      <c r="K588" t="s">
        <v>12343</v>
      </c>
    </row>
    <row r="589" spans="1:11" x14ac:dyDescent="0.45">
      <c r="A589" t="s">
        <v>386</v>
      </c>
      <c r="B589" t="s">
        <v>17</v>
      </c>
      <c r="C589" t="s">
        <v>89</v>
      </c>
      <c r="D589" t="s">
        <v>90</v>
      </c>
      <c r="E589" t="s">
        <v>31</v>
      </c>
      <c r="F589">
        <v>2022</v>
      </c>
      <c r="G589" t="s">
        <v>92</v>
      </c>
      <c r="H589" t="s">
        <v>93</v>
      </c>
      <c r="J589" t="s">
        <v>94</v>
      </c>
      <c r="K589" t="s">
        <v>12093</v>
      </c>
    </row>
    <row r="590" spans="1:11" x14ac:dyDescent="0.45">
      <c r="A590" t="s">
        <v>386</v>
      </c>
      <c r="B590" t="s">
        <v>17</v>
      </c>
      <c r="C590" t="s">
        <v>122</v>
      </c>
      <c r="D590" t="s">
        <v>123</v>
      </c>
      <c r="E590" t="s">
        <v>31</v>
      </c>
      <c r="F590">
        <v>2021</v>
      </c>
      <c r="G590" t="s">
        <v>124</v>
      </c>
      <c r="H590" t="s">
        <v>125</v>
      </c>
      <c r="J590" t="s">
        <v>126</v>
      </c>
      <c r="K590" t="s">
        <v>12098</v>
      </c>
    </row>
    <row r="591" spans="1:11" x14ac:dyDescent="0.45">
      <c r="A591" t="s">
        <v>11759</v>
      </c>
      <c r="B591">
        <v>7</v>
      </c>
      <c r="C591" t="s">
        <v>2949</v>
      </c>
      <c r="D591" t="s">
        <v>2948</v>
      </c>
      <c r="E591" t="s">
        <v>2947</v>
      </c>
      <c r="F591">
        <v>2023</v>
      </c>
      <c r="G591" t="s">
        <v>2946</v>
      </c>
      <c r="I591" t="s">
        <v>2945</v>
      </c>
      <c r="J591" t="s">
        <v>2944</v>
      </c>
      <c r="K591" t="s">
        <v>12586</v>
      </c>
    </row>
    <row r="592" spans="1:11" x14ac:dyDescent="0.45">
      <c r="A592" t="s">
        <v>11759</v>
      </c>
      <c r="B592">
        <v>7</v>
      </c>
      <c r="C592" t="s">
        <v>2983</v>
      </c>
      <c r="D592" t="s">
        <v>2982</v>
      </c>
      <c r="E592" t="s">
        <v>2981</v>
      </c>
      <c r="F592">
        <v>2023</v>
      </c>
      <c r="G592" t="s">
        <v>2980</v>
      </c>
      <c r="I592" t="s">
        <v>2979</v>
      </c>
      <c r="J592" t="s">
        <v>2978</v>
      </c>
      <c r="K592" t="s">
        <v>12581</v>
      </c>
    </row>
    <row r="593" spans="1:11" x14ac:dyDescent="0.45">
      <c r="A593" t="s">
        <v>11759</v>
      </c>
      <c r="B593">
        <v>7</v>
      </c>
      <c r="C593" t="s">
        <v>5111</v>
      </c>
      <c r="D593" t="s">
        <v>5110</v>
      </c>
      <c r="E593" t="s">
        <v>655</v>
      </c>
      <c r="F593">
        <v>2024</v>
      </c>
      <c r="G593" t="s">
        <v>5109</v>
      </c>
      <c r="I593" t="s">
        <v>5108</v>
      </c>
      <c r="J593" t="s">
        <v>5107</v>
      </c>
      <c r="K593" t="s">
        <v>12264</v>
      </c>
    </row>
    <row r="594" spans="1:11" x14ac:dyDescent="0.45">
      <c r="A594" t="s">
        <v>11759</v>
      </c>
      <c r="B594">
        <v>7</v>
      </c>
      <c r="C594" t="s">
        <v>4645</v>
      </c>
      <c r="D594" t="s">
        <v>4644</v>
      </c>
      <c r="E594" t="s">
        <v>4643</v>
      </c>
      <c r="F594">
        <v>2024</v>
      </c>
      <c r="G594" t="s">
        <v>4642</v>
      </c>
      <c r="I594" t="s">
        <v>4641</v>
      </c>
      <c r="J594" t="s">
        <v>4640</v>
      </c>
      <c r="K594" t="s">
        <v>12335</v>
      </c>
    </row>
    <row r="595" spans="1:11" x14ac:dyDescent="0.45">
      <c r="A595" t="s">
        <v>11759</v>
      </c>
      <c r="B595">
        <v>7</v>
      </c>
      <c r="C595" t="s">
        <v>2002</v>
      </c>
      <c r="D595" t="s">
        <v>2001</v>
      </c>
      <c r="E595" t="s">
        <v>2000</v>
      </c>
      <c r="F595">
        <v>2020</v>
      </c>
      <c r="G595" t="s">
        <v>1999</v>
      </c>
      <c r="I595" t="s">
        <v>1998</v>
      </c>
      <c r="J595" t="s">
        <v>1997</v>
      </c>
      <c r="K595" t="s">
        <v>12721</v>
      </c>
    </row>
    <row r="596" spans="1:11" x14ac:dyDescent="0.45">
      <c r="A596" t="s">
        <v>11760</v>
      </c>
      <c r="B596" t="s">
        <v>5857</v>
      </c>
      <c r="C596" t="s">
        <v>6445</v>
      </c>
      <c r="D596" t="s">
        <v>6442</v>
      </c>
      <c r="F596">
        <v>2019</v>
      </c>
      <c r="G596" t="s">
        <v>6439</v>
      </c>
      <c r="H596" t="s">
        <v>6440</v>
      </c>
      <c r="I596" t="s">
        <v>6438</v>
      </c>
      <c r="K596" t="s">
        <v>13167</v>
      </c>
    </row>
    <row r="597" spans="1:11" x14ac:dyDescent="0.45">
      <c r="A597" t="s">
        <v>11761</v>
      </c>
      <c r="B597" t="s">
        <v>9095</v>
      </c>
      <c r="C597" t="s">
        <v>9883</v>
      </c>
      <c r="D597" t="s">
        <v>9881</v>
      </c>
      <c r="F597">
        <v>2019</v>
      </c>
      <c r="G597" t="s">
        <v>11993</v>
      </c>
      <c r="H597" t="s">
        <v>6440</v>
      </c>
      <c r="I597" t="s">
        <v>9880</v>
      </c>
      <c r="J597" t="s">
        <v>9084</v>
      </c>
      <c r="K597" t="s">
        <v>13167</v>
      </c>
    </row>
    <row r="598" spans="1:11" x14ac:dyDescent="0.45">
      <c r="A598" t="s">
        <v>11759</v>
      </c>
      <c r="B598">
        <v>7</v>
      </c>
      <c r="C598" t="s">
        <v>4901</v>
      </c>
      <c r="D598" t="s">
        <v>4900</v>
      </c>
      <c r="E598" t="s">
        <v>4074</v>
      </c>
      <c r="F598">
        <v>2024</v>
      </c>
      <c r="G598" t="s">
        <v>4899</v>
      </c>
      <c r="I598" t="s">
        <v>4898</v>
      </c>
      <c r="J598" t="s">
        <v>4897</v>
      </c>
      <c r="K598" t="s">
        <v>12296</v>
      </c>
    </row>
    <row r="599" spans="1:11" x14ac:dyDescent="0.45">
      <c r="A599" t="s">
        <v>11759</v>
      </c>
      <c r="B599">
        <v>7</v>
      </c>
      <c r="C599" t="s">
        <v>5518</v>
      </c>
      <c r="D599" t="s">
        <v>5517</v>
      </c>
      <c r="E599" t="s">
        <v>3096</v>
      </c>
      <c r="F599">
        <v>2024</v>
      </c>
      <c r="G599" t="s">
        <v>5516</v>
      </c>
      <c r="I599" t="s">
        <v>5515</v>
      </c>
      <c r="J599" t="s">
        <v>5514</v>
      </c>
      <c r="K599" t="s">
        <v>12202</v>
      </c>
    </row>
    <row r="600" spans="1:11" x14ac:dyDescent="0.45">
      <c r="A600" t="s">
        <v>11760</v>
      </c>
      <c r="B600" t="s">
        <v>5857</v>
      </c>
      <c r="C600" t="s">
        <v>7583</v>
      </c>
      <c r="D600" t="s">
        <v>7580</v>
      </c>
      <c r="F600">
        <v>2023</v>
      </c>
      <c r="G600" t="s">
        <v>7577</v>
      </c>
      <c r="H600" t="s">
        <v>7578</v>
      </c>
      <c r="I600" t="s">
        <v>7576</v>
      </c>
      <c r="K600" t="s">
        <v>13051</v>
      </c>
    </row>
    <row r="601" spans="1:11" x14ac:dyDescent="0.45">
      <c r="A601" t="s">
        <v>386</v>
      </c>
      <c r="B601" t="s">
        <v>17</v>
      </c>
      <c r="C601" t="s">
        <v>185</v>
      </c>
      <c r="D601" t="s">
        <v>186</v>
      </c>
      <c r="E601" t="s">
        <v>20</v>
      </c>
      <c r="F601">
        <v>2023</v>
      </c>
      <c r="G601" t="s">
        <v>187</v>
      </c>
      <c r="H601" t="s">
        <v>188</v>
      </c>
      <c r="I601" t="s">
        <v>189</v>
      </c>
      <c r="J601" t="s">
        <v>190</v>
      </c>
      <c r="K601" t="s">
        <v>12108</v>
      </c>
    </row>
    <row r="602" spans="1:11" x14ac:dyDescent="0.45">
      <c r="A602" t="s">
        <v>11759</v>
      </c>
      <c r="B602">
        <v>7</v>
      </c>
      <c r="C602" t="s">
        <v>3832</v>
      </c>
      <c r="D602" t="s">
        <v>3831</v>
      </c>
      <c r="E602" t="s">
        <v>902</v>
      </c>
      <c r="F602">
        <v>2023</v>
      </c>
      <c r="G602" t="s">
        <v>3829</v>
      </c>
      <c r="I602" t="s">
        <v>3828</v>
      </c>
      <c r="J602" t="s">
        <v>3827</v>
      </c>
      <c r="K602" t="s">
        <v>12456</v>
      </c>
    </row>
    <row r="603" spans="1:11" x14ac:dyDescent="0.45">
      <c r="A603" t="s">
        <v>11759</v>
      </c>
      <c r="B603">
        <v>7</v>
      </c>
      <c r="C603" t="s">
        <v>3334</v>
      </c>
      <c r="D603" t="s">
        <v>3333</v>
      </c>
      <c r="E603" t="s">
        <v>720</v>
      </c>
      <c r="F603">
        <v>2023</v>
      </c>
      <c r="G603" t="s">
        <v>3330</v>
      </c>
      <c r="I603" t="s">
        <v>3329</v>
      </c>
      <c r="J603" t="s">
        <v>3328</v>
      </c>
      <c r="K603" t="s">
        <v>12529</v>
      </c>
    </row>
    <row r="604" spans="1:11" x14ac:dyDescent="0.45">
      <c r="A604" t="s">
        <v>388</v>
      </c>
      <c r="C604" t="s">
        <v>397</v>
      </c>
      <c r="D604" t="s">
        <v>398</v>
      </c>
      <c r="F604">
        <v>2020</v>
      </c>
      <c r="G604" t="s">
        <v>391</v>
      </c>
      <c r="H604" t="s">
        <v>392</v>
      </c>
      <c r="I604" t="s">
        <v>394</v>
      </c>
      <c r="J604" t="s">
        <v>390</v>
      </c>
      <c r="K604" t="s">
        <v>12153</v>
      </c>
    </row>
    <row r="605" spans="1:11" x14ac:dyDescent="0.45">
      <c r="A605" t="s">
        <v>11760</v>
      </c>
      <c r="B605" t="s">
        <v>5857</v>
      </c>
      <c r="C605" t="s">
        <v>6082</v>
      </c>
      <c r="D605" t="s">
        <v>398</v>
      </c>
      <c r="F605">
        <v>2020</v>
      </c>
      <c r="G605" t="s">
        <v>6079</v>
      </c>
      <c r="H605" t="s">
        <v>392</v>
      </c>
      <c r="I605" t="s">
        <v>6078</v>
      </c>
      <c r="K605" t="s">
        <v>12153</v>
      </c>
    </row>
    <row r="606" spans="1:11" x14ac:dyDescent="0.45">
      <c r="A606" t="s">
        <v>11761</v>
      </c>
      <c r="B606" t="s">
        <v>9095</v>
      </c>
      <c r="C606" t="s">
        <v>10441</v>
      </c>
      <c r="D606" t="s">
        <v>398</v>
      </c>
      <c r="F606">
        <v>2020</v>
      </c>
      <c r="G606" t="s">
        <v>11926</v>
      </c>
      <c r="H606" t="s">
        <v>392</v>
      </c>
      <c r="I606" t="s">
        <v>394</v>
      </c>
      <c r="J606" t="s">
        <v>9084</v>
      </c>
      <c r="K606" t="s">
        <v>12153</v>
      </c>
    </row>
    <row r="607" spans="1:11" x14ac:dyDescent="0.45">
      <c r="A607" t="s">
        <v>11759</v>
      </c>
      <c r="B607">
        <v>7</v>
      </c>
      <c r="C607" t="s">
        <v>4580</v>
      </c>
      <c r="D607" t="s">
        <v>4579</v>
      </c>
      <c r="E607" t="s">
        <v>4185</v>
      </c>
      <c r="F607">
        <v>2024</v>
      </c>
      <c r="G607" t="s">
        <v>4578</v>
      </c>
      <c r="I607" t="s">
        <v>4577</v>
      </c>
      <c r="J607" t="s">
        <v>4576</v>
      </c>
      <c r="K607" t="s">
        <v>12344</v>
      </c>
    </row>
    <row r="608" spans="1:11" x14ac:dyDescent="0.45">
      <c r="A608" t="s">
        <v>11759</v>
      </c>
      <c r="B608">
        <v>7</v>
      </c>
      <c r="C608" t="s">
        <v>5394</v>
      </c>
      <c r="D608" t="s">
        <v>5393</v>
      </c>
      <c r="E608" t="s">
        <v>5392</v>
      </c>
      <c r="F608">
        <v>2024</v>
      </c>
      <c r="G608" t="s">
        <v>5391</v>
      </c>
      <c r="I608" t="s">
        <v>5390</v>
      </c>
      <c r="J608" t="s">
        <v>5389</v>
      </c>
      <c r="K608" t="s">
        <v>12221</v>
      </c>
    </row>
    <row r="609" spans="1:11" x14ac:dyDescent="0.45">
      <c r="A609" t="s">
        <v>11760</v>
      </c>
      <c r="B609" t="s">
        <v>5857</v>
      </c>
      <c r="C609" t="s">
        <v>6263</v>
      </c>
      <c r="D609" t="s">
        <v>6260</v>
      </c>
      <c r="F609">
        <v>2020</v>
      </c>
      <c r="G609" t="s">
        <v>6257</v>
      </c>
      <c r="H609" t="s">
        <v>6258</v>
      </c>
      <c r="I609" t="s">
        <v>6256</v>
      </c>
      <c r="K609" t="s">
        <v>13184</v>
      </c>
    </row>
    <row r="610" spans="1:11" x14ac:dyDescent="0.45">
      <c r="A610" t="s">
        <v>11761</v>
      </c>
      <c r="B610" t="s">
        <v>9095</v>
      </c>
      <c r="C610" t="s">
        <v>10065</v>
      </c>
      <c r="D610" t="s">
        <v>10063</v>
      </c>
      <c r="F610">
        <v>2020</v>
      </c>
      <c r="G610" t="s">
        <v>11972</v>
      </c>
      <c r="H610" t="s">
        <v>6258</v>
      </c>
      <c r="I610" t="s">
        <v>10061</v>
      </c>
      <c r="J610" t="s">
        <v>9084</v>
      </c>
      <c r="K610" t="s">
        <v>13184</v>
      </c>
    </row>
    <row r="611" spans="1:11" x14ac:dyDescent="0.45">
      <c r="A611" t="s">
        <v>11759</v>
      </c>
      <c r="B611">
        <v>7</v>
      </c>
      <c r="C611" t="s">
        <v>2782</v>
      </c>
      <c r="D611" t="s">
        <v>2781</v>
      </c>
      <c r="E611" t="s">
        <v>1581</v>
      </c>
      <c r="F611">
        <v>2024</v>
      </c>
      <c r="G611" t="s">
        <v>2780</v>
      </c>
      <c r="I611" t="s">
        <v>2779</v>
      </c>
      <c r="J611" t="s">
        <v>2778</v>
      </c>
      <c r="K611" t="s">
        <v>12611</v>
      </c>
    </row>
    <row r="612" spans="1:11" x14ac:dyDescent="0.45">
      <c r="A612" t="s">
        <v>11759</v>
      </c>
      <c r="B612">
        <v>7</v>
      </c>
      <c r="C612" t="s">
        <v>5677</v>
      </c>
      <c r="D612" t="s">
        <v>5676</v>
      </c>
      <c r="E612" t="s">
        <v>2981</v>
      </c>
      <c r="F612">
        <v>2024</v>
      </c>
      <c r="G612" t="s">
        <v>5675</v>
      </c>
      <c r="I612" t="s">
        <v>5674</v>
      </c>
      <c r="J612" t="s">
        <v>5673</v>
      </c>
      <c r="K612" t="s">
        <v>12178</v>
      </c>
    </row>
    <row r="613" spans="1:11" x14ac:dyDescent="0.45">
      <c r="A613" t="s">
        <v>386</v>
      </c>
      <c r="B613" t="s">
        <v>17</v>
      </c>
      <c r="C613" t="s">
        <v>252</v>
      </c>
      <c r="D613" t="s">
        <v>253</v>
      </c>
      <c r="E613" t="s">
        <v>20</v>
      </c>
      <c r="F613">
        <v>2023</v>
      </c>
      <c r="G613" t="s">
        <v>254</v>
      </c>
      <c r="H613" t="s">
        <v>255</v>
      </c>
      <c r="I613" t="s">
        <v>256</v>
      </c>
      <c r="J613" t="s">
        <v>257</v>
      </c>
      <c r="K613" t="s">
        <v>12118</v>
      </c>
    </row>
    <row r="614" spans="1:11" x14ac:dyDescent="0.45">
      <c r="A614" t="s">
        <v>11761</v>
      </c>
      <c r="B614" t="s">
        <v>9095</v>
      </c>
      <c r="C614" t="s">
        <v>11466</v>
      </c>
      <c r="D614" t="s">
        <v>11464</v>
      </c>
      <c r="F614">
        <v>2024</v>
      </c>
      <c r="G614" t="s">
        <v>11796</v>
      </c>
      <c r="H614" t="s">
        <v>8879</v>
      </c>
      <c r="I614" t="s">
        <v>11462</v>
      </c>
      <c r="J614" t="s">
        <v>9084</v>
      </c>
      <c r="K614" t="s">
        <v>13222</v>
      </c>
    </row>
    <row r="615" spans="1:11" x14ac:dyDescent="0.45">
      <c r="A615" t="s">
        <v>11760</v>
      </c>
      <c r="B615" t="s">
        <v>5901</v>
      </c>
      <c r="C615" t="s">
        <v>8884</v>
      </c>
      <c r="D615" t="s">
        <v>8881</v>
      </c>
      <c r="F615">
        <v>2024</v>
      </c>
      <c r="G615" t="s">
        <v>8878</v>
      </c>
      <c r="H615" t="s">
        <v>8879</v>
      </c>
      <c r="I615" t="s">
        <v>8877</v>
      </c>
      <c r="K615" t="s">
        <v>12936</v>
      </c>
    </row>
    <row r="616" spans="1:11" x14ac:dyDescent="0.45">
      <c r="A616" t="s">
        <v>11759</v>
      </c>
      <c r="B616">
        <v>7</v>
      </c>
      <c r="C616" t="s">
        <v>1388</v>
      </c>
      <c r="D616" t="s">
        <v>1387</v>
      </c>
      <c r="E616" t="s">
        <v>1386</v>
      </c>
      <c r="F616">
        <v>2019</v>
      </c>
      <c r="G616" t="s">
        <v>1384</v>
      </c>
      <c r="I616" t="s">
        <v>1383</v>
      </c>
      <c r="J616" t="s">
        <v>1382</v>
      </c>
      <c r="K616" t="s">
        <v>12805</v>
      </c>
    </row>
    <row r="617" spans="1:11" x14ac:dyDescent="0.45">
      <c r="A617" t="s">
        <v>11759</v>
      </c>
      <c r="B617">
        <v>7</v>
      </c>
      <c r="C617" t="s">
        <v>904</v>
      </c>
      <c r="D617" t="s">
        <v>903</v>
      </c>
      <c r="E617" t="s">
        <v>902</v>
      </c>
      <c r="F617">
        <v>2021</v>
      </c>
      <c r="G617" t="s">
        <v>899</v>
      </c>
      <c r="I617" t="s">
        <v>898</v>
      </c>
      <c r="J617" t="s">
        <v>897</v>
      </c>
      <c r="K617" t="s">
        <v>12874</v>
      </c>
    </row>
    <row r="618" spans="1:11" x14ac:dyDescent="0.45">
      <c r="A618" t="s">
        <v>11759</v>
      </c>
      <c r="B618">
        <v>7</v>
      </c>
      <c r="C618" t="s">
        <v>4021</v>
      </c>
      <c r="D618" t="s">
        <v>4020</v>
      </c>
      <c r="E618" t="s">
        <v>902</v>
      </c>
      <c r="F618">
        <v>2022</v>
      </c>
      <c r="G618" t="s">
        <v>4017</v>
      </c>
      <c r="I618" t="s">
        <v>4016</v>
      </c>
      <c r="J618" t="s">
        <v>4015</v>
      </c>
      <c r="K618" t="s">
        <v>12429</v>
      </c>
    </row>
    <row r="619" spans="1:11" x14ac:dyDescent="0.45">
      <c r="A619" t="s">
        <v>11760</v>
      </c>
      <c r="B619" t="s">
        <v>5857</v>
      </c>
      <c r="C619" t="s">
        <v>7888</v>
      </c>
      <c r="D619" t="s">
        <v>7885</v>
      </c>
      <c r="F619">
        <v>2022</v>
      </c>
      <c r="G619" t="s">
        <v>7879</v>
      </c>
      <c r="H619" t="s">
        <v>7880</v>
      </c>
      <c r="I619" t="s">
        <v>7878</v>
      </c>
      <c r="K619" t="s">
        <v>13025</v>
      </c>
    </row>
    <row r="620" spans="1:11" x14ac:dyDescent="0.45">
      <c r="A620" t="s">
        <v>11761</v>
      </c>
      <c r="B620" t="s">
        <v>9095</v>
      </c>
      <c r="C620" t="s">
        <v>11423</v>
      </c>
      <c r="D620" t="s">
        <v>7885</v>
      </c>
      <c r="F620">
        <v>2022</v>
      </c>
      <c r="G620" t="s">
        <v>11801</v>
      </c>
      <c r="H620" t="s">
        <v>7880</v>
      </c>
      <c r="I620" t="s">
        <v>11420</v>
      </c>
      <c r="J620" t="s">
        <v>9084</v>
      </c>
      <c r="K620" t="s">
        <v>13025</v>
      </c>
    </row>
    <row r="621" spans="1:11" x14ac:dyDescent="0.45">
      <c r="A621" t="s">
        <v>11759</v>
      </c>
      <c r="B621">
        <v>7</v>
      </c>
      <c r="C621" t="s">
        <v>3698</v>
      </c>
      <c r="D621" t="s">
        <v>3697</v>
      </c>
      <c r="E621" t="s">
        <v>626</v>
      </c>
      <c r="F621">
        <v>2022</v>
      </c>
      <c r="G621" t="s">
        <v>3696</v>
      </c>
      <c r="I621" t="s">
        <v>3695</v>
      </c>
      <c r="J621" t="s">
        <v>3694</v>
      </c>
      <c r="K621" t="s">
        <v>12476</v>
      </c>
    </row>
    <row r="622" spans="1:11" x14ac:dyDescent="0.45">
      <c r="A622" t="s">
        <v>11760</v>
      </c>
      <c r="B622" t="s">
        <v>5857</v>
      </c>
      <c r="C622" t="s">
        <v>8084</v>
      </c>
      <c r="D622" t="s">
        <v>8081</v>
      </c>
      <c r="F622">
        <v>2022</v>
      </c>
      <c r="G622" t="s">
        <v>8079</v>
      </c>
      <c r="H622" t="s">
        <v>8080</v>
      </c>
      <c r="I622" t="s">
        <v>8078</v>
      </c>
      <c r="K622" t="s">
        <v>13004</v>
      </c>
    </row>
    <row r="623" spans="1:11" x14ac:dyDescent="0.45">
      <c r="A623" t="s">
        <v>11761</v>
      </c>
      <c r="B623" t="s">
        <v>9095</v>
      </c>
      <c r="C623" t="s">
        <v>11069</v>
      </c>
      <c r="D623" t="s">
        <v>11067</v>
      </c>
      <c r="F623">
        <v>2022</v>
      </c>
      <c r="G623" t="s">
        <v>11849</v>
      </c>
      <c r="H623" t="s">
        <v>8080</v>
      </c>
      <c r="I623" t="s">
        <v>11066</v>
      </c>
      <c r="J623" t="s">
        <v>9084</v>
      </c>
      <c r="K623" t="s">
        <v>13004</v>
      </c>
    </row>
    <row r="624" spans="1:11" x14ac:dyDescent="0.45">
      <c r="A624" t="s">
        <v>11760</v>
      </c>
      <c r="B624" t="s">
        <v>5857</v>
      </c>
      <c r="C624" t="s">
        <v>7560</v>
      </c>
      <c r="D624" t="s">
        <v>7558</v>
      </c>
      <c r="F624">
        <v>2023</v>
      </c>
      <c r="G624" t="s">
        <v>7555</v>
      </c>
      <c r="H624" t="s">
        <v>7556</v>
      </c>
      <c r="I624" t="s">
        <v>7554</v>
      </c>
      <c r="K624" t="s">
        <v>13054</v>
      </c>
    </row>
    <row r="625" spans="1:11" x14ac:dyDescent="0.45">
      <c r="A625" t="s">
        <v>11761</v>
      </c>
      <c r="B625" t="s">
        <v>9095</v>
      </c>
      <c r="C625" t="s">
        <v>11678</v>
      </c>
      <c r="D625" t="s">
        <v>11676</v>
      </c>
      <c r="F625">
        <v>2023</v>
      </c>
      <c r="G625" t="s">
        <v>9084</v>
      </c>
      <c r="H625" t="s">
        <v>9084</v>
      </c>
      <c r="I625" t="s">
        <v>11674</v>
      </c>
      <c r="J625" t="s">
        <v>9084</v>
      </c>
      <c r="K625" t="s">
        <v>13054</v>
      </c>
    </row>
    <row r="626" spans="1:11" x14ac:dyDescent="0.45">
      <c r="A626" t="s">
        <v>11759</v>
      </c>
      <c r="B626">
        <v>7</v>
      </c>
      <c r="C626" t="s">
        <v>2554</v>
      </c>
      <c r="D626" t="s">
        <v>2553</v>
      </c>
      <c r="E626" t="s">
        <v>626</v>
      </c>
      <c r="F626">
        <v>2023</v>
      </c>
      <c r="G626" t="s">
        <v>2552</v>
      </c>
      <c r="I626" t="s">
        <v>2551</v>
      </c>
      <c r="J626" t="s">
        <v>2550</v>
      </c>
      <c r="K626" t="s">
        <v>12645</v>
      </c>
    </row>
    <row r="627" spans="1:11" x14ac:dyDescent="0.45">
      <c r="A627" t="s">
        <v>11761</v>
      </c>
      <c r="B627" t="s">
        <v>9095</v>
      </c>
      <c r="C627" t="s">
        <v>11457</v>
      </c>
      <c r="D627" t="s">
        <v>11455</v>
      </c>
      <c r="F627">
        <v>2022</v>
      </c>
      <c r="G627" t="s">
        <v>11797</v>
      </c>
      <c r="H627" t="s">
        <v>7150</v>
      </c>
      <c r="I627" t="s">
        <v>11454</v>
      </c>
      <c r="J627" t="s">
        <v>9084</v>
      </c>
      <c r="K627" t="s">
        <v>13223</v>
      </c>
    </row>
    <row r="628" spans="1:11" x14ac:dyDescent="0.45">
      <c r="A628" t="s">
        <v>11760</v>
      </c>
      <c r="B628" t="s">
        <v>5857</v>
      </c>
      <c r="C628" t="s">
        <v>7154</v>
      </c>
      <c r="D628" t="s">
        <v>7151</v>
      </c>
      <c r="F628">
        <v>2022</v>
      </c>
      <c r="G628" t="s">
        <v>7149</v>
      </c>
      <c r="H628" t="s">
        <v>7150</v>
      </c>
      <c r="I628" t="s">
        <v>7148</v>
      </c>
      <c r="K628" t="s">
        <v>13097</v>
      </c>
    </row>
    <row r="629" spans="1:11" x14ac:dyDescent="0.45">
      <c r="A629" t="s">
        <v>11759</v>
      </c>
      <c r="B629">
        <v>7</v>
      </c>
      <c r="C629" t="s">
        <v>5715</v>
      </c>
      <c r="D629" t="s">
        <v>5714</v>
      </c>
      <c r="E629" t="s">
        <v>795</v>
      </c>
      <c r="F629">
        <v>2024</v>
      </c>
      <c r="G629" t="s">
        <v>5713</v>
      </c>
      <c r="I629" t="s">
        <v>5712</v>
      </c>
      <c r="J629" t="s">
        <v>5711</v>
      </c>
      <c r="K629" t="s">
        <v>12172</v>
      </c>
    </row>
    <row r="630" spans="1:11" x14ac:dyDescent="0.45">
      <c r="A630" t="s">
        <v>11760</v>
      </c>
      <c r="B630" t="s">
        <v>5857</v>
      </c>
      <c r="C630" t="s">
        <v>6363</v>
      </c>
      <c r="D630" t="s">
        <v>6360</v>
      </c>
      <c r="F630">
        <v>2018</v>
      </c>
      <c r="G630" t="s">
        <v>6357</v>
      </c>
      <c r="H630" t="s">
        <v>6358</v>
      </c>
      <c r="I630" t="s">
        <v>6356</v>
      </c>
      <c r="K630" t="s">
        <v>13175</v>
      </c>
    </row>
    <row r="631" spans="1:11" x14ac:dyDescent="0.45">
      <c r="A631" t="s">
        <v>11761</v>
      </c>
      <c r="B631" t="s">
        <v>9095</v>
      </c>
      <c r="C631" t="s">
        <v>9341</v>
      </c>
      <c r="D631" t="s">
        <v>9339</v>
      </c>
      <c r="F631">
        <v>2018</v>
      </c>
      <c r="G631" t="s">
        <v>12057</v>
      </c>
      <c r="H631" t="s">
        <v>6358</v>
      </c>
      <c r="I631" t="s">
        <v>9337</v>
      </c>
      <c r="J631" t="s">
        <v>9084</v>
      </c>
      <c r="K631" t="s">
        <v>13175</v>
      </c>
    </row>
    <row r="632" spans="1:11" x14ac:dyDescent="0.45">
      <c r="A632" t="s">
        <v>386</v>
      </c>
      <c r="B632" t="s">
        <v>17</v>
      </c>
      <c r="C632" t="s">
        <v>115</v>
      </c>
      <c r="D632" t="s">
        <v>116</v>
      </c>
      <c r="E632" t="s">
        <v>31</v>
      </c>
      <c r="F632">
        <v>2023</v>
      </c>
      <c r="G632" t="s">
        <v>118</v>
      </c>
      <c r="H632" t="s">
        <v>119</v>
      </c>
      <c r="I632" t="s">
        <v>120</v>
      </c>
      <c r="J632" t="s">
        <v>121</v>
      </c>
      <c r="K632" t="s">
        <v>12097</v>
      </c>
    </row>
    <row r="633" spans="1:11" x14ac:dyDescent="0.45">
      <c r="A633" t="s">
        <v>11759</v>
      </c>
      <c r="B633">
        <v>7</v>
      </c>
      <c r="C633" t="s">
        <v>3117</v>
      </c>
      <c r="D633" t="s">
        <v>3116</v>
      </c>
      <c r="E633" t="s">
        <v>1047</v>
      </c>
      <c r="F633">
        <v>2023</v>
      </c>
      <c r="G633" t="s">
        <v>3115</v>
      </c>
      <c r="I633" t="s">
        <v>3114</v>
      </c>
      <c r="J633" t="s">
        <v>3113</v>
      </c>
      <c r="K633" t="s">
        <v>12561</v>
      </c>
    </row>
    <row r="634" spans="1:11" x14ac:dyDescent="0.45">
      <c r="A634" t="s">
        <v>11759</v>
      </c>
      <c r="B634">
        <v>7</v>
      </c>
      <c r="C634" t="s">
        <v>4697</v>
      </c>
      <c r="D634" t="s">
        <v>4696</v>
      </c>
      <c r="E634" t="s">
        <v>4309</v>
      </c>
      <c r="F634">
        <v>2024</v>
      </c>
      <c r="G634" t="s">
        <v>4695</v>
      </c>
      <c r="I634" t="s">
        <v>4694</v>
      </c>
      <c r="J634" t="s">
        <v>4693</v>
      </c>
      <c r="K634" t="s">
        <v>12327</v>
      </c>
    </row>
    <row r="635" spans="1:11" x14ac:dyDescent="0.45">
      <c r="A635" t="s">
        <v>11759</v>
      </c>
      <c r="B635">
        <v>7</v>
      </c>
      <c r="C635" t="s">
        <v>1756</v>
      </c>
      <c r="D635" t="s">
        <v>1755</v>
      </c>
      <c r="E635" t="s">
        <v>720</v>
      </c>
      <c r="F635">
        <v>2020</v>
      </c>
      <c r="G635" t="s">
        <v>1753</v>
      </c>
      <c r="I635" t="s">
        <v>1752</v>
      </c>
      <c r="J635" t="s">
        <v>1751</v>
      </c>
      <c r="K635" t="s">
        <v>12755</v>
      </c>
    </row>
    <row r="636" spans="1:11" x14ac:dyDescent="0.45">
      <c r="A636" t="s">
        <v>11759</v>
      </c>
      <c r="B636">
        <v>7</v>
      </c>
      <c r="C636" t="s">
        <v>3406</v>
      </c>
      <c r="D636" t="s">
        <v>3405</v>
      </c>
      <c r="E636" t="s">
        <v>3404</v>
      </c>
      <c r="F636">
        <v>2023</v>
      </c>
      <c r="G636" t="s">
        <v>3403</v>
      </c>
      <c r="I636" t="s">
        <v>3402</v>
      </c>
      <c r="J636" t="s">
        <v>3401</v>
      </c>
      <c r="K636" t="s">
        <v>12518</v>
      </c>
    </row>
    <row r="637" spans="1:11" x14ac:dyDescent="0.45">
      <c r="A637" t="s">
        <v>11760</v>
      </c>
      <c r="B637" t="s">
        <v>5857</v>
      </c>
      <c r="C637" t="s">
        <v>8529</v>
      </c>
      <c r="D637" t="s">
        <v>8526</v>
      </c>
      <c r="F637">
        <v>2024</v>
      </c>
      <c r="G637" t="s">
        <v>8523</v>
      </c>
      <c r="H637" t="s">
        <v>8524</v>
      </c>
      <c r="I637" t="s">
        <v>8522</v>
      </c>
      <c r="K637" t="s">
        <v>12969</v>
      </c>
    </row>
    <row r="638" spans="1:11" x14ac:dyDescent="0.45">
      <c r="A638" t="s">
        <v>11760</v>
      </c>
      <c r="B638" t="s">
        <v>5857</v>
      </c>
      <c r="C638" t="s">
        <v>8976</v>
      </c>
      <c r="D638" t="s">
        <v>8973</v>
      </c>
      <c r="F638">
        <v>2023</v>
      </c>
      <c r="G638" t="s">
        <v>8971</v>
      </c>
      <c r="H638" t="s">
        <v>8972</v>
      </c>
      <c r="I638" t="s">
        <v>8970</v>
      </c>
      <c r="K638" t="s">
        <v>12926</v>
      </c>
    </row>
    <row r="639" spans="1:11" x14ac:dyDescent="0.45">
      <c r="A639" t="s">
        <v>11761</v>
      </c>
      <c r="B639" t="s">
        <v>9095</v>
      </c>
      <c r="C639" t="s">
        <v>10505</v>
      </c>
      <c r="D639" t="s">
        <v>8973</v>
      </c>
      <c r="F639">
        <v>2023</v>
      </c>
      <c r="G639" t="s">
        <v>11918</v>
      </c>
      <c r="H639" t="s">
        <v>8972</v>
      </c>
      <c r="I639" t="s">
        <v>10502</v>
      </c>
      <c r="J639" t="s">
        <v>9084</v>
      </c>
      <c r="K639" t="s">
        <v>12926</v>
      </c>
    </row>
    <row r="640" spans="1:11" x14ac:dyDescent="0.45">
      <c r="A640" t="s">
        <v>11760</v>
      </c>
      <c r="B640" t="s">
        <v>5857</v>
      </c>
      <c r="C640" t="s">
        <v>6117</v>
      </c>
      <c r="D640" t="s">
        <v>6114</v>
      </c>
      <c r="F640">
        <v>2019</v>
      </c>
      <c r="G640" t="s">
        <v>6111</v>
      </c>
      <c r="H640" t="s">
        <v>6112</v>
      </c>
      <c r="I640" t="s">
        <v>6110</v>
      </c>
      <c r="K640" t="s">
        <v>13198</v>
      </c>
    </row>
    <row r="641" spans="1:11" x14ac:dyDescent="0.45">
      <c r="A641" t="s">
        <v>11761</v>
      </c>
      <c r="B641" t="s">
        <v>9095</v>
      </c>
      <c r="C641" t="s">
        <v>10047</v>
      </c>
      <c r="D641" t="s">
        <v>6114</v>
      </c>
      <c r="F641">
        <v>2019</v>
      </c>
      <c r="G641" t="s">
        <v>11974</v>
      </c>
      <c r="H641" t="s">
        <v>6112</v>
      </c>
      <c r="I641" t="s">
        <v>10044</v>
      </c>
      <c r="J641" t="s">
        <v>9084</v>
      </c>
      <c r="K641" t="s">
        <v>13198</v>
      </c>
    </row>
    <row r="642" spans="1:11" x14ac:dyDescent="0.45">
      <c r="A642" t="s">
        <v>11759</v>
      </c>
      <c r="B642">
        <v>7</v>
      </c>
      <c r="C642" t="s">
        <v>4608</v>
      </c>
      <c r="D642" t="s">
        <v>4607</v>
      </c>
      <c r="E642" t="s">
        <v>795</v>
      </c>
      <c r="F642">
        <v>2024</v>
      </c>
      <c r="G642" t="s">
        <v>4606</v>
      </c>
      <c r="I642" t="s">
        <v>4605</v>
      </c>
      <c r="J642" t="s">
        <v>4604</v>
      </c>
      <c r="K642" t="s">
        <v>12340</v>
      </c>
    </row>
    <row r="643" spans="1:11" x14ac:dyDescent="0.45">
      <c r="A643" t="s">
        <v>11760</v>
      </c>
      <c r="B643" t="s">
        <v>5857</v>
      </c>
      <c r="C643" t="s">
        <v>8407</v>
      </c>
      <c r="D643" t="s">
        <v>4607</v>
      </c>
      <c r="F643">
        <v>2024</v>
      </c>
      <c r="G643" t="s">
        <v>8403</v>
      </c>
      <c r="H643" t="s">
        <v>8404</v>
      </c>
      <c r="I643" t="s">
        <v>8402</v>
      </c>
      <c r="K643" t="s">
        <v>12340</v>
      </c>
    </row>
    <row r="644" spans="1:11" x14ac:dyDescent="0.45">
      <c r="A644" t="s">
        <v>11761</v>
      </c>
      <c r="B644" t="s">
        <v>9095</v>
      </c>
      <c r="C644" t="s">
        <v>11050</v>
      </c>
      <c r="D644" t="s">
        <v>4607</v>
      </c>
      <c r="F644">
        <v>2024</v>
      </c>
      <c r="G644" t="s">
        <v>11851</v>
      </c>
      <c r="H644" t="s">
        <v>8404</v>
      </c>
      <c r="I644" t="s">
        <v>11049</v>
      </c>
      <c r="J644" t="s">
        <v>9084</v>
      </c>
      <c r="K644" t="s">
        <v>12340</v>
      </c>
    </row>
    <row r="645" spans="1:11" x14ac:dyDescent="0.45">
      <c r="A645" t="s">
        <v>11759</v>
      </c>
      <c r="B645">
        <v>7</v>
      </c>
      <c r="C645" t="s">
        <v>5041</v>
      </c>
      <c r="D645" t="s">
        <v>5040</v>
      </c>
      <c r="E645" t="s">
        <v>5039</v>
      </c>
      <c r="F645">
        <v>2024</v>
      </c>
      <c r="G645" t="s">
        <v>5038</v>
      </c>
      <c r="I645" t="s">
        <v>5037</v>
      </c>
      <c r="J645" t="s">
        <v>5036</v>
      </c>
      <c r="K645" t="s">
        <v>12275</v>
      </c>
    </row>
    <row r="646" spans="1:11" x14ac:dyDescent="0.45">
      <c r="A646" t="s">
        <v>11760</v>
      </c>
      <c r="B646" t="s">
        <v>5857</v>
      </c>
      <c r="C646" t="s">
        <v>8547</v>
      </c>
      <c r="D646" t="s">
        <v>8544</v>
      </c>
      <c r="F646">
        <v>2024</v>
      </c>
      <c r="G646" t="s">
        <v>8541</v>
      </c>
      <c r="H646" t="s">
        <v>8542</v>
      </c>
      <c r="I646" t="s">
        <v>8540</v>
      </c>
      <c r="K646" t="s">
        <v>12967</v>
      </c>
    </row>
    <row r="647" spans="1:11" x14ac:dyDescent="0.45">
      <c r="A647" t="s">
        <v>11761</v>
      </c>
      <c r="B647" t="s">
        <v>9095</v>
      </c>
      <c r="C647" t="s">
        <v>11202</v>
      </c>
      <c r="D647" t="s">
        <v>8544</v>
      </c>
      <c r="F647">
        <v>2024</v>
      </c>
      <c r="G647" t="s">
        <v>11832</v>
      </c>
      <c r="H647" t="s">
        <v>8542</v>
      </c>
      <c r="I647" t="s">
        <v>11200</v>
      </c>
      <c r="J647" t="s">
        <v>9084</v>
      </c>
      <c r="K647" t="s">
        <v>12967</v>
      </c>
    </row>
    <row r="648" spans="1:11" x14ac:dyDescent="0.45">
      <c r="A648" t="s">
        <v>11760</v>
      </c>
      <c r="B648" t="s">
        <v>5857</v>
      </c>
      <c r="C648" t="s">
        <v>7239</v>
      </c>
      <c r="D648" t="s">
        <v>7237</v>
      </c>
      <c r="F648">
        <v>2022</v>
      </c>
      <c r="G648" t="s">
        <v>7234</v>
      </c>
      <c r="H648" t="s">
        <v>7235</v>
      </c>
      <c r="I648" t="s">
        <v>7233</v>
      </c>
      <c r="K648" t="s">
        <v>13087</v>
      </c>
    </row>
    <row r="649" spans="1:11" x14ac:dyDescent="0.45">
      <c r="A649" t="s">
        <v>11759</v>
      </c>
      <c r="B649">
        <v>7</v>
      </c>
      <c r="C649" t="s">
        <v>5665</v>
      </c>
      <c r="D649" t="s">
        <v>5664</v>
      </c>
      <c r="E649" t="s">
        <v>1769</v>
      </c>
      <c r="F649">
        <v>2024</v>
      </c>
      <c r="G649" t="s">
        <v>5663</v>
      </c>
      <c r="I649" t="s">
        <v>5662</v>
      </c>
      <c r="J649" t="s">
        <v>5661</v>
      </c>
      <c r="K649" t="s">
        <v>12180</v>
      </c>
    </row>
    <row r="650" spans="1:11" x14ac:dyDescent="0.45">
      <c r="A650" t="s">
        <v>11760</v>
      </c>
      <c r="B650" t="s">
        <v>5857</v>
      </c>
      <c r="C650" t="s">
        <v>6280</v>
      </c>
      <c r="D650" t="s">
        <v>7381</v>
      </c>
      <c r="F650">
        <v>2021</v>
      </c>
      <c r="G650" t="s">
        <v>7379</v>
      </c>
      <c r="H650" t="s">
        <v>7380</v>
      </c>
      <c r="I650" t="s">
        <v>7378</v>
      </c>
      <c r="K650" t="s">
        <v>13072</v>
      </c>
    </row>
    <row r="651" spans="1:11" x14ac:dyDescent="0.45">
      <c r="A651" t="s">
        <v>11761</v>
      </c>
      <c r="B651" t="s">
        <v>9095</v>
      </c>
      <c r="C651" t="s">
        <v>9383</v>
      </c>
      <c r="D651" t="s">
        <v>7381</v>
      </c>
      <c r="F651">
        <v>2021</v>
      </c>
      <c r="G651" t="s">
        <v>12031</v>
      </c>
      <c r="H651" t="s">
        <v>7380</v>
      </c>
      <c r="I651" t="s">
        <v>9566</v>
      </c>
      <c r="J651" t="s">
        <v>9084</v>
      </c>
      <c r="K651" t="s">
        <v>13072</v>
      </c>
    </row>
    <row r="652" spans="1:11" x14ac:dyDescent="0.45">
      <c r="A652" t="s">
        <v>11760</v>
      </c>
      <c r="B652" t="s">
        <v>5857</v>
      </c>
      <c r="C652" t="s">
        <v>7199</v>
      </c>
      <c r="D652" t="s">
        <v>7196</v>
      </c>
      <c r="F652">
        <v>2022</v>
      </c>
      <c r="G652" t="s">
        <v>7194</v>
      </c>
      <c r="H652" t="s">
        <v>7195</v>
      </c>
      <c r="I652" t="s">
        <v>7193</v>
      </c>
      <c r="K652" t="s">
        <v>13092</v>
      </c>
    </row>
    <row r="653" spans="1:11" x14ac:dyDescent="0.45">
      <c r="A653" t="s">
        <v>11759</v>
      </c>
      <c r="B653">
        <v>7</v>
      </c>
      <c r="C653" t="s">
        <v>753</v>
      </c>
      <c r="D653" t="s">
        <v>752</v>
      </c>
      <c r="E653" t="s">
        <v>751</v>
      </c>
      <c r="F653">
        <v>2021</v>
      </c>
      <c r="G653" t="s">
        <v>750</v>
      </c>
      <c r="I653" t="s">
        <v>749</v>
      </c>
      <c r="J653" t="s">
        <v>748</v>
      </c>
      <c r="K653" t="s">
        <v>12895</v>
      </c>
    </row>
    <row r="654" spans="1:11" x14ac:dyDescent="0.45">
      <c r="A654" t="s">
        <v>11759</v>
      </c>
      <c r="B654">
        <v>7</v>
      </c>
      <c r="C654" t="s">
        <v>1442</v>
      </c>
      <c r="D654" t="s">
        <v>1441</v>
      </c>
      <c r="E654" t="s">
        <v>1417</v>
      </c>
      <c r="F654">
        <v>2020</v>
      </c>
      <c r="G654" t="s">
        <v>1439</v>
      </c>
      <c r="I654" t="s">
        <v>1438</v>
      </c>
      <c r="J654" t="s">
        <v>1437</v>
      </c>
      <c r="K654" t="s">
        <v>12798</v>
      </c>
    </row>
    <row r="655" spans="1:11" x14ac:dyDescent="0.45">
      <c r="A655" t="s">
        <v>11759</v>
      </c>
      <c r="B655">
        <v>7</v>
      </c>
      <c r="C655" t="s">
        <v>3302</v>
      </c>
      <c r="D655" t="s">
        <v>3301</v>
      </c>
      <c r="E655" t="s">
        <v>3300</v>
      </c>
      <c r="F655">
        <v>2022</v>
      </c>
      <c r="G655" t="s">
        <v>3299</v>
      </c>
      <c r="I655" t="s">
        <v>3298</v>
      </c>
      <c r="J655" t="s">
        <v>3297</v>
      </c>
      <c r="K655" t="s">
        <v>12534</v>
      </c>
    </row>
    <row r="656" spans="1:11" x14ac:dyDescent="0.45">
      <c r="A656" t="s">
        <v>11759</v>
      </c>
      <c r="B656">
        <v>7</v>
      </c>
      <c r="C656" t="s">
        <v>2714</v>
      </c>
      <c r="D656" t="s">
        <v>2713</v>
      </c>
      <c r="E656" t="s">
        <v>1281</v>
      </c>
      <c r="F656">
        <v>2023</v>
      </c>
      <c r="G656" t="s">
        <v>2712</v>
      </c>
      <c r="I656" t="s">
        <v>2711</v>
      </c>
      <c r="J656" t="s">
        <v>2710</v>
      </c>
      <c r="K656" t="s">
        <v>12621</v>
      </c>
    </row>
    <row r="657" spans="1:11" x14ac:dyDescent="0.45">
      <c r="A657" t="s">
        <v>11760</v>
      </c>
      <c r="B657" t="s">
        <v>5857</v>
      </c>
      <c r="C657" t="s">
        <v>8750</v>
      </c>
      <c r="D657" t="s">
        <v>8747</v>
      </c>
      <c r="F657">
        <v>2024</v>
      </c>
      <c r="G657" t="s">
        <v>8743</v>
      </c>
      <c r="H657" t="s">
        <v>8744</v>
      </c>
      <c r="I657" t="s">
        <v>8742</v>
      </c>
      <c r="K657" t="s">
        <v>12950</v>
      </c>
    </row>
    <row r="658" spans="1:11" x14ac:dyDescent="0.45">
      <c r="A658" t="s">
        <v>11761</v>
      </c>
      <c r="B658" t="s">
        <v>9095</v>
      </c>
      <c r="C658" t="s">
        <v>11318</v>
      </c>
      <c r="D658" t="s">
        <v>8747</v>
      </c>
      <c r="F658">
        <v>2024</v>
      </c>
      <c r="G658" t="s">
        <v>11816</v>
      </c>
      <c r="H658" t="s">
        <v>8744</v>
      </c>
      <c r="I658" t="s">
        <v>11315</v>
      </c>
      <c r="J658" t="s">
        <v>9084</v>
      </c>
      <c r="K658" t="s">
        <v>12950</v>
      </c>
    </row>
    <row r="659" spans="1:11" x14ac:dyDescent="0.45">
      <c r="A659" t="s">
        <v>11760</v>
      </c>
      <c r="B659" t="s">
        <v>5857</v>
      </c>
      <c r="C659" t="s">
        <v>8934</v>
      </c>
      <c r="D659" t="s">
        <v>8931</v>
      </c>
      <c r="F659">
        <v>2024</v>
      </c>
      <c r="G659" t="s">
        <v>8928</v>
      </c>
      <c r="H659" t="s">
        <v>8929</v>
      </c>
      <c r="I659" t="s">
        <v>8927</v>
      </c>
      <c r="K659" t="s">
        <v>12931</v>
      </c>
    </row>
    <row r="660" spans="1:11" x14ac:dyDescent="0.45">
      <c r="A660" t="s">
        <v>11761</v>
      </c>
      <c r="B660" t="s">
        <v>9095</v>
      </c>
      <c r="C660" t="s">
        <v>10582</v>
      </c>
      <c r="D660" t="s">
        <v>8931</v>
      </c>
      <c r="F660">
        <v>2024</v>
      </c>
      <c r="G660" t="s">
        <v>11910</v>
      </c>
      <c r="H660" t="s">
        <v>8929</v>
      </c>
      <c r="I660" t="s">
        <v>10579</v>
      </c>
      <c r="J660" t="s">
        <v>9084</v>
      </c>
      <c r="K660" t="s">
        <v>12931</v>
      </c>
    </row>
    <row r="661" spans="1:11" x14ac:dyDescent="0.45">
      <c r="A661" t="s">
        <v>11760</v>
      </c>
      <c r="B661" t="s">
        <v>5857</v>
      </c>
      <c r="C661" t="s">
        <v>8960</v>
      </c>
      <c r="D661" t="s">
        <v>8957</v>
      </c>
      <c r="F661">
        <v>2023</v>
      </c>
      <c r="G661" t="s">
        <v>8954</v>
      </c>
      <c r="H661" t="s">
        <v>8955</v>
      </c>
      <c r="I661" t="s">
        <v>8953</v>
      </c>
      <c r="K661" t="s">
        <v>12928</v>
      </c>
    </row>
    <row r="662" spans="1:11" x14ac:dyDescent="0.45">
      <c r="A662" t="s">
        <v>11761</v>
      </c>
      <c r="B662" t="s">
        <v>9095</v>
      </c>
      <c r="C662" t="s">
        <v>10248</v>
      </c>
      <c r="D662" t="s">
        <v>8957</v>
      </c>
      <c r="F662">
        <v>2023</v>
      </c>
      <c r="G662" t="s">
        <v>11949</v>
      </c>
      <c r="H662" t="s">
        <v>8955</v>
      </c>
      <c r="I662" t="s">
        <v>10245</v>
      </c>
      <c r="J662" t="s">
        <v>9084</v>
      </c>
      <c r="K662" t="s">
        <v>12928</v>
      </c>
    </row>
    <row r="663" spans="1:11" x14ac:dyDescent="0.45">
      <c r="A663" t="s">
        <v>386</v>
      </c>
      <c r="B663" t="s">
        <v>17</v>
      </c>
      <c r="C663" t="s">
        <v>191</v>
      </c>
      <c r="D663" t="s">
        <v>192</v>
      </c>
      <c r="E663" t="s">
        <v>40</v>
      </c>
      <c r="F663">
        <v>2020</v>
      </c>
      <c r="G663" t="s">
        <v>195</v>
      </c>
      <c r="H663" t="s">
        <v>196</v>
      </c>
      <c r="I663" t="s">
        <v>197</v>
      </c>
      <c r="K663" t="s">
        <v>12109</v>
      </c>
    </row>
    <row r="664" spans="1:11" x14ac:dyDescent="0.45">
      <c r="A664" t="s">
        <v>11759</v>
      </c>
      <c r="B664">
        <v>7</v>
      </c>
      <c r="C664" t="s">
        <v>5802</v>
      </c>
      <c r="D664" t="s">
        <v>5801</v>
      </c>
      <c r="E664" t="s">
        <v>4411</v>
      </c>
      <c r="F664">
        <v>2024</v>
      </c>
      <c r="G664" t="s">
        <v>5800</v>
      </c>
      <c r="I664" t="s">
        <v>5799</v>
      </c>
      <c r="J664" t="s">
        <v>5798</v>
      </c>
      <c r="K664" t="s">
        <v>12158</v>
      </c>
    </row>
    <row r="665" spans="1:11" x14ac:dyDescent="0.45">
      <c r="A665" t="s">
        <v>11760</v>
      </c>
      <c r="B665" t="s">
        <v>5857</v>
      </c>
      <c r="C665" t="s">
        <v>8614</v>
      </c>
      <c r="D665" t="s">
        <v>8611</v>
      </c>
      <c r="F665">
        <v>2024</v>
      </c>
      <c r="G665" t="s">
        <v>8609</v>
      </c>
      <c r="H665" t="s">
        <v>8610</v>
      </c>
      <c r="I665" t="s">
        <v>8608</v>
      </c>
      <c r="K665" t="s">
        <v>12158</v>
      </c>
    </row>
    <row r="666" spans="1:11" x14ac:dyDescent="0.45">
      <c r="A666" t="s">
        <v>11761</v>
      </c>
      <c r="B666" t="s">
        <v>9095</v>
      </c>
      <c r="C666" t="s">
        <v>10354</v>
      </c>
      <c r="D666" t="s">
        <v>10353</v>
      </c>
      <c r="F666">
        <v>2024</v>
      </c>
      <c r="G666" t="s">
        <v>11936</v>
      </c>
      <c r="H666" t="s">
        <v>8610</v>
      </c>
      <c r="I666" t="s">
        <v>5799</v>
      </c>
      <c r="J666" t="s">
        <v>9084</v>
      </c>
      <c r="K666" t="s">
        <v>12158</v>
      </c>
    </row>
    <row r="667" spans="1:11" x14ac:dyDescent="0.45">
      <c r="A667" t="s">
        <v>11760</v>
      </c>
      <c r="B667" t="s">
        <v>5857</v>
      </c>
      <c r="C667" t="s">
        <v>7146</v>
      </c>
      <c r="D667" t="s">
        <v>7143</v>
      </c>
      <c r="F667">
        <v>2022</v>
      </c>
      <c r="G667" t="s">
        <v>7140</v>
      </c>
      <c r="H667" t="s">
        <v>7141</v>
      </c>
      <c r="I667" t="s">
        <v>7139</v>
      </c>
      <c r="K667" t="s">
        <v>13098</v>
      </c>
    </row>
    <row r="668" spans="1:11" x14ac:dyDescent="0.45">
      <c r="A668" t="s">
        <v>11761</v>
      </c>
      <c r="B668" t="s">
        <v>9095</v>
      </c>
      <c r="C668" t="s">
        <v>11106</v>
      </c>
      <c r="D668" t="s">
        <v>7143</v>
      </c>
      <c r="F668">
        <v>2022</v>
      </c>
      <c r="G668" t="s">
        <v>11844</v>
      </c>
      <c r="H668" t="s">
        <v>7141</v>
      </c>
      <c r="I668" t="s">
        <v>9084</v>
      </c>
      <c r="J668" t="s">
        <v>9084</v>
      </c>
      <c r="K668" t="s">
        <v>13098</v>
      </c>
    </row>
    <row r="669" spans="1:11" x14ac:dyDescent="0.45">
      <c r="A669" t="s">
        <v>388</v>
      </c>
      <c r="C669" t="s">
        <v>513</v>
      </c>
      <c r="D669" t="s">
        <v>514</v>
      </c>
      <c r="F669">
        <v>2022</v>
      </c>
      <c r="G669" t="s">
        <v>506</v>
      </c>
      <c r="H669" t="s">
        <v>508</v>
      </c>
      <c r="I669" t="s">
        <v>510</v>
      </c>
      <c r="J669" t="s">
        <v>505</v>
      </c>
      <c r="K669" t="s">
        <v>12142</v>
      </c>
    </row>
    <row r="670" spans="1:11" x14ac:dyDescent="0.45">
      <c r="A670" t="s">
        <v>11761</v>
      </c>
      <c r="B670" t="s">
        <v>9095</v>
      </c>
      <c r="C670" t="s">
        <v>9858</v>
      </c>
      <c r="D670" t="s">
        <v>9856</v>
      </c>
      <c r="F670">
        <v>2023</v>
      </c>
      <c r="G670" t="s">
        <v>11996</v>
      </c>
      <c r="H670" t="s">
        <v>8492</v>
      </c>
      <c r="I670" t="s">
        <v>9854</v>
      </c>
      <c r="J670" t="s">
        <v>9084</v>
      </c>
      <c r="K670" t="s">
        <v>13253</v>
      </c>
    </row>
    <row r="671" spans="1:11" x14ac:dyDescent="0.45">
      <c r="A671" t="s">
        <v>11760</v>
      </c>
      <c r="B671" t="s">
        <v>5857</v>
      </c>
      <c r="C671" t="s">
        <v>8496</v>
      </c>
      <c r="D671" t="s">
        <v>8493</v>
      </c>
      <c r="F671">
        <v>2023</v>
      </c>
      <c r="G671" t="s">
        <v>8491</v>
      </c>
      <c r="H671" t="s">
        <v>8492</v>
      </c>
      <c r="I671" t="s">
        <v>8490</v>
      </c>
      <c r="K671" t="s">
        <v>12972</v>
      </c>
    </row>
    <row r="672" spans="1:11" x14ac:dyDescent="0.45">
      <c r="A672" t="s">
        <v>11759</v>
      </c>
      <c r="B672">
        <v>7</v>
      </c>
      <c r="C672" t="s">
        <v>1035</v>
      </c>
      <c r="D672" t="s">
        <v>1034</v>
      </c>
      <c r="E672" t="s">
        <v>960</v>
      </c>
      <c r="F672">
        <v>2021</v>
      </c>
      <c r="G672" t="s">
        <v>1032</v>
      </c>
      <c r="I672" t="s">
        <v>1031</v>
      </c>
      <c r="J672" t="s">
        <v>1030</v>
      </c>
      <c r="K672" t="s">
        <v>12855</v>
      </c>
    </row>
    <row r="673" spans="1:11" x14ac:dyDescent="0.45">
      <c r="A673" t="s">
        <v>11759</v>
      </c>
      <c r="B673">
        <v>7</v>
      </c>
      <c r="C673" t="s">
        <v>1201</v>
      </c>
      <c r="D673" t="s">
        <v>1200</v>
      </c>
      <c r="E673" t="s">
        <v>1199</v>
      </c>
      <c r="F673">
        <v>2021</v>
      </c>
      <c r="G673" t="s">
        <v>1198</v>
      </c>
      <c r="I673" t="s">
        <v>1197</v>
      </c>
      <c r="J673" t="s">
        <v>1196</v>
      </c>
      <c r="K673" t="s">
        <v>12831</v>
      </c>
    </row>
    <row r="674" spans="1:11" x14ac:dyDescent="0.45">
      <c r="A674" t="s">
        <v>11760</v>
      </c>
      <c r="B674" t="s">
        <v>5901</v>
      </c>
      <c r="C674" t="s">
        <v>6699</v>
      </c>
      <c r="D674" t="s">
        <v>1200</v>
      </c>
      <c r="F674">
        <v>2021</v>
      </c>
      <c r="G674" t="s">
        <v>6696</v>
      </c>
      <c r="H674" t="s">
        <v>6697</v>
      </c>
      <c r="I674" t="s">
        <v>6695</v>
      </c>
      <c r="K674" t="s">
        <v>12831</v>
      </c>
    </row>
    <row r="675" spans="1:11" x14ac:dyDescent="0.45">
      <c r="A675" t="s">
        <v>11761</v>
      </c>
      <c r="B675" t="s">
        <v>9095</v>
      </c>
      <c r="C675" t="s">
        <v>11045</v>
      </c>
      <c r="D675" t="s">
        <v>1200</v>
      </c>
      <c r="F675">
        <v>2021</v>
      </c>
      <c r="G675" t="s">
        <v>11852</v>
      </c>
      <c r="H675" t="s">
        <v>6697</v>
      </c>
      <c r="I675" t="s">
        <v>11043</v>
      </c>
      <c r="J675" t="s">
        <v>9084</v>
      </c>
      <c r="K675" t="s">
        <v>12831</v>
      </c>
    </row>
    <row r="676" spans="1:11" x14ac:dyDescent="0.45">
      <c r="A676" t="s">
        <v>11759</v>
      </c>
      <c r="B676">
        <v>7</v>
      </c>
      <c r="C676" t="s">
        <v>761</v>
      </c>
      <c r="D676" t="s">
        <v>760</v>
      </c>
      <c r="E676" t="s">
        <v>759</v>
      </c>
      <c r="F676">
        <v>2021</v>
      </c>
      <c r="G676" t="s">
        <v>757</v>
      </c>
      <c r="I676" t="s">
        <v>756</v>
      </c>
      <c r="J676" t="s">
        <v>755</v>
      </c>
      <c r="K676" t="s">
        <v>12894</v>
      </c>
    </row>
    <row r="677" spans="1:11" x14ac:dyDescent="0.45">
      <c r="A677" t="s">
        <v>11759</v>
      </c>
      <c r="B677">
        <v>7</v>
      </c>
      <c r="C677" t="s">
        <v>1575</v>
      </c>
      <c r="D677" t="s">
        <v>1574</v>
      </c>
      <c r="E677" t="s">
        <v>720</v>
      </c>
      <c r="F677">
        <v>2019</v>
      </c>
      <c r="G677" t="s">
        <v>1572</v>
      </c>
      <c r="I677" t="s">
        <v>1571</v>
      </c>
      <c r="J677" t="s">
        <v>1570</v>
      </c>
      <c r="K677" t="s">
        <v>12780</v>
      </c>
    </row>
    <row r="678" spans="1:11" x14ac:dyDescent="0.45">
      <c r="A678" t="s">
        <v>11759</v>
      </c>
      <c r="B678">
        <v>7</v>
      </c>
      <c r="C678" t="s">
        <v>2288</v>
      </c>
      <c r="D678" t="s">
        <v>2287</v>
      </c>
      <c r="E678" t="s">
        <v>720</v>
      </c>
      <c r="F678">
        <v>2018</v>
      </c>
      <c r="G678" t="s">
        <v>2284</v>
      </c>
      <c r="I678" t="s">
        <v>2283</v>
      </c>
      <c r="J678" t="s">
        <v>2282</v>
      </c>
      <c r="K678" t="s">
        <v>12683</v>
      </c>
    </row>
    <row r="679" spans="1:11" x14ac:dyDescent="0.45">
      <c r="A679" t="s">
        <v>11759</v>
      </c>
      <c r="B679">
        <v>7</v>
      </c>
      <c r="C679" t="s">
        <v>4888</v>
      </c>
      <c r="D679" t="s">
        <v>4887</v>
      </c>
      <c r="E679" t="s">
        <v>830</v>
      </c>
      <c r="F679">
        <v>2024</v>
      </c>
      <c r="G679" t="s">
        <v>4886</v>
      </c>
      <c r="I679" t="s">
        <v>4885</v>
      </c>
      <c r="J679" t="s">
        <v>4884</v>
      </c>
      <c r="K679" t="s">
        <v>12298</v>
      </c>
    </row>
    <row r="680" spans="1:11" x14ac:dyDescent="0.45">
      <c r="A680" t="s">
        <v>11759</v>
      </c>
      <c r="B680">
        <v>7</v>
      </c>
      <c r="C680" t="s">
        <v>5525</v>
      </c>
      <c r="D680" t="s">
        <v>5524</v>
      </c>
      <c r="E680" t="s">
        <v>3536</v>
      </c>
      <c r="F680">
        <v>2024</v>
      </c>
      <c r="G680" t="s">
        <v>5522</v>
      </c>
      <c r="I680" t="s">
        <v>5521</v>
      </c>
      <c r="J680" t="s">
        <v>5520</v>
      </c>
      <c r="K680" t="s">
        <v>12201</v>
      </c>
    </row>
    <row r="681" spans="1:11" x14ac:dyDescent="0.45">
      <c r="A681" t="s">
        <v>11760</v>
      </c>
      <c r="B681" t="s">
        <v>5857</v>
      </c>
      <c r="C681" t="s">
        <v>6804</v>
      </c>
      <c r="D681" t="s">
        <v>6801</v>
      </c>
      <c r="F681">
        <v>2021</v>
      </c>
      <c r="G681" t="s">
        <v>6798</v>
      </c>
      <c r="H681" t="s">
        <v>6799</v>
      </c>
      <c r="I681" t="s">
        <v>6797</v>
      </c>
      <c r="K681" t="s">
        <v>13128</v>
      </c>
    </row>
    <row r="682" spans="1:11" x14ac:dyDescent="0.45">
      <c r="A682" t="s">
        <v>11761</v>
      </c>
      <c r="B682" t="s">
        <v>9095</v>
      </c>
      <c r="C682" t="s">
        <v>11290</v>
      </c>
      <c r="D682" t="s">
        <v>6801</v>
      </c>
      <c r="F682">
        <v>2021</v>
      </c>
      <c r="G682" t="s">
        <v>11820</v>
      </c>
      <c r="H682" t="s">
        <v>6799</v>
      </c>
      <c r="I682" t="s">
        <v>11287</v>
      </c>
      <c r="J682" t="s">
        <v>9084</v>
      </c>
      <c r="K682" t="s">
        <v>13128</v>
      </c>
    </row>
    <row r="683" spans="1:11" x14ac:dyDescent="0.45">
      <c r="A683" t="s">
        <v>11760</v>
      </c>
      <c r="B683" t="s">
        <v>5857</v>
      </c>
      <c r="C683" t="s">
        <v>6035</v>
      </c>
      <c r="D683" t="s">
        <v>6032</v>
      </c>
      <c r="F683">
        <v>2019</v>
      </c>
      <c r="G683" t="s">
        <v>6029</v>
      </c>
      <c r="H683" t="s">
        <v>6030</v>
      </c>
      <c r="I683" t="s">
        <v>6028</v>
      </c>
      <c r="K683" t="s">
        <v>13206</v>
      </c>
    </row>
    <row r="684" spans="1:11" x14ac:dyDescent="0.45">
      <c r="A684" t="s">
        <v>11761</v>
      </c>
      <c r="B684" t="s">
        <v>9095</v>
      </c>
      <c r="C684" t="s">
        <v>11018</v>
      </c>
      <c r="D684" t="s">
        <v>11016</v>
      </c>
      <c r="F684">
        <v>2019</v>
      </c>
      <c r="G684" t="s">
        <v>11855</v>
      </c>
      <c r="H684" t="s">
        <v>6030</v>
      </c>
      <c r="I684" t="s">
        <v>9084</v>
      </c>
      <c r="J684" t="s">
        <v>9084</v>
      </c>
      <c r="K684" t="s">
        <v>13206</v>
      </c>
    </row>
    <row r="685" spans="1:11" x14ac:dyDescent="0.45">
      <c r="A685" t="s">
        <v>11761</v>
      </c>
      <c r="B685" t="s">
        <v>9095</v>
      </c>
      <c r="C685" t="s">
        <v>10133</v>
      </c>
      <c r="D685" t="s">
        <v>10131</v>
      </c>
      <c r="F685">
        <v>2021</v>
      </c>
      <c r="G685" t="s">
        <v>11963</v>
      </c>
      <c r="H685" t="s">
        <v>10125</v>
      </c>
      <c r="I685" t="s">
        <v>10129</v>
      </c>
      <c r="J685" t="s">
        <v>9084</v>
      </c>
      <c r="K685" t="s">
        <v>13249</v>
      </c>
    </row>
    <row r="686" spans="1:11" x14ac:dyDescent="0.45">
      <c r="A686" t="s">
        <v>11760</v>
      </c>
      <c r="B686" t="s">
        <v>5857</v>
      </c>
      <c r="C686" t="s">
        <v>6724</v>
      </c>
      <c r="D686" t="s">
        <v>6721</v>
      </c>
      <c r="F686">
        <v>2021</v>
      </c>
      <c r="G686" t="s">
        <v>6718</v>
      </c>
      <c r="H686" t="s">
        <v>6719</v>
      </c>
      <c r="I686" t="s">
        <v>6717</v>
      </c>
      <c r="K686" t="s">
        <v>13137</v>
      </c>
    </row>
    <row r="687" spans="1:11" x14ac:dyDescent="0.45">
      <c r="A687" t="s">
        <v>11760</v>
      </c>
      <c r="B687" t="s">
        <v>5857</v>
      </c>
      <c r="C687" t="s">
        <v>6997</v>
      </c>
      <c r="D687" t="s">
        <v>6994</v>
      </c>
      <c r="F687">
        <v>2022</v>
      </c>
      <c r="G687" t="s">
        <v>6992</v>
      </c>
      <c r="I687" t="s">
        <v>6991</v>
      </c>
      <c r="K687" t="s">
        <v>13111</v>
      </c>
    </row>
    <row r="688" spans="1:11" x14ac:dyDescent="0.45">
      <c r="A688" t="s">
        <v>386</v>
      </c>
      <c r="B688" t="s">
        <v>17</v>
      </c>
      <c r="C688" t="s">
        <v>81</v>
      </c>
      <c r="D688" t="s">
        <v>82</v>
      </c>
      <c r="E688" t="s">
        <v>83</v>
      </c>
      <c r="F688">
        <v>2024</v>
      </c>
      <c r="G688" t="s">
        <v>85</v>
      </c>
      <c r="H688" t="s">
        <v>86</v>
      </c>
      <c r="I688" t="s">
        <v>87</v>
      </c>
      <c r="J688" t="s">
        <v>88</v>
      </c>
      <c r="K688" t="s">
        <v>12092</v>
      </c>
    </row>
    <row r="689" spans="1:11" x14ac:dyDescent="0.45">
      <c r="A689" t="s">
        <v>11759</v>
      </c>
      <c r="B689">
        <v>7</v>
      </c>
      <c r="C689" t="s">
        <v>1256</v>
      </c>
      <c r="D689" t="s">
        <v>1255</v>
      </c>
      <c r="E689" t="s">
        <v>766</v>
      </c>
      <c r="F689">
        <v>2020</v>
      </c>
      <c r="G689" t="s">
        <v>1253</v>
      </c>
      <c r="I689" t="s">
        <v>1252</v>
      </c>
      <c r="J689" t="s">
        <v>1251</v>
      </c>
      <c r="K689" t="s">
        <v>12823</v>
      </c>
    </row>
    <row r="690" spans="1:11" x14ac:dyDescent="0.45">
      <c r="A690" t="s">
        <v>11760</v>
      </c>
      <c r="B690" t="s">
        <v>5857</v>
      </c>
      <c r="C690" t="s">
        <v>7933</v>
      </c>
      <c r="D690" t="s">
        <v>7931</v>
      </c>
      <c r="F690">
        <v>2023</v>
      </c>
      <c r="G690" t="s">
        <v>7928</v>
      </c>
      <c r="H690" t="s">
        <v>7929</v>
      </c>
      <c r="I690" t="s">
        <v>7927</v>
      </c>
      <c r="K690" t="s">
        <v>13020</v>
      </c>
    </row>
    <row r="691" spans="1:11" x14ac:dyDescent="0.45">
      <c r="A691" t="s">
        <v>11761</v>
      </c>
      <c r="B691" t="s">
        <v>9095</v>
      </c>
      <c r="C691" t="s">
        <v>10548</v>
      </c>
      <c r="D691" t="s">
        <v>10546</v>
      </c>
      <c r="F691">
        <v>2024</v>
      </c>
      <c r="G691" t="s">
        <v>9084</v>
      </c>
      <c r="H691" t="s">
        <v>9084</v>
      </c>
      <c r="I691" t="s">
        <v>10544</v>
      </c>
      <c r="J691" t="s">
        <v>9084</v>
      </c>
      <c r="K691" t="s">
        <v>13241</v>
      </c>
    </row>
    <row r="692" spans="1:11" x14ac:dyDescent="0.45">
      <c r="A692" t="s">
        <v>11760</v>
      </c>
      <c r="B692" t="s">
        <v>5857</v>
      </c>
      <c r="C692" t="s">
        <v>7502</v>
      </c>
      <c r="D692" t="s">
        <v>7499</v>
      </c>
      <c r="F692">
        <v>2023</v>
      </c>
      <c r="G692" t="s">
        <v>7496</v>
      </c>
      <c r="H692" t="s">
        <v>7497</v>
      </c>
      <c r="I692" t="s">
        <v>7495</v>
      </c>
      <c r="K692" t="s">
        <v>13059</v>
      </c>
    </row>
    <row r="693" spans="1:11" x14ac:dyDescent="0.45">
      <c r="A693" t="s">
        <v>11761</v>
      </c>
      <c r="B693" t="s">
        <v>9095</v>
      </c>
      <c r="C693" t="s">
        <v>9940</v>
      </c>
      <c r="D693" t="s">
        <v>9938</v>
      </c>
      <c r="F693">
        <v>2023</v>
      </c>
      <c r="G693" t="s">
        <v>11987</v>
      </c>
      <c r="H693" t="s">
        <v>7497</v>
      </c>
      <c r="I693" t="s">
        <v>9936</v>
      </c>
      <c r="J693" t="s">
        <v>9084</v>
      </c>
      <c r="K693" t="s">
        <v>13059</v>
      </c>
    </row>
    <row r="694" spans="1:11" x14ac:dyDescent="0.45">
      <c r="A694" t="s">
        <v>11759</v>
      </c>
      <c r="B694">
        <v>7</v>
      </c>
      <c r="C694" t="s">
        <v>1007</v>
      </c>
      <c r="D694" t="s">
        <v>1006</v>
      </c>
      <c r="E694" t="s">
        <v>640</v>
      </c>
      <c r="F694">
        <v>2021</v>
      </c>
      <c r="G694" t="s">
        <v>1005</v>
      </c>
      <c r="I694" t="s">
        <v>1004</v>
      </c>
      <c r="J694" t="s">
        <v>1003</v>
      </c>
      <c r="K694" t="s">
        <v>12859</v>
      </c>
    </row>
    <row r="695" spans="1:11" x14ac:dyDescent="0.45">
      <c r="A695" t="s">
        <v>11761</v>
      </c>
      <c r="B695" t="s">
        <v>9095</v>
      </c>
      <c r="C695" t="s">
        <v>9196</v>
      </c>
      <c r="D695" t="s">
        <v>9194</v>
      </c>
      <c r="F695">
        <v>2021</v>
      </c>
      <c r="G695" t="s">
        <v>12073</v>
      </c>
      <c r="H695" t="s">
        <v>9187</v>
      </c>
      <c r="I695" t="s">
        <v>9192</v>
      </c>
      <c r="J695" t="s">
        <v>9084</v>
      </c>
      <c r="K695" t="s">
        <v>13262</v>
      </c>
    </row>
    <row r="696" spans="1:11" x14ac:dyDescent="0.45">
      <c r="A696" t="s">
        <v>11759</v>
      </c>
      <c r="B696">
        <v>7</v>
      </c>
      <c r="C696" t="s">
        <v>2390</v>
      </c>
      <c r="D696" t="s">
        <v>2389</v>
      </c>
      <c r="E696" t="s">
        <v>2388</v>
      </c>
      <c r="F696">
        <v>2018</v>
      </c>
      <c r="G696" t="s">
        <v>2386</v>
      </c>
      <c r="I696" t="s">
        <v>2385</v>
      </c>
      <c r="J696" t="s">
        <v>2384</v>
      </c>
      <c r="K696" t="s">
        <v>12669</v>
      </c>
    </row>
    <row r="697" spans="1:11" x14ac:dyDescent="0.45">
      <c r="A697" t="s">
        <v>11759</v>
      </c>
      <c r="B697">
        <v>7</v>
      </c>
      <c r="C697" t="s">
        <v>3016</v>
      </c>
      <c r="D697" t="s">
        <v>3015</v>
      </c>
      <c r="E697" t="s">
        <v>773</v>
      </c>
      <c r="F697">
        <v>2024</v>
      </c>
      <c r="G697" t="s">
        <v>3014</v>
      </c>
      <c r="I697" t="s">
        <v>3013</v>
      </c>
      <c r="J697" t="s">
        <v>3012</v>
      </c>
      <c r="K697" t="s">
        <v>12576</v>
      </c>
    </row>
    <row r="698" spans="1:11" x14ac:dyDescent="0.45">
      <c r="A698" t="s">
        <v>11759</v>
      </c>
      <c r="B698">
        <v>7</v>
      </c>
      <c r="C698" t="s">
        <v>2417</v>
      </c>
      <c r="D698" t="s">
        <v>2416</v>
      </c>
      <c r="E698" t="s">
        <v>2415</v>
      </c>
      <c r="F698">
        <v>2017</v>
      </c>
      <c r="G698" t="s">
        <v>2413</v>
      </c>
      <c r="I698" t="s">
        <v>2412</v>
      </c>
      <c r="K698" t="s">
        <v>12665</v>
      </c>
    </row>
    <row r="699" spans="1:11" x14ac:dyDescent="0.45">
      <c r="A699" t="s">
        <v>11759</v>
      </c>
      <c r="B699">
        <v>7</v>
      </c>
      <c r="C699" t="s">
        <v>2708</v>
      </c>
      <c r="D699" t="s">
        <v>2707</v>
      </c>
      <c r="E699" t="s">
        <v>2706</v>
      </c>
      <c r="F699">
        <v>2023</v>
      </c>
      <c r="G699" t="s">
        <v>2705</v>
      </c>
      <c r="I699" t="s">
        <v>2704</v>
      </c>
      <c r="J699" t="s">
        <v>2703</v>
      </c>
      <c r="K699" t="s">
        <v>12622</v>
      </c>
    </row>
    <row r="700" spans="1:11" x14ac:dyDescent="0.45">
      <c r="A700" t="s">
        <v>11759</v>
      </c>
      <c r="B700">
        <v>7</v>
      </c>
      <c r="C700" t="s">
        <v>932</v>
      </c>
      <c r="D700" t="s">
        <v>931</v>
      </c>
      <c r="E700" t="s">
        <v>930</v>
      </c>
      <c r="F700">
        <v>2020</v>
      </c>
      <c r="G700" t="s">
        <v>928</v>
      </c>
      <c r="I700" t="s">
        <v>927</v>
      </c>
      <c r="J700" t="s">
        <v>926</v>
      </c>
      <c r="K700" t="s">
        <v>12870</v>
      </c>
    </row>
    <row r="701" spans="1:11" x14ac:dyDescent="0.45">
      <c r="A701" t="s">
        <v>11760</v>
      </c>
      <c r="B701" t="s">
        <v>5857</v>
      </c>
      <c r="C701" t="s">
        <v>7316</v>
      </c>
      <c r="D701" t="s">
        <v>931</v>
      </c>
      <c r="F701">
        <v>2020</v>
      </c>
      <c r="G701" t="s">
        <v>7312</v>
      </c>
      <c r="H701" t="s">
        <v>7313</v>
      </c>
      <c r="I701" t="s">
        <v>7311</v>
      </c>
      <c r="K701" t="s">
        <v>12870</v>
      </c>
    </row>
    <row r="702" spans="1:11" x14ac:dyDescent="0.45">
      <c r="A702" t="s">
        <v>11761</v>
      </c>
      <c r="B702" t="s">
        <v>9095</v>
      </c>
      <c r="C702" t="s">
        <v>9278</v>
      </c>
      <c r="D702" t="s">
        <v>931</v>
      </c>
      <c r="F702">
        <v>2020</v>
      </c>
      <c r="G702" t="s">
        <v>12064</v>
      </c>
      <c r="H702" t="s">
        <v>7313</v>
      </c>
      <c r="I702" t="s">
        <v>9276</v>
      </c>
      <c r="J702" t="s">
        <v>9084</v>
      </c>
      <c r="K702" t="s">
        <v>12870</v>
      </c>
    </row>
    <row r="703" spans="1:11" x14ac:dyDescent="0.45">
      <c r="A703" t="s">
        <v>11759</v>
      </c>
      <c r="B703">
        <v>7</v>
      </c>
      <c r="C703" t="s">
        <v>4104</v>
      </c>
      <c r="D703" t="s">
        <v>4103</v>
      </c>
      <c r="E703" t="s">
        <v>3972</v>
      </c>
      <c r="F703">
        <v>2021</v>
      </c>
      <c r="G703" t="s">
        <v>4102</v>
      </c>
      <c r="I703" t="s">
        <v>4101</v>
      </c>
      <c r="J703" t="s">
        <v>4100</v>
      </c>
      <c r="K703" t="s">
        <v>12417</v>
      </c>
    </row>
    <row r="704" spans="1:11" x14ac:dyDescent="0.45">
      <c r="A704" t="s">
        <v>11759</v>
      </c>
      <c r="B704">
        <v>7</v>
      </c>
      <c r="C704" t="s">
        <v>3974</v>
      </c>
      <c r="D704" t="s">
        <v>3973</v>
      </c>
      <c r="E704" t="s">
        <v>3972</v>
      </c>
      <c r="F704">
        <v>2021</v>
      </c>
      <c r="G704" t="s">
        <v>3971</v>
      </c>
      <c r="I704" t="s">
        <v>3970</v>
      </c>
      <c r="J704" t="s">
        <v>3969</v>
      </c>
      <c r="K704" t="s">
        <v>12436</v>
      </c>
    </row>
    <row r="705" spans="1:11" x14ac:dyDescent="0.45">
      <c r="A705" t="s">
        <v>11759</v>
      </c>
      <c r="B705">
        <v>7</v>
      </c>
      <c r="C705" t="s">
        <v>4882</v>
      </c>
      <c r="D705" t="s">
        <v>4881</v>
      </c>
      <c r="E705" t="s">
        <v>720</v>
      </c>
      <c r="F705">
        <v>2024</v>
      </c>
      <c r="G705" t="s">
        <v>4878</v>
      </c>
      <c r="I705" t="s">
        <v>4877</v>
      </c>
      <c r="J705" t="s">
        <v>4876</v>
      </c>
      <c r="K705" t="s">
        <v>12299</v>
      </c>
    </row>
    <row r="706" spans="1:11" x14ac:dyDescent="0.45">
      <c r="A706" t="s">
        <v>386</v>
      </c>
      <c r="B706" t="s">
        <v>17</v>
      </c>
      <c r="C706" t="s">
        <v>225</v>
      </c>
      <c r="D706" t="s">
        <v>226</v>
      </c>
      <c r="E706" t="s">
        <v>227</v>
      </c>
      <c r="F706">
        <v>2023</v>
      </c>
      <c r="G706" t="s">
        <v>228</v>
      </c>
      <c r="H706" t="s">
        <v>229</v>
      </c>
      <c r="I706" t="s">
        <v>230</v>
      </c>
      <c r="J706" t="s">
        <v>231</v>
      </c>
      <c r="K706" t="s">
        <v>12114</v>
      </c>
    </row>
    <row r="707" spans="1:11" x14ac:dyDescent="0.45">
      <c r="A707" t="s">
        <v>11759</v>
      </c>
      <c r="B707">
        <v>7</v>
      </c>
      <c r="C707" t="s">
        <v>2810</v>
      </c>
      <c r="D707" t="s">
        <v>2809</v>
      </c>
      <c r="E707" t="s">
        <v>1980</v>
      </c>
      <c r="F707">
        <v>2024</v>
      </c>
      <c r="G707" t="s">
        <v>2807</v>
      </c>
      <c r="I707" t="s">
        <v>2806</v>
      </c>
      <c r="J707" t="s">
        <v>2805</v>
      </c>
      <c r="K707" t="s">
        <v>12607</v>
      </c>
    </row>
    <row r="708" spans="1:11" x14ac:dyDescent="0.45">
      <c r="A708" t="s">
        <v>11759</v>
      </c>
      <c r="B708">
        <v>7</v>
      </c>
      <c r="C708" t="s">
        <v>5690</v>
      </c>
      <c r="D708" t="s">
        <v>5689</v>
      </c>
      <c r="E708" t="s">
        <v>1980</v>
      </c>
      <c r="F708">
        <v>2024</v>
      </c>
      <c r="G708" t="s">
        <v>5687</v>
      </c>
      <c r="I708" t="s">
        <v>5686</v>
      </c>
      <c r="J708" t="s">
        <v>5685</v>
      </c>
      <c r="K708" t="s">
        <v>12176</v>
      </c>
    </row>
    <row r="709" spans="1:11" x14ac:dyDescent="0.45">
      <c r="A709" t="s">
        <v>11759</v>
      </c>
      <c r="B709">
        <v>7</v>
      </c>
      <c r="C709" t="s">
        <v>2580</v>
      </c>
      <c r="D709" t="s">
        <v>2579</v>
      </c>
      <c r="E709" t="s">
        <v>2578</v>
      </c>
      <c r="F709">
        <v>2023</v>
      </c>
      <c r="G709" t="s">
        <v>2577</v>
      </c>
      <c r="I709" t="s">
        <v>2576</v>
      </c>
      <c r="J709" t="s">
        <v>2575</v>
      </c>
      <c r="K709" t="s">
        <v>12641</v>
      </c>
    </row>
    <row r="710" spans="1:11" x14ac:dyDescent="0.45">
      <c r="A710" t="s">
        <v>11759</v>
      </c>
      <c r="B710">
        <v>7</v>
      </c>
      <c r="C710" t="s">
        <v>1351</v>
      </c>
      <c r="D710" t="s">
        <v>1350</v>
      </c>
      <c r="E710" t="s">
        <v>1349</v>
      </c>
      <c r="F710">
        <v>2019</v>
      </c>
      <c r="G710" t="s">
        <v>1347</v>
      </c>
      <c r="I710" t="s">
        <v>1346</v>
      </c>
      <c r="J710" t="s">
        <v>1345</v>
      </c>
      <c r="K710" t="s">
        <v>12810</v>
      </c>
    </row>
    <row r="711" spans="1:11" x14ac:dyDescent="0.45">
      <c r="A711" t="s">
        <v>11759</v>
      </c>
      <c r="B711">
        <v>7</v>
      </c>
      <c r="C711" t="s">
        <v>2368</v>
      </c>
      <c r="D711" t="s">
        <v>2367</v>
      </c>
      <c r="E711" t="s">
        <v>2366</v>
      </c>
      <c r="F711">
        <v>2017</v>
      </c>
      <c r="G711" t="s">
        <v>2365</v>
      </c>
      <c r="I711" t="s">
        <v>2364</v>
      </c>
      <c r="J711" t="s">
        <v>2363</v>
      </c>
      <c r="K711" t="s">
        <v>12672</v>
      </c>
    </row>
    <row r="712" spans="1:11" x14ac:dyDescent="0.45">
      <c r="A712" t="s">
        <v>11759</v>
      </c>
      <c r="B712">
        <v>7</v>
      </c>
      <c r="C712" t="s">
        <v>5702</v>
      </c>
      <c r="D712" t="s">
        <v>5701</v>
      </c>
      <c r="E712" t="s">
        <v>979</v>
      </c>
      <c r="F712">
        <v>2024</v>
      </c>
      <c r="G712" t="s">
        <v>5700</v>
      </c>
      <c r="I712" t="s">
        <v>5699</v>
      </c>
      <c r="J712" t="s">
        <v>5698</v>
      </c>
      <c r="K712" t="s">
        <v>12174</v>
      </c>
    </row>
    <row r="713" spans="1:11" x14ac:dyDescent="0.45">
      <c r="A713" t="s">
        <v>11760</v>
      </c>
      <c r="B713" t="s">
        <v>5857</v>
      </c>
      <c r="C713" t="s">
        <v>8849</v>
      </c>
      <c r="D713" t="s">
        <v>8846</v>
      </c>
      <c r="F713">
        <v>2024</v>
      </c>
      <c r="G713" t="s">
        <v>8844</v>
      </c>
      <c r="H713" t="s">
        <v>8845</v>
      </c>
      <c r="I713" t="s">
        <v>8843</v>
      </c>
      <c r="K713" t="s">
        <v>12940</v>
      </c>
    </row>
    <row r="714" spans="1:11" x14ac:dyDescent="0.45">
      <c r="A714" t="s">
        <v>11759</v>
      </c>
      <c r="B714">
        <v>7</v>
      </c>
      <c r="C714" t="s">
        <v>2912</v>
      </c>
      <c r="D714" t="s">
        <v>2911</v>
      </c>
      <c r="E714" t="s">
        <v>893</v>
      </c>
      <c r="F714">
        <v>2023</v>
      </c>
      <c r="G714" t="s">
        <v>2909</v>
      </c>
      <c r="I714" t="s">
        <v>2908</v>
      </c>
      <c r="J714" t="s">
        <v>2907</v>
      </c>
      <c r="K714" t="s">
        <v>12592</v>
      </c>
    </row>
    <row r="715" spans="1:11" x14ac:dyDescent="0.45">
      <c r="A715" t="s">
        <v>11760</v>
      </c>
      <c r="B715" t="s">
        <v>5857</v>
      </c>
      <c r="C715" t="s">
        <v>8893</v>
      </c>
      <c r="D715" t="s">
        <v>8890</v>
      </c>
      <c r="F715">
        <v>2024</v>
      </c>
      <c r="G715" t="s">
        <v>8887</v>
      </c>
      <c r="H715" t="s">
        <v>8888</v>
      </c>
      <c r="I715" t="s">
        <v>8886</v>
      </c>
      <c r="K715" t="s">
        <v>12935</v>
      </c>
    </row>
    <row r="716" spans="1:11" x14ac:dyDescent="0.45">
      <c r="A716" t="s">
        <v>11759</v>
      </c>
      <c r="B716">
        <v>7</v>
      </c>
      <c r="C716" t="s">
        <v>4193</v>
      </c>
      <c r="D716" t="s">
        <v>4192</v>
      </c>
      <c r="E716" t="s">
        <v>3219</v>
      </c>
      <c r="F716">
        <v>2021</v>
      </c>
      <c r="G716" t="s">
        <v>4191</v>
      </c>
      <c r="I716" t="s">
        <v>4190</v>
      </c>
      <c r="J716" t="s">
        <v>4189</v>
      </c>
      <c r="K716" t="s">
        <v>12403</v>
      </c>
    </row>
    <row r="717" spans="1:11" x14ac:dyDescent="0.45">
      <c r="A717" t="s">
        <v>386</v>
      </c>
      <c r="B717" t="s">
        <v>17</v>
      </c>
      <c r="C717" t="s">
        <v>29</v>
      </c>
      <c r="D717" t="s">
        <v>30</v>
      </c>
      <c r="E717" t="s">
        <v>31</v>
      </c>
      <c r="F717">
        <v>2021</v>
      </c>
      <c r="G717" t="s">
        <v>34</v>
      </c>
      <c r="H717" t="s">
        <v>35</v>
      </c>
      <c r="I717" t="s">
        <v>36</v>
      </c>
      <c r="J717" t="s">
        <v>37</v>
      </c>
      <c r="K717" t="s">
        <v>12086</v>
      </c>
    </row>
    <row r="718" spans="1:11" x14ac:dyDescent="0.45">
      <c r="A718" t="s">
        <v>11760</v>
      </c>
      <c r="B718" t="s">
        <v>5857</v>
      </c>
      <c r="C718" t="s">
        <v>6811</v>
      </c>
      <c r="D718" t="s">
        <v>30</v>
      </c>
      <c r="F718">
        <v>2021</v>
      </c>
      <c r="G718" t="s">
        <v>6807</v>
      </c>
      <c r="H718" t="s">
        <v>35</v>
      </c>
      <c r="I718" t="s">
        <v>6806</v>
      </c>
      <c r="K718" t="s">
        <v>12086</v>
      </c>
    </row>
    <row r="719" spans="1:11" x14ac:dyDescent="0.45">
      <c r="A719" t="s">
        <v>11761</v>
      </c>
      <c r="B719" t="s">
        <v>9095</v>
      </c>
      <c r="C719" t="s">
        <v>10179</v>
      </c>
      <c r="D719" t="s">
        <v>30</v>
      </c>
      <c r="F719">
        <v>2021</v>
      </c>
      <c r="G719" t="s">
        <v>11839</v>
      </c>
      <c r="H719" t="s">
        <v>35</v>
      </c>
      <c r="I719" t="s">
        <v>11152</v>
      </c>
      <c r="J719" t="s">
        <v>9084</v>
      </c>
      <c r="K719" t="s">
        <v>12086</v>
      </c>
    </row>
    <row r="720" spans="1:11" x14ac:dyDescent="0.45">
      <c r="A720" t="s">
        <v>11759</v>
      </c>
      <c r="B720">
        <v>7</v>
      </c>
      <c r="C720" t="s">
        <v>5142</v>
      </c>
      <c r="D720" t="s">
        <v>5141</v>
      </c>
      <c r="E720" t="s">
        <v>830</v>
      </c>
      <c r="F720">
        <v>2024</v>
      </c>
      <c r="G720" t="s">
        <v>5140</v>
      </c>
      <c r="I720" t="s">
        <v>5139</v>
      </c>
      <c r="J720" t="s">
        <v>5138</v>
      </c>
      <c r="K720" t="s">
        <v>12259</v>
      </c>
    </row>
    <row r="721" spans="1:11" x14ac:dyDescent="0.45">
      <c r="A721" t="s">
        <v>11759</v>
      </c>
      <c r="B721">
        <v>7</v>
      </c>
      <c r="C721" t="s">
        <v>953</v>
      </c>
      <c r="D721" t="s">
        <v>952</v>
      </c>
      <c r="E721" t="s">
        <v>951</v>
      </c>
      <c r="F721">
        <v>2020</v>
      </c>
      <c r="G721" t="s">
        <v>950</v>
      </c>
      <c r="I721" t="s">
        <v>949</v>
      </c>
      <c r="J721" t="s">
        <v>948</v>
      </c>
      <c r="K721" t="s">
        <v>12867</v>
      </c>
    </row>
    <row r="722" spans="1:11" x14ac:dyDescent="0.45">
      <c r="A722" t="s">
        <v>11759</v>
      </c>
      <c r="B722">
        <v>7</v>
      </c>
      <c r="C722" t="s">
        <v>3726</v>
      </c>
      <c r="D722" t="s">
        <v>3725</v>
      </c>
      <c r="E722" t="s">
        <v>1241</v>
      </c>
      <c r="F722">
        <v>2023</v>
      </c>
      <c r="G722" t="s">
        <v>3722</v>
      </c>
      <c r="I722" t="s">
        <v>3721</v>
      </c>
      <c r="J722" t="s">
        <v>3720</v>
      </c>
      <c r="K722" t="s">
        <v>12472</v>
      </c>
    </row>
    <row r="723" spans="1:11" x14ac:dyDescent="0.45">
      <c r="A723" t="s">
        <v>11759</v>
      </c>
      <c r="B723">
        <v>7</v>
      </c>
      <c r="C723" t="s">
        <v>3340</v>
      </c>
      <c r="D723" t="s">
        <v>3339</v>
      </c>
      <c r="E723" t="s">
        <v>869</v>
      </c>
      <c r="F723">
        <v>2022</v>
      </c>
      <c r="G723" t="s">
        <v>3338</v>
      </c>
      <c r="I723" t="s">
        <v>3337</v>
      </c>
      <c r="J723" t="s">
        <v>3336</v>
      </c>
      <c r="K723" t="s">
        <v>12528</v>
      </c>
    </row>
    <row r="724" spans="1:11" x14ac:dyDescent="0.45">
      <c r="A724" t="s">
        <v>11760</v>
      </c>
      <c r="B724" t="s">
        <v>5857</v>
      </c>
      <c r="C724" t="s">
        <v>7543</v>
      </c>
      <c r="D724" t="s">
        <v>3339</v>
      </c>
      <c r="F724">
        <v>2022</v>
      </c>
      <c r="G724" t="s">
        <v>7539</v>
      </c>
      <c r="H724" t="s">
        <v>7540</v>
      </c>
      <c r="I724" t="s">
        <v>7538</v>
      </c>
      <c r="K724" t="s">
        <v>12528</v>
      </c>
    </row>
    <row r="725" spans="1:11" x14ac:dyDescent="0.45">
      <c r="A725" t="s">
        <v>11760</v>
      </c>
      <c r="B725" t="s">
        <v>5857</v>
      </c>
      <c r="C725" t="s">
        <v>6787</v>
      </c>
      <c r="D725" t="s">
        <v>6785</v>
      </c>
      <c r="F725">
        <v>2021</v>
      </c>
      <c r="G725" t="s">
        <v>6781</v>
      </c>
      <c r="H725" t="s">
        <v>6782</v>
      </c>
      <c r="I725" t="s">
        <v>6780</v>
      </c>
      <c r="K725" t="s">
        <v>13130</v>
      </c>
    </row>
    <row r="726" spans="1:11" x14ac:dyDescent="0.45">
      <c r="A726" t="s">
        <v>11761</v>
      </c>
      <c r="B726" t="s">
        <v>9095</v>
      </c>
      <c r="C726" t="s">
        <v>11186</v>
      </c>
      <c r="D726" t="s">
        <v>6785</v>
      </c>
      <c r="F726">
        <v>2021</v>
      </c>
      <c r="G726" t="s">
        <v>11835</v>
      </c>
      <c r="H726" t="s">
        <v>6782</v>
      </c>
      <c r="I726" t="s">
        <v>11183</v>
      </c>
      <c r="J726" t="s">
        <v>9084</v>
      </c>
      <c r="K726" t="s">
        <v>13130</v>
      </c>
    </row>
    <row r="727" spans="1:11" x14ac:dyDescent="0.45">
      <c r="A727" t="s">
        <v>11759</v>
      </c>
      <c r="B727">
        <v>7</v>
      </c>
      <c r="C727" t="s">
        <v>5015</v>
      </c>
      <c r="D727" t="s">
        <v>5014</v>
      </c>
      <c r="E727" t="s">
        <v>626</v>
      </c>
      <c r="F727">
        <v>2024</v>
      </c>
      <c r="G727" t="s">
        <v>5013</v>
      </c>
      <c r="I727" t="s">
        <v>5012</v>
      </c>
      <c r="J727" t="s">
        <v>5011</v>
      </c>
      <c r="K727" t="s">
        <v>12279</v>
      </c>
    </row>
    <row r="728" spans="1:11" x14ac:dyDescent="0.45">
      <c r="A728" t="s">
        <v>11759</v>
      </c>
      <c r="B728">
        <v>7</v>
      </c>
      <c r="C728" t="s">
        <v>4277</v>
      </c>
      <c r="D728" t="s">
        <v>4276</v>
      </c>
      <c r="E728" t="s">
        <v>3300</v>
      </c>
      <c r="F728">
        <v>2022</v>
      </c>
      <c r="G728" t="s">
        <v>4275</v>
      </c>
      <c r="I728" t="s">
        <v>4274</v>
      </c>
      <c r="J728" t="s">
        <v>4273</v>
      </c>
      <c r="K728" t="s">
        <v>12390</v>
      </c>
    </row>
    <row r="729" spans="1:11" x14ac:dyDescent="0.45">
      <c r="A729" t="s">
        <v>11760</v>
      </c>
      <c r="B729" t="s">
        <v>5857</v>
      </c>
      <c r="C729" t="s">
        <v>7898</v>
      </c>
      <c r="D729" t="s">
        <v>7895</v>
      </c>
      <c r="F729">
        <v>2023</v>
      </c>
      <c r="G729" t="s">
        <v>7891</v>
      </c>
      <c r="H729" t="s">
        <v>7892</v>
      </c>
      <c r="I729" t="s">
        <v>7890</v>
      </c>
      <c r="K729" t="s">
        <v>13024</v>
      </c>
    </row>
    <row r="730" spans="1:11" x14ac:dyDescent="0.45">
      <c r="A730" t="s">
        <v>11761</v>
      </c>
      <c r="B730" t="s">
        <v>9095</v>
      </c>
      <c r="C730" t="s">
        <v>11175</v>
      </c>
      <c r="D730" t="s">
        <v>11173</v>
      </c>
      <c r="F730">
        <v>2023</v>
      </c>
      <c r="G730" t="s">
        <v>11836</v>
      </c>
      <c r="H730" t="s">
        <v>7892</v>
      </c>
      <c r="I730" t="s">
        <v>11171</v>
      </c>
      <c r="J730" t="s">
        <v>9084</v>
      </c>
      <c r="K730" t="s">
        <v>13024</v>
      </c>
    </row>
    <row r="731" spans="1:11" x14ac:dyDescent="0.45">
      <c r="A731" t="s">
        <v>11759</v>
      </c>
      <c r="B731">
        <v>7</v>
      </c>
      <c r="C731" t="s">
        <v>1146</v>
      </c>
      <c r="D731" t="s">
        <v>1145</v>
      </c>
      <c r="E731" t="s">
        <v>850</v>
      </c>
      <c r="F731">
        <v>2021</v>
      </c>
      <c r="G731" t="s">
        <v>1143</v>
      </c>
      <c r="I731" t="s">
        <v>1142</v>
      </c>
      <c r="K731" t="s">
        <v>12839</v>
      </c>
    </row>
    <row r="732" spans="1:11" x14ac:dyDescent="0.45">
      <c r="A732" t="s">
        <v>11760</v>
      </c>
      <c r="B732" t="s">
        <v>5857</v>
      </c>
      <c r="C732" t="s">
        <v>6436</v>
      </c>
      <c r="D732" t="s">
        <v>6433</v>
      </c>
      <c r="F732">
        <v>2017</v>
      </c>
      <c r="G732" t="s">
        <v>6431</v>
      </c>
      <c r="I732" t="s">
        <v>6430</v>
      </c>
      <c r="K732" t="s">
        <v>13168</v>
      </c>
    </row>
    <row r="733" spans="1:11" x14ac:dyDescent="0.45">
      <c r="A733" t="s">
        <v>11759</v>
      </c>
      <c r="B733">
        <v>7</v>
      </c>
      <c r="C733" t="s">
        <v>852</v>
      </c>
      <c r="D733" t="s">
        <v>851</v>
      </c>
      <c r="E733" t="s">
        <v>850</v>
      </c>
      <c r="F733">
        <v>2021</v>
      </c>
      <c r="G733" t="s">
        <v>848</v>
      </c>
      <c r="I733" t="s">
        <v>847</v>
      </c>
      <c r="K733" t="s">
        <v>12881</v>
      </c>
    </row>
    <row r="734" spans="1:11" x14ac:dyDescent="0.45">
      <c r="A734" t="s">
        <v>11759</v>
      </c>
      <c r="B734">
        <v>7</v>
      </c>
      <c r="C734" t="s">
        <v>5471</v>
      </c>
      <c r="D734" t="s">
        <v>5470</v>
      </c>
      <c r="E734" t="s">
        <v>5469</v>
      </c>
      <c r="F734">
        <v>2024</v>
      </c>
      <c r="G734" t="s">
        <v>5468</v>
      </c>
      <c r="I734" t="s">
        <v>5467</v>
      </c>
      <c r="J734" t="s">
        <v>5466</v>
      </c>
      <c r="K734" t="s">
        <v>12209</v>
      </c>
    </row>
    <row r="735" spans="1:11" x14ac:dyDescent="0.45">
      <c r="A735" t="s">
        <v>11759</v>
      </c>
      <c r="B735">
        <v>7</v>
      </c>
      <c r="C735" t="s">
        <v>1084</v>
      </c>
      <c r="D735" t="s">
        <v>1083</v>
      </c>
      <c r="E735" t="s">
        <v>902</v>
      </c>
      <c r="F735">
        <v>2021</v>
      </c>
      <c r="G735" t="s">
        <v>1081</v>
      </c>
      <c r="I735" t="s">
        <v>1080</v>
      </c>
      <c r="J735" t="s">
        <v>1079</v>
      </c>
      <c r="K735" t="s">
        <v>12848</v>
      </c>
    </row>
    <row r="736" spans="1:11" x14ac:dyDescent="0.45">
      <c r="A736" t="s">
        <v>11759</v>
      </c>
      <c r="B736">
        <v>7</v>
      </c>
      <c r="C736" t="s">
        <v>1838</v>
      </c>
      <c r="D736" t="s">
        <v>1837</v>
      </c>
      <c r="E736" t="s">
        <v>1836</v>
      </c>
      <c r="F736">
        <v>2019</v>
      </c>
      <c r="G736" t="s">
        <v>1835</v>
      </c>
      <c r="I736" t="s">
        <v>1834</v>
      </c>
      <c r="K736" t="s">
        <v>12744</v>
      </c>
    </row>
    <row r="737" spans="1:11" x14ac:dyDescent="0.45">
      <c r="A737" t="s">
        <v>11759</v>
      </c>
      <c r="B737">
        <v>7</v>
      </c>
      <c r="C737" t="s">
        <v>1625</v>
      </c>
      <c r="D737" t="s">
        <v>1624</v>
      </c>
      <c r="E737" t="s">
        <v>605</v>
      </c>
      <c r="F737">
        <v>2020</v>
      </c>
      <c r="G737" t="s">
        <v>1623</v>
      </c>
      <c r="I737" t="s">
        <v>1622</v>
      </c>
      <c r="J737" t="s">
        <v>1621</v>
      </c>
      <c r="K737" t="s">
        <v>12773</v>
      </c>
    </row>
    <row r="738" spans="1:11" x14ac:dyDescent="0.45">
      <c r="A738" t="s">
        <v>11760</v>
      </c>
      <c r="B738" t="s">
        <v>5857</v>
      </c>
      <c r="C738" t="s">
        <v>9010</v>
      </c>
      <c r="D738" t="s">
        <v>9007</v>
      </c>
      <c r="F738">
        <v>2024</v>
      </c>
      <c r="G738" t="s">
        <v>9005</v>
      </c>
      <c r="H738" t="s">
        <v>9006</v>
      </c>
      <c r="I738" t="s">
        <v>9004</v>
      </c>
      <c r="K738" t="s">
        <v>12922</v>
      </c>
    </row>
    <row r="739" spans="1:11" x14ac:dyDescent="0.45">
      <c r="A739" t="s">
        <v>11761</v>
      </c>
      <c r="B739" t="s">
        <v>9095</v>
      </c>
      <c r="C739" t="s">
        <v>9418</v>
      </c>
      <c r="D739" t="s">
        <v>9007</v>
      </c>
      <c r="F739">
        <v>2024</v>
      </c>
      <c r="G739" t="s">
        <v>12048</v>
      </c>
      <c r="H739" t="s">
        <v>9006</v>
      </c>
      <c r="I739" t="s">
        <v>9416</v>
      </c>
      <c r="J739" t="s">
        <v>9084</v>
      </c>
      <c r="K739" t="s">
        <v>12922</v>
      </c>
    </row>
    <row r="740" spans="1:11" x14ac:dyDescent="0.45">
      <c r="A740" t="s">
        <v>11760</v>
      </c>
      <c r="B740" t="s">
        <v>5857</v>
      </c>
      <c r="C740" t="s">
        <v>9027</v>
      </c>
      <c r="D740" t="s">
        <v>9024</v>
      </c>
      <c r="F740">
        <v>2023</v>
      </c>
      <c r="G740" t="s">
        <v>9021</v>
      </c>
      <c r="H740" t="s">
        <v>9022</v>
      </c>
      <c r="I740" t="s">
        <v>9020</v>
      </c>
      <c r="K740" t="s">
        <v>12920</v>
      </c>
    </row>
    <row r="741" spans="1:11" x14ac:dyDescent="0.45">
      <c r="A741" t="s">
        <v>11760</v>
      </c>
      <c r="B741" t="s">
        <v>5857</v>
      </c>
      <c r="C741" t="s">
        <v>6043</v>
      </c>
      <c r="D741" t="s">
        <v>6041</v>
      </c>
      <c r="F741">
        <v>2020</v>
      </c>
      <c r="G741" t="s">
        <v>6038</v>
      </c>
      <c r="H741" t="s">
        <v>6039</v>
      </c>
      <c r="I741" t="s">
        <v>6037</v>
      </c>
      <c r="K741" t="s">
        <v>13205</v>
      </c>
    </row>
    <row r="742" spans="1:11" x14ac:dyDescent="0.45">
      <c r="A742" t="s">
        <v>11761</v>
      </c>
      <c r="B742" t="s">
        <v>9095</v>
      </c>
      <c r="C742" t="s">
        <v>9788</v>
      </c>
      <c r="D742" t="s">
        <v>6041</v>
      </c>
      <c r="F742">
        <v>2020</v>
      </c>
      <c r="G742" t="s">
        <v>12004</v>
      </c>
      <c r="H742" t="s">
        <v>6039</v>
      </c>
      <c r="I742" t="s">
        <v>9785</v>
      </c>
      <c r="J742" t="s">
        <v>9084</v>
      </c>
      <c r="K742" t="s">
        <v>13205</v>
      </c>
    </row>
    <row r="743" spans="1:11" x14ac:dyDescent="0.45">
      <c r="A743" t="s">
        <v>11760</v>
      </c>
      <c r="B743" t="s">
        <v>5857</v>
      </c>
      <c r="C743" t="s">
        <v>6476</v>
      </c>
      <c r="D743" t="s">
        <v>6473</v>
      </c>
      <c r="F743">
        <v>2017</v>
      </c>
      <c r="G743" t="s">
        <v>6470</v>
      </c>
      <c r="H743" t="s">
        <v>6471</v>
      </c>
      <c r="I743" t="s">
        <v>6469</v>
      </c>
      <c r="K743" t="s">
        <v>13163</v>
      </c>
    </row>
    <row r="744" spans="1:11" x14ac:dyDescent="0.45">
      <c r="A744" t="s">
        <v>11761</v>
      </c>
      <c r="B744" t="s">
        <v>9095</v>
      </c>
      <c r="C744" t="s">
        <v>11552</v>
      </c>
      <c r="D744" t="s">
        <v>6473</v>
      </c>
      <c r="F744">
        <v>2017</v>
      </c>
      <c r="G744" t="s">
        <v>11784</v>
      </c>
      <c r="H744" t="s">
        <v>6471</v>
      </c>
      <c r="I744" t="s">
        <v>11549</v>
      </c>
      <c r="J744" t="s">
        <v>9084</v>
      </c>
      <c r="K744" t="s">
        <v>13163</v>
      </c>
    </row>
    <row r="745" spans="1:11" x14ac:dyDescent="0.45">
      <c r="A745" t="s">
        <v>11760</v>
      </c>
      <c r="B745" t="s">
        <v>5857</v>
      </c>
      <c r="C745" t="s">
        <v>7049</v>
      </c>
      <c r="D745" t="s">
        <v>7047</v>
      </c>
      <c r="F745">
        <v>2022</v>
      </c>
      <c r="G745" t="s">
        <v>7045</v>
      </c>
      <c r="H745" t="s">
        <v>7046</v>
      </c>
      <c r="I745" t="s">
        <v>7044</v>
      </c>
      <c r="K745" t="s">
        <v>13106</v>
      </c>
    </row>
    <row r="746" spans="1:11" x14ac:dyDescent="0.45">
      <c r="A746" t="s">
        <v>11760</v>
      </c>
      <c r="B746" t="s">
        <v>5857</v>
      </c>
      <c r="C746" t="s">
        <v>7299</v>
      </c>
      <c r="D746" t="s">
        <v>7296</v>
      </c>
      <c r="F746">
        <v>2021</v>
      </c>
      <c r="G746" t="s">
        <v>7294</v>
      </c>
      <c r="H746" t="s">
        <v>7295</v>
      </c>
      <c r="I746" t="s">
        <v>7293</v>
      </c>
      <c r="K746" t="s">
        <v>13081</v>
      </c>
    </row>
    <row r="747" spans="1:11" x14ac:dyDescent="0.45">
      <c r="A747" t="s">
        <v>11759</v>
      </c>
      <c r="B747">
        <v>7</v>
      </c>
      <c r="C747" t="s">
        <v>2573</v>
      </c>
      <c r="D747" t="s">
        <v>2572</v>
      </c>
      <c r="E747" t="s">
        <v>979</v>
      </c>
      <c r="F747">
        <v>2024</v>
      </c>
      <c r="G747" t="s">
        <v>2571</v>
      </c>
      <c r="I747" t="s">
        <v>2570</v>
      </c>
      <c r="J747" t="s">
        <v>2569</v>
      </c>
      <c r="K747" t="s">
        <v>12642</v>
      </c>
    </row>
    <row r="748" spans="1:11" x14ac:dyDescent="0.45">
      <c r="A748" t="s">
        <v>11759</v>
      </c>
      <c r="B748">
        <v>7</v>
      </c>
      <c r="C748" t="s">
        <v>2139</v>
      </c>
      <c r="D748" t="s">
        <v>2138</v>
      </c>
      <c r="E748" t="s">
        <v>2137</v>
      </c>
      <c r="F748">
        <v>2018</v>
      </c>
      <c r="G748" t="s">
        <v>2134</v>
      </c>
      <c r="I748" t="s">
        <v>2133</v>
      </c>
      <c r="J748" t="s">
        <v>2132</v>
      </c>
      <c r="K748" t="s">
        <v>12703</v>
      </c>
    </row>
    <row r="749" spans="1:11" x14ac:dyDescent="0.45">
      <c r="A749" t="s">
        <v>11759</v>
      </c>
      <c r="B749">
        <v>7</v>
      </c>
      <c r="C749" t="s">
        <v>5242</v>
      </c>
      <c r="D749" t="s">
        <v>5241</v>
      </c>
      <c r="E749" t="s">
        <v>5240</v>
      </c>
      <c r="F749">
        <v>2024</v>
      </c>
      <c r="G749" t="s">
        <v>5239</v>
      </c>
      <c r="I749" t="s">
        <v>5238</v>
      </c>
      <c r="J749" t="s">
        <v>5237</v>
      </c>
      <c r="K749" t="s">
        <v>12244</v>
      </c>
    </row>
    <row r="750" spans="1:11" x14ac:dyDescent="0.45">
      <c r="A750" t="s">
        <v>11759</v>
      </c>
      <c r="B750">
        <v>7</v>
      </c>
      <c r="C750" t="s">
        <v>2601</v>
      </c>
      <c r="D750" t="s">
        <v>2600</v>
      </c>
      <c r="E750" t="s">
        <v>2599</v>
      </c>
      <c r="F750">
        <v>2023</v>
      </c>
      <c r="G750" t="s">
        <v>2598</v>
      </c>
      <c r="I750" t="s">
        <v>2597</v>
      </c>
      <c r="J750" t="s">
        <v>2596</v>
      </c>
      <c r="K750" t="s">
        <v>12638</v>
      </c>
    </row>
    <row r="751" spans="1:11" x14ac:dyDescent="0.45">
      <c r="A751" t="s">
        <v>11759</v>
      </c>
      <c r="B751">
        <v>7</v>
      </c>
      <c r="C751" t="s">
        <v>5214</v>
      </c>
      <c r="D751" t="s">
        <v>5213</v>
      </c>
      <c r="E751" t="s">
        <v>1941</v>
      </c>
      <c r="F751">
        <v>2024</v>
      </c>
      <c r="G751" t="s">
        <v>5212</v>
      </c>
      <c r="I751" t="s">
        <v>5211</v>
      </c>
      <c r="J751" t="s">
        <v>5210</v>
      </c>
      <c r="K751" t="s">
        <v>12248</v>
      </c>
    </row>
    <row r="752" spans="1:11" x14ac:dyDescent="0.45">
      <c r="A752" t="s">
        <v>11759</v>
      </c>
      <c r="B752">
        <v>7</v>
      </c>
      <c r="C752" t="s">
        <v>4821</v>
      </c>
      <c r="D752" t="s">
        <v>4820</v>
      </c>
      <c r="E752" t="s">
        <v>795</v>
      </c>
      <c r="F752">
        <v>2024</v>
      </c>
      <c r="G752" t="s">
        <v>4819</v>
      </c>
      <c r="I752" t="s">
        <v>4818</v>
      </c>
      <c r="J752" t="s">
        <v>4817</v>
      </c>
      <c r="K752" t="s">
        <v>12308</v>
      </c>
    </row>
    <row r="753" spans="1:11" x14ac:dyDescent="0.45">
      <c r="A753" t="s">
        <v>11760</v>
      </c>
      <c r="B753" t="s">
        <v>5857</v>
      </c>
      <c r="C753" t="s">
        <v>8421</v>
      </c>
      <c r="D753" t="s">
        <v>4820</v>
      </c>
      <c r="F753">
        <v>2024</v>
      </c>
      <c r="G753" t="s">
        <v>8417</v>
      </c>
      <c r="H753" t="s">
        <v>8418</v>
      </c>
      <c r="I753" t="s">
        <v>8416</v>
      </c>
      <c r="K753" t="s">
        <v>12308</v>
      </c>
    </row>
    <row r="754" spans="1:11" x14ac:dyDescent="0.45">
      <c r="A754" t="s">
        <v>11761</v>
      </c>
      <c r="B754" t="s">
        <v>9095</v>
      </c>
      <c r="C754" t="s">
        <v>9985</v>
      </c>
      <c r="D754" t="s">
        <v>4820</v>
      </c>
      <c r="F754">
        <v>2024</v>
      </c>
      <c r="G754" t="s">
        <v>11981</v>
      </c>
      <c r="H754" t="s">
        <v>8418</v>
      </c>
      <c r="I754" t="s">
        <v>4818</v>
      </c>
      <c r="J754" t="s">
        <v>9084</v>
      </c>
      <c r="K754" t="s">
        <v>12308</v>
      </c>
    </row>
    <row r="755" spans="1:11" x14ac:dyDescent="0.45">
      <c r="A755" t="s">
        <v>11759</v>
      </c>
      <c r="B755">
        <v>7</v>
      </c>
      <c r="C755" t="s">
        <v>738</v>
      </c>
      <c r="D755" t="s">
        <v>737</v>
      </c>
      <c r="E755" t="s">
        <v>736</v>
      </c>
      <c r="F755">
        <v>2020</v>
      </c>
      <c r="G755" t="s">
        <v>734</v>
      </c>
      <c r="I755" t="s">
        <v>733</v>
      </c>
      <c r="J755" t="s">
        <v>732</v>
      </c>
      <c r="K755" t="s">
        <v>12897</v>
      </c>
    </row>
    <row r="756" spans="1:11" x14ac:dyDescent="0.45">
      <c r="A756" t="s">
        <v>11759</v>
      </c>
      <c r="B756">
        <v>7</v>
      </c>
      <c r="C756" t="s">
        <v>2635</v>
      </c>
      <c r="D756" t="s">
        <v>2634</v>
      </c>
      <c r="E756" t="s">
        <v>2633</v>
      </c>
      <c r="F756">
        <v>2023</v>
      </c>
      <c r="G756" t="s">
        <v>2632</v>
      </c>
      <c r="I756" t="s">
        <v>2631</v>
      </c>
      <c r="J756" t="s">
        <v>2630</v>
      </c>
      <c r="K756" t="s">
        <v>12633</v>
      </c>
    </row>
    <row r="757" spans="1:11" x14ac:dyDescent="0.45">
      <c r="A757" t="s">
        <v>11759</v>
      </c>
      <c r="B757">
        <v>7</v>
      </c>
      <c r="C757" t="s">
        <v>628</v>
      </c>
      <c r="D757" t="s">
        <v>627</v>
      </c>
      <c r="E757" t="s">
        <v>626</v>
      </c>
      <c r="F757">
        <v>2020</v>
      </c>
      <c r="G757" t="s">
        <v>625</v>
      </c>
      <c r="I757" t="s">
        <v>624</v>
      </c>
      <c r="J757" t="s">
        <v>623</v>
      </c>
      <c r="K757" t="s">
        <v>12912</v>
      </c>
    </row>
    <row r="758" spans="1:11" x14ac:dyDescent="0.45">
      <c r="A758" t="s">
        <v>11759</v>
      </c>
      <c r="B758">
        <v>7</v>
      </c>
      <c r="C758" t="s">
        <v>1262</v>
      </c>
      <c r="D758" t="s">
        <v>1261</v>
      </c>
      <c r="E758" t="s">
        <v>690</v>
      </c>
      <c r="F758">
        <v>2021</v>
      </c>
      <c r="G758" t="s">
        <v>1260</v>
      </c>
      <c r="I758" t="s">
        <v>1259</v>
      </c>
      <c r="J758" t="s">
        <v>1258</v>
      </c>
      <c r="K758" t="s">
        <v>12822</v>
      </c>
    </row>
    <row r="759" spans="1:11" x14ac:dyDescent="0.45">
      <c r="A759" t="s">
        <v>11759</v>
      </c>
      <c r="B759">
        <v>7</v>
      </c>
      <c r="C759" t="s">
        <v>3888</v>
      </c>
      <c r="D759" t="s">
        <v>3887</v>
      </c>
      <c r="E759" t="s">
        <v>795</v>
      </c>
      <c r="F759">
        <v>2022</v>
      </c>
      <c r="G759" t="s">
        <v>3886</v>
      </c>
      <c r="I759" t="s">
        <v>3885</v>
      </c>
      <c r="J759" t="s">
        <v>3884</v>
      </c>
      <c r="K759" t="s">
        <v>12448</v>
      </c>
    </row>
    <row r="760" spans="1:11" x14ac:dyDescent="0.45">
      <c r="A760" t="s">
        <v>11760</v>
      </c>
      <c r="B760" t="s">
        <v>5857</v>
      </c>
      <c r="C760" t="s">
        <v>6404</v>
      </c>
      <c r="D760" t="s">
        <v>6401</v>
      </c>
      <c r="F760">
        <v>2020</v>
      </c>
      <c r="G760" t="s">
        <v>6398</v>
      </c>
      <c r="H760" t="s">
        <v>6399</v>
      </c>
      <c r="I760" t="s">
        <v>6397</v>
      </c>
      <c r="K760" t="s">
        <v>13171</v>
      </c>
    </row>
    <row r="761" spans="1:11" x14ac:dyDescent="0.45">
      <c r="A761" t="s">
        <v>11761</v>
      </c>
      <c r="B761" t="s">
        <v>9095</v>
      </c>
      <c r="C761" t="s">
        <v>11631</v>
      </c>
      <c r="D761" t="s">
        <v>11629</v>
      </c>
      <c r="F761">
        <v>2020</v>
      </c>
      <c r="G761" t="s">
        <v>11773</v>
      </c>
      <c r="H761" t="s">
        <v>6399</v>
      </c>
      <c r="I761" t="s">
        <v>11628</v>
      </c>
      <c r="J761" t="s">
        <v>9084</v>
      </c>
      <c r="K761" t="s">
        <v>13171</v>
      </c>
    </row>
    <row r="762" spans="1:11" x14ac:dyDescent="0.45">
      <c r="A762" t="s">
        <v>11759</v>
      </c>
      <c r="B762">
        <v>7</v>
      </c>
      <c r="C762" t="s">
        <v>3399</v>
      </c>
      <c r="D762" t="s">
        <v>3398</v>
      </c>
      <c r="E762" t="s">
        <v>1731</v>
      </c>
      <c r="F762">
        <v>2022</v>
      </c>
      <c r="G762" t="s">
        <v>3397</v>
      </c>
      <c r="I762" t="s">
        <v>3396</v>
      </c>
      <c r="J762" t="s">
        <v>3395</v>
      </c>
      <c r="K762" t="s">
        <v>12519</v>
      </c>
    </row>
    <row r="763" spans="1:11" x14ac:dyDescent="0.45">
      <c r="A763" t="s">
        <v>11760</v>
      </c>
      <c r="B763" t="s">
        <v>5857</v>
      </c>
      <c r="C763" t="s">
        <v>7959</v>
      </c>
      <c r="D763" t="s">
        <v>7956</v>
      </c>
      <c r="F763">
        <v>2023</v>
      </c>
      <c r="G763" t="s">
        <v>7953</v>
      </c>
      <c r="H763" t="s">
        <v>7954</v>
      </c>
      <c r="I763" t="s">
        <v>7952</v>
      </c>
      <c r="K763" t="s">
        <v>13017</v>
      </c>
    </row>
    <row r="764" spans="1:11" x14ac:dyDescent="0.45">
      <c r="A764" t="s">
        <v>11761</v>
      </c>
      <c r="B764" t="s">
        <v>9095</v>
      </c>
      <c r="C764" t="s">
        <v>10644</v>
      </c>
      <c r="D764" t="s">
        <v>10642</v>
      </c>
      <c r="F764">
        <v>2023</v>
      </c>
      <c r="G764" t="s">
        <v>11903</v>
      </c>
      <c r="H764" t="s">
        <v>10636</v>
      </c>
      <c r="I764" t="s">
        <v>10640</v>
      </c>
      <c r="J764" t="s">
        <v>9084</v>
      </c>
      <c r="K764" t="s">
        <v>13017</v>
      </c>
    </row>
    <row r="765" spans="1:11" x14ac:dyDescent="0.45">
      <c r="A765" t="s">
        <v>11760</v>
      </c>
      <c r="B765" t="s">
        <v>5857</v>
      </c>
      <c r="C765" t="s">
        <v>8661</v>
      </c>
      <c r="D765" t="s">
        <v>8658</v>
      </c>
      <c r="F765">
        <v>2024</v>
      </c>
      <c r="G765" t="s">
        <v>8656</v>
      </c>
      <c r="H765" t="s">
        <v>8657</v>
      </c>
      <c r="I765" t="s">
        <v>8655</v>
      </c>
      <c r="K765" t="s">
        <v>12958</v>
      </c>
    </row>
    <row r="766" spans="1:11" x14ac:dyDescent="0.45">
      <c r="A766" t="s">
        <v>11761</v>
      </c>
      <c r="B766" t="s">
        <v>9095</v>
      </c>
      <c r="C766" t="s">
        <v>11589</v>
      </c>
      <c r="D766" t="s">
        <v>8658</v>
      </c>
      <c r="F766">
        <v>2024</v>
      </c>
      <c r="G766" t="s">
        <v>11779</v>
      </c>
      <c r="H766" t="s">
        <v>8657</v>
      </c>
      <c r="I766" t="s">
        <v>11587</v>
      </c>
      <c r="J766" t="s">
        <v>9084</v>
      </c>
      <c r="K766" t="s">
        <v>12958</v>
      </c>
    </row>
    <row r="767" spans="1:11" x14ac:dyDescent="0.45">
      <c r="A767" t="s">
        <v>11759</v>
      </c>
      <c r="B767">
        <v>7</v>
      </c>
      <c r="C767" t="s">
        <v>4913</v>
      </c>
      <c r="D767" t="s">
        <v>4912</v>
      </c>
      <c r="E767" t="s">
        <v>626</v>
      </c>
      <c r="F767">
        <v>2024</v>
      </c>
      <c r="G767" t="s">
        <v>4911</v>
      </c>
      <c r="I767" t="s">
        <v>4910</v>
      </c>
      <c r="J767" t="s">
        <v>4909</v>
      </c>
      <c r="K767" t="s">
        <v>12294</v>
      </c>
    </row>
    <row r="768" spans="1:11" x14ac:dyDescent="0.45">
      <c r="A768" t="s">
        <v>11759</v>
      </c>
      <c r="B768">
        <v>7</v>
      </c>
      <c r="C768" t="s">
        <v>1474</v>
      </c>
      <c r="D768" t="s">
        <v>1473</v>
      </c>
      <c r="E768" t="s">
        <v>960</v>
      </c>
      <c r="F768">
        <v>2020</v>
      </c>
      <c r="G768" t="s">
        <v>1470</v>
      </c>
      <c r="I768" t="s">
        <v>1469</v>
      </c>
      <c r="J768" t="s">
        <v>1468</v>
      </c>
      <c r="K768" t="s">
        <v>12794</v>
      </c>
    </row>
    <row r="769" spans="1:11" x14ac:dyDescent="0.45">
      <c r="A769" t="s">
        <v>11759</v>
      </c>
      <c r="B769">
        <v>7</v>
      </c>
      <c r="C769" t="s">
        <v>3901</v>
      </c>
      <c r="D769" t="s">
        <v>3900</v>
      </c>
      <c r="E769" t="s">
        <v>3899</v>
      </c>
      <c r="F769">
        <v>2022</v>
      </c>
      <c r="G769" t="s">
        <v>3898</v>
      </c>
      <c r="I769" t="s">
        <v>3897</v>
      </c>
      <c r="J769" t="s">
        <v>3896</v>
      </c>
      <c r="K769" t="s">
        <v>12446</v>
      </c>
    </row>
    <row r="770" spans="1:11" x14ac:dyDescent="0.45">
      <c r="A770" t="s">
        <v>11759</v>
      </c>
      <c r="B770">
        <v>7</v>
      </c>
      <c r="C770" t="s">
        <v>5305</v>
      </c>
      <c r="D770" t="s">
        <v>5304</v>
      </c>
      <c r="E770" t="s">
        <v>773</v>
      </c>
      <c r="F770">
        <v>2024</v>
      </c>
      <c r="G770" t="s">
        <v>5303</v>
      </c>
      <c r="I770" t="s">
        <v>5302</v>
      </c>
      <c r="J770" t="s">
        <v>5301</v>
      </c>
      <c r="K770" t="s">
        <v>12234</v>
      </c>
    </row>
    <row r="771" spans="1:11" x14ac:dyDescent="0.45">
      <c r="A771" t="s">
        <v>11760</v>
      </c>
      <c r="B771" t="s">
        <v>5901</v>
      </c>
      <c r="C771" t="s">
        <v>6454</v>
      </c>
      <c r="D771" t="s">
        <v>6451</v>
      </c>
      <c r="F771">
        <v>2017</v>
      </c>
      <c r="G771" t="s">
        <v>6448</v>
      </c>
      <c r="H771" t="s">
        <v>6449</v>
      </c>
      <c r="I771" t="s">
        <v>6447</v>
      </c>
      <c r="K771" t="s">
        <v>13166</v>
      </c>
    </row>
    <row r="772" spans="1:11" x14ac:dyDescent="0.45">
      <c r="A772" t="s">
        <v>11761</v>
      </c>
      <c r="B772" t="s">
        <v>10365</v>
      </c>
      <c r="C772" t="s">
        <v>10364</v>
      </c>
      <c r="D772" t="s">
        <v>6451</v>
      </c>
      <c r="F772">
        <v>2017</v>
      </c>
      <c r="G772" t="s">
        <v>11935</v>
      </c>
      <c r="H772" t="s">
        <v>6449</v>
      </c>
      <c r="I772" t="s">
        <v>10360</v>
      </c>
      <c r="J772" t="s">
        <v>9084</v>
      </c>
      <c r="K772" t="s">
        <v>13166</v>
      </c>
    </row>
    <row r="773" spans="1:11" x14ac:dyDescent="0.45">
      <c r="A773" t="s">
        <v>11760</v>
      </c>
      <c r="B773" t="s">
        <v>5857</v>
      </c>
      <c r="C773" t="s">
        <v>6907</v>
      </c>
      <c r="D773" t="s">
        <v>6904</v>
      </c>
      <c r="F773">
        <v>2022</v>
      </c>
      <c r="G773" t="s">
        <v>6901</v>
      </c>
      <c r="H773" t="s">
        <v>6902</v>
      </c>
      <c r="I773" t="s">
        <v>6900</v>
      </c>
      <c r="K773" t="s">
        <v>13121</v>
      </c>
    </row>
    <row r="774" spans="1:11" x14ac:dyDescent="0.45">
      <c r="A774" t="s">
        <v>11761</v>
      </c>
      <c r="B774" t="s">
        <v>9095</v>
      </c>
      <c r="C774" t="s">
        <v>11275</v>
      </c>
      <c r="D774" t="s">
        <v>6904</v>
      </c>
      <c r="F774">
        <v>2022</v>
      </c>
      <c r="G774" t="s">
        <v>11822</v>
      </c>
      <c r="H774" t="s">
        <v>6902</v>
      </c>
      <c r="I774" t="s">
        <v>11272</v>
      </c>
      <c r="J774" t="s">
        <v>9084</v>
      </c>
      <c r="K774" t="s">
        <v>13121</v>
      </c>
    </row>
    <row r="775" spans="1:11" x14ac:dyDescent="0.45">
      <c r="A775" t="s">
        <v>11759</v>
      </c>
      <c r="B775">
        <v>7</v>
      </c>
      <c r="C775" t="s">
        <v>3434</v>
      </c>
      <c r="D775" t="s">
        <v>3433</v>
      </c>
      <c r="E775" t="s">
        <v>3432</v>
      </c>
      <c r="F775">
        <v>2022</v>
      </c>
      <c r="G775" t="s">
        <v>3431</v>
      </c>
      <c r="I775" t="s">
        <v>3430</v>
      </c>
      <c r="J775" t="s">
        <v>3429</v>
      </c>
      <c r="K775" t="s">
        <v>12514</v>
      </c>
    </row>
    <row r="776" spans="1:11" x14ac:dyDescent="0.45">
      <c r="A776" t="s">
        <v>11759</v>
      </c>
      <c r="B776">
        <v>7</v>
      </c>
      <c r="C776" t="s">
        <v>2837</v>
      </c>
      <c r="D776" t="s">
        <v>2836</v>
      </c>
      <c r="E776" t="s">
        <v>2198</v>
      </c>
      <c r="F776">
        <v>2023</v>
      </c>
      <c r="G776" t="s">
        <v>2835</v>
      </c>
      <c r="I776" t="s">
        <v>2834</v>
      </c>
      <c r="J776" t="s">
        <v>2833</v>
      </c>
      <c r="K776" t="s">
        <v>12603</v>
      </c>
    </row>
    <row r="777" spans="1:11" x14ac:dyDescent="0.45">
      <c r="A777" t="s">
        <v>11759</v>
      </c>
      <c r="B777">
        <v>7</v>
      </c>
      <c r="C777" t="s">
        <v>1104</v>
      </c>
      <c r="D777" t="s">
        <v>1103</v>
      </c>
      <c r="E777" t="s">
        <v>1102</v>
      </c>
      <c r="F777">
        <v>2021</v>
      </c>
      <c r="G777" t="s">
        <v>1101</v>
      </c>
      <c r="I777" t="s">
        <v>1100</v>
      </c>
      <c r="J777" t="s">
        <v>1099</v>
      </c>
      <c r="K777" t="s">
        <v>12845</v>
      </c>
    </row>
    <row r="778" spans="1:11" x14ac:dyDescent="0.45">
      <c r="A778" t="s">
        <v>11760</v>
      </c>
      <c r="B778" t="s">
        <v>5857</v>
      </c>
      <c r="C778" t="s">
        <v>6640</v>
      </c>
      <c r="D778" t="s">
        <v>6637</v>
      </c>
      <c r="F778">
        <v>2021</v>
      </c>
      <c r="G778" t="s">
        <v>6634</v>
      </c>
      <c r="H778" t="s">
        <v>6635</v>
      </c>
      <c r="I778" t="s">
        <v>6633</v>
      </c>
      <c r="K778" t="s">
        <v>13145</v>
      </c>
    </row>
    <row r="779" spans="1:11" x14ac:dyDescent="0.45">
      <c r="A779" t="s">
        <v>11760</v>
      </c>
      <c r="B779" t="s">
        <v>5857</v>
      </c>
      <c r="C779" t="s">
        <v>6795</v>
      </c>
      <c r="D779" t="s">
        <v>6792</v>
      </c>
      <c r="F779">
        <v>2022</v>
      </c>
      <c r="G779" t="s">
        <v>6790</v>
      </c>
      <c r="H779" t="s">
        <v>6791</v>
      </c>
      <c r="I779" t="s">
        <v>6789</v>
      </c>
      <c r="K779" t="s">
        <v>13129</v>
      </c>
    </row>
    <row r="780" spans="1:11" x14ac:dyDescent="0.45">
      <c r="A780" t="s">
        <v>11760</v>
      </c>
      <c r="B780" t="s">
        <v>5857</v>
      </c>
      <c r="C780" t="s">
        <v>6751</v>
      </c>
      <c r="D780" t="s">
        <v>6748</v>
      </c>
      <c r="F780">
        <v>2022</v>
      </c>
      <c r="G780" t="s">
        <v>6746</v>
      </c>
      <c r="H780" t="s">
        <v>6747</v>
      </c>
      <c r="I780" t="s">
        <v>6745</v>
      </c>
      <c r="K780" t="s">
        <v>13134</v>
      </c>
    </row>
    <row r="781" spans="1:11" x14ac:dyDescent="0.45">
      <c r="A781" t="s">
        <v>11759</v>
      </c>
      <c r="B781">
        <v>7</v>
      </c>
      <c r="C781" t="s">
        <v>4755</v>
      </c>
      <c r="D781" t="s">
        <v>4754</v>
      </c>
      <c r="E781" t="s">
        <v>2659</v>
      </c>
      <c r="F781">
        <v>2024</v>
      </c>
      <c r="G781" t="s">
        <v>4753</v>
      </c>
      <c r="I781" t="s">
        <v>4752</v>
      </c>
      <c r="J781" t="s">
        <v>4751</v>
      </c>
      <c r="K781" t="s">
        <v>12318</v>
      </c>
    </row>
    <row r="782" spans="1:11" x14ac:dyDescent="0.45">
      <c r="A782" t="s">
        <v>11760</v>
      </c>
      <c r="B782" t="s">
        <v>5857</v>
      </c>
      <c r="C782" t="s">
        <v>6152</v>
      </c>
      <c r="D782" t="s">
        <v>6150</v>
      </c>
      <c r="F782">
        <v>2018</v>
      </c>
      <c r="G782" t="s">
        <v>6147</v>
      </c>
      <c r="H782" t="s">
        <v>6148</v>
      </c>
      <c r="I782" t="s">
        <v>6146</v>
      </c>
      <c r="K782" t="s">
        <v>13194</v>
      </c>
    </row>
    <row r="783" spans="1:11" x14ac:dyDescent="0.45">
      <c r="A783" t="s">
        <v>11759</v>
      </c>
      <c r="B783">
        <v>7</v>
      </c>
      <c r="C783" t="s">
        <v>5796</v>
      </c>
      <c r="D783" t="s">
        <v>5795</v>
      </c>
      <c r="E783" t="s">
        <v>795</v>
      </c>
      <c r="F783">
        <v>2024</v>
      </c>
      <c r="G783" t="s">
        <v>5794</v>
      </c>
      <c r="I783" t="s">
        <v>5793</v>
      </c>
      <c r="J783" t="s">
        <v>5792</v>
      </c>
      <c r="K783" t="s">
        <v>12159</v>
      </c>
    </row>
    <row r="784" spans="1:11" x14ac:dyDescent="0.45">
      <c r="A784" t="s">
        <v>11760</v>
      </c>
      <c r="B784" t="s">
        <v>5857</v>
      </c>
      <c r="C784" t="s">
        <v>7027</v>
      </c>
      <c r="D784" t="s">
        <v>7024</v>
      </c>
      <c r="F784">
        <v>2020</v>
      </c>
      <c r="G784" t="s">
        <v>7022</v>
      </c>
      <c r="H784" t="s">
        <v>7023</v>
      </c>
      <c r="I784" t="s">
        <v>7021</v>
      </c>
      <c r="K784" t="s">
        <v>13108</v>
      </c>
    </row>
    <row r="785" spans="1:11" x14ac:dyDescent="0.45">
      <c r="A785" t="s">
        <v>11761</v>
      </c>
      <c r="B785" t="s">
        <v>9095</v>
      </c>
      <c r="C785" t="s">
        <v>11160</v>
      </c>
      <c r="D785" t="s">
        <v>11158</v>
      </c>
      <c r="F785">
        <v>2020</v>
      </c>
      <c r="G785" t="s">
        <v>11838</v>
      </c>
      <c r="H785" t="s">
        <v>7023</v>
      </c>
      <c r="I785" t="s">
        <v>11157</v>
      </c>
      <c r="J785" t="s">
        <v>9084</v>
      </c>
      <c r="K785" t="s">
        <v>13108</v>
      </c>
    </row>
    <row r="786" spans="1:11" x14ac:dyDescent="0.45">
      <c r="A786" t="s">
        <v>11759</v>
      </c>
      <c r="B786">
        <v>7</v>
      </c>
      <c r="C786" t="s">
        <v>1152</v>
      </c>
      <c r="D786" t="s">
        <v>1151</v>
      </c>
      <c r="E786" t="s">
        <v>690</v>
      </c>
      <c r="F786">
        <v>2021</v>
      </c>
      <c r="G786" t="s">
        <v>1150</v>
      </c>
      <c r="I786" t="s">
        <v>1149</v>
      </c>
      <c r="J786" t="s">
        <v>1148</v>
      </c>
      <c r="K786" t="s">
        <v>12838</v>
      </c>
    </row>
    <row r="787" spans="1:11" x14ac:dyDescent="0.45">
      <c r="A787" t="s">
        <v>11759</v>
      </c>
      <c r="B787">
        <v>7</v>
      </c>
      <c r="C787" t="s">
        <v>5613</v>
      </c>
      <c r="D787" t="s">
        <v>5612</v>
      </c>
      <c r="E787" t="s">
        <v>5611</v>
      </c>
      <c r="F787">
        <v>2024</v>
      </c>
      <c r="G787" t="s">
        <v>5610</v>
      </c>
      <c r="I787" t="s">
        <v>5609</v>
      </c>
      <c r="J787" t="s">
        <v>5608</v>
      </c>
      <c r="K787" t="s">
        <v>12188</v>
      </c>
    </row>
    <row r="788" spans="1:11" x14ac:dyDescent="0.45">
      <c r="A788" t="s">
        <v>11759</v>
      </c>
      <c r="B788">
        <v>7</v>
      </c>
      <c r="C788" t="s">
        <v>5346</v>
      </c>
      <c r="D788" t="s">
        <v>5345</v>
      </c>
      <c r="E788" t="s">
        <v>3412</v>
      </c>
      <c r="F788">
        <v>2024</v>
      </c>
      <c r="G788" t="s">
        <v>5343</v>
      </c>
      <c r="I788" t="s">
        <v>5342</v>
      </c>
      <c r="J788" t="s">
        <v>5341</v>
      </c>
      <c r="K788" t="s">
        <v>12228</v>
      </c>
    </row>
    <row r="789" spans="1:11" x14ac:dyDescent="0.45">
      <c r="A789" t="s">
        <v>11761</v>
      </c>
      <c r="B789" t="s">
        <v>9095</v>
      </c>
      <c r="C789" t="s">
        <v>10982</v>
      </c>
      <c r="D789" t="s">
        <v>10980</v>
      </c>
      <c r="F789">
        <v>2024</v>
      </c>
      <c r="G789" t="s">
        <v>11860</v>
      </c>
      <c r="H789" t="s">
        <v>10974</v>
      </c>
      <c r="I789" t="s">
        <v>10978</v>
      </c>
      <c r="J789" t="s">
        <v>9084</v>
      </c>
      <c r="K789" t="s">
        <v>13230</v>
      </c>
    </row>
    <row r="790" spans="1:11" x14ac:dyDescent="0.45">
      <c r="A790" t="s">
        <v>11759</v>
      </c>
      <c r="B790">
        <v>7</v>
      </c>
      <c r="C790" t="s">
        <v>4220</v>
      </c>
      <c r="D790" t="s">
        <v>4219</v>
      </c>
      <c r="E790" t="s">
        <v>4218</v>
      </c>
      <c r="F790">
        <v>2021</v>
      </c>
      <c r="G790" t="s">
        <v>4216</v>
      </c>
      <c r="I790" t="s">
        <v>4215</v>
      </c>
      <c r="J790" t="s">
        <v>4214</v>
      </c>
      <c r="K790" t="s">
        <v>12399</v>
      </c>
    </row>
    <row r="791" spans="1:11" x14ac:dyDescent="0.45">
      <c r="A791" t="s">
        <v>11759</v>
      </c>
      <c r="B791">
        <v>7</v>
      </c>
      <c r="C791" t="s">
        <v>3490</v>
      </c>
      <c r="D791" t="s">
        <v>3489</v>
      </c>
      <c r="E791" t="s">
        <v>3488</v>
      </c>
      <c r="F791">
        <v>2022</v>
      </c>
      <c r="G791" t="s">
        <v>3487</v>
      </c>
      <c r="I791" t="s">
        <v>3486</v>
      </c>
      <c r="J791" t="s">
        <v>3485</v>
      </c>
      <c r="K791" t="s">
        <v>12506</v>
      </c>
    </row>
    <row r="792" spans="1:11" x14ac:dyDescent="0.45">
      <c r="A792" t="s">
        <v>11759</v>
      </c>
      <c r="B792">
        <v>7</v>
      </c>
      <c r="C792" t="s">
        <v>5425</v>
      </c>
      <c r="D792" t="s">
        <v>5424</v>
      </c>
      <c r="E792" t="s">
        <v>979</v>
      </c>
      <c r="F792">
        <v>2024</v>
      </c>
      <c r="G792" t="s">
        <v>5423</v>
      </c>
      <c r="I792" t="s">
        <v>5422</v>
      </c>
      <c r="J792" t="s">
        <v>5421</v>
      </c>
      <c r="K792" t="s">
        <v>12216</v>
      </c>
    </row>
    <row r="793" spans="1:11" x14ac:dyDescent="0.45">
      <c r="A793" t="s">
        <v>11759</v>
      </c>
      <c r="B793">
        <v>7</v>
      </c>
      <c r="C793" t="s">
        <v>2797</v>
      </c>
      <c r="D793" t="s">
        <v>2796</v>
      </c>
      <c r="E793" t="s">
        <v>2795</v>
      </c>
      <c r="F793">
        <v>2023</v>
      </c>
      <c r="G793" t="s">
        <v>2793</v>
      </c>
      <c r="I793" t="s">
        <v>2792</v>
      </c>
      <c r="J793" t="s">
        <v>2791</v>
      </c>
      <c r="K793" t="s">
        <v>12609</v>
      </c>
    </row>
    <row r="794" spans="1:11" x14ac:dyDescent="0.45">
      <c r="A794" t="s">
        <v>11760</v>
      </c>
      <c r="B794" t="s">
        <v>5857</v>
      </c>
      <c r="C794" t="s">
        <v>8785</v>
      </c>
      <c r="D794" t="s">
        <v>8782</v>
      </c>
      <c r="F794">
        <v>2023</v>
      </c>
      <c r="G794" t="s">
        <v>8779</v>
      </c>
      <c r="H794" t="s">
        <v>8780</v>
      </c>
      <c r="I794" t="s">
        <v>8778</v>
      </c>
      <c r="K794" t="s">
        <v>12947</v>
      </c>
    </row>
    <row r="795" spans="1:11" x14ac:dyDescent="0.45">
      <c r="A795" t="s">
        <v>11759</v>
      </c>
      <c r="B795">
        <v>7</v>
      </c>
      <c r="C795" t="s">
        <v>3852</v>
      </c>
      <c r="D795" t="s">
        <v>3851</v>
      </c>
      <c r="E795" t="s">
        <v>3850</v>
      </c>
      <c r="F795">
        <v>2022</v>
      </c>
      <c r="G795" t="s">
        <v>3848</v>
      </c>
      <c r="I795" t="s">
        <v>3847</v>
      </c>
      <c r="K795" t="s">
        <v>12453</v>
      </c>
    </row>
    <row r="796" spans="1:11" x14ac:dyDescent="0.45">
      <c r="A796" t="s">
        <v>11760</v>
      </c>
      <c r="B796" t="s">
        <v>5901</v>
      </c>
      <c r="C796" t="s">
        <v>6706</v>
      </c>
      <c r="D796" t="s">
        <v>3851</v>
      </c>
      <c r="F796">
        <v>2022</v>
      </c>
      <c r="G796" t="s">
        <v>6702</v>
      </c>
      <c r="H796" t="s">
        <v>6703</v>
      </c>
      <c r="I796" t="s">
        <v>6701</v>
      </c>
      <c r="K796" t="s">
        <v>12453</v>
      </c>
    </row>
    <row r="797" spans="1:11" x14ac:dyDescent="0.45">
      <c r="A797" t="s">
        <v>11761</v>
      </c>
      <c r="B797" t="s">
        <v>9095</v>
      </c>
      <c r="C797" t="s">
        <v>10523</v>
      </c>
      <c r="D797" t="s">
        <v>3851</v>
      </c>
      <c r="F797">
        <v>2022</v>
      </c>
      <c r="G797" t="s">
        <v>11916</v>
      </c>
      <c r="H797" t="s">
        <v>6703</v>
      </c>
      <c r="I797" t="s">
        <v>10521</v>
      </c>
      <c r="J797" t="s">
        <v>9084</v>
      </c>
      <c r="K797" t="s">
        <v>12453</v>
      </c>
    </row>
    <row r="798" spans="1:11" x14ac:dyDescent="0.45">
      <c r="A798" t="s">
        <v>11759</v>
      </c>
      <c r="B798">
        <v>7</v>
      </c>
      <c r="C798" t="s">
        <v>4432</v>
      </c>
      <c r="D798" t="s">
        <v>4431</v>
      </c>
      <c r="E798" t="s">
        <v>2981</v>
      </c>
      <c r="F798">
        <v>2021</v>
      </c>
      <c r="G798" t="s">
        <v>4430</v>
      </c>
      <c r="I798" t="s">
        <v>4429</v>
      </c>
      <c r="J798" t="s">
        <v>4428</v>
      </c>
      <c r="K798" t="s">
        <v>12367</v>
      </c>
    </row>
    <row r="799" spans="1:11" x14ac:dyDescent="0.45">
      <c r="A799" t="s">
        <v>11759</v>
      </c>
      <c r="B799">
        <v>7</v>
      </c>
      <c r="C799" t="s">
        <v>3798</v>
      </c>
      <c r="D799" t="s">
        <v>3797</v>
      </c>
      <c r="E799" t="s">
        <v>3536</v>
      </c>
      <c r="F799">
        <v>2022</v>
      </c>
      <c r="G799" t="s">
        <v>3795</v>
      </c>
      <c r="I799" t="s">
        <v>3794</v>
      </c>
      <c r="J799" t="s">
        <v>3793</v>
      </c>
      <c r="K799" t="s">
        <v>12461</v>
      </c>
    </row>
    <row r="800" spans="1:11" x14ac:dyDescent="0.45">
      <c r="A800" t="s">
        <v>11759</v>
      </c>
      <c r="B800">
        <v>7</v>
      </c>
      <c r="C800" t="s">
        <v>1719</v>
      </c>
      <c r="D800" t="s">
        <v>1718</v>
      </c>
      <c r="E800" t="s">
        <v>1717</v>
      </c>
      <c r="F800">
        <v>2019</v>
      </c>
      <c r="G800" t="s">
        <v>1714</v>
      </c>
      <c r="I800" t="s">
        <v>1713</v>
      </c>
      <c r="J800" t="s">
        <v>1712</v>
      </c>
      <c r="K800" t="s">
        <v>12760</v>
      </c>
    </row>
    <row r="801" spans="1:11" x14ac:dyDescent="0.45">
      <c r="A801" t="s">
        <v>11759</v>
      </c>
      <c r="B801">
        <v>7</v>
      </c>
      <c r="C801" t="s">
        <v>4510</v>
      </c>
      <c r="D801" t="s">
        <v>4509</v>
      </c>
      <c r="E801" t="s">
        <v>720</v>
      </c>
      <c r="F801">
        <v>2022</v>
      </c>
      <c r="G801" t="s">
        <v>4506</v>
      </c>
      <c r="I801" t="s">
        <v>4505</v>
      </c>
      <c r="J801" t="s">
        <v>4504</v>
      </c>
      <c r="K801" t="s">
        <v>12355</v>
      </c>
    </row>
    <row r="802" spans="1:11" x14ac:dyDescent="0.45">
      <c r="A802" t="s">
        <v>11760</v>
      </c>
      <c r="B802" t="s">
        <v>5857</v>
      </c>
      <c r="C802" t="s">
        <v>8273</v>
      </c>
      <c r="D802" t="s">
        <v>8270</v>
      </c>
      <c r="F802">
        <v>2023</v>
      </c>
      <c r="G802" t="s">
        <v>8267</v>
      </c>
      <c r="H802" t="s">
        <v>8268</v>
      </c>
      <c r="I802" t="s">
        <v>8266</v>
      </c>
      <c r="K802" t="s">
        <v>12990</v>
      </c>
    </row>
    <row r="803" spans="1:11" x14ac:dyDescent="0.45">
      <c r="A803" t="s">
        <v>11761</v>
      </c>
      <c r="B803" t="s">
        <v>9095</v>
      </c>
      <c r="C803" t="s">
        <v>9294</v>
      </c>
      <c r="D803" t="s">
        <v>8270</v>
      </c>
      <c r="F803">
        <v>2024</v>
      </c>
      <c r="G803" t="s">
        <v>12062</v>
      </c>
      <c r="H803" t="s">
        <v>8268</v>
      </c>
      <c r="I803" t="s">
        <v>9291</v>
      </c>
      <c r="J803" t="s">
        <v>9084</v>
      </c>
      <c r="K803" t="s">
        <v>12990</v>
      </c>
    </row>
    <row r="804" spans="1:11" x14ac:dyDescent="0.45">
      <c r="A804" t="s">
        <v>11759</v>
      </c>
      <c r="B804">
        <v>7</v>
      </c>
      <c r="C804" t="s">
        <v>1741</v>
      </c>
      <c r="D804" t="s">
        <v>1740</v>
      </c>
      <c r="E804" t="s">
        <v>1739</v>
      </c>
      <c r="F804">
        <v>2019</v>
      </c>
      <c r="G804" t="s">
        <v>1737</v>
      </c>
      <c r="I804" t="s">
        <v>1736</v>
      </c>
      <c r="J804" t="s">
        <v>1735</v>
      </c>
      <c r="K804" t="s">
        <v>12757</v>
      </c>
    </row>
    <row r="805" spans="1:11" x14ac:dyDescent="0.45">
      <c r="A805" t="s">
        <v>11759</v>
      </c>
      <c r="B805">
        <v>7</v>
      </c>
      <c r="C805" t="s">
        <v>3581</v>
      </c>
      <c r="D805" t="s">
        <v>3580</v>
      </c>
      <c r="E805" t="s">
        <v>2947</v>
      </c>
      <c r="F805">
        <v>2022</v>
      </c>
      <c r="G805" t="s">
        <v>3579</v>
      </c>
      <c r="I805" t="s">
        <v>3578</v>
      </c>
      <c r="J805" t="s">
        <v>3577</v>
      </c>
      <c r="K805" t="s">
        <v>12493</v>
      </c>
    </row>
    <row r="806" spans="1:11" x14ac:dyDescent="0.45">
      <c r="A806" t="s">
        <v>11759</v>
      </c>
      <c r="B806">
        <v>7</v>
      </c>
      <c r="C806" t="s">
        <v>4801</v>
      </c>
      <c r="D806" t="s">
        <v>4800</v>
      </c>
      <c r="E806" t="s">
        <v>4799</v>
      </c>
      <c r="F806">
        <v>2024</v>
      </c>
      <c r="G806" t="s">
        <v>4798</v>
      </c>
      <c r="I806" t="s">
        <v>4797</v>
      </c>
      <c r="J806" t="s">
        <v>4796</v>
      </c>
      <c r="K806" t="s">
        <v>12311</v>
      </c>
    </row>
    <row r="807" spans="1:11" x14ac:dyDescent="0.45">
      <c r="A807" t="s">
        <v>11759</v>
      </c>
      <c r="B807">
        <v>7</v>
      </c>
      <c r="C807" t="s">
        <v>4464</v>
      </c>
      <c r="D807" t="s">
        <v>4463</v>
      </c>
      <c r="E807" t="s">
        <v>1921</v>
      </c>
      <c r="F807">
        <v>2022</v>
      </c>
      <c r="G807" t="s">
        <v>4462</v>
      </c>
      <c r="I807" t="s">
        <v>4461</v>
      </c>
      <c r="J807" t="s">
        <v>4460</v>
      </c>
      <c r="K807" t="s">
        <v>12362</v>
      </c>
    </row>
    <row r="808" spans="1:11" x14ac:dyDescent="0.45">
      <c r="A808" t="s">
        <v>11760</v>
      </c>
      <c r="B808" t="s">
        <v>5857</v>
      </c>
      <c r="C808" t="s">
        <v>7623</v>
      </c>
      <c r="D808" t="s">
        <v>4463</v>
      </c>
      <c r="F808">
        <v>2022</v>
      </c>
      <c r="G808" t="s">
        <v>7618</v>
      </c>
      <c r="H808" t="s">
        <v>7619</v>
      </c>
      <c r="I808" t="s">
        <v>7617</v>
      </c>
      <c r="K808" t="s">
        <v>12362</v>
      </c>
    </row>
    <row r="809" spans="1:11" x14ac:dyDescent="0.45">
      <c r="A809" t="s">
        <v>11761</v>
      </c>
      <c r="B809" t="s">
        <v>9095</v>
      </c>
      <c r="C809" t="s">
        <v>11073</v>
      </c>
      <c r="D809" t="s">
        <v>4463</v>
      </c>
      <c r="F809">
        <v>2022</v>
      </c>
      <c r="G809" t="s">
        <v>11848</v>
      </c>
      <c r="H809" t="s">
        <v>7619</v>
      </c>
      <c r="I809" t="s">
        <v>11072</v>
      </c>
      <c r="J809" t="s">
        <v>9084</v>
      </c>
      <c r="K809" t="s">
        <v>12362</v>
      </c>
    </row>
    <row r="810" spans="1:11" x14ac:dyDescent="0.45">
      <c r="A810" t="s">
        <v>11759</v>
      </c>
      <c r="B810">
        <v>7</v>
      </c>
      <c r="C810" t="s">
        <v>1726</v>
      </c>
      <c r="D810" t="s">
        <v>1725</v>
      </c>
      <c r="E810" t="s">
        <v>773</v>
      </c>
      <c r="F810">
        <v>2019</v>
      </c>
      <c r="G810" t="s">
        <v>1723</v>
      </c>
      <c r="I810" t="s">
        <v>1722</v>
      </c>
      <c r="J810" t="s">
        <v>1721</v>
      </c>
      <c r="K810" t="s">
        <v>12759</v>
      </c>
    </row>
    <row r="811" spans="1:11" x14ac:dyDescent="0.45">
      <c r="A811" t="s">
        <v>11761</v>
      </c>
      <c r="B811" t="s">
        <v>9095</v>
      </c>
      <c r="C811" t="s">
        <v>10670</v>
      </c>
      <c r="D811" t="s">
        <v>10668</v>
      </c>
      <c r="F811">
        <v>2023</v>
      </c>
      <c r="G811" t="s">
        <v>9084</v>
      </c>
      <c r="H811" t="s">
        <v>9084</v>
      </c>
      <c r="I811" t="s">
        <v>10666</v>
      </c>
      <c r="J811" t="s">
        <v>9084</v>
      </c>
      <c r="K811" t="s">
        <v>13237</v>
      </c>
    </row>
    <row r="812" spans="1:11" x14ac:dyDescent="0.45">
      <c r="A812" t="s">
        <v>11759</v>
      </c>
      <c r="B812">
        <v>7</v>
      </c>
      <c r="C812" t="s">
        <v>3778</v>
      </c>
      <c r="D812" t="s">
        <v>3777</v>
      </c>
      <c r="E812" t="s">
        <v>720</v>
      </c>
      <c r="F812">
        <v>2023</v>
      </c>
      <c r="G812" t="s">
        <v>3775</v>
      </c>
      <c r="I812" t="s">
        <v>3774</v>
      </c>
      <c r="J812" t="s">
        <v>3773</v>
      </c>
      <c r="K812" t="s">
        <v>12464</v>
      </c>
    </row>
    <row r="813" spans="1:11" x14ac:dyDescent="0.45">
      <c r="A813" t="s">
        <v>11760</v>
      </c>
      <c r="B813" t="s">
        <v>5857</v>
      </c>
      <c r="C813" t="s">
        <v>5960</v>
      </c>
      <c r="D813" t="s">
        <v>5957</v>
      </c>
      <c r="F813">
        <v>2019</v>
      </c>
      <c r="G813" t="s">
        <v>5954</v>
      </c>
      <c r="H813" t="s">
        <v>5955</v>
      </c>
      <c r="I813" t="s">
        <v>5953</v>
      </c>
      <c r="K813" t="s">
        <v>13212</v>
      </c>
    </row>
    <row r="814" spans="1:11" x14ac:dyDescent="0.45">
      <c r="A814" t="s">
        <v>11761</v>
      </c>
      <c r="B814" t="s">
        <v>9095</v>
      </c>
      <c r="C814" t="s">
        <v>11694</v>
      </c>
      <c r="D814" t="s">
        <v>5957</v>
      </c>
      <c r="F814">
        <v>2019</v>
      </c>
      <c r="G814" t="s">
        <v>11765</v>
      </c>
      <c r="H814" t="s">
        <v>5955</v>
      </c>
      <c r="I814" t="s">
        <v>11691</v>
      </c>
      <c r="J814" t="s">
        <v>9084</v>
      </c>
      <c r="K814" t="s">
        <v>13212</v>
      </c>
    </row>
    <row r="815" spans="1:11" x14ac:dyDescent="0.45">
      <c r="A815" t="s">
        <v>11759</v>
      </c>
      <c r="B815">
        <v>7</v>
      </c>
      <c r="C815" t="s">
        <v>1801</v>
      </c>
      <c r="D815" t="s">
        <v>1800</v>
      </c>
      <c r="E815" t="s">
        <v>979</v>
      </c>
      <c r="F815">
        <v>2020</v>
      </c>
      <c r="G815" t="s">
        <v>1799</v>
      </c>
      <c r="I815" t="s">
        <v>1798</v>
      </c>
      <c r="J815" t="s">
        <v>1797</v>
      </c>
      <c r="K815" t="s">
        <v>12749</v>
      </c>
    </row>
    <row r="816" spans="1:11" x14ac:dyDescent="0.45">
      <c r="A816" t="s">
        <v>11760</v>
      </c>
      <c r="B816" t="s">
        <v>5857</v>
      </c>
      <c r="C816" t="s">
        <v>6428</v>
      </c>
      <c r="D816" t="s">
        <v>1800</v>
      </c>
      <c r="F816">
        <v>2020</v>
      </c>
      <c r="G816" t="s">
        <v>6424</v>
      </c>
      <c r="H816" t="s">
        <v>6425</v>
      </c>
      <c r="I816" t="s">
        <v>6423</v>
      </c>
      <c r="K816" t="s">
        <v>12749</v>
      </c>
    </row>
    <row r="817" spans="1:11" x14ac:dyDescent="0.45">
      <c r="A817" t="s">
        <v>11761</v>
      </c>
      <c r="B817" t="s">
        <v>9095</v>
      </c>
      <c r="C817" t="s">
        <v>9997</v>
      </c>
      <c r="D817" t="s">
        <v>1800</v>
      </c>
      <c r="F817">
        <v>2020</v>
      </c>
      <c r="G817" t="s">
        <v>11979</v>
      </c>
      <c r="H817" t="s">
        <v>6425</v>
      </c>
      <c r="I817" t="s">
        <v>9995</v>
      </c>
      <c r="J817" t="s">
        <v>9084</v>
      </c>
      <c r="K817" t="s">
        <v>12749</v>
      </c>
    </row>
    <row r="818" spans="1:11" x14ac:dyDescent="0.45">
      <c r="A818" t="s">
        <v>11759</v>
      </c>
      <c r="B818">
        <v>7</v>
      </c>
      <c r="C818" t="s">
        <v>1633</v>
      </c>
      <c r="D818" t="s">
        <v>1632</v>
      </c>
      <c r="E818" t="s">
        <v>720</v>
      </c>
      <c r="F818">
        <v>2020</v>
      </c>
      <c r="G818" t="s">
        <v>1629</v>
      </c>
      <c r="I818" t="s">
        <v>1628</v>
      </c>
      <c r="J818" t="s">
        <v>1627</v>
      </c>
      <c r="K818" t="s">
        <v>12772</v>
      </c>
    </row>
    <row r="819" spans="1:11" x14ac:dyDescent="0.45">
      <c r="A819" t="s">
        <v>11760</v>
      </c>
      <c r="B819" t="s">
        <v>5857</v>
      </c>
      <c r="C819" t="s">
        <v>6922</v>
      </c>
      <c r="D819" t="s">
        <v>6919</v>
      </c>
      <c r="F819">
        <v>2021</v>
      </c>
      <c r="G819" t="s">
        <v>6917</v>
      </c>
      <c r="H819" t="s">
        <v>6918</v>
      </c>
      <c r="I819" t="s">
        <v>6916</v>
      </c>
      <c r="K819" t="s">
        <v>13120</v>
      </c>
    </row>
    <row r="820" spans="1:11" x14ac:dyDescent="0.45">
      <c r="A820" t="s">
        <v>11761</v>
      </c>
      <c r="B820" t="s">
        <v>9095</v>
      </c>
      <c r="C820" t="s">
        <v>10915</v>
      </c>
      <c r="D820" t="s">
        <v>6919</v>
      </c>
      <c r="F820">
        <v>2021</v>
      </c>
      <c r="G820" t="s">
        <v>11870</v>
      </c>
      <c r="H820" t="s">
        <v>6918</v>
      </c>
      <c r="I820" t="s">
        <v>10913</v>
      </c>
      <c r="J820" t="s">
        <v>9084</v>
      </c>
      <c r="K820" t="s">
        <v>13120</v>
      </c>
    </row>
    <row r="821" spans="1:11" x14ac:dyDescent="0.45">
      <c r="A821" t="s">
        <v>11760</v>
      </c>
      <c r="B821" t="s">
        <v>5857</v>
      </c>
      <c r="C821" t="s">
        <v>9002</v>
      </c>
      <c r="D821" t="s">
        <v>8999</v>
      </c>
      <c r="F821">
        <v>2024</v>
      </c>
      <c r="G821" t="s">
        <v>8996</v>
      </c>
      <c r="I821" t="s">
        <v>8995</v>
      </c>
      <c r="K821" t="s">
        <v>12923</v>
      </c>
    </row>
    <row r="822" spans="1:11" x14ac:dyDescent="0.45">
      <c r="A822" t="s">
        <v>11760</v>
      </c>
      <c r="B822" t="s">
        <v>5857</v>
      </c>
      <c r="C822" t="s">
        <v>5969</v>
      </c>
      <c r="D822" t="s">
        <v>5966</v>
      </c>
      <c r="F822">
        <v>2017</v>
      </c>
      <c r="G822" t="s">
        <v>5963</v>
      </c>
      <c r="H822" t="s">
        <v>5964</v>
      </c>
      <c r="I822" t="s">
        <v>5962</v>
      </c>
      <c r="K822" t="s">
        <v>13211</v>
      </c>
    </row>
    <row r="823" spans="1:11" x14ac:dyDescent="0.45">
      <c r="A823" t="s">
        <v>11761</v>
      </c>
      <c r="B823" t="s">
        <v>9095</v>
      </c>
      <c r="C823" t="s">
        <v>10690</v>
      </c>
      <c r="D823" t="s">
        <v>10688</v>
      </c>
      <c r="F823">
        <v>2024</v>
      </c>
      <c r="G823" t="s">
        <v>11899</v>
      </c>
      <c r="H823" t="s">
        <v>10681</v>
      </c>
      <c r="I823" t="s">
        <v>10686</v>
      </c>
      <c r="J823" t="s">
        <v>9084</v>
      </c>
      <c r="K823" t="s">
        <v>13236</v>
      </c>
    </row>
    <row r="824" spans="1:11" x14ac:dyDescent="0.45">
      <c r="A824" t="s">
        <v>11759</v>
      </c>
      <c r="B824">
        <v>7</v>
      </c>
      <c r="C824" t="s">
        <v>4238</v>
      </c>
      <c r="D824" t="s">
        <v>4237</v>
      </c>
      <c r="E824" t="s">
        <v>795</v>
      </c>
      <c r="F824">
        <v>2021</v>
      </c>
      <c r="G824" t="s">
        <v>4236</v>
      </c>
      <c r="I824" t="s">
        <v>4235</v>
      </c>
      <c r="J824" t="s">
        <v>4234</v>
      </c>
      <c r="K824" t="s">
        <v>12396</v>
      </c>
    </row>
    <row r="825" spans="1:11" x14ac:dyDescent="0.45">
      <c r="A825" t="s">
        <v>11759</v>
      </c>
      <c r="B825">
        <v>7</v>
      </c>
      <c r="C825" t="s">
        <v>4523</v>
      </c>
      <c r="D825" t="s">
        <v>4522</v>
      </c>
      <c r="E825" t="s">
        <v>2380</v>
      </c>
      <c r="F825">
        <v>2024</v>
      </c>
      <c r="G825" t="s">
        <v>4521</v>
      </c>
      <c r="I825" t="s">
        <v>4520</v>
      </c>
      <c r="J825" t="s">
        <v>4519</v>
      </c>
      <c r="K825" t="s">
        <v>12353</v>
      </c>
    </row>
    <row r="826" spans="1:11" x14ac:dyDescent="0.45">
      <c r="A826" t="s">
        <v>11760</v>
      </c>
      <c r="B826" t="s">
        <v>5857</v>
      </c>
      <c r="C826" t="s">
        <v>7740</v>
      </c>
      <c r="D826" t="s">
        <v>7737</v>
      </c>
      <c r="F826">
        <v>2023</v>
      </c>
      <c r="G826" t="s">
        <v>7734</v>
      </c>
      <c r="H826" t="s">
        <v>7735</v>
      </c>
      <c r="I826" t="s">
        <v>7733</v>
      </c>
      <c r="K826" t="s">
        <v>13038</v>
      </c>
    </row>
    <row r="827" spans="1:11" x14ac:dyDescent="0.45">
      <c r="A827" t="s">
        <v>11759</v>
      </c>
      <c r="B827">
        <v>7</v>
      </c>
      <c r="C827" t="s">
        <v>2192</v>
      </c>
      <c r="D827" t="s">
        <v>2191</v>
      </c>
      <c r="E827" t="s">
        <v>2190</v>
      </c>
      <c r="F827">
        <v>2017</v>
      </c>
      <c r="G827" t="s">
        <v>2187</v>
      </c>
      <c r="J827" t="s">
        <v>2186</v>
      </c>
      <c r="K827" t="s">
        <v>12696</v>
      </c>
    </row>
    <row r="828" spans="1:11" x14ac:dyDescent="0.45">
      <c r="A828" t="s">
        <v>11759</v>
      </c>
      <c r="B828">
        <v>7</v>
      </c>
      <c r="C828" t="s">
        <v>790</v>
      </c>
      <c r="D828" t="s">
        <v>789</v>
      </c>
      <c r="E828" t="s">
        <v>788</v>
      </c>
      <c r="F828">
        <v>2020</v>
      </c>
      <c r="G828" t="s">
        <v>786</v>
      </c>
      <c r="I828" t="s">
        <v>785</v>
      </c>
      <c r="K828" t="s">
        <v>12890</v>
      </c>
    </row>
    <row r="829" spans="1:11" x14ac:dyDescent="0.45">
      <c r="A829" t="s">
        <v>386</v>
      </c>
      <c r="B829" t="s">
        <v>17</v>
      </c>
      <c r="C829" t="s">
        <v>371</v>
      </c>
      <c r="D829" t="s">
        <v>372</v>
      </c>
      <c r="E829" t="s">
        <v>363</v>
      </c>
      <c r="F829">
        <v>2017</v>
      </c>
      <c r="G829" t="s">
        <v>375</v>
      </c>
      <c r="H829" t="s">
        <v>376</v>
      </c>
      <c r="I829" t="s">
        <v>377</v>
      </c>
      <c r="K829" t="s">
        <v>12133</v>
      </c>
    </row>
    <row r="830" spans="1:11" x14ac:dyDescent="0.45">
      <c r="A830" t="s">
        <v>11759</v>
      </c>
      <c r="B830">
        <v>7</v>
      </c>
      <c r="C830" t="s">
        <v>5591</v>
      </c>
      <c r="D830" t="s">
        <v>5590</v>
      </c>
      <c r="E830" t="s">
        <v>5589</v>
      </c>
      <c r="F830">
        <v>2024</v>
      </c>
      <c r="G830" t="s">
        <v>5587</v>
      </c>
      <c r="J830" t="s">
        <v>5586</v>
      </c>
      <c r="K830" t="s">
        <v>12191</v>
      </c>
    </row>
    <row r="831" spans="1:11" x14ac:dyDescent="0.45">
      <c r="A831" t="s">
        <v>388</v>
      </c>
      <c r="C831" t="s">
        <v>524</v>
      </c>
      <c r="D831" t="s">
        <v>525</v>
      </c>
      <c r="F831">
        <v>2020</v>
      </c>
      <c r="G831" t="s">
        <v>517</v>
      </c>
      <c r="H831" t="s">
        <v>519</v>
      </c>
      <c r="I831" t="s">
        <v>521</v>
      </c>
      <c r="J831" t="s">
        <v>516</v>
      </c>
      <c r="K831" t="s">
        <v>12141</v>
      </c>
    </row>
    <row r="832" spans="1:11" x14ac:dyDescent="0.45">
      <c r="A832" t="s">
        <v>11759</v>
      </c>
      <c r="B832">
        <v>7</v>
      </c>
      <c r="C832" t="s">
        <v>1672</v>
      </c>
      <c r="D832" t="s">
        <v>1671</v>
      </c>
      <c r="E832" t="s">
        <v>795</v>
      </c>
      <c r="F832">
        <v>2019</v>
      </c>
      <c r="G832" t="s">
        <v>1669</v>
      </c>
      <c r="I832" t="s">
        <v>1668</v>
      </c>
      <c r="J832" t="s">
        <v>1667</v>
      </c>
      <c r="K832" t="s">
        <v>12766</v>
      </c>
    </row>
    <row r="833" spans="1:11" x14ac:dyDescent="0.45">
      <c r="A833" t="s">
        <v>11759</v>
      </c>
      <c r="B833">
        <v>7</v>
      </c>
      <c r="C833" t="s">
        <v>3177</v>
      </c>
      <c r="D833" t="s">
        <v>3176</v>
      </c>
      <c r="E833" t="s">
        <v>1793</v>
      </c>
      <c r="F833">
        <v>2023</v>
      </c>
      <c r="G833" t="s">
        <v>3175</v>
      </c>
      <c r="I833" t="s">
        <v>3174</v>
      </c>
      <c r="J833" t="s">
        <v>3173</v>
      </c>
      <c r="K833" t="s">
        <v>12552</v>
      </c>
    </row>
    <row r="834" spans="1:11" x14ac:dyDescent="0.45">
      <c r="A834" t="s">
        <v>386</v>
      </c>
      <c r="B834" t="s">
        <v>17</v>
      </c>
      <c r="C834" t="s">
        <v>56</v>
      </c>
      <c r="D834" t="s">
        <v>57</v>
      </c>
      <c r="E834" t="s">
        <v>31</v>
      </c>
      <c r="F834">
        <v>2021</v>
      </c>
      <c r="G834" t="s">
        <v>59</v>
      </c>
      <c r="H834" t="s">
        <v>60</v>
      </c>
      <c r="I834" t="s">
        <v>61</v>
      </c>
      <c r="J834" t="s">
        <v>62</v>
      </c>
      <c r="K834" t="s">
        <v>12089</v>
      </c>
    </row>
    <row r="835" spans="1:11" x14ac:dyDescent="0.45">
      <c r="A835" t="s">
        <v>11760</v>
      </c>
      <c r="B835" t="s">
        <v>5857</v>
      </c>
      <c r="C835" t="s">
        <v>7012</v>
      </c>
      <c r="D835" t="s">
        <v>57</v>
      </c>
      <c r="F835">
        <v>2022</v>
      </c>
      <c r="G835" t="s">
        <v>7009</v>
      </c>
      <c r="H835" t="s">
        <v>60</v>
      </c>
      <c r="I835" t="s">
        <v>7008</v>
      </c>
      <c r="K835" t="s">
        <v>12089</v>
      </c>
    </row>
    <row r="836" spans="1:11" x14ac:dyDescent="0.45">
      <c r="A836" t="s">
        <v>11761</v>
      </c>
      <c r="B836" t="s">
        <v>9095</v>
      </c>
      <c r="C836" t="s">
        <v>11491</v>
      </c>
      <c r="D836" t="s">
        <v>57</v>
      </c>
      <c r="F836">
        <v>2022</v>
      </c>
      <c r="G836" t="s">
        <v>11792</v>
      </c>
      <c r="H836" t="s">
        <v>60</v>
      </c>
      <c r="I836" t="s">
        <v>11489</v>
      </c>
      <c r="J836" t="s">
        <v>9084</v>
      </c>
      <c r="K836" t="s">
        <v>12089</v>
      </c>
    </row>
    <row r="837" spans="1:11" x14ac:dyDescent="0.45">
      <c r="A837" t="s">
        <v>11759</v>
      </c>
      <c r="B837">
        <v>7</v>
      </c>
      <c r="C837" t="s">
        <v>4027</v>
      </c>
      <c r="D837" t="s">
        <v>4026</v>
      </c>
      <c r="E837" t="s">
        <v>1349</v>
      </c>
      <c r="F837">
        <v>2022</v>
      </c>
      <c r="G837" t="s">
        <v>4025</v>
      </c>
      <c r="I837" t="s">
        <v>4024</v>
      </c>
      <c r="J837" t="s">
        <v>4023</v>
      </c>
      <c r="K837" t="s">
        <v>12428</v>
      </c>
    </row>
    <row r="838" spans="1:11" x14ac:dyDescent="0.45">
      <c r="A838" t="s">
        <v>11761</v>
      </c>
      <c r="B838" t="s">
        <v>9095</v>
      </c>
      <c r="C838" t="s">
        <v>11503</v>
      </c>
      <c r="D838" t="s">
        <v>11501</v>
      </c>
      <c r="F838">
        <v>2023</v>
      </c>
      <c r="G838" t="s">
        <v>11790</v>
      </c>
      <c r="H838" t="s">
        <v>11498</v>
      </c>
      <c r="I838" t="s">
        <v>11500</v>
      </c>
      <c r="J838" t="s">
        <v>9084</v>
      </c>
      <c r="K838" t="s">
        <v>13221</v>
      </c>
    </row>
    <row r="839" spans="1:11" x14ac:dyDescent="0.45">
      <c r="A839" t="s">
        <v>11759</v>
      </c>
      <c r="B839">
        <v>7</v>
      </c>
      <c r="C839" t="s">
        <v>5584</v>
      </c>
      <c r="D839" t="s">
        <v>5583</v>
      </c>
      <c r="E839" t="s">
        <v>5582</v>
      </c>
      <c r="F839">
        <v>2024</v>
      </c>
      <c r="G839" t="s">
        <v>5580</v>
      </c>
      <c r="I839" t="s">
        <v>5579</v>
      </c>
      <c r="J839" t="s">
        <v>5578</v>
      </c>
      <c r="K839" t="s">
        <v>12192</v>
      </c>
    </row>
    <row r="840" spans="1:11" x14ac:dyDescent="0.45">
      <c r="A840" t="s">
        <v>11759</v>
      </c>
      <c r="B840">
        <v>7</v>
      </c>
      <c r="C840" t="s">
        <v>4947</v>
      </c>
      <c r="D840" t="s">
        <v>4946</v>
      </c>
      <c r="E840" t="s">
        <v>720</v>
      </c>
      <c r="F840">
        <v>2024</v>
      </c>
      <c r="G840" t="s">
        <v>4943</v>
      </c>
      <c r="I840" t="s">
        <v>4942</v>
      </c>
      <c r="J840" t="s">
        <v>4941</v>
      </c>
      <c r="K840" t="s">
        <v>12289</v>
      </c>
    </row>
    <row r="841" spans="1:11" x14ac:dyDescent="0.45">
      <c r="A841" t="s">
        <v>11759</v>
      </c>
      <c r="B841">
        <v>7</v>
      </c>
      <c r="C841" t="s">
        <v>1583</v>
      </c>
      <c r="D841" t="s">
        <v>1582</v>
      </c>
      <c r="E841" t="s">
        <v>1581</v>
      </c>
      <c r="F841">
        <v>2019</v>
      </c>
      <c r="G841" t="s">
        <v>1579</v>
      </c>
      <c r="I841" t="s">
        <v>1578</v>
      </c>
      <c r="J841" t="s">
        <v>1577</v>
      </c>
      <c r="K841" t="s">
        <v>12779</v>
      </c>
    </row>
    <row r="842" spans="1:11" x14ac:dyDescent="0.45">
      <c r="A842" t="s">
        <v>11759</v>
      </c>
      <c r="B842">
        <v>7</v>
      </c>
      <c r="C842" t="s">
        <v>2962</v>
      </c>
      <c r="D842" t="s">
        <v>2961</v>
      </c>
      <c r="E842" t="s">
        <v>2960</v>
      </c>
      <c r="F842">
        <v>2023</v>
      </c>
      <c r="G842" t="s">
        <v>2959</v>
      </c>
      <c r="I842" t="s">
        <v>2958</v>
      </c>
      <c r="J842" t="s">
        <v>2957</v>
      </c>
      <c r="K842" t="s">
        <v>12584</v>
      </c>
    </row>
    <row r="843" spans="1:11" x14ac:dyDescent="0.45">
      <c r="A843" t="s">
        <v>11759</v>
      </c>
      <c r="B843">
        <v>7</v>
      </c>
      <c r="C843" t="s">
        <v>678</v>
      </c>
      <c r="D843" t="s">
        <v>677</v>
      </c>
      <c r="E843" t="s">
        <v>676</v>
      </c>
      <c r="F843">
        <v>2021</v>
      </c>
      <c r="G843" t="s">
        <v>675</v>
      </c>
      <c r="I843" t="s">
        <v>674</v>
      </c>
      <c r="J843" t="s">
        <v>673</v>
      </c>
      <c r="K843" t="s">
        <v>12905</v>
      </c>
    </row>
    <row r="844" spans="1:11" x14ac:dyDescent="0.45">
      <c r="A844" t="s">
        <v>11760</v>
      </c>
      <c r="B844" t="s">
        <v>5857</v>
      </c>
      <c r="C844" t="s">
        <v>7368</v>
      </c>
      <c r="D844" t="s">
        <v>7365</v>
      </c>
      <c r="F844">
        <v>2022</v>
      </c>
      <c r="G844" t="s">
        <v>7362</v>
      </c>
      <c r="H844" t="s">
        <v>7363</v>
      </c>
      <c r="I844" t="s">
        <v>7361</v>
      </c>
      <c r="K844" t="s">
        <v>13074</v>
      </c>
    </row>
    <row r="845" spans="1:11" x14ac:dyDescent="0.45">
      <c r="A845" t="s">
        <v>11761</v>
      </c>
      <c r="B845" t="s">
        <v>9095</v>
      </c>
      <c r="C845" t="s">
        <v>11383</v>
      </c>
      <c r="D845" t="s">
        <v>7365</v>
      </c>
      <c r="F845">
        <v>2022</v>
      </c>
      <c r="G845" t="s">
        <v>11807</v>
      </c>
      <c r="H845" t="s">
        <v>7363</v>
      </c>
      <c r="I845" t="s">
        <v>11380</v>
      </c>
      <c r="J845" t="s">
        <v>9084</v>
      </c>
      <c r="K845" t="s">
        <v>13074</v>
      </c>
    </row>
    <row r="846" spans="1:11" x14ac:dyDescent="0.45">
      <c r="A846" t="s">
        <v>11760</v>
      </c>
      <c r="B846" t="s">
        <v>5857</v>
      </c>
      <c r="C846" t="s">
        <v>8303</v>
      </c>
      <c r="D846" t="s">
        <v>8300</v>
      </c>
      <c r="F846">
        <v>2024</v>
      </c>
      <c r="G846" t="s">
        <v>8298</v>
      </c>
      <c r="H846" t="s">
        <v>8299</v>
      </c>
      <c r="I846" t="s">
        <v>8297</v>
      </c>
      <c r="K846" t="s">
        <v>12988</v>
      </c>
    </row>
    <row r="847" spans="1:11" x14ac:dyDescent="0.45">
      <c r="A847" t="s">
        <v>11761</v>
      </c>
      <c r="B847" t="s">
        <v>9095</v>
      </c>
      <c r="C847" t="s">
        <v>9166</v>
      </c>
      <c r="D847" t="s">
        <v>8300</v>
      </c>
      <c r="F847">
        <v>2024</v>
      </c>
      <c r="G847" t="s">
        <v>12076</v>
      </c>
      <c r="H847" t="s">
        <v>8299</v>
      </c>
      <c r="I847" t="s">
        <v>9163</v>
      </c>
      <c r="J847" t="s">
        <v>9084</v>
      </c>
      <c r="K847" t="s">
        <v>12988</v>
      </c>
    </row>
    <row r="848" spans="1:11" x14ac:dyDescent="0.45">
      <c r="A848" t="s">
        <v>11759</v>
      </c>
      <c r="B848">
        <v>7</v>
      </c>
      <c r="C848" t="s">
        <v>1028</v>
      </c>
      <c r="D848" t="s">
        <v>1027</v>
      </c>
      <c r="E848" t="s">
        <v>605</v>
      </c>
      <c r="F848">
        <v>2021</v>
      </c>
      <c r="G848" t="s">
        <v>1026</v>
      </c>
      <c r="I848" t="s">
        <v>1025</v>
      </c>
      <c r="J848" t="s">
        <v>1024</v>
      </c>
      <c r="K848" t="s">
        <v>12856</v>
      </c>
    </row>
    <row r="849" spans="1:11" x14ac:dyDescent="0.45">
      <c r="A849" t="s">
        <v>11759</v>
      </c>
      <c r="B849">
        <v>7</v>
      </c>
      <c r="C849" t="s">
        <v>4331</v>
      </c>
      <c r="D849" t="s">
        <v>4330</v>
      </c>
      <c r="E849" t="s">
        <v>4329</v>
      </c>
      <c r="F849">
        <v>2021</v>
      </c>
      <c r="G849" t="s">
        <v>4328</v>
      </c>
      <c r="I849" t="s">
        <v>4327</v>
      </c>
      <c r="J849" t="s">
        <v>4326</v>
      </c>
      <c r="K849" t="s">
        <v>12382</v>
      </c>
    </row>
    <row r="850" spans="1:11" x14ac:dyDescent="0.45">
      <c r="A850" t="s">
        <v>11759</v>
      </c>
      <c r="B850">
        <v>7</v>
      </c>
      <c r="C850" t="s">
        <v>4529</v>
      </c>
      <c r="D850" t="s">
        <v>4528</v>
      </c>
      <c r="E850" t="s">
        <v>3040</v>
      </c>
      <c r="F850">
        <v>2024</v>
      </c>
      <c r="G850" t="s">
        <v>4527</v>
      </c>
      <c r="I850" t="s">
        <v>4526</v>
      </c>
      <c r="J850" t="s">
        <v>4525</v>
      </c>
      <c r="K850" t="s">
        <v>12352</v>
      </c>
    </row>
    <row r="851" spans="1:11" x14ac:dyDescent="0.45">
      <c r="A851" t="s">
        <v>386</v>
      </c>
      <c r="B851" t="s">
        <v>17</v>
      </c>
      <c r="C851" t="s">
        <v>178</v>
      </c>
      <c r="D851" t="s">
        <v>179</v>
      </c>
      <c r="E851" t="s">
        <v>74</v>
      </c>
      <c r="F851">
        <v>2019</v>
      </c>
      <c r="G851" t="s">
        <v>181</v>
      </c>
      <c r="H851" t="s">
        <v>182</v>
      </c>
      <c r="I851" t="s">
        <v>183</v>
      </c>
      <c r="J851" t="s">
        <v>184</v>
      </c>
      <c r="K851" t="s">
        <v>12107</v>
      </c>
    </row>
    <row r="852" spans="1:11" x14ac:dyDescent="0.45">
      <c r="A852" t="s">
        <v>11760</v>
      </c>
      <c r="B852" t="s">
        <v>5857</v>
      </c>
      <c r="C852" t="s">
        <v>8993</v>
      </c>
      <c r="D852" t="s">
        <v>8990</v>
      </c>
      <c r="F852">
        <v>2024</v>
      </c>
      <c r="G852" t="s">
        <v>8987</v>
      </c>
      <c r="H852" t="s">
        <v>8988</v>
      </c>
      <c r="I852" t="s">
        <v>8986</v>
      </c>
      <c r="K852" t="s">
        <v>12924</v>
      </c>
    </row>
    <row r="853" spans="1:11" x14ac:dyDescent="0.45">
      <c r="A853" t="s">
        <v>11761</v>
      </c>
      <c r="B853" t="s">
        <v>9095</v>
      </c>
      <c r="C853" t="s">
        <v>11093</v>
      </c>
      <c r="D853" t="s">
        <v>8990</v>
      </c>
      <c r="F853">
        <v>2024</v>
      </c>
      <c r="G853" t="s">
        <v>11846</v>
      </c>
      <c r="H853" t="s">
        <v>8988</v>
      </c>
      <c r="I853" t="s">
        <v>11090</v>
      </c>
      <c r="J853" t="s">
        <v>9084</v>
      </c>
      <c r="K853" t="s">
        <v>12924</v>
      </c>
    </row>
    <row r="854" spans="1:11" x14ac:dyDescent="0.45">
      <c r="A854" t="s">
        <v>11759</v>
      </c>
      <c r="B854">
        <v>7</v>
      </c>
      <c r="C854" t="s">
        <v>4602</v>
      </c>
      <c r="D854" t="s">
        <v>4601</v>
      </c>
      <c r="E854" t="s">
        <v>4600</v>
      </c>
      <c r="F854">
        <v>2023</v>
      </c>
      <c r="G854" t="s">
        <v>4599</v>
      </c>
      <c r="I854" t="s">
        <v>4598</v>
      </c>
      <c r="J854" t="s">
        <v>4597</v>
      </c>
      <c r="K854" t="s">
        <v>12341</v>
      </c>
    </row>
    <row r="855" spans="1:11" x14ac:dyDescent="0.45">
      <c r="A855" t="s">
        <v>11759</v>
      </c>
      <c r="B855">
        <v>7</v>
      </c>
      <c r="C855" t="s">
        <v>3692</v>
      </c>
      <c r="D855" t="s">
        <v>3691</v>
      </c>
      <c r="E855" t="s">
        <v>2787</v>
      </c>
      <c r="F855">
        <v>2022</v>
      </c>
      <c r="G855" t="s">
        <v>3690</v>
      </c>
      <c r="I855" t="s">
        <v>3689</v>
      </c>
      <c r="J855" t="s">
        <v>3688</v>
      </c>
      <c r="K855" t="s">
        <v>12477</v>
      </c>
    </row>
    <row r="856" spans="1:11" x14ac:dyDescent="0.45">
      <c r="A856" t="s">
        <v>11759</v>
      </c>
      <c r="B856">
        <v>7</v>
      </c>
      <c r="C856" t="s">
        <v>3360</v>
      </c>
      <c r="D856" t="s">
        <v>3359</v>
      </c>
      <c r="E856" t="s">
        <v>720</v>
      </c>
      <c r="F856">
        <v>2023</v>
      </c>
      <c r="G856" t="s">
        <v>3357</v>
      </c>
      <c r="I856" t="s">
        <v>3356</v>
      </c>
      <c r="J856" t="s">
        <v>3355</v>
      </c>
      <c r="K856" t="s">
        <v>12525</v>
      </c>
    </row>
    <row r="857" spans="1:11" x14ac:dyDescent="0.45">
      <c r="A857" t="s">
        <v>11759</v>
      </c>
      <c r="B857">
        <v>7</v>
      </c>
      <c r="C857" t="s">
        <v>3056</v>
      </c>
      <c r="D857" t="s">
        <v>3055</v>
      </c>
      <c r="E857" t="s">
        <v>3054</v>
      </c>
      <c r="F857">
        <v>2023</v>
      </c>
      <c r="G857" t="s">
        <v>3051</v>
      </c>
      <c r="J857" t="s">
        <v>3050</v>
      </c>
      <c r="K857" t="s">
        <v>12570</v>
      </c>
    </row>
    <row r="858" spans="1:11" x14ac:dyDescent="0.45">
      <c r="A858" t="s">
        <v>11761</v>
      </c>
      <c r="B858" t="s">
        <v>9095</v>
      </c>
      <c r="C858" t="s">
        <v>10557</v>
      </c>
      <c r="D858" t="s">
        <v>3055</v>
      </c>
      <c r="F858">
        <v>2023</v>
      </c>
      <c r="G858" t="s">
        <v>11913</v>
      </c>
      <c r="H858" t="s">
        <v>10550</v>
      </c>
      <c r="I858" t="s">
        <v>10554</v>
      </c>
      <c r="J858" t="s">
        <v>9084</v>
      </c>
      <c r="K858" t="s">
        <v>12570</v>
      </c>
    </row>
    <row r="859" spans="1:11" x14ac:dyDescent="0.45">
      <c r="A859" t="s">
        <v>11759</v>
      </c>
      <c r="B859">
        <v>7</v>
      </c>
      <c r="C859" t="s">
        <v>1658</v>
      </c>
      <c r="D859" t="s">
        <v>1657</v>
      </c>
      <c r="E859" t="s">
        <v>1417</v>
      </c>
      <c r="F859">
        <v>2020</v>
      </c>
      <c r="G859" t="s">
        <v>1656</v>
      </c>
      <c r="I859" t="s">
        <v>1655</v>
      </c>
      <c r="J859" t="s">
        <v>1654</v>
      </c>
      <c r="K859" t="s">
        <v>12768</v>
      </c>
    </row>
    <row r="860" spans="1:11" x14ac:dyDescent="0.45">
      <c r="A860" t="s">
        <v>11759</v>
      </c>
      <c r="B860">
        <v>7</v>
      </c>
      <c r="C860" t="s">
        <v>4715</v>
      </c>
      <c r="D860" t="s">
        <v>4714</v>
      </c>
      <c r="E860" t="s">
        <v>704</v>
      </c>
      <c r="F860">
        <v>2024</v>
      </c>
      <c r="G860" t="s">
        <v>4713</v>
      </c>
      <c r="I860" t="s">
        <v>4712</v>
      </c>
      <c r="J860" t="s">
        <v>4711</v>
      </c>
      <c r="K860" t="s">
        <v>12324</v>
      </c>
    </row>
    <row r="861" spans="1:11" x14ac:dyDescent="0.45">
      <c r="A861" t="s">
        <v>11761</v>
      </c>
      <c r="B861" t="s">
        <v>9095</v>
      </c>
      <c r="C861" t="s">
        <v>9683</v>
      </c>
      <c r="D861" t="s">
        <v>4714</v>
      </c>
      <c r="F861">
        <v>2024</v>
      </c>
      <c r="G861" t="s">
        <v>12017</v>
      </c>
      <c r="H861" t="s">
        <v>8699</v>
      </c>
      <c r="I861" t="s">
        <v>9681</v>
      </c>
      <c r="J861" t="s">
        <v>9084</v>
      </c>
      <c r="K861" t="s">
        <v>12324</v>
      </c>
    </row>
    <row r="862" spans="1:11" x14ac:dyDescent="0.45">
      <c r="A862" t="s">
        <v>11760</v>
      </c>
      <c r="B862" t="s">
        <v>5857</v>
      </c>
      <c r="C862" t="s">
        <v>8703</v>
      </c>
      <c r="D862" t="s">
        <v>8700</v>
      </c>
      <c r="F862">
        <v>2024</v>
      </c>
      <c r="G862" t="s">
        <v>8698</v>
      </c>
      <c r="H862" t="s">
        <v>8699</v>
      </c>
      <c r="I862" t="s">
        <v>8697</v>
      </c>
      <c r="K862" t="s">
        <v>12954</v>
      </c>
    </row>
    <row r="863" spans="1:11" x14ac:dyDescent="0.45">
      <c r="A863" t="s">
        <v>11760</v>
      </c>
      <c r="B863" t="s">
        <v>5857</v>
      </c>
      <c r="C863" t="s">
        <v>8471</v>
      </c>
      <c r="D863" t="s">
        <v>8468</v>
      </c>
      <c r="F863">
        <v>2024</v>
      </c>
      <c r="G863" t="s">
        <v>8465</v>
      </c>
      <c r="H863" t="s">
        <v>8466</v>
      </c>
      <c r="I863" t="s">
        <v>8464</v>
      </c>
      <c r="K863" t="s">
        <v>12975</v>
      </c>
    </row>
    <row r="864" spans="1:11" x14ac:dyDescent="0.45">
      <c r="A864" t="s">
        <v>11761</v>
      </c>
      <c r="B864" t="s">
        <v>9095</v>
      </c>
      <c r="C864" t="s">
        <v>9804</v>
      </c>
      <c r="D864" t="s">
        <v>8468</v>
      </c>
      <c r="F864">
        <v>2024</v>
      </c>
      <c r="G864" t="s">
        <v>12002</v>
      </c>
      <c r="H864" t="s">
        <v>8466</v>
      </c>
      <c r="I864" t="s">
        <v>9801</v>
      </c>
      <c r="J864" t="s">
        <v>9084</v>
      </c>
      <c r="K864" t="s">
        <v>12975</v>
      </c>
    </row>
    <row r="865" spans="1:11" x14ac:dyDescent="0.45">
      <c r="A865" t="s">
        <v>11759</v>
      </c>
      <c r="B865">
        <v>7</v>
      </c>
      <c r="C865" t="s">
        <v>4874</v>
      </c>
      <c r="D865" t="s">
        <v>4873</v>
      </c>
      <c r="E865" t="s">
        <v>4872</v>
      </c>
      <c r="F865">
        <v>2024</v>
      </c>
      <c r="G865" t="s">
        <v>4870</v>
      </c>
      <c r="I865" t="s">
        <v>4869</v>
      </c>
      <c r="J865" t="s">
        <v>4868</v>
      </c>
      <c r="K865" t="s">
        <v>12300</v>
      </c>
    </row>
    <row r="866" spans="1:11" x14ac:dyDescent="0.45">
      <c r="A866" t="s">
        <v>11759</v>
      </c>
      <c r="B866">
        <v>7</v>
      </c>
      <c r="C866" t="s">
        <v>685</v>
      </c>
      <c r="D866" t="s">
        <v>684</v>
      </c>
      <c r="E866" t="s">
        <v>683</v>
      </c>
      <c r="F866">
        <v>2021</v>
      </c>
      <c r="G866" t="s">
        <v>682</v>
      </c>
      <c r="I866" t="s">
        <v>681</v>
      </c>
      <c r="J866" t="s">
        <v>680</v>
      </c>
      <c r="K866" t="s">
        <v>12904</v>
      </c>
    </row>
    <row r="867" spans="1:11" x14ac:dyDescent="0.45">
      <c r="A867" t="s">
        <v>11760</v>
      </c>
      <c r="B867" t="s">
        <v>5857</v>
      </c>
      <c r="C867" t="s">
        <v>5993</v>
      </c>
      <c r="D867" t="s">
        <v>5990</v>
      </c>
      <c r="F867">
        <v>2017</v>
      </c>
      <c r="G867" t="s">
        <v>5987</v>
      </c>
      <c r="H867" t="s">
        <v>5988</v>
      </c>
      <c r="I867" t="s">
        <v>5986</v>
      </c>
      <c r="K867" t="s">
        <v>13210</v>
      </c>
    </row>
    <row r="868" spans="1:11" x14ac:dyDescent="0.45">
      <c r="A868" t="s">
        <v>11761</v>
      </c>
      <c r="B868" t="s">
        <v>9095</v>
      </c>
      <c r="C868" t="s">
        <v>10035</v>
      </c>
      <c r="D868" t="s">
        <v>10033</v>
      </c>
      <c r="F868">
        <v>2017</v>
      </c>
      <c r="G868" t="s">
        <v>9084</v>
      </c>
      <c r="H868" t="s">
        <v>9084</v>
      </c>
      <c r="I868" t="s">
        <v>10031</v>
      </c>
      <c r="J868" t="s">
        <v>9084</v>
      </c>
      <c r="K868" t="s">
        <v>13210</v>
      </c>
    </row>
    <row r="869" spans="1:11" x14ac:dyDescent="0.45">
      <c r="A869" t="s">
        <v>11760</v>
      </c>
      <c r="B869" t="s">
        <v>5857</v>
      </c>
      <c r="C869" t="s">
        <v>7324</v>
      </c>
      <c r="D869" t="s">
        <v>7321</v>
      </c>
      <c r="F869">
        <v>2022</v>
      </c>
      <c r="G869" t="s">
        <v>7319</v>
      </c>
      <c r="H869" t="s">
        <v>7320</v>
      </c>
      <c r="I869" t="s">
        <v>7318</v>
      </c>
      <c r="K869" t="s">
        <v>13079</v>
      </c>
    </row>
    <row r="870" spans="1:11" x14ac:dyDescent="0.45">
      <c r="A870" t="s">
        <v>11760</v>
      </c>
      <c r="B870" t="s">
        <v>5857</v>
      </c>
      <c r="C870" t="s">
        <v>7984</v>
      </c>
      <c r="D870" t="s">
        <v>7982</v>
      </c>
      <c r="F870">
        <v>2023</v>
      </c>
      <c r="G870" t="s">
        <v>7980</v>
      </c>
      <c r="H870" t="s">
        <v>7981</v>
      </c>
      <c r="I870" t="s">
        <v>7979</v>
      </c>
      <c r="K870" t="s">
        <v>13014</v>
      </c>
    </row>
    <row r="871" spans="1:11" x14ac:dyDescent="0.45">
      <c r="A871" t="s">
        <v>11759</v>
      </c>
      <c r="B871">
        <v>7</v>
      </c>
      <c r="C871" t="s">
        <v>797</v>
      </c>
      <c r="D871" t="s">
        <v>796</v>
      </c>
      <c r="E871" t="s">
        <v>795</v>
      </c>
      <c r="F871">
        <v>2021</v>
      </c>
      <c r="G871" t="s">
        <v>794</v>
      </c>
      <c r="I871" t="s">
        <v>793</v>
      </c>
      <c r="J871" t="s">
        <v>792</v>
      </c>
      <c r="K871" t="s">
        <v>12889</v>
      </c>
    </row>
    <row r="872" spans="1:11" x14ac:dyDescent="0.45">
      <c r="A872" t="s">
        <v>11759</v>
      </c>
      <c r="B872">
        <v>7</v>
      </c>
      <c r="C872" t="s">
        <v>1888</v>
      </c>
      <c r="D872" t="s">
        <v>1887</v>
      </c>
      <c r="E872" t="s">
        <v>1886</v>
      </c>
      <c r="F872">
        <v>2020</v>
      </c>
      <c r="G872" t="s">
        <v>1883</v>
      </c>
      <c r="I872" t="s">
        <v>1882</v>
      </c>
      <c r="K872" t="s">
        <v>12737</v>
      </c>
    </row>
    <row r="873" spans="1:11" x14ac:dyDescent="0.45">
      <c r="A873" t="s">
        <v>11759</v>
      </c>
      <c r="B873">
        <v>7</v>
      </c>
      <c r="C873" t="s">
        <v>4638</v>
      </c>
      <c r="D873" t="s">
        <v>4637</v>
      </c>
      <c r="E873" t="s">
        <v>902</v>
      </c>
      <c r="F873">
        <v>2024</v>
      </c>
      <c r="G873" t="s">
        <v>4634</v>
      </c>
      <c r="I873" t="s">
        <v>4633</v>
      </c>
      <c r="J873" t="s">
        <v>4632</v>
      </c>
      <c r="K873" t="s">
        <v>12336</v>
      </c>
    </row>
    <row r="874" spans="1:11" x14ac:dyDescent="0.45">
      <c r="A874" t="s">
        <v>11759</v>
      </c>
      <c r="B874">
        <v>7</v>
      </c>
      <c r="C874" t="s">
        <v>3923</v>
      </c>
      <c r="D874" t="s">
        <v>3922</v>
      </c>
      <c r="E874" t="s">
        <v>3921</v>
      </c>
      <c r="F874">
        <v>2022</v>
      </c>
      <c r="G874" t="s">
        <v>3918</v>
      </c>
      <c r="I874" t="s">
        <v>3917</v>
      </c>
      <c r="J874" t="s">
        <v>3916</v>
      </c>
      <c r="K874" t="s">
        <v>12443</v>
      </c>
    </row>
    <row r="875" spans="1:11" x14ac:dyDescent="0.45">
      <c r="A875" t="s">
        <v>11760</v>
      </c>
      <c r="B875" t="s">
        <v>5857</v>
      </c>
      <c r="C875" t="s">
        <v>6852</v>
      </c>
      <c r="D875" t="s">
        <v>3922</v>
      </c>
      <c r="F875">
        <v>2022</v>
      </c>
      <c r="G875" t="s">
        <v>6847</v>
      </c>
      <c r="H875" t="s">
        <v>6848</v>
      </c>
      <c r="I875" t="s">
        <v>6846</v>
      </c>
      <c r="K875" t="s">
        <v>12443</v>
      </c>
    </row>
    <row r="876" spans="1:11" x14ac:dyDescent="0.45">
      <c r="A876" t="s">
        <v>11759</v>
      </c>
      <c r="B876">
        <v>7</v>
      </c>
      <c r="C876" t="s">
        <v>3845</v>
      </c>
      <c r="D876" t="s">
        <v>3844</v>
      </c>
      <c r="E876" t="s">
        <v>1921</v>
      </c>
      <c r="F876">
        <v>2023</v>
      </c>
      <c r="G876" t="s">
        <v>3843</v>
      </c>
      <c r="I876" t="s">
        <v>3842</v>
      </c>
      <c r="J876" t="s">
        <v>3841</v>
      </c>
      <c r="K876" t="s">
        <v>12454</v>
      </c>
    </row>
    <row r="877" spans="1:11" x14ac:dyDescent="0.45">
      <c r="A877" t="s">
        <v>386</v>
      </c>
      <c r="B877" t="s">
        <v>17</v>
      </c>
      <c r="C877" t="s">
        <v>38</v>
      </c>
      <c r="D877" t="s">
        <v>39</v>
      </c>
      <c r="E877" t="s">
        <v>40</v>
      </c>
      <c r="F877">
        <v>2022</v>
      </c>
      <c r="G877" t="s">
        <v>45</v>
      </c>
      <c r="H877" t="s">
        <v>46</v>
      </c>
      <c r="I877" t="s">
        <v>47</v>
      </c>
      <c r="K877" t="s">
        <v>12087</v>
      </c>
    </row>
    <row r="878" spans="1:11" x14ac:dyDescent="0.45">
      <c r="A878" t="s">
        <v>11761</v>
      </c>
      <c r="B878" t="s">
        <v>9095</v>
      </c>
      <c r="C878" t="s">
        <v>10653</v>
      </c>
      <c r="D878" t="s">
        <v>10651</v>
      </c>
      <c r="F878">
        <v>2022</v>
      </c>
      <c r="G878" t="s">
        <v>11902</v>
      </c>
      <c r="H878" t="s">
        <v>46</v>
      </c>
      <c r="I878" t="s">
        <v>47</v>
      </c>
      <c r="J878" t="s">
        <v>9084</v>
      </c>
      <c r="K878" t="s">
        <v>12087</v>
      </c>
    </row>
    <row r="879" spans="1:11" x14ac:dyDescent="0.45">
      <c r="A879" t="s">
        <v>11759</v>
      </c>
      <c r="B879">
        <v>7</v>
      </c>
      <c r="C879" t="s">
        <v>3575</v>
      </c>
      <c r="D879" t="s">
        <v>3574</v>
      </c>
      <c r="E879" t="s">
        <v>1581</v>
      </c>
      <c r="F879">
        <v>2023</v>
      </c>
      <c r="G879" t="s">
        <v>3573</v>
      </c>
      <c r="I879" t="s">
        <v>3572</v>
      </c>
      <c r="J879" t="s">
        <v>3571</v>
      </c>
      <c r="K879" t="s">
        <v>12494</v>
      </c>
    </row>
    <row r="880" spans="1:11" x14ac:dyDescent="0.45">
      <c r="A880" t="s">
        <v>11760</v>
      </c>
      <c r="B880" t="s">
        <v>5857</v>
      </c>
      <c r="C880" t="s">
        <v>7416</v>
      </c>
      <c r="D880" t="s">
        <v>7413</v>
      </c>
      <c r="F880">
        <v>2022</v>
      </c>
      <c r="G880" t="s">
        <v>7409</v>
      </c>
      <c r="H880" t="s">
        <v>7410</v>
      </c>
      <c r="I880" t="s">
        <v>7408</v>
      </c>
      <c r="K880" t="s">
        <v>13068</v>
      </c>
    </row>
    <row r="881" spans="1:11" x14ac:dyDescent="0.45">
      <c r="A881" t="s">
        <v>11761</v>
      </c>
      <c r="B881" t="s">
        <v>9095</v>
      </c>
      <c r="C881" t="s">
        <v>11371</v>
      </c>
      <c r="D881" t="s">
        <v>7413</v>
      </c>
      <c r="F881">
        <v>2022</v>
      </c>
      <c r="G881" t="s">
        <v>11809</v>
      </c>
      <c r="H881" t="s">
        <v>7410</v>
      </c>
      <c r="I881" t="s">
        <v>11368</v>
      </c>
      <c r="J881" t="s">
        <v>9084</v>
      </c>
      <c r="K881" t="s">
        <v>13068</v>
      </c>
    </row>
    <row r="882" spans="1:11" x14ac:dyDescent="0.45">
      <c r="A882" t="s">
        <v>11759</v>
      </c>
      <c r="B882">
        <v>7</v>
      </c>
      <c r="C882" t="s">
        <v>4379</v>
      </c>
      <c r="D882" t="s">
        <v>4378</v>
      </c>
      <c r="E882" t="s">
        <v>893</v>
      </c>
      <c r="F882">
        <v>2021</v>
      </c>
      <c r="G882" t="s">
        <v>4376</v>
      </c>
      <c r="I882" t="s">
        <v>4375</v>
      </c>
      <c r="J882" t="s">
        <v>4374</v>
      </c>
      <c r="K882" t="s">
        <v>12375</v>
      </c>
    </row>
    <row r="883" spans="1:11" x14ac:dyDescent="0.45">
      <c r="A883" t="s">
        <v>11759</v>
      </c>
      <c r="B883">
        <v>7</v>
      </c>
      <c r="C883" t="s">
        <v>1845</v>
      </c>
      <c r="D883" t="s">
        <v>1844</v>
      </c>
      <c r="E883" t="s">
        <v>640</v>
      </c>
      <c r="F883">
        <v>2019</v>
      </c>
      <c r="G883" t="s">
        <v>1842</v>
      </c>
      <c r="I883" t="s">
        <v>1841</v>
      </c>
      <c r="J883" t="s">
        <v>1840</v>
      </c>
      <c r="K883" t="s">
        <v>12743</v>
      </c>
    </row>
    <row r="884" spans="1:11" x14ac:dyDescent="0.45">
      <c r="A884" t="s">
        <v>11759</v>
      </c>
      <c r="B884">
        <v>7</v>
      </c>
      <c r="C884" t="s">
        <v>3680</v>
      </c>
      <c r="D884" t="s">
        <v>3679</v>
      </c>
      <c r="E884" t="s">
        <v>1241</v>
      </c>
      <c r="F884">
        <v>2023</v>
      </c>
      <c r="G884" t="s">
        <v>3677</v>
      </c>
      <c r="I884" t="s">
        <v>3676</v>
      </c>
      <c r="J884" t="s">
        <v>3675</v>
      </c>
      <c r="K884" t="s">
        <v>12479</v>
      </c>
    </row>
    <row r="885" spans="1:11" x14ac:dyDescent="0.45">
      <c r="A885" t="s">
        <v>11759</v>
      </c>
      <c r="B885">
        <v>7</v>
      </c>
      <c r="C885" t="s">
        <v>706</v>
      </c>
      <c r="D885" t="s">
        <v>705</v>
      </c>
      <c r="E885" t="s">
        <v>704</v>
      </c>
      <c r="F885">
        <v>2021</v>
      </c>
      <c r="G885" t="s">
        <v>703</v>
      </c>
      <c r="I885" t="s">
        <v>702</v>
      </c>
      <c r="J885" t="s">
        <v>701</v>
      </c>
      <c r="K885" t="s">
        <v>12901</v>
      </c>
    </row>
    <row r="886" spans="1:11" x14ac:dyDescent="0.45">
      <c r="A886" t="s">
        <v>11760</v>
      </c>
      <c r="B886" t="s">
        <v>5857</v>
      </c>
      <c r="C886" t="s">
        <v>8645</v>
      </c>
      <c r="D886" t="s">
        <v>8643</v>
      </c>
      <c r="F886">
        <v>2024</v>
      </c>
      <c r="G886" t="s">
        <v>8640</v>
      </c>
      <c r="H886" t="s">
        <v>8641</v>
      </c>
      <c r="I886" t="s">
        <v>8639</v>
      </c>
      <c r="K886" t="s">
        <v>12960</v>
      </c>
    </row>
    <row r="887" spans="1:11" x14ac:dyDescent="0.45">
      <c r="A887" t="s">
        <v>11761</v>
      </c>
      <c r="B887" t="s">
        <v>9095</v>
      </c>
      <c r="C887" t="s">
        <v>11687</v>
      </c>
      <c r="D887" t="s">
        <v>8643</v>
      </c>
      <c r="F887">
        <v>2024</v>
      </c>
      <c r="G887" t="s">
        <v>11766</v>
      </c>
      <c r="H887" t="s">
        <v>8641</v>
      </c>
      <c r="I887" t="s">
        <v>11686</v>
      </c>
      <c r="J887" t="s">
        <v>9084</v>
      </c>
      <c r="K887" t="s">
        <v>12960</v>
      </c>
    </row>
    <row r="888" spans="1:11" x14ac:dyDescent="0.45">
      <c r="A888" t="s">
        <v>11759</v>
      </c>
      <c r="B888">
        <v>7</v>
      </c>
      <c r="C888" t="s">
        <v>3022</v>
      </c>
      <c r="D888" t="s">
        <v>3021</v>
      </c>
      <c r="E888" t="s">
        <v>1731</v>
      </c>
      <c r="F888">
        <v>2023</v>
      </c>
      <c r="G888" t="s">
        <v>3020</v>
      </c>
      <c r="I888" t="s">
        <v>3019</v>
      </c>
      <c r="J888" t="s">
        <v>3018</v>
      </c>
      <c r="K888" t="s">
        <v>12575</v>
      </c>
    </row>
    <row r="889" spans="1:11" x14ac:dyDescent="0.45">
      <c r="A889" t="s">
        <v>11759</v>
      </c>
      <c r="B889">
        <v>7</v>
      </c>
      <c r="C889" t="s">
        <v>671</v>
      </c>
      <c r="D889" t="s">
        <v>670</v>
      </c>
      <c r="E889" t="s">
        <v>669</v>
      </c>
      <c r="F889">
        <v>2021</v>
      </c>
      <c r="G889" t="s">
        <v>668</v>
      </c>
      <c r="I889" t="s">
        <v>667</v>
      </c>
      <c r="J889" t="s">
        <v>666</v>
      </c>
      <c r="K889" t="s">
        <v>12906</v>
      </c>
    </row>
    <row r="890" spans="1:11" x14ac:dyDescent="0.45">
      <c r="A890" t="s">
        <v>11760</v>
      </c>
      <c r="B890" t="s">
        <v>5857</v>
      </c>
      <c r="C890" t="s">
        <v>6844</v>
      </c>
      <c r="D890" t="s">
        <v>670</v>
      </c>
      <c r="F890">
        <v>2021</v>
      </c>
      <c r="G890" t="s">
        <v>6840</v>
      </c>
      <c r="H890" t="s">
        <v>6841</v>
      </c>
      <c r="I890" t="s">
        <v>6839</v>
      </c>
      <c r="K890" t="s">
        <v>12906</v>
      </c>
    </row>
    <row r="891" spans="1:11" x14ac:dyDescent="0.45">
      <c r="A891" t="s">
        <v>11761</v>
      </c>
      <c r="B891" t="s">
        <v>9095</v>
      </c>
      <c r="C891" t="s">
        <v>9217</v>
      </c>
      <c r="D891" t="s">
        <v>670</v>
      </c>
      <c r="F891">
        <v>2021</v>
      </c>
      <c r="G891" t="s">
        <v>12071</v>
      </c>
      <c r="H891" t="s">
        <v>6841</v>
      </c>
      <c r="I891" t="s">
        <v>9214</v>
      </c>
      <c r="J891" t="s">
        <v>9084</v>
      </c>
      <c r="K891" t="s">
        <v>12906</v>
      </c>
    </row>
    <row r="892" spans="1:11" x14ac:dyDescent="0.45">
      <c r="A892" t="s">
        <v>11759</v>
      </c>
      <c r="B892">
        <v>7</v>
      </c>
      <c r="C892" t="s">
        <v>1554</v>
      </c>
      <c r="D892" t="s">
        <v>1553</v>
      </c>
      <c r="E892" t="s">
        <v>1552</v>
      </c>
      <c r="F892">
        <v>2020</v>
      </c>
      <c r="G892" t="s">
        <v>1551</v>
      </c>
      <c r="I892" t="s">
        <v>1550</v>
      </c>
      <c r="J892" t="s">
        <v>1549</v>
      </c>
      <c r="K892" t="s">
        <v>12783</v>
      </c>
    </row>
    <row r="893" spans="1:11" x14ac:dyDescent="0.45">
      <c r="A893" t="s">
        <v>11760</v>
      </c>
      <c r="B893" t="s">
        <v>5901</v>
      </c>
      <c r="C893" t="s">
        <v>6217</v>
      </c>
      <c r="D893" t="s">
        <v>1553</v>
      </c>
      <c r="F893">
        <v>2020</v>
      </c>
      <c r="G893" t="s">
        <v>6213</v>
      </c>
      <c r="H893" t="s">
        <v>6214</v>
      </c>
      <c r="I893" t="s">
        <v>6212</v>
      </c>
      <c r="K893" t="s">
        <v>12783</v>
      </c>
    </row>
    <row r="894" spans="1:11" x14ac:dyDescent="0.45">
      <c r="A894" t="s">
        <v>11761</v>
      </c>
      <c r="B894" t="s">
        <v>9095</v>
      </c>
      <c r="C894" t="s">
        <v>11510</v>
      </c>
      <c r="D894" t="s">
        <v>1553</v>
      </c>
      <c r="F894">
        <v>2020</v>
      </c>
      <c r="G894" t="s">
        <v>11789</v>
      </c>
      <c r="H894" t="s">
        <v>6214</v>
      </c>
      <c r="I894" t="s">
        <v>1550</v>
      </c>
      <c r="J894" t="s">
        <v>9084</v>
      </c>
      <c r="K894" t="s">
        <v>12783</v>
      </c>
    </row>
    <row r="895" spans="1:11" x14ac:dyDescent="0.45">
      <c r="A895" t="s">
        <v>388</v>
      </c>
      <c r="C895" t="s">
        <v>562</v>
      </c>
      <c r="D895" t="s">
        <v>563</v>
      </c>
      <c r="F895">
        <v>2022</v>
      </c>
      <c r="G895" t="s">
        <v>555</v>
      </c>
      <c r="H895" t="s">
        <v>557</v>
      </c>
      <c r="I895" t="s">
        <v>559</v>
      </c>
      <c r="J895" t="s">
        <v>554</v>
      </c>
      <c r="K895" t="s">
        <v>12137</v>
      </c>
    </row>
    <row r="896" spans="1:11" x14ac:dyDescent="0.45">
      <c r="A896" t="s">
        <v>11760</v>
      </c>
      <c r="B896" t="s">
        <v>5857</v>
      </c>
      <c r="C896" t="s">
        <v>7704</v>
      </c>
      <c r="D896" t="s">
        <v>563</v>
      </c>
      <c r="F896">
        <v>2022</v>
      </c>
      <c r="G896" t="s">
        <v>7701</v>
      </c>
      <c r="H896" t="s">
        <v>557</v>
      </c>
      <c r="I896" t="s">
        <v>7700</v>
      </c>
      <c r="K896" t="s">
        <v>12137</v>
      </c>
    </row>
    <row r="897" spans="1:11" x14ac:dyDescent="0.45">
      <c r="A897" t="s">
        <v>11761</v>
      </c>
      <c r="B897" t="s">
        <v>9095</v>
      </c>
      <c r="C897" t="s">
        <v>11208</v>
      </c>
      <c r="D897" t="s">
        <v>563</v>
      </c>
      <c r="F897">
        <v>2022</v>
      </c>
      <c r="G897" t="s">
        <v>11831</v>
      </c>
      <c r="H897" t="s">
        <v>557</v>
      </c>
      <c r="I897" t="s">
        <v>559</v>
      </c>
      <c r="J897" t="s">
        <v>9084</v>
      </c>
      <c r="K897" t="s">
        <v>12137</v>
      </c>
    </row>
    <row r="898" spans="1:11" x14ac:dyDescent="0.45">
      <c r="A898" t="s">
        <v>11759</v>
      </c>
      <c r="B898">
        <v>7</v>
      </c>
      <c r="C898" t="s">
        <v>2123</v>
      </c>
      <c r="D898" t="s">
        <v>2122</v>
      </c>
      <c r="E898" t="s">
        <v>1241</v>
      </c>
      <c r="F898">
        <v>2017</v>
      </c>
      <c r="G898" t="s">
        <v>2119</v>
      </c>
      <c r="I898" t="s">
        <v>2118</v>
      </c>
      <c r="J898" t="s">
        <v>2117</v>
      </c>
      <c r="K898" t="s">
        <v>12705</v>
      </c>
    </row>
    <row r="899" spans="1:11" x14ac:dyDescent="0.45">
      <c r="A899" t="s">
        <v>11760</v>
      </c>
      <c r="B899" t="s">
        <v>5857</v>
      </c>
      <c r="C899" t="s">
        <v>7266</v>
      </c>
      <c r="D899" t="s">
        <v>7263</v>
      </c>
      <c r="F899">
        <v>2020</v>
      </c>
      <c r="G899" t="s">
        <v>7260</v>
      </c>
      <c r="H899" t="s">
        <v>7261</v>
      </c>
      <c r="I899" t="s">
        <v>7259</v>
      </c>
      <c r="K899" t="s">
        <v>13084</v>
      </c>
    </row>
    <row r="900" spans="1:11" x14ac:dyDescent="0.45">
      <c r="A900" t="s">
        <v>11761</v>
      </c>
      <c r="B900" t="s">
        <v>9095</v>
      </c>
      <c r="C900" t="s">
        <v>9737</v>
      </c>
      <c r="D900" t="s">
        <v>7263</v>
      </c>
      <c r="F900">
        <v>2020</v>
      </c>
      <c r="G900" t="s">
        <v>12011</v>
      </c>
      <c r="H900" t="s">
        <v>7261</v>
      </c>
      <c r="I900" t="s">
        <v>9734</v>
      </c>
      <c r="J900" t="s">
        <v>9084</v>
      </c>
      <c r="K900" t="s">
        <v>13084</v>
      </c>
    </row>
    <row r="901" spans="1:11" x14ac:dyDescent="0.45">
      <c r="A901" t="s">
        <v>11759</v>
      </c>
      <c r="B901">
        <v>7</v>
      </c>
      <c r="C901" t="s">
        <v>642</v>
      </c>
      <c r="D901" t="s">
        <v>641</v>
      </c>
      <c r="E901" t="s">
        <v>640</v>
      </c>
      <c r="F901">
        <v>2021</v>
      </c>
      <c r="G901" t="s">
        <v>639</v>
      </c>
      <c r="I901" t="s">
        <v>638</v>
      </c>
      <c r="J901" t="s">
        <v>637</v>
      </c>
      <c r="K901" t="s">
        <v>12910</v>
      </c>
    </row>
    <row r="902" spans="1:11" x14ac:dyDescent="0.45">
      <c r="A902" t="s">
        <v>11760</v>
      </c>
      <c r="B902" t="s">
        <v>5857</v>
      </c>
      <c r="C902" t="s">
        <v>7114</v>
      </c>
      <c r="D902" t="s">
        <v>7111</v>
      </c>
      <c r="F902">
        <v>2021</v>
      </c>
      <c r="G902" t="s">
        <v>7108</v>
      </c>
      <c r="H902" t="s">
        <v>7109</v>
      </c>
      <c r="I902" t="s">
        <v>7107</v>
      </c>
      <c r="K902" t="s">
        <v>13101</v>
      </c>
    </row>
    <row r="903" spans="1:11" x14ac:dyDescent="0.45">
      <c r="A903" t="s">
        <v>11759</v>
      </c>
      <c r="B903">
        <v>7</v>
      </c>
      <c r="C903" t="s">
        <v>3275</v>
      </c>
      <c r="D903" t="s">
        <v>3274</v>
      </c>
      <c r="E903" t="s">
        <v>869</v>
      </c>
      <c r="F903">
        <v>2022</v>
      </c>
      <c r="G903" t="s">
        <v>3273</v>
      </c>
      <c r="I903" t="s">
        <v>3272</v>
      </c>
      <c r="J903" t="s">
        <v>3271</v>
      </c>
      <c r="K903" t="s">
        <v>12538</v>
      </c>
    </row>
    <row r="904" spans="1:11" x14ac:dyDescent="0.45">
      <c r="A904" t="s">
        <v>11759</v>
      </c>
      <c r="B904">
        <v>7</v>
      </c>
      <c r="C904" t="s">
        <v>4212</v>
      </c>
      <c r="D904" t="s">
        <v>4211</v>
      </c>
      <c r="E904" t="s">
        <v>2612</v>
      </c>
      <c r="F904">
        <v>2021</v>
      </c>
      <c r="G904" t="s">
        <v>4210</v>
      </c>
      <c r="I904" t="s">
        <v>4209</v>
      </c>
      <c r="J904" t="s">
        <v>4208</v>
      </c>
      <c r="K904" t="s">
        <v>12400</v>
      </c>
    </row>
    <row r="905" spans="1:11" x14ac:dyDescent="0.45">
      <c r="A905" t="s">
        <v>11759</v>
      </c>
      <c r="B905">
        <v>7</v>
      </c>
      <c r="C905" t="s">
        <v>4298</v>
      </c>
      <c r="D905" t="s">
        <v>4297</v>
      </c>
      <c r="E905" t="s">
        <v>720</v>
      </c>
      <c r="F905">
        <v>2022</v>
      </c>
      <c r="G905" t="s">
        <v>4295</v>
      </c>
      <c r="I905" t="s">
        <v>4294</v>
      </c>
      <c r="J905" t="s">
        <v>4293</v>
      </c>
      <c r="K905" t="s">
        <v>12387</v>
      </c>
    </row>
    <row r="906" spans="1:11" x14ac:dyDescent="0.45">
      <c r="A906" t="s">
        <v>11759</v>
      </c>
      <c r="B906">
        <v>7</v>
      </c>
      <c r="C906" t="s">
        <v>5161</v>
      </c>
      <c r="D906" t="s">
        <v>5160</v>
      </c>
      <c r="E906" t="s">
        <v>3912</v>
      </c>
      <c r="F906">
        <v>2024</v>
      </c>
      <c r="G906" t="s">
        <v>5159</v>
      </c>
      <c r="I906" t="s">
        <v>5158</v>
      </c>
      <c r="J906" t="s">
        <v>5157</v>
      </c>
      <c r="K906" t="s">
        <v>12256</v>
      </c>
    </row>
    <row r="907" spans="1:11" x14ac:dyDescent="0.45">
      <c r="A907" t="s">
        <v>11759</v>
      </c>
      <c r="B907">
        <v>7</v>
      </c>
      <c r="C907" t="s">
        <v>1022</v>
      </c>
      <c r="D907" t="s">
        <v>1021</v>
      </c>
      <c r="E907" t="s">
        <v>1020</v>
      </c>
      <c r="F907">
        <v>2021</v>
      </c>
      <c r="G907" t="s">
        <v>1019</v>
      </c>
      <c r="I907" t="s">
        <v>1018</v>
      </c>
      <c r="J907" t="s">
        <v>1017</v>
      </c>
      <c r="K907" t="s">
        <v>12857</v>
      </c>
    </row>
    <row r="908" spans="1:11" x14ac:dyDescent="0.45">
      <c r="A908" t="s">
        <v>11761</v>
      </c>
      <c r="B908" t="s">
        <v>9095</v>
      </c>
      <c r="C908" t="s">
        <v>11133</v>
      </c>
      <c r="D908" t="s">
        <v>11131</v>
      </c>
      <c r="F908">
        <v>2024</v>
      </c>
      <c r="G908" t="s">
        <v>9084</v>
      </c>
      <c r="H908" t="s">
        <v>9084</v>
      </c>
      <c r="I908" t="s">
        <v>11129</v>
      </c>
      <c r="J908" t="s">
        <v>9084</v>
      </c>
      <c r="K908" t="s">
        <v>13227</v>
      </c>
    </row>
    <row r="909" spans="1:11" x14ac:dyDescent="0.45">
      <c r="A909" t="s">
        <v>11759</v>
      </c>
      <c r="B909">
        <v>7</v>
      </c>
      <c r="C909" t="s">
        <v>2432</v>
      </c>
      <c r="D909" t="s">
        <v>2431</v>
      </c>
      <c r="E909" t="s">
        <v>893</v>
      </c>
      <c r="F909">
        <v>2018</v>
      </c>
      <c r="G909" t="s">
        <v>2429</v>
      </c>
      <c r="I909" t="s">
        <v>2428</v>
      </c>
      <c r="J909" t="s">
        <v>2427</v>
      </c>
      <c r="K909" t="s">
        <v>12663</v>
      </c>
    </row>
    <row r="910" spans="1:11" x14ac:dyDescent="0.45">
      <c r="A910" t="s">
        <v>11760</v>
      </c>
      <c r="B910" t="s">
        <v>5857</v>
      </c>
      <c r="C910" t="s">
        <v>6224</v>
      </c>
      <c r="D910" t="s">
        <v>2431</v>
      </c>
      <c r="F910">
        <v>2018</v>
      </c>
      <c r="G910" t="s">
        <v>6220</v>
      </c>
      <c r="H910" t="s">
        <v>6221</v>
      </c>
      <c r="I910" t="s">
        <v>6219</v>
      </c>
      <c r="K910" t="s">
        <v>12663</v>
      </c>
    </row>
    <row r="911" spans="1:11" x14ac:dyDescent="0.45">
      <c r="A911" t="s">
        <v>11761</v>
      </c>
      <c r="B911" t="s">
        <v>9095</v>
      </c>
      <c r="C911" t="s">
        <v>10040</v>
      </c>
      <c r="D911" t="s">
        <v>2431</v>
      </c>
      <c r="F911">
        <v>2018</v>
      </c>
      <c r="G911" t="s">
        <v>11975</v>
      </c>
      <c r="H911" t="s">
        <v>6221</v>
      </c>
      <c r="I911" t="s">
        <v>10039</v>
      </c>
      <c r="J911" t="s">
        <v>9084</v>
      </c>
      <c r="K911" t="s">
        <v>12663</v>
      </c>
    </row>
    <row r="912" spans="1:11" x14ac:dyDescent="0.45">
      <c r="A912" t="s">
        <v>11760</v>
      </c>
      <c r="B912" t="s">
        <v>5857</v>
      </c>
      <c r="C912" t="s">
        <v>7632</v>
      </c>
      <c r="D912" t="s">
        <v>7629</v>
      </c>
      <c r="F912">
        <v>2023</v>
      </c>
      <c r="G912" t="s">
        <v>7626</v>
      </c>
      <c r="H912" t="s">
        <v>7627</v>
      </c>
      <c r="I912" t="s">
        <v>7625</v>
      </c>
      <c r="K912" t="s">
        <v>13047</v>
      </c>
    </row>
    <row r="913" spans="1:11" x14ac:dyDescent="0.45">
      <c r="A913" t="s">
        <v>11761</v>
      </c>
      <c r="B913" t="s">
        <v>9095</v>
      </c>
      <c r="C913" t="s">
        <v>10374</v>
      </c>
      <c r="D913" t="s">
        <v>7629</v>
      </c>
      <c r="F913">
        <v>2023</v>
      </c>
      <c r="G913" t="s">
        <v>11934</v>
      </c>
      <c r="H913" t="s">
        <v>7627</v>
      </c>
      <c r="I913" t="s">
        <v>10371</v>
      </c>
      <c r="J913" t="s">
        <v>9084</v>
      </c>
      <c r="K913" t="s">
        <v>13047</v>
      </c>
    </row>
    <row r="914" spans="1:11" x14ac:dyDescent="0.45">
      <c r="A914" t="s">
        <v>11759</v>
      </c>
      <c r="B914">
        <v>7</v>
      </c>
      <c r="C914" t="s">
        <v>1459</v>
      </c>
      <c r="D914" t="s">
        <v>1458</v>
      </c>
      <c r="E914" t="s">
        <v>1125</v>
      </c>
      <c r="F914">
        <v>2020</v>
      </c>
      <c r="G914" t="s">
        <v>1455</v>
      </c>
      <c r="I914" t="s">
        <v>1454</v>
      </c>
      <c r="J914" t="s">
        <v>1453</v>
      </c>
      <c r="K914" t="s">
        <v>12796</v>
      </c>
    </row>
    <row r="915" spans="1:11" x14ac:dyDescent="0.45">
      <c r="A915" t="s">
        <v>11760</v>
      </c>
      <c r="B915" t="s">
        <v>5857</v>
      </c>
      <c r="C915" t="s">
        <v>7527</v>
      </c>
      <c r="D915" t="s">
        <v>7524</v>
      </c>
      <c r="F915">
        <v>2023</v>
      </c>
      <c r="G915" t="s">
        <v>7521</v>
      </c>
      <c r="H915" t="s">
        <v>7522</v>
      </c>
      <c r="I915" t="s">
        <v>7520</v>
      </c>
      <c r="K915" t="s">
        <v>13057</v>
      </c>
    </row>
    <row r="916" spans="1:11" x14ac:dyDescent="0.45">
      <c r="A916" t="s">
        <v>11761</v>
      </c>
      <c r="B916" t="s">
        <v>9095</v>
      </c>
      <c r="C916" t="s">
        <v>9185</v>
      </c>
      <c r="D916" t="s">
        <v>9183</v>
      </c>
      <c r="F916">
        <v>2023</v>
      </c>
      <c r="G916" t="s">
        <v>12074</v>
      </c>
      <c r="H916" t="s">
        <v>7522</v>
      </c>
      <c r="I916" t="s">
        <v>9181</v>
      </c>
      <c r="J916" t="s">
        <v>9084</v>
      </c>
      <c r="K916" t="s">
        <v>13057</v>
      </c>
    </row>
    <row r="917" spans="1:11" x14ac:dyDescent="0.45">
      <c r="A917" t="s">
        <v>11759</v>
      </c>
      <c r="B917">
        <v>7</v>
      </c>
      <c r="C917" t="s">
        <v>887</v>
      </c>
      <c r="D917" t="s">
        <v>886</v>
      </c>
      <c r="E917" t="s">
        <v>885</v>
      </c>
      <c r="F917">
        <v>2021</v>
      </c>
      <c r="G917" t="s">
        <v>883</v>
      </c>
      <c r="I917" t="s">
        <v>882</v>
      </c>
      <c r="J917" t="s">
        <v>881</v>
      </c>
      <c r="K917" t="s">
        <v>12876</v>
      </c>
    </row>
    <row r="918" spans="1:11" x14ac:dyDescent="0.45">
      <c r="A918" t="s">
        <v>11760</v>
      </c>
      <c r="B918" t="s">
        <v>5901</v>
      </c>
      <c r="C918" t="s">
        <v>8034</v>
      </c>
      <c r="D918" t="s">
        <v>8031</v>
      </c>
      <c r="F918">
        <v>2023</v>
      </c>
      <c r="G918" t="s">
        <v>8029</v>
      </c>
      <c r="H918" t="s">
        <v>8030</v>
      </c>
      <c r="I918" t="s">
        <v>8028</v>
      </c>
      <c r="K918" t="s">
        <v>13009</v>
      </c>
    </row>
    <row r="919" spans="1:11" x14ac:dyDescent="0.45">
      <c r="A919" t="s">
        <v>11761</v>
      </c>
      <c r="B919" t="s">
        <v>9095</v>
      </c>
      <c r="C919" t="s">
        <v>9603</v>
      </c>
      <c r="D919" t="s">
        <v>8031</v>
      </c>
      <c r="F919">
        <v>2023</v>
      </c>
      <c r="G919" t="s">
        <v>12027</v>
      </c>
      <c r="H919" t="s">
        <v>8030</v>
      </c>
      <c r="I919" t="s">
        <v>9600</v>
      </c>
      <c r="J919" t="s">
        <v>9084</v>
      </c>
      <c r="K919" t="s">
        <v>13009</v>
      </c>
    </row>
    <row r="920" spans="1:11" x14ac:dyDescent="0.45">
      <c r="A920" t="s">
        <v>11759</v>
      </c>
      <c r="B920">
        <v>7</v>
      </c>
      <c r="C920" t="s">
        <v>4392</v>
      </c>
      <c r="D920" t="s">
        <v>4391</v>
      </c>
      <c r="E920" t="s">
        <v>720</v>
      </c>
      <c r="F920">
        <v>2022</v>
      </c>
      <c r="G920" t="s">
        <v>4389</v>
      </c>
      <c r="I920" t="s">
        <v>4388</v>
      </c>
      <c r="J920" t="s">
        <v>4387</v>
      </c>
      <c r="K920" t="s">
        <v>12373</v>
      </c>
    </row>
    <row r="921" spans="1:11" x14ac:dyDescent="0.45">
      <c r="A921" t="s">
        <v>11760</v>
      </c>
      <c r="B921" t="s">
        <v>5857</v>
      </c>
      <c r="C921" t="s">
        <v>7217</v>
      </c>
      <c r="D921" t="s">
        <v>7214</v>
      </c>
      <c r="F921">
        <v>2021</v>
      </c>
      <c r="G921" t="s">
        <v>7211</v>
      </c>
      <c r="H921" t="s">
        <v>7212</v>
      </c>
      <c r="I921" t="s">
        <v>7210</v>
      </c>
      <c r="K921" t="s">
        <v>13090</v>
      </c>
    </row>
    <row r="922" spans="1:11" x14ac:dyDescent="0.45">
      <c r="A922" t="s">
        <v>11760</v>
      </c>
      <c r="B922" t="s">
        <v>5857</v>
      </c>
      <c r="C922" t="s">
        <v>7536</v>
      </c>
      <c r="D922" t="s">
        <v>7533</v>
      </c>
      <c r="F922">
        <v>2023</v>
      </c>
      <c r="G922" t="s">
        <v>7530</v>
      </c>
      <c r="H922" t="s">
        <v>7531</v>
      </c>
      <c r="I922" t="s">
        <v>7529</v>
      </c>
      <c r="K922" t="s">
        <v>13056</v>
      </c>
    </row>
    <row r="923" spans="1:11" x14ac:dyDescent="0.45">
      <c r="A923" t="s">
        <v>11761</v>
      </c>
      <c r="B923" t="s">
        <v>9095</v>
      </c>
      <c r="C923" t="s">
        <v>10304</v>
      </c>
      <c r="D923" t="s">
        <v>7533</v>
      </c>
      <c r="F923">
        <v>2023</v>
      </c>
      <c r="G923" t="s">
        <v>11942</v>
      </c>
      <c r="H923" t="s">
        <v>7531</v>
      </c>
      <c r="I923" t="s">
        <v>10301</v>
      </c>
      <c r="J923" t="s">
        <v>9084</v>
      </c>
      <c r="K923" t="s">
        <v>13056</v>
      </c>
    </row>
    <row r="924" spans="1:11" x14ac:dyDescent="0.45">
      <c r="A924" t="s">
        <v>11761</v>
      </c>
      <c r="B924" t="s">
        <v>9095</v>
      </c>
      <c r="C924" t="s">
        <v>9693</v>
      </c>
      <c r="D924" t="s">
        <v>9691</v>
      </c>
      <c r="F924">
        <v>2022</v>
      </c>
      <c r="G924" t="s">
        <v>12016</v>
      </c>
      <c r="H924" t="s">
        <v>9685</v>
      </c>
      <c r="I924" t="s">
        <v>9689</v>
      </c>
      <c r="J924" t="s">
        <v>9084</v>
      </c>
      <c r="K924" t="s">
        <v>13254</v>
      </c>
    </row>
    <row r="925" spans="1:11" x14ac:dyDescent="0.45">
      <c r="A925" t="s">
        <v>11760</v>
      </c>
      <c r="B925" t="s">
        <v>5857</v>
      </c>
      <c r="C925" t="s">
        <v>6553</v>
      </c>
      <c r="D925" t="s">
        <v>6550</v>
      </c>
      <c r="F925">
        <v>2018</v>
      </c>
      <c r="G925" t="s">
        <v>6547</v>
      </c>
      <c r="H925" t="s">
        <v>6548</v>
      </c>
      <c r="I925" t="s">
        <v>6546</v>
      </c>
      <c r="K925" t="s">
        <v>13155</v>
      </c>
    </row>
    <row r="926" spans="1:11" x14ac:dyDescent="0.45">
      <c r="A926" t="s">
        <v>11761</v>
      </c>
      <c r="B926" t="s">
        <v>9095</v>
      </c>
      <c r="C926" t="s">
        <v>9594</v>
      </c>
      <c r="D926" t="s">
        <v>9592</v>
      </c>
      <c r="F926">
        <v>2018</v>
      </c>
      <c r="G926" t="s">
        <v>12028</v>
      </c>
      <c r="H926" t="s">
        <v>6548</v>
      </c>
      <c r="I926" t="s">
        <v>9590</v>
      </c>
      <c r="J926" t="s">
        <v>9084</v>
      </c>
      <c r="K926" t="s">
        <v>13155</v>
      </c>
    </row>
    <row r="927" spans="1:11" x14ac:dyDescent="0.45">
      <c r="A927" t="s">
        <v>11761</v>
      </c>
      <c r="B927" t="s">
        <v>9095</v>
      </c>
      <c r="C927" t="s">
        <v>10615</v>
      </c>
      <c r="D927" t="s">
        <v>10613</v>
      </c>
      <c r="F927">
        <v>2017</v>
      </c>
      <c r="G927" t="s">
        <v>11906</v>
      </c>
      <c r="H927" t="s">
        <v>10606</v>
      </c>
      <c r="I927" t="s">
        <v>10611</v>
      </c>
      <c r="J927" t="s">
        <v>9084</v>
      </c>
      <c r="K927" t="s">
        <v>13240</v>
      </c>
    </row>
    <row r="928" spans="1:11" x14ac:dyDescent="0.45">
      <c r="A928" t="s">
        <v>11759</v>
      </c>
      <c r="B928">
        <v>7</v>
      </c>
      <c r="C928" t="s">
        <v>2687</v>
      </c>
      <c r="D928" t="s">
        <v>2686</v>
      </c>
      <c r="E928" t="s">
        <v>2685</v>
      </c>
      <c r="F928">
        <v>2023</v>
      </c>
      <c r="G928" t="s">
        <v>2684</v>
      </c>
      <c r="I928" t="s">
        <v>2683</v>
      </c>
      <c r="K928" t="s">
        <v>12625</v>
      </c>
    </row>
    <row r="929" spans="1:11" x14ac:dyDescent="0.45">
      <c r="A929" t="s">
        <v>11759</v>
      </c>
      <c r="B929">
        <v>7</v>
      </c>
      <c r="C929" t="s">
        <v>5118</v>
      </c>
      <c r="D929" t="s">
        <v>5117</v>
      </c>
      <c r="E929" t="s">
        <v>5116</v>
      </c>
      <c r="F929">
        <v>2024</v>
      </c>
      <c r="G929" t="s">
        <v>5115</v>
      </c>
      <c r="I929" t="s">
        <v>5114</v>
      </c>
      <c r="J929" t="s">
        <v>5113</v>
      </c>
      <c r="K929" t="s">
        <v>12263</v>
      </c>
    </row>
    <row r="930" spans="1:11" x14ac:dyDescent="0.45">
      <c r="A930" t="s">
        <v>11760</v>
      </c>
      <c r="B930" t="s">
        <v>5857</v>
      </c>
      <c r="C930" t="s">
        <v>8875</v>
      </c>
      <c r="D930" t="s">
        <v>8872</v>
      </c>
      <c r="F930">
        <v>2024</v>
      </c>
      <c r="G930" t="s">
        <v>8869</v>
      </c>
      <c r="H930" t="s">
        <v>8870</v>
      </c>
      <c r="I930" t="s">
        <v>8868</v>
      </c>
      <c r="K930" t="s">
        <v>12937</v>
      </c>
    </row>
    <row r="931" spans="1:11" x14ac:dyDescent="0.45">
      <c r="A931" t="s">
        <v>11759</v>
      </c>
      <c r="B931">
        <v>7</v>
      </c>
      <c r="C931" t="s">
        <v>4450</v>
      </c>
      <c r="D931" t="s">
        <v>4449</v>
      </c>
      <c r="E931" t="s">
        <v>4309</v>
      </c>
      <c r="F931">
        <v>2022</v>
      </c>
      <c r="G931" t="s">
        <v>4448</v>
      </c>
      <c r="I931" t="s">
        <v>4447</v>
      </c>
      <c r="J931" t="s">
        <v>4446</v>
      </c>
      <c r="K931" t="s">
        <v>12364</v>
      </c>
    </row>
    <row r="932" spans="1:11" x14ac:dyDescent="0.45">
      <c r="A932" t="s">
        <v>11759</v>
      </c>
      <c r="B932">
        <v>7</v>
      </c>
      <c r="C932" t="s">
        <v>3091</v>
      </c>
      <c r="D932" t="s">
        <v>3090</v>
      </c>
      <c r="E932" t="s">
        <v>3089</v>
      </c>
      <c r="F932">
        <v>2024</v>
      </c>
      <c r="G932" t="s">
        <v>3087</v>
      </c>
      <c r="I932" t="s">
        <v>3086</v>
      </c>
      <c r="J932" t="s">
        <v>3085</v>
      </c>
      <c r="K932" t="s">
        <v>12565</v>
      </c>
    </row>
    <row r="933" spans="1:11" x14ac:dyDescent="0.45">
      <c r="A933" t="s">
        <v>11759</v>
      </c>
      <c r="B933">
        <v>7</v>
      </c>
      <c r="C933" t="s">
        <v>5431</v>
      </c>
      <c r="D933" t="s">
        <v>5430</v>
      </c>
      <c r="E933" t="s">
        <v>1858</v>
      </c>
      <c r="F933">
        <v>2024</v>
      </c>
      <c r="G933" t="s">
        <v>5429</v>
      </c>
      <c r="I933" t="s">
        <v>5428</v>
      </c>
      <c r="J933" t="s">
        <v>5427</v>
      </c>
      <c r="K933" t="s">
        <v>12215</v>
      </c>
    </row>
    <row r="934" spans="1:11" x14ac:dyDescent="0.45">
      <c r="A934" t="s">
        <v>388</v>
      </c>
      <c r="C934" t="s">
        <v>468</v>
      </c>
      <c r="D934" t="s">
        <v>469</v>
      </c>
      <c r="F934">
        <v>2017</v>
      </c>
      <c r="G934" t="s">
        <v>463</v>
      </c>
      <c r="H934" t="s">
        <v>465</v>
      </c>
      <c r="I934" t="s">
        <v>466</v>
      </c>
      <c r="J934" t="s">
        <v>462</v>
      </c>
      <c r="K934" t="s">
        <v>12146</v>
      </c>
    </row>
    <row r="935" spans="1:11" x14ac:dyDescent="0.45">
      <c r="A935" t="s">
        <v>11759</v>
      </c>
      <c r="B935">
        <v>7</v>
      </c>
      <c r="C935" t="s">
        <v>5808</v>
      </c>
      <c r="D935" t="s">
        <v>5807</v>
      </c>
      <c r="E935" t="s">
        <v>640</v>
      </c>
      <c r="F935">
        <v>2024</v>
      </c>
      <c r="G935" t="s">
        <v>5806</v>
      </c>
      <c r="I935" t="s">
        <v>5805</v>
      </c>
      <c r="J935" t="s">
        <v>5804</v>
      </c>
      <c r="K935" t="s">
        <v>12157</v>
      </c>
    </row>
    <row r="936" spans="1:11" x14ac:dyDescent="0.45">
      <c r="A936" t="s">
        <v>11759</v>
      </c>
      <c r="B936">
        <v>7</v>
      </c>
      <c r="C936" t="s">
        <v>3718</v>
      </c>
      <c r="D936" t="s">
        <v>3717</v>
      </c>
      <c r="E936" t="s">
        <v>2981</v>
      </c>
      <c r="F936">
        <v>2022</v>
      </c>
      <c r="G936" t="s">
        <v>3716</v>
      </c>
      <c r="I936" t="s">
        <v>3715</v>
      </c>
      <c r="J936" t="s">
        <v>3714</v>
      </c>
      <c r="K936" t="s">
        <v>12473</v>
      </c>
    </row>
    <row r="937" spans="1:11" x14ac:dyDescent="0.45">
      <c r="A937" t="s">
        <v>11759</v>
      </c>
      <c r="B937">
        <v>7</v>
      </c>
      <c r="C937" t="s">
        <v>3874</v>
      </c>
      <c r="D937" t="s">
        <v>3873</v>
      </c>
      <c r="E937" t="s">
        <v>720</v>
      </c>
      <c r="F937">
        <v>2022</v>
      </c>
      <c r="G937" t="s">
        <v>3870</v>
      </c>
      <c r="I937" t="s">
        <v>3869</v>
      </c>
      <c r="J937" t="s">
        <v>3868</v>
      </c>
      <c r="K937" t="s">
        <v>12450</v>
      </c>
    </row>
    <row r="938" spans="1:11" x14ac:dyDescent="0.45">
      <c r="A938" t="s">
        <v>11760</v>
      </c>
      <c r="B938" t="s">
        <v>5901</v>
      </c>
      <c r="C938" t="s">
        <v>7916</v>
      </c>
      <c r="D938" t="s">
        <v>7913</v>
      </c>
      <c r="F938">
        <v>2022</v>
      </c>
      <c r="G938" t="s">
        <v>7910</v>
      </c>
      <c r="H938" t="s">
        <v>7911</v>
      </c>
      <c r="I938" t="s">
        <v>7909</v>
      </c>
      <c r="K938" t="s">
        <v>13022</v>
      </c>
    </row>
    <row r="939" spans="1:11" x14ac:dyDescent="0.45">
      <c r="A939" t="s">
        <v>11760</v>
      </c>
      <c r="B939" t="s">
        <v>5857</v>
      </c>
      <c r="C939" t="s">
        <v>5883</v>
      </c>
      <c r="D939" t="s">
        <v>5880</v>
      </c>
      <c r="F939">
        <v>2017</v>
      </c>
      <c r="G939" t="s">
        <v>5877</v>
      </c>
      <c r="H939" t="s">
        <v>5878</v>
      </c>
      <c r="I939" t="s">
        <v>5876</v>
      </c>
      <c r="K939" t="s">
        <v>13218</v>
      </c>
    </row>
    <row r="940" spans="1:11" x14ac:dyDescent="0.45">
      <c r="A940" t="s">
        <v>11759</v>
      </c>
      <c r="B940">
        <v>7</v>
      </c>
      <c r="C940" t="s">
        <v>3530</v>
      </c>
      <c r="D940" t="s">
        <v>3529</v>
      </c>
      <c r="E940" t="s">
        <v>720</v>
      </c>
      <c r="F940">
        <v>2023</v>
      </c>
      <c r="G940" t="s">
        <v>3526</v>
      </c>
      <c r="I940" t="s">
        <v>3525</v>
      </c>
      <c r="J940" t="s">
        <v>3524</v>
      </c>
      <c r="K940" t="s">
        <v>12500</v>
      </c>
    </row>
    <row r="941" spans="1:11" x14ac:dyDescent="0.45">
      <c r="A941" t="s">
        <v>11759</v>
      </c>
      <c r="B941">
        <v>7</v>
      </c>
      <c r="C941" t="s">
        <v>1194</v>
      </c>
      <c r="D941" t="s">
        <v>1193</v>
      </c>
      <c r="E941" t="s">
        <v>1192</v>
      </c>
      <c r="F941">
        <v>2020</v>
      </c>
      <c r="G941" t="s">
        <v>1190</v>
      </c>
      <c r="I941" t="s">
        <v>1189</v>
      </c>
      <c r="K941" t="s">
        <v>12832</v>
      </c>
    </row>
    <row r="942" spans="1:11" x14ac:dyDescent="0.45">
      <c r="A942" t="s">
        <v>11759</v>
      </c>
      <c r="B942">
        <v>7</v>
      </c>
      <c r="C942" t="s">
        <v>768</v>
      </c>
      <c r="D942" t="s">
        <v>767</v>
      </c>
      <c r="E942" t="s">
        <v>766</v>
      </c>
      <c r="F942">
        <v>2021</v>
      </c>
      <c r="G942" t="s">
        <v>765</v>
      </c>
      <c r="I942" t="s">
        <v>764</v>
      </c>
      <c r="J942" t="s">
        <v>763</v>
      </c>
      <c r="K942" t="s">
        <v>12893</v>
      </c>
    </row>
    <row r="943" spans="1:11" x14ac:dyDescent="0.45">
      <c r="A943" t="s">
        <v>11760</v>
      </c>
      <c r="B943" t="s">
        <v>5857</v>
      </c>
      <c r="C943" t="s">
        <v>7122</v>
      </c>
      <c r="D943" t="s">
        <v>7120</v>
      </c>
      <c r="F943">
        <v>2021</v>
      </c>
      <c r="G943" t="s">
        <v>7117</v>
      </c>
      <c r="H943" t="s">
        <v>7118</v>
      </c>
      <c r="I943" t="s">
        <v>7116</v>
      </c>
      <c r="K943" t="s">
        <v>13100</v>
      </c>
    </row>
    <row r="944" spans="1:11" x14ac:dyDescent="0.45">
      <c r="A944" t="s">
        <v>11759</v>
      </c>
      <c r="B944">
        <v>7</v>
      </c>
      <c r="C944" t="s">
        <v>5485</v>
      </c>
      <c r="D944" t="s">
        <v>5484</v>
      </c>
      <c r="E944" t="s">
        <v>5483</v>
      </c>
      <c r="F944">
        <v>2024</v>
      </c>
      <c r="G944" t="s">
        <v>5482</v>
      </c>
      <c r="I944" t="s">
        <v>5481</v>
      </c>
      <c r="J944" t="s">
        <v>5480</v>
      </c>
      <c r="K944" t="s">
        <v>12207</v>
      </c>
    </row>
    <row r="945" spans="1:11" x14ac:dyDescent="0.45">
      <c r="A945" t="s">
        <v>11760</v>
      </c>
      <c r="B945" t="s">
        <v>5857</v>
      </c>
      <c r="C945" t="s">
        <v>8202</v>
      </c>
      <c r="D945" t="s">
        <v>8199</v>
      </c>
      <c r="F945">
        <v>2022</v>
      </c>
      <c r="G945" t="s">
        <v>8196</v>
      </c>
      <c r="H945" t="s">
        <v>8197</v>
      </c>
      <c r="I945" t="s">
        <v>8195</v>
      </c>
      <c r="K945" t="s">
        <v>12994</v>
      </c>
    </row>
    <row r="946" spans="1:11" x14ac:dyDescent="0.45">
      <c r="A946" t="s">
        <v>11761</v>
      </c>
      <c r="B946" t="s">
        <v>9095</v>
      </c>
      <c r="C946" t="s">
        <v>11084</v>
      </c>
      <c r="D946" t="s">
        <v>8199</v>
      </c>
      <c r="F946">
        <v>2022</v>
      </c>
      <c r="G946" t="s">
        <v>11847</v>
      </c>
      <c r="H946" t="s">
        <v>8197</v>
      </c>
      <c r="I946" t="s">
        <v>11081</v>
      </c>
      <c r="J946" t="s">
        <v>9084</v>
      </c>
      <c r="K946" t="s">
        <v>12994</v>
      </c>
    </row>
    <row r="947" spans="1:11" x14ac:dyDescent="0.45">
      <c r="A947" t="s">
        <v>11760</v>
      </c>
      <c r="B947" t="s">
        <v>5857</v>
      </c>
      <c r="C947" t="s">
        <v>7425</v>
      </c>
      <c r="D947" t="s">
        <v>7422</v>
      </c>
      <c r="F947">
        <v>2022</v>
      </c>
      <c r="G947" t="s">
        <v>7419</v>
      </c>
      <c r="H947" t="s">
        <v>7420</v>
      </c>
      <c r="I947" t="s">
        <v>7418</v>
      </c>
      <c r="K947" t="s">
        <v>13067</v>
      </c>
    </row>
    <row r="948" spans="1:11" x14ac:dyDescent="0.45">
      <c r="A948" t="s">
        <v>11761</v>
      </c>
      <c r="B948" t="s">
        <v>9095</v>
      </c>
      <c r="C948" t="s">
        <v>10209</v>
      </c>
      <c r="D948" t="s">
        <v>7422</v>
      </c>
      <c r="F948">
        <v>2022</v>
      </c>
      <c r="G948" t="s">
        <v>11954</v>
      </c>
      <c r="H948" t="s">
        <v>7420</v>
      </c>
      <c r="I948" t="s">
        <v>10206</v>
      </c>
      <c r="J948" t="s">
        <v>9084</v>
      </c>
      <c r="K948" t="s">
        <v>13067</v>
      </c>
    </row>
    <row r="949" spans="1:11" x14ac:dyDescent="0.45">
      <c r="A949" t="s">
        <v>11759</v>
      </c>
      <c r="B949">
        <v>7</v>
      </c>
      <c r="C949" t="s">
        <v>1071</v>
      </c>
      <c r="D949" t="s">
        <v>1070</v>
      </c>
      <c r="E949" t="s">
        <v>1069</v>
      </c>
      <c r="F949">
        <v>2020</v>
      </c>
      <c r="G949" t="s">
        <v>1067</v>
      </c>
      <c r="I949" t="s">
        <v>1066</v>
      </c>
      <c r="J949" t="s">
        <v>1065</v>
      </c>
      <c r="K949" t="s">
        <v>12850</v>
      </c>
    </row>
    <row r="950" spans="1:11" x14ac:dyDescent="0.45">
      <c r="A950" t="s">
        <v>11759</v>
      </c>
      <c r="B950">
        <v>7</v>
      </c>
      <c r="C950" t="s">
        <v>5369</v>
      </c>
      <c r="D950" t="s">
        <v>5368</v>
      </c>
      <c r="E950" t="s">
        <v>5367</v>
      </c>
      <c r="F950">
        <v>2024</v>
      </c>
      <c r="G950" t="s">
        <v>5366</v>
      </c>
      <c r="K950" t="s">
        <v>12225</v>
      </c>
    </row>
    <row r="951" spans="1:11" x14ac:dyDescent="0.45">
      <c r="A951" t="s">
        <v>11759</v>
      </c>
      <c r="B951">
        <v>7</v>
      </c>
      <c r="C951" t="s">
        <v>5597</v>
      </c>
      <c r="D951" t="s">
        <v>5596</v>
      </c>
      <c r="E951" t="s">
        <v>4243</v>
      </c>
      <c r="F951">
        <v>2024</v>
      </c>
      <c r="G951" t="s">
        <v>5595</v>
      </c>
      <c r="I951" t="s">
        <v>5594</v>
      </c>
      <c r="J951" t="s">
        <v>5593</v>
      </c>
      <c r="K951" t="s">
        <v>12190</v>
      </c>
    </row>
    <row r="952" spans="1:11" x14ac:dyDescent="0.45">
      <c r="A952" t="s">
        <v>11760</v>
      </c>
      <c r="B952" t="s">
        <v>5857</v>
      </c>
      <c r="C952" t="s">
        <v>9034</v>
      </c>
      <c r="D952" t="s">
        <v>9032</v>
      </c>
      <c r="F952">
        <v>2024</v>
      </c>
      <c r="G952" t="s">
        <v>9030</v>
      </c>
      <c r="I952" t="s">
        <v>9029</v>
      </c>
      <c r="K952" t="s">
        <v>12919</v>
      </c>
    </row>
    <row r="953" spans="1:11" x14ac:dyDescent="0.45">
      <c r="A953" t="s">
        <v>11759</v>
      </c>
      <c r="B953">
        <v>7</v>
      </c>
      <c r="C953" t="s">
        <v>3255</v>
      </c>
      <c r="D953" t="s">
        <v>3254</v>
      </c>
      <c r="E953" t="s">
        <v>3253</v>
      </c>
      <c r="F953">
        <v>2022</v>
      </c>
      <c r="G953" t="s">
        <v>3252</v>
      </c>
      <c r="I953" t="s">
        <v>3251</v>
      </c>
      <c r="K953" t="s">
        <v>12541</v>
      </c>
    </row>
    <row r="954" spans="1:11" x14ac:dyDescent="0.45">
      <c r="A954" t="s">
        <v>11760</v>
      </c>
      <c r="B954" t="s">
        <v>5901</v>
      </c>
      <c r="C954" t="s">
        <v>8116</v>
      </c>
      <c r="D954" t="s">
        <v>3254</v>
      </c>
      <c r="F954">
        <v>2022</v>
      </c>
      <c r="G954" t="s">
        <v>8112</v>
      </c>
      <c r="H954" t="s">
        <v>8113</v>
      </c>
      <c r="I954" t="s">
        <v>8111</v>
      </c>
      <c r="K954" t="s">
        <v>12541</v>
      </c>
    </row>
    <row r="955" spans="1:11" x14ac:dyDescent="0.45">
      <c r="A955" t="s">
        <v>11761</v>
      </c>
      <c r="B955" t="s">
        <v>9095</v>
      </c>
      <c r="C955" t="s">
        <v>10283</v>
      </c>
      <c r="D955" t="s">
        <v>3254</v>
      </c>
      <c r="F955">
        <v>2022</v>
      </c>
      <c r="G955" t="s">
        <v>11944</v>
      </c>
      <c r="H955" t="s">
        <v>8113</v>
      </c>
      <c r="I955" t="s">
        <v>10280</v>
      </c>
      <c r="J955" t="s">
        <v>9084</v>
      </c>
      <c r="K955" t="s">
        <v>12541</v>
      </c>
    </row>
    <row r="956" spans="1:11" x14ac:dyDescent="0.45">
      <c r="A956" t="s">
        <v>11760</v>
      </c>
      <c r="B956" t="s">
        <v>5901</v>
      </c>
      <c r="C956" t="s">
        <v>8908</v>
      </c>
      <c r="D956" t="s">
        <v>8905</v>
      </c>
      <c r="F956">
        <v>2024</v>
      </c>
      <c r="G956" t="s">
        <v>8903</v>
      </c>
      <c r="H956" t="s">
        <v>8904</v>
      </c>
      <c r="I956" t="s">
        <v>8902</v>
      </c>
      <c r="K956" t="s">
        <v>12934</v>
      </c>
    </row>
    <row r="957" spans="1:11" x14ac:dyDescent="0.45">
      <c r="A957" t="s">
        <v>11761</v>
      </c>
      <c r="B957" t="s">
        <v>9095</v>
      </c>
      <c r="C957" t="s">
        <v>9523</v>
      </c>
      <c r="D957" t="s">
        <v>8905</v>
      </c>
      <c r="F957">
        <v>2024</v>
      </c>
      <c r="G957" t="s">
        <v>12036</v>
      </c>
      <c r="H957" t="s">
        <v>8904</v>
      </c>
      <c r="I957" t="s">
        <v>9520</v>
      </c>
      <c r="J957" t="s">
        <v>9084</v>
      </c>
      <c r="K957" t="s">
        <v>12934</v>
      </c>
    </row>
    <row r="958" spans="1:11" x14ac:dyDescent="0.45">
      <c r="A958" t="s">
        <v>11760</v>
      </c>
      <c r="B958" t="s">
        <v>5857</v>
      </c>
      <c r="C958" t="s">
        <v>8479</v>
      </c>
      <c r="D958" t="s">
        <v>8476</v>
      </c>
      <c r="F958">
        <v>2024</v>
      </c>
      <c r="G958" t="s">
        <v>8474</v>
      </c>
      <c r="I958" t="s">
        <v>8473</v>
      </c>
      <c r="K958" t="s">
        <v>12974</v>
      </c>
    </row>
    <row r="959" spans="1:11" x14ac:dyDescent="0.45">
      <c r="A959" t="s">
        <v>11759</v>
      </c>
      <c r="B959">
        <v>7</v>
      </c>
      <c r="C959" t="s">
        <v>2063</v>
      </c>
      <c r="D959" t="s">
        <v>2062</v>
      </c>
      <c r="E959" t="s">
        <v>2061</v>
      </c>
      <c r="F959">
        <v>2017</v>
      </c>
      <c r="G959" t="s">
        <v>2059</v>
      </c>
      <c r="I959" t="s">
        <v>2058</v>
      </c>
      <c r="J959" t="s">
        <v>2057</v>
      </c>
      <c r="K959" t="s">
        <v>12713</v>
      </c>
    </row>
    <row r="960" spans="1:11" x14ac:dyDescent="0.45">
      <c r="A960" t="s">
        <v>11760</v>
      </c>
      <c r="B960" t="s">
        <v>5857</v>
      </c>
      <c r="C960" t="s">
        <v>6493</v>
      </c>
      <c r="D960" t="s">
        <v>6490</v>
      </c>
      <c r="F960">
        <v>2018</v>
      </c>
      <c r="G960" t="s">
        <v>6487</v>
      </c>
      <c r="H960" t="s">
        <v>6488</v>
      </c>
      <c r="I960" t="s">
        <v>6486</v>
      </c>
      <c r="K960" t="s">
        <v>13161</v>
      </c>
    </row>
    <row r="961" spans="1:11" x14ac:dyDescent="0.45">
      <c r="A961" t="s">
        <v>11761</v>
      </c>
      <c r="B961" t="s">
        <v>9095</v>
      </c>
      <c r="C961" t="s">
        <v>11544</v>
      </c>
      <c r="D961" t="s">
        <v>6490</v>
      </c>
      <c r="F961">
        <v>2018</v>
      </c>
      <c r="G961" t="s">
        <v>11785</v>
      </c>
      <c r="H961" t="s">
        <v>6488</v>
      </c>
      <c r="I961" t="s">
        <v>11541</v>
      </c>
      <c r="J961" t="s">
        <v>9084</v>
      </c>
      <c r="K961" t="s">
        <v>13161</v>
      </c>
    </row>
    <row r="962" spans="1:11" x14ac:dyDescent="0.45">
      <c r="A962" t="s">
        <v>11760</v>
      </c>
      <c r="B962" t="s">
        <v>5857</v>
      </c>
      <c r="C962" t="s">
        <v>6649</v>
      </c>
      <c r="D962" t="s">
        <v>6646</v>
      </c>
      <c r="F962">
        <v>2021</v>
      </c>
      <c r="G962" t="s">
        <v>6643</v>
      </c>
      <c r="H962" t="s">
        <v>6644</v>
      </c>
      <c r="I962" t="s">
        <v>6642</v>
      </c>
      <c r="K962" t="s">
        <v>13144</v>
      </c>
    </row>
    <row r="963" spans="1:11" x14ac:dyDescent="0.45">
      <c r="A963" t="s">
        <v>11761</v>
      </c>
      <c r="B963" t="s">
        <v>9095</v>
      </c>
      <c r="C963" t="s">
        <v>9831</v>
      </c>
      <c r="D963" t="s">
        <v>6646</v>
      </c>
      <c r="F963">
        <v>2021</v>
      </c>
      <c r="G963" t="s">
        <v>11999</v>
      </c>
      <c r="H963" t="s">
        <v>6644</v>
      </c>
      <c r="I963" t="s">
        <v>9828</v>
      </c>
      <c r="J963" t="s">
        <v>9084</v>
      </c>
      <c r="K963" t="s">
        <v>13144</v>
      </c>
    </row>
    <row r="964" spans="1:11" x14ac:dyDescent="0.45">
      <c r="A964" t="s">
        <v>11759</v>
      </c>
      <c r="B964">
        <v>7</v>
      </c>
      <c r="C964" t="s">
        <v>3538</v>
      </c>
      <c r="D964" t="s">
        <v>3537</v>
      </c>
      <c r="E964" t="s">
        <v>3536</v>
      </c>
      <c r="F964">
        <v>2022</v>
      </c>
      <c r="G964" t="s">
        <v>3534</v>
      </c>
      <c r="I964" t="s">
        <v>3533</v>
      </c>
      <c r="J964" t="s">
        <v>3532</v>
      </c>
      <c r="K964" t="s">
        <v>12499</v>
      </c>
    </row>
    <row r="965" spans="1:11" x14ac:dyDescent="0.45">
      <c r="A965" t="s">
        <v>11759</v>
      </c>
      <c r="B965">
        <v>7</v>
      </c>
      <c r="C965" t="s">
        <v>1966</v>
      </c>
      <c r="D965" t="s">
        <v>1965</v>
      </c>
      <c r="E965" t="s">
        <v>1964</v>
      </c>
      <c r="F965">
        <v>2019</v>
      </c>
      <c r="G965" t="s">
        <v>1962</v>
      </c>
      <c r="I965" t="s">
        <v>1961</v>
      </c>
      <c r="J965" t="s">
        <v>1960</v>
      </c>
      <c r="K965" t="s">
        <v>12726</v>
      </c>
    </row>
    <row r="966" spans="1:11" x14ac:dyDescent="0.45">
      <c r="A966" t="s">
        <v>11760</v>
      </c>
      <c r="B966" t="s">
        <v>5901</v>
      </c>
      <c r="C966" t="s">
        <v>7659</v>
      </c>
      <c r="D966" t="s">
        <v>7656</v>
      </c>
      <c r="F966">
        <v>2022</v>
      </c>
      <c r="G966" t="s">
        <v>7653</v>
      </c>
      <c r="H966" t="s">
        <v>7654</v>
      </c>
      <c r="I966" t="s">
        <v>7652</v>
      </c>
      <c r="K966" t="s">
        <v>13044</v>
      </c>
    </row>
    <row r="967" spans="1:11" x14ac:dyDescent="0.45">
      <c r="A967" t="s">
        <v>11759</v>
      </c>
      <c r="B967">
        <v>7</v>
      </c>
      <c r="C967" t="s">
        <v>4311</v>
      </c>
      <c r="D967" t="s">
        <v>4310</v>
      </c>
      <c r="E967" t="s">
        <v>4309</v>
      </c>
      <c r="F967">
        <v>2022</v>
      </c>
      <c r="G967" t="s">
        <v>4308</v>
      </c>
      <c r="I967" t="s">
        <v>4307</v>
      </c>
      <c r="J967" t="s">
        <v>4306</v>
      </c>
      <c r="K967" t="s">
        <v>12385</v>
      </c>
    </row>
    <row r="968" spans="1:11" x14ac:dyDescent="0.45">
      <c r="A968" t="s">
        <v>11759</v>
      </c>
      <c r="B968">
        <v>7</v>
      </c>
      <c r="C968" t="s">
        <v>5733</v>
      </c>
      <c r="D968" t="s">
        <v>5732</v>
      </c>
      <c r="E968" t="s">
        <v>3810</v>
      </c>
      <c r="F968">
        <v>2024</v>
      </c>
      <c r="G968" t="s">
        <v>5731</v>
      </c>
      <c r="I968" t="s">
        <v>5730</v>
      </c>
      <c r="J968" t="s">
        <v>5729</v>
      </c>
      <c r="K968" t="s">
        <v>12169</v>
      </c>
    </row>
    <row r="969" spans="1:11" x14ac:dyDescent="0.45">
      <c r="A969" t="s">
        <v>11759</v>
      </c>
      <c r="B969">
        <v>7</v>
      </c>
      <c r="C969" t="s">
        <v>974</v>
      </c>
      <c r="D969" t="s">
        <v>973</v>
      </c>
      <c r="E969" t="s">
        <v>766</v>
      </c>
      <c r="F969">
        <v>2020</v>
      </c>
      <c r="G969" t="s">
        <v>972</v>
      </c>
      <c r="I969" t="s">
        <v>971</v>
      </c>
      <c r="J969" t="s">
        <v>970</v>
      </c>
      <c r="K969" t="s">
        <v>12864</v>
      </c>
    </row>
    <row r="970" spans="1:11" x14ac:dyDescent="0.45">
      <c r="A970" t="s">
        <v>11759</v>
      </c>
      <c r="B970">
        <v>7</v>
      </c>
      <c r="C970" t="s">
        <v>2527</v>
      </c>
      <c r="D970" t="s">
        <v>2526</v>
      </c>
      <c r="E970" t="s">
        <v>1731</v>
      </c>
      <c r="F970">
        <v>2023</v>
      </c>
      <c r="G970" t="s">
        <v>2525</v>
      </c>
      <c r="I970" t="s">
        <v>2524</v>
      </c>
      <c r="J970" t="s">
        <v>2523</v>
      </c>
      <c r="K970" t="s">
        <v>12649</v>
      </c>
    </row>
    <row r="971" spans="1:11" x14ac:dyDescent="0.45">
      <c r="A971" t="s">
        <v>386</v>
      </c>
      <c r="B971" t="s">
        <v>17</v>
      </c>
      <c r="C971" t="s">
        <v>312</v>
      </c>
      <c r="D971" t="s">
        <v>313</v>
      </c>
      <c r="E971" t="s">
        <v>20</v>
      </c>
      <c r="F971">
        <v>2020</v>
      </c>
      <c r="G971" t="s">
        <v>315</v>
      </c>
      <c r="H971" t="s">
        <v>316</v>
      </c>
      <c r="I971" t="s">
        <v>317</v>
      </c>
      <c r="J971" t="s">
        <v>318</v>
      </c>
      <c r="K971" t="s">
        <v>12126</v>
      </c>
    </row>
    <row r="972" spans="1:11" x14ac:dyDescent="0.45">
      <c r="A972" t="s">
        <v>11759</v>
      </c>
      <c r="B972">
        <v>7</v>
      </c>
      <c r="C972" t="s">
        <v>962</v>
      </c>
      <c r="D972" t="s">
        <v>961</v>
      </c>
      <c r="E972" t="s">
        <v>960</v>
      </c>
      <c r="F972">
        <v>2021</v>
      </c>
      <c r="G972" t="s">
        <v>957</v>
      </c>
      <c r="I972" t="s">
        <v>956</v>
      </c>
      <c r="J972" t="s">
        <v>955</v>
      </c>
      <c r="K972" t="s">
        <v>12866</v>
      </c>
    </row>
    <row r="973" spans="1:11" x14ac:dyDescent="0.45">
      <c r="A973" t="s">
        <v>11759</v>
      </c>
      <c r="B973">
        <v>7</v>
      </c>
      <c r="C973" t="s">
        <v>1180</v>
      </c>
      <c r="D973" t="s">
        <v>1179</v>
      </c>
      <c r="E973" t="s">
        <v>1178</v>
      </c>
      <c r="F973">
        <v>2021</v>
      </c>
      <c r="G973" t="s">
        <v>1177</v>
      </c>
      <c r="I973" t="s">
        <v>1176</v>
      </c>
      <c r="J973" t="s">
        <v>1175</v>
      </c>
      <c r="K973" t="s">
        <v>12834</v>
      </c>
    </row>
    <row r="974" spans="1:11" x14ac:dyDescent="0.45">
      <c r="A974" t="s">
        <v>11759</v>
      </c>
      <c r="B974">
        <v>7</v>
      </c>
      <c r="C974" t="s">
        <v>4555</v>
      </c>
      <c r="D974" t="s">
        <v>4554</v>
      </c>
      <c r="E974" t="s">
        <v>893</v>
      </c>
      <c r="F974">
        <v>2024</v>
      </c>
      <c r="G974" t="s">
        <v>4552</v>
      </c>
      <c r="I974" t="s">
        <v>4551</v>
      </c>
      <c r="J974" t="s">
        <v>4550</v>
      </c>
      <c r="K974" t="s">
        <v>12348</v>
      </c>
    </row>
    <row r="975" spans="1:11" x14ac:dyDescent="0.45">
      <c r="A975" t="s">
        <v>11759</v>
      </c>
      <c r="B975">
        <v>7</v>
      </c>
      <c r="C975" t="s">
        <v>3206</v>
      </c>
      <c r="D975" t="s">
        <v>3205</v>
      </c>
      <c r="E975" t="s">
        <v>3204</v>
      </c>
      <c r="F975">
        <v>2022</v>
      </c>
      <c r="G975" t="s">
        <v>3203</v>
      </c>
      <c r="I975" t="s">
        <v>3202</v>
      </c>
      <c r="J975" t="s">
        <v>3201</v>
      </c>
      <c r="K975" t="s">
        <v>12548</v>
      </c>
    </row>
    <row r="976" spans="1:11" x14ac:dyDescent="0.45">
      <c r="A976" t="s">
        <v>11759</v>
      </c>
      <c r="B976">
        <v>7</v>
      </c>
      <c r="C976" t="s">
        <v>2017</v>
      </c>
      <c r="D976" t="s">
        <v>2016</v>
      </c>
      <c r="E976" t="s">
        <v>2015</v>
      </c>
      <c r="F976">
        <v>2019</v>
      </c>
      <c r="G976" t="s">
        <v>2012</v>
      </c>
      <c r="I976" t="s">
        <v>2011</v>
      </c>
      <c r="K976" t="s">
        <v>12719</v>
      </c>
    </row>
    <row r="977" spans="1:11" x14ac:dyDescent="0.45">
      <c r="A977" t="s">
        <v>11760</v>
      </c>
      <c r="B977" t="s">
        <v>5901</v>
      </c>
      <c r="C977" t="s">
        <v>5907</v>
      </c>
      <c r="D977" t="s">
        <v>2016</v>
      </c>
      <c r="F977">
        <v>2019</v>
      </c>
      <c r="G977" t="s">
        <v>5903</v>
      </c>
      <c r="H977" t="s">
        <v>5904</v>
      </c>
      <c r="I977" t="s">
        <v>5902</v>
      </c>
      <c r="K977" t="s">
        <v>12719</v>
      </c>
    </row>
    <row r="978" spans="1:11" x14ac:dyDescent="0.45">
      <c r="A978" t="s">
        <v>11759</v>
      </c>
      <c r="B978">
        <v>7</v>
      </c>
      <c r="C978" t="s">
        <v>1112</v>
      </c>
      <c r="D978" t="s">
        <v>1111</v>
      </c>
      <c r="E978" t="s">
        <v>1110</v>
      </c>
      <c r="F978">
        <v>2021</v>
      </c>
      <c r="G978" t="s">
        <v>1108</v>
      </c>
      <c r="I978" t="s">
        <v>1107</v>
      </c>
      <c r="J978" t="s">
        <v>1106</v>
      </c>
      <c r="K978" t="s">
        <v>12844</v>
      </c>
    </row>
    <row r="979" spans="1:11" x14ac:dyDescent="0.45">
      <c r="A979" t="s">
        <v>11760</v>
      </c>
      <c r="B979" t="s">
        <v>5857</v>
      </c>
      <c r="C979" t="s">
        <v>7851</v>
      </c>
      <c r="D979" t="s">
        <v>7848</v>
      </c>
      <c r="F979">
        <v>2022</v>
      </c>
      <c r="G979" t="s">
        <v>7846</v>
      </c>
      <c r="H979" t="s">
        <v>7847</v>
      </c>
      <c r="I979" t="s">
        <v>7845</v>
      </c>
      <c r="K979" t="s">
        <v>13028</v>
      </c>
    </row>
    <row r="980" spans="1:11" x14ac:dyDescent="0.45">
      <c r="A980" t="s">
        <v>11761</v>
      </c>
      <c r="B980" t="s">
        <v>9095</v>
      </c>
      <c r="C980" t="s">
        <v>10790</v>
      </c>
      <c r="D980" t="s">
        <v>7848</v>
      </c>
      <c r="F980">
        <v>2022</v>
      </c>
      <c r="G980" t="s">
        <v>11886</v>
      </c>
      <c r="H980" t="s">
        <v>7847</v>
      </c>
      <c r="I980" t="s">
        <v>10788</v>
      </c>
      <c r="J980" t="s">
        <v>9084</v>
      </c>
      <c r="K980" t="s">
        <v>13028</v>
      </c>
    </row>
    <row r="981" spans="1:11" x14ac:dyDescent="0.45">
      <c r="A981" t="s">
        <v>11759</v>
      </c>
      <c r="B981">
        <v>7</v>
      </c>
      <c r="C981" t="s">
        <v>4054</v>
      </c>
      <c r="D981" t="s">
        <v>4053</v>
      </c>
      <c r="E981" t="s">
        <v>3189</v>
      </c>
      <c r="F981">
        <v>2021</v>
      </c>
      <c r="G981" t="s">
        <v>4052</v>
      </c>
      <c r="I981" t="s">
        <v>4051</v>
      </c>
      <c r="J981" t="s">
        <v>4050</v>
      </c>
      <c r="K981" t="s">
        <v>12424</v>
      </c>
    </row>
    <row r="982" spans="1:11" x14ac:dyDescent="0.45">
      <c r="A982" t="s">
        <v>11760</v>
      </c>
      <c r="B982" t="s">
        <v>5857</v>
      </c>
      <c r="C982" t="s">
        <v>6860</v>
      </c>
      <c r="D982" t="s">
        <v>6857</v>
      </c>
      <c r="F982">
        <v>2021</v>
      </c>
      <c r="G982" t="s">
        <v>6855</v>
      </c>
      <c r="H982" t="s">
        <v>6856</v>
      </c>
      <c r="I982" t="s">
        <v>6854</v>
      </c>
      <c r="K982" t="s">
        <v>12424</v>
      </c>
    </row>
    <row r="983" spans="1:11" x14ac:dyDescent="0.45">
      <c r="A983" t="s">
        <v>11761</v>
      </c>
      <c r="B983" t="s">
        <v>9095</v>
      </c>
      <c r="C983" t="s">
        <v>11451</v>
      </c>
      <c r="D983" t="s">
        <v>11449</v>
      </c>
      <c r="F983">
        <v>2021</v>
      </c>
      <c r="G983" t="s">
        <v>11798</v>
      </c>
      <c r="H983" t="s">
        <v>6856</v>
      </c>
      <c r="I983" t="s">
        <v>11447</v>
      </c>
      <c r="J983" t="s">
        <v>9084</v>
      </c>
      <c r="K983" t="s">
        <v>12424</v>
      </c>
    </row>
    <row r="984" spans="1:11" x14ac:dyDescent="0.45">
      <c r="A984" t="s">
        <v>11760</v>
      </c>
      <c r="B984" t="s">
        <v>5857</v>
      </c>
      <c r="C984" t="s">
        <v>6412</v>
      </c>
      <c r="D984" t="s">
        <v>6409</v>
      </c>
      <c r="F984">
        <v>2017</v>
      </c>
      <c r="G984" t="s">
        <v>6407</v>
      </c>
      <c r="H984" t="s">
        <v>6408</v>
      </c>
      <c r="I984" t="s">
        <v>6406</v>
      </c>
      <c r="K984" t="s">
        <v>13170</v>
      </c>
    </row>
    <row r="985" spans="1:11" x14ac:dyDescent="0.45">
      <c r="A985" t="s">
        <v>11759</v>
      </c>
      <c r="B985">
        <v>7</v>
      </c>
      <c r="C985" t="s">
        <v>1366</v>
      </c>
      <c r="D985" t="s">
        <v>1365</v>
      </c>
      <c r="E985" t="s">
        <v>1364</v>
      </c>
      <c r="F985">
        <v>2020</v>
      </c>
      <c r="G985" t="s">
        <v>1363</v>
      </c>
      <c r="I985" t="s">
        <v>1362</v>
      </c>
      <c r="J985" t="s">
        <v>1361</v>
      </c>
      <c r="K985" t="s">
        <v>12808</v>
      </c>
    </row>
    <row r="986" spans="1:11" x14ac:dyDescent="0.45">
      <c r="A986" t="s">
        <v>11759</v>
      </c>
      <c r="B986">
        <v>7</v>
      </c>
      <c r="C986" t="s">
        <v>803</v>
      </c>
      <c r="D986" t="s">
        <v>802</v>
      </c>
      <c r="E986" t="s">
        <v>795</v>
      </c>
      <c r="F986">
        <v>2022</v>
      </c>
      <c r="G986" t="s">
        <v>801</v>
      </c>
      <c r="I986" t="s">
        <v>800</v>
      </c>
      <c r="J986" t="s">
        <v>799</v>
      </c>
      <c r="K986" t="s">
        <v>12888</v>
      </c>
    </row>
    <row r="987" spans="1:11" x14ac:dyDescent="0.45">
      <c r="A987" t="s">
        <v>386</v>
      </c>
      <c r="B987" t="s">
        <v>17</v>
      </c>
      <c r="C987" t="s">
        <v>134</v>
      </c>
      <c r="D987" t="s">
        <v>135</v>
      </c>
      <c r="E987" t="s">
        <v>20</v>
      </c>
      <c r="F987">
        <v>2023</v>
      </c>
      <c r="G987" t="s">
        <v>137</v>
      </c>
      <c r="H987" t="s">
        <v>138</v>
      </c>
      <c r="I987" t="s">
        <v>139</v>
      </c>
      <c r="J987" t="s">
        <v>140</v>
      </c>
      <c r="K987" t="s">
        <v>12100</v>
      </c>
    </row>
    <row r="988" spans="1:11" x14ac:dyDescent="0.45">
      <c r="A988" t="s">
        <v>11759</v>
      </c>
      <c r="B988">
        <v>7</v>
      </c>
      <c r="C988" t="s">
        <v>3477</v>
      </c>
      <c r="D988" t="s">
        <v>3476</v>
      </c>
      <c r="E988" t="s">
        <v>3061</v>
      </c>
      <c r="F988">
        <v>2022</v>
      </c>
      <c r="G988" t="s">
        <v>3475</v>
      </c>
      <c r="I988" t="s">
        <v>3474</v>
      </c>
      <c r="J988" t="s">
        <v>3473</v>
      </c>
      <c r="K988" t="s">
        <v>12508</v>
      </c>
    </row>
    <row r="989" spans="1:11" x14ac:dyDescent="0.45">
      <c r="A989" t="s">
        <v>11759</v>
      </c>
      <c r="B989">
        <v>7</v>
      </c>
      <c r="C989" t="s">
        <v>4562</v>
      </c>
      <c r="D989" t="s">
        <v>4561</v>
      </c>
      <c r="E989" t="s">
        <v>4560</v>
      </c>
      <c r="F989">
        <v>2024</v>
      </c>
      <c r="G989" t="s">
        <v>4559</v>
      </c>
      <c r="I989" t="s">
        <v>4558</v>
      </c>
      <c r="J989" t="s">
        <v>4557</v>
      </c>
      <c r="K989" t="s">
        <v>12347</v>
      </c>
    </row>
    <row r="990" spans="1:11" x14ac:dyDescent="0.45">
      <c r="A990" t="s">
        <v>11759</v>
      </c>
      <c r="B990">
        <v>7</v>
      </c>
      <c r="C990" t="s">
        <v>2647</v>
      </c>
      <c r="D990" t="s">
        <v>2646</v>
      </c>
      <c r="E990" t="s">
        <v>766</v>
      </c>
      <c r="F990">
        <v>2023</v>
      </c>
      <c r="G990" t="s">
        <v>2645</v>
      </c>
      <c r="I990" t="s">
        <v>2644</v>
      </c>
      <c r="J990" t="s">
        <v>2643</v>
      </c>
      <c r="K990" t="s">
        <v>12631</v>
      </c>
    </row>
    <row r="991" spans="1:11" x14ac:dyDescent="0.45">
      <c r="A991" t="s">
        <v>11760</v>
      </c>
      <c r="B991" t="s">
        <v>5857</v>
      </c>
      <c r="C991" t="s">
        <v>8900</v>
      </c>
      <c r="D991" t="s">
        <v>2646</v>
      </c>
      <c r="F991">
        <v>2023</v>
      </c>
      <c r="G991" t="s">
        <v>8896</v>
      </c>
      <c r="H991" t="s">
        <v>8897</v>
      </c>
      <c r="I991" t="s">
        <v>8895</v>
      </c>
      <c r="K991" t="s">
        <v>12631</v>
      </c>
    </row>
    <row r="992" spans="1:11" x14ac:dyDescent="0.45">
      <c r="A992" t="s">
        <v>11761</v>
      </c>
      <c r="B992" t="s">
        <v>9095</v>
      </c>
      <c r="C992" t="s">
        <v>9893</v>
      </c>
      <c r="D992" t="s">
        <v>2646</v>
      </c>
      <c r="F992">
        <v>2023</v>
      </c>
      <c r="G992" t="s">
        <v>11992</v>
      </c>
      <c r="H992" t="s">
        <v>8897</v>
      </c>
      <c r="I992" t="s">
        <v>9890</v>
      </c>
      <c r="J992" t="s">
        <v>9084</v>
      </c>
      <c r="K992" t="s">
        <v>12631</v>
      </c>
    </row>
    <row r="993" spans="1:11" x14ac:dyDescent="0.45">
      <c r="A993" t="s">
        <v>11760</v>
      </c>
      <c r="B993" t="s">
        <v>5857</v>
      </c>
      <c r="C993" t="s">
        <v>7376</v>
      </c>
      <c r="D993" t="s">
        <v>7374</v>
      </c>
      <c r="F993">
        <v>2021</v>
      </c>
      <c r="G993" t="s">
        <v>7371</v>
      </c>
      <c r="H993" t="s">
        <v>7372</v>
      </c>
      <c r="I993" t="s">
        <v>7370</v>
      </c>
      <c r="K993" t="s">
        <v>13073</v>
      </c>
    </row>
    <row r="994" spans="1:11" x14ac:dyDescent="0.45">
      <c r="A994" t="s">
        <v>11761</v>
      </c>
      <c r="B994" t="s">
        <v>9095</v>
      </c>
      <c r="C994" t="s">
        <v>10115</v>
      </c>
      <c r="D994" t="s">
        <v>10113</v>
      </c>
      <c r="F994">
        <v>2021</v>
      </c>
      <c r="G994" t="s">
        <v>11965</v>
      </c>
      <c r="H994" t="s">
        <v>7372</v>
      </c>
      <c r="I994" t="s">
        <v>10111</v>
      </c>
      <c r="J994" t="s">
        <v>9084</v>
      </c>
      <c r="K994" t="s">
        <v>13073</v>
      </c>
    </row>
    <row r="995" spans="1:11" x14ac:dyDescent="0.45">
      <c r="A995" t="s">
        <v>11759</v>
      </c>
      <c r="B995">
        <v>7</v>
      </c>
      <c r="C995" t="s">
        <v>4907</v>
      </c>
      <c r="D995" t="s">
        <v>4906</v>
      </c>
      <c r="E995" t="s">
        <v>795</v>
      </c>
      <c r="F995">
        <v>2024</v>
      </c>
      <c r="G995" t="s">
        <v>4905</v>
      </c>
      <c r="I995" t="s">
        <v>4904</v>
      </c>
      <c r="J995" t="s">
        <v>4903</v>
      </c>
      <c r="K995" t="s">
        <v>12295</v>
      </c>
    </row>
    <row r="996" spans="1:11" x14ac:dyDescent="0.45">
      <c r="A996" t="s">
        <v>11760</v>
      </c>
      <c r="B996" t="s">
        <v>5857</v>
      </c>
      <c r="C996" t="s">
        <v>8653</v>
      </c>
      <c r="D996" t="s">
        <v>8650</v>
      </c>
      <c r="F996">
        <v>2024</v>
      </c>
      <c r="G996" t="s">
        <v>8648</v>
      </c>
      <c r="H996" t="s">
        <v>8649</v>
      </c>
      <c r="I996" t="s">
        <v>8647</v>
      </c>
      <c r="K996" t="s">
        <v>12959</v>
      </c>
    </row>
    <row r="997" spans="1:11" x14ac:dyDescent="0.45">
      <c r="A997" t="s">
        <v>11761</v>
      </c>
      <c r="B997" t="s">
        <v>9095</v>
      </c>
      <c r="C997" t="s">
        <v>10773</v>
      </c>
      <c r="D997" t="s">
        <v>8650</v>
      </c>
      <c r="F997">
        <v>2024</v>
      </c>
      <c r="G997" t="s">
        <v>11888</v>
      </c>
      <c r="H997" t="s">
        <v>8649</v>
      </c>
      <c r="I997" t="s">
        <v>10771</v>
      </c>
      <c r="J997" t="s">
        <v>9084</v>
      </c>
      <c r="K997" t="s">
        <v>12959</v>
      </c>
    </row>
    <row r="998" spans="1:11" x14ac:dyDescent="0.45">
      <c r="A998" t="s">
        <v>11759</v>
      </c>
      <c r="B998">
        <v>7</v>
      </c>
      <c r="C998" t="s">
        <v>2410</v>
      </c>
      <c r="D998" t="s">
        <v>2409</v>
      </c>
      <c r="E998" t="s">
        <v>795</v>
      </c>
      <c r="F998">
        <v>2020</v>
      </c>
      <c r="G998" t="s">
        <v>2408</v>
      </c>
      <c r="I998" t="s">
        <v>2407</v>
      </c>
      <c r="J998" t="s">
        <v>2406</v>
      </c>
      <c r="K998" t="s">
        <v>12666</v>
      </c>
    </row>
    <row r="999" spans="1:11" x14ac:dyDescent="0.45">
      <c r="A999" t="s">
        <v>11759</v>
      </c>
      <c r="B999">
        <v>7</v>
      </c>
      <c r="C999" t="s">
        <v>2099</v>
      </c>
      <c r="D999" t="s">
        <v>2098</v>
      </c>
      <c r="E999" t="s">
        <v>795</v>
      </c>
      <c r="F999">
        <v>2017</v>
      </c>
      <c r="G999" t="s">
        <v>2096</v>
      </c>
      <c r="I999" t="s">
        <v>2095</v>
      </c>
      <c r="J999" t="s">
        <v>2094</v>
      </c>
      <c r="K999" t="s">
        <v>12708</v>
      </c>
    </row>
    <row r="1000" spans="1:11" x14ac:dyDescent="0.45">
      <c r="A1000" t="s">
        <v>11759</v>
      </c>
      <c r="B1000">
        <v>7</v>
      </c>
      <c r="C1000" t="s">
        <v>5777</v>
      </c>
      <c r="D1000" t="s">
        <v>5776</v>
      </c>
      <c r="E1000" t="s">
        <v>1731</v>
      </c>
      <c r="F1000">
        <v>2024</v>
      </c>
      <c r="G1000" t="s">
        <v>5775</v>
      </c>
      <c r="I1000" t="s">
        <v>5774</v>
      </c>
      <c r="J1000" t="s">
        <v>5773</v>
      </c>
      <c r="K1000" t="s">
        <v>12162</v>
      </c>
    </row>
    <row r="1001" spans="1:11" x14ac:dyDescent="0.45">
      <c r="A1001" t="s">
        <v>11759</v>
      </c>
      <c r="B1001">
        <v>7</v>
      </c>
      <c r="C1001" t="s">
        <v>5339</v>
      </c>
      <c r="D1001" t="s">
        <v>5338</v>
      </c>
      <c r="E1001" t="s">
        <v>795</v>
      </c>
      <c r="F1001">
        <v>2024</v>
      </c>
      <c r="G1001" t="s">
        <v>5337</v>
      </c>
      <c r="I1001" t="s">
        <v>5336</v>
      </c>
      <c r="J1001" t="s">
        <v>5335</v>
      </c>
      <c r="K1001" t="s">
        <v>12229</v>
      </c>
    </row>
    <row r="1002" spans="1:11" x14ac:dyDescent="0.45">
      <c r="A1002" t="s">
        <v>11760</v>
      </c>
      <c r="B1002" t="s">
        <v>5857</v>
      </c>
      <c r="C1002" t="s">
        <v>6778</v>
      </c>
      <c r="D1002" t="s">
        <v>6775</v>
      </c>
      <c r="F1002">
        <v>2021</v>
      </c>
      <c r="G1002" t="s">
        <v>6772</v>
      </c>
      <c r="H1002" t="s">
        <v>6773</v>
      </c>
      <c r="I1002" t="s">
        <v>6771</v>
      </c>
      <c r="K1002" t="s">
        <v>13131</v>
      </c>
    </row>
    <row r="1003" spans="1:11" x14ac:dyDescent="0.45">
      <c r="A1003" t="s">
        <v>11761</v>
      </c>
      <c r="B1003" t="s">
        <v>9095</v>
      </c>
      <c r="C1003" t="s">
        <v>11140</v>
      </c>
      <c r="D1003" t="s">
        <v>6775</v>
      </c>
      <c r="F1003">
        <v>2021</v>
      </c>
      <c r="G1003" t="s">
        <v>11841</v>
      </c>
      <c r="H1003" t="s">
        <v>6773</v>
      </c>
      <c r="I1003" t="s">
        <v>11137</v>
      </c>
      <c r="J1003" t="s">
        <v>9084</v>
      </c>
      <c r="K1003" t="s">
        <v>13131</v>
      </c>
    </row>
    <row r="1004" spans="1:11" x14ac:dyDescent="0.45">
      <c r="A1004" t="s">
        <v>11761</v>
      </c>
      <c r="B1004" t="s">
        <v>9095</v>
      </c>
      <c r="C1004" t="s">
        <v>11061</v>
      </c>
      <c r="D1004" t="s">
        <v>11059</v>
      </c>
      <c r="F1004">
        <v>2022</v>
      </c>
      <c r="G1004" t="s">
        <v>11850</v>
      </c>
      <c r="H1004" t="s">
        <v>11052</v>
      </c>
      <c r="I1004" t="s">
        <v>11057</v>
      </c>
      <c r="J1004" t="s">
        <v>9084</v>
      </c>
      <c r="K1004" t="s">
        <v>13228</v>
      </c>
    </row>
    <row r="1005" spans="1:11" x14ac:dyDescent="0.45">
      <c r="A1005" t="s">
        <v>11760</v>
      </c>
      <c r="B1005" t="s">
        <v>5857</v>
      </c>
      <c r="C1005" t="s">
        <v>8124</v>
      </c>
      <c r="D1005" t="s">
        <v>8121</v>
      </c>
      <c r="F1005">
        <v>2022</v>
      </c>
      <c r="G1005" t="s">
        <v>8119</v>
      </c>
      <c r="H1005" t="s">
        <v>8120</v>
      </c>
      <c r="I1005" t="s">
        <v>8118</v>
      </c>
      <c r="K1005" t="s">
        <v>13001</v>
      </c>
    </row>
    <row r="1006" spans="1:11" x14ac:dyDescent="0.45">
      <c r="A1006" t="s">
        <v>11761</v>
      </c>
      <c r="B1006" t="s">
        <v>9095</v>
      </c>
      <c r="C1006" t="s">
        <v>11192</v>
      </c>
      <c r="D1006" t="s">
        <v>8121</v>
      </c>
      <c r="F1006">
        <v>2022</v>
      </c>
      <c r="G1006" t="s">
        <v>11834</v>
      </c>
      <c r="H1006" t="s">
        <v>8120</v>
      </c>
      <c r="I1006" t="s">
        <v>11190</v>
      </c>
      <c r="J1006" t="s">
        <v>9084</v>
      </c>
      <c r="K1006" t="s">
        <v>13001</v>
      </c>
    </row>
    <row r="1007" spans="1:11" x14ac:dyDescent="0.45">
      <c r="A1007" t="s">
        <v>11759</v>
      </c>
      <c r="B1007">
        <v>7</v>
      </c>
      <c r="C1007" t="s">
        <v>2969</v>
      </c>
      <c r="D1007" t="s">
        <v>2968</v>
      </c>
      <c r="E1007" t="s">
        <v>1295</v>
      </c>
      <c r="F1007">
        <v>2023</v>
      </c>
      <c r="G1007" t="s">
        <v>2966</v>
      </c>
      <c r="I1007" t="s">
        <v>2965</v>
      </c>
      <c r="J1007" t="s">
        <v>2964</v>
      </c>
      <c r="K1007" t="s">
        <v>12583</v>
      </c>
    </row>
    <row r="1008" spans="1:11" x14ac:dyDescent="0.45">
      <c r="A1008" t="s">
        <v>11759</v>
      </c>
      <c r="B1008">
        <v>7</v>
      </c>
      <c r="C1008" t="s">
        <v>5696</v>
      </c>
      <c r="D1008" t="s">
        <v>5695</v>
      </c>
      <c r="E1008" t="s">
        <v>640</v>
      </c>
      <c r="F1008">
        <v>2024</v>
      </c>
      <c r="G1008" t="s">
        <v>5694</v>
      </c>
      <c r="I1008" t="s">
        <v>5693</v>
      </c>
      <c r="J1008" t="s">
        <v>5692</v>
      </c>
      <c r="K1008" t="s">
        <v>12175</v>
      </c>
    </row>
    <row r="1009" spans="1:11" x14ac:dyDescent="0.45">
      <c r="A1009" t="s">
        <v>11760</v>
      </c>
      <c r="B1009" t="s">
        <v>5857</v>
      </c>
      <c r="C1009" t="s">
        <v>8446</v>
      </c>
      <c r="D1009" t="s">
        <v>8444</v>
      </c>
      <c r="F1009">
        <v>2024</v>
      </c>
      <c r="G1009" t="s">
        <v>8441</v>
      </c>
      <c r="H1009" t="s">
        <v>8442</v>
      </c>
      <c r="I1009" t="s">
        <v>8440</v>
      </c>
      <c r="K1009" t="s">
        <v>12978</v>
      </c>
    </row>
    <row r="1010" spans="1:11" x14ac:dyDescent="0.45">
      <c r="A1010" t="s">
        <v>11760</v>
      </c>
      <c r="B1010" t="s">
        <v>5857</v>
      </c>
      <c r="C1010" t="s">
        <v>6980</v>
      </c>
      <c r="D1010" t="s">
        <v>6978</v>
      </c>
      <c r="F1010">
        <v>2022</v>
      </c>
      <c r="G1010" t="s">
        <v>6976</v>
      </c>
      <c r="I1010" t="s">
        <v>6975</v>
      </c>
      <c r="K1010" t="s">
        <v>13113</v>
      </c>
    </row>
    <row r="1011" spans="1:11" x14ac:dyDescent="0.45">
      <c r="A1011" t="s">
        <v>11760</v>
      </c>
      <c r="B1011" t="s">
        <v>5857</v>
      </c>
      <c r="C1011" t="s">
        <v>6955</v>
      </c>
      <c r="D1011" t="s">
        <v>8229</v>
      </c>
      <c r="F1011">
        <v>2022</v>
      </c>
      <c r="G1011" t="s">
        <v>8226</v>
      </c>
      <c r="H1011" t="s">
        <v>8227</v>
      </c>
      <c r="I1011" t="s">
        <v>8225</v>
      </c>
      <c r="K1011" t="s">
        <v>12992</v>
      </c>
    </row>
    <row r="1012" spans="1:11" x14ac:dyDescent="0.45">
      <c r="A1012" t="s">
        <v>11761</v>
      </c>
      <c r="B1012" t="s">
        <v>9095</v>
      </c>
      <c r="C1012" t="s">
        <v>9464</v>
      </c>
      <c r="D1012" t="s">
        <v>8229</v>
      </c>
      <c r="F1012">
        <v>2022</v>
      </c>
      <c r="G1012" t="s">
        <v>12018</v>
      </c>
      <c r="H1012" t="s">
        <v>8227</v>
      </c>
      <c r="I1012" t="s">
        <v>9675</v>
      </c>
      <c r="J1012" t="s">
        <v>9084</v>
      </c>
      <c r="K1012" t="s">
        <v>12992</v>
      </c>
    </row>
    <row r="1013" spans="1:11" x14ac:dyDescent="0.45">
      <c r="A1013" t="s">
        <v>11759</v>
      </c>
      <c r="B1013">
        <v>7</v>
      </c>
      <c r="C1013" t="s">
        <v>5088</v>
      </c>
      <c r="D1013" t="s">
        <v>5087</v>
      </c>
      <c r="E1013" t="s">
        <v>902</v>
      </c>
      <c r="F1013">
        <v>2024</v>
      </c>
      <c r="G1013" t="s">
        <v>5085</v>
      </c>
      <c r="I1013" t="s">
        <v>5084</v>
      </c>
      <c r="J1013" t="s">
        <v>5083</v>
      </c>
      <c r="K1013" t="s">
        <v>12268</v>
      </c>
    </row>
    <row r="1014" spans="1:11" x14ac:dyDescent="0.45">
      <c r="A1014" t="s">
        <v>11759</v>
      </c>
      <c r="B1014">
        <v>7</v>
      </c>
      <c r="C1014" t="s">
        <v>5790</v>
      </c>
      <c r="D1014" t="s">
        <v>5789</v>
      </c>
      <c r="E1014" t="s">
        <v>2981</v>
      </c>
      <c r="F1014">
        <v>2024</v>
      </c>
      <c r="G1014" t="s">
        <v>5788</v>
      </c>
      <c r="I1014" t="s">
        <v>5787</v>
      </c>
      <c r="J1014" t="s">
        <v>5786</v>
      </c>
      <c r="K1014" t="s">
        <v>12160</v>
      </c>
    </row>
    <row r="1015" spans="1:11" x14ac:dyDescent="0.45">
      <c r="A1015" t="s">
        <v>11760</v>
      </c>
      <c r="B1015" t="s">
        <v>5857</v>
      </c>
      <c r="C1015" t="s">
        <v>8393</v>
      </c>
      <c r="D1015" t="s">
        <v>8390</v>
      </c>
      <c r="F1015">
        <v>2023</v>
      </c>
      <c r="G1015" t="s">
        <v>8387</v>
      </c>
      <c r="H1015" t="s">
        <v>8388</v>
      </c>
      <c r="I1015" t="s">
        <v>8386</v>
      </c>
      <c r="K1015" t="s">
        <v>12982</v>
      </c>
    </row>
    <row r="1016" spans="1:11" x14ac:dyDescent="0.45">
      <c r="A1016" t="s">
        <v>11759</v>
      </c>
      <c r="B1016">
        <v>7</v>
      </c>
      <c r="C1016" t="s">
        <v>3441</v>
      </c>
      <c r="D1016" t="s">
        <v>3440</v>
      </c>
      <c r="E1016" t="s">
        <v>893</v>
      </c>
      <c r="F1016">
        <v>2023</v>
      </c>
      <c r="G1016" t="s">
        <v>3438</v>
      </c>
      <c r="I1016" t="s">
        <v>3437</v>
      </c>
      <c r="J1016" t="s">
        <v>3436</v>
      </c>
      <c r="K1016" t="s">
        <v>12513</v>
      </c>
    </row>
    <row r="1017" spans="1:11" x14ac:dyDescent="0.45">
      <c r="A1017" t="s">
        <v>11759</v>
      </c>
      <c r="B1017">
        <v>7</v>
      </c>
      <c r="C1017" t="s">
        <v>2936</v>
      </c>
      <c r="D1017" t="s">
        <v>2935</v>
      </c>
      <c r="E1017" t="s">
        <v>2167</v>
      </c>
      <c r="F1017">
        <v>2023</v>
      </c>
      <c r="G1017" t="s">
        <v>2934</v>
      </c>
      <c r="I1017" t="s">
        <v>2933</v>
      </c>
      <c r="J1017" t="s">
        <v>2932</v>
      </c>
      <c r="K1017" t="s">
        <v>12588</v>
      </c>
    </row>
    <row r="1018" spans="1:11" x14ac:dyDescent="0.45">
      <c r="A1018" t="s">
        <v>11760</v>
      </c>
      <c r="B1018" t="s">
        <v>5857</v>
      </c>
      <c r="C1018" t="s">
        <v>6461</v>
      </c>
      <c r="D1018" t="s">
        <v>6459</v>
      </c>
      <c r="F1018">
        <v>2019</v>
      </c>
      <c r="G1018" t="s">
        <v>6457</v>
      </c>
      <c r="H1018" t="s">
        <v>6458</v>
      </c>
      <c r="I1018" t="s">
        <v>6456</v>
      </c>
      <c r="K1018" t="s">
        <v>13165</v>
      </c>
    </row>
    <row r="1019" spans="1:11" x14ac:dyDescent="0.45">
      <c r="A1019" t="s">
        <v>11761</v>
      </c>
      <c r="B1019" t="s">
        <v>9095</v>
      </c>
      <c r="C1019" t="s">
        <v>10811</v>
      </c>
      <c r="D1019" t="s">
        <v>6459</v>
      </c>
      <c r="F1019">
        <v>2019</v>
      </c>
      <c r="G1019" t="s">
        <v>11882</v>
      </c>
      <c r="H1019" t="s">
        <v>6458</v>
      </c>
      <c r="I1019" t="s">
        <v>10805</v>
      </c>
      <c r="J1019" t="s">
        <v>9084</v>
      </c>
      <c r="K1019" t="s">
        <v>13165</v>
      </c>
    </row>
    <row r="1020" spans="1:11" x14ac:dyDescent="0.45">
      <c r="A1020" t="s">
        <v>11759</v>
      </c>
      <c r="B1020">
        <v>7</v>
      </c>
      <c r="C1020" t="s">
        <v>4013</v>
      </c>
      <c r="D1020" t="s">
        <v>4012</v>
      </c>
      <c r="E1020" t="s">
        <v>2380</v>
      </c>
      <c r="F1020">
        <v>2021</v>
      </c>
      <c r="G1020" t="s">
        <v>4011</v>
      </c>
      <c r="I1020" t="s">
        <v>4010</v>
      </c>
      <c r="J1020" t="s">
        <v>4009</v>
      </c>
      <c r="K1020" t="s">
        <v>12430</v>
      </c>
    </row>
    <row r="1021" spans="1:11" x14ac:dyDescent="0.45">
      <c r="A1021" t="s">
        <v>11759</v>
      </c>
      <c r="B1021">
        <v>7</v>
      </c>
      <c r="C1021" t="s">
        <v>5413</v>
      </c>
      <c r="D1021" t="s">
        <v>5412</v>
      </c>
      <c r="E1021" t="s">
        <v>4154</v>
      </c>
      <c r="F1021">
        <v>2024</v>
      </c>
      <c r="G1021" t="s">
        <v>5411</v>
      </c>
      <c r="I1021" t="s">
        <v>5410</v>
      </c>
      <c r="J1021" t="s">
        <v>5409</v>
      </c>
      <c r="K1021" t="s">
        <v>12218</v>
      </c>
    </row>
    <row r="1022" spans="1:11" x14ac:dyDescent="0.45">
      <c r="A1022" t="s">
        <v>11760</v>
      </c>
      <c r="B1022" t="s">
        <v>5857</v>
      </c>
      <c r="C1022" t="s">
        <v>5916</v>
      </c>
      <c r="D1022" t="s">
        <v>5913</v>
      </c>
      <c r="F1022">
        <v>2018</v>
      </c>
      <c r="G1022" t="s">
        <v>5910</v>
      </c>
      <c r="H1022" t="s">
        <v>5911</v>
      </c>
      <c r="I1022" t="s">
        <v>5909</v>
      </c>
      <c r="K1022" t="s">
        <v>13216</v>
      </c>
    </row>
    <row r="1023" spans="1:11" x14ac:dyDescent="0.45">
      <c r="A1023" t="s">
        <v>11760</v>
      </c>
      <c r="B1023" t="s">
        <v>5901</v>
      </c>
      <c r="C1023" t="s">
        <v>6684</v>
      </c>
      <c r="D1023" t="s">
        <v>6681</v>
      </c>
      <c r="F1023">
        <v>2021</v>
      </c>
      <c r="G1023" t="s">
        <v>6678</v>
      </c>
      <c r="H1023" t="s">
        <v>6679</v>
      </c>
      <c r="I1023" t="s">
        <v>6677</v>
      </c>
      <c r="K1023" t="s">
        <v>13140</v>
      </c>
    </row>
    <row r="1024" spans="1:11" x14ac:dyDescent="0.45">
      <c r="A1024" t="s">
        <v>11761</v>
      </c>
      <c r="B1024" t="s">
        <v>9095</v>
      </c>
      <c r="C1024" t="s">
        <v>9357</v>
      </c>
      <c r="D1024" t="s">
        <v>6681</v>
      </c>
      <c r="F1024">
        <v>2021</v>
      </c>
      <c r="G1024" t="s">
        <v>12055</v>
      </c>
      <c r="H1024" t="s">
        <v>6679</v>
      </c>
      <c r="I1024" t="s">
        <v>9354</v>
      </c>
      <c r="J1024" t="s">
        <v>9084</v>
      </c>
      <c r="K1024" t="s">
        <v>13140</v>
      </c>
    </row>
    <row r="1025" spans="1:11" x14ac:dyDescent="0.45">
      <c r="A1025" t="s">
        <v>11761</v>
      </c>
      <c r="B1025" t="s">
        <v>9095</v>
      </c>
      <c r="C1025" t="s">
        <v>9175</v>
      </c>
      <c r="D1025" t="s">
        <v>9173</v>
      </c>
      <c r="F1025">
        <v>2023</v>
      </c>
      <c r="G1025" t="s">
        <v>12075</v>
      </c>
      <c r="H1025" t="s">
        <v>8433</v>
      </c>
      <c r="I1025" t="s">
        <v>9172</v>
      </c>
      <c r="J1025" t="s">
        <v>9084</v>
      </c>
      <c r="K1025" t="s">
        <v>13263</v>
      </c>
    </row>
    <row r="1026" spans="1:11" x14ac:dyDescent="0.45">
      <c r="A1026" t="s">
        <v>11760</v>
      </c>
      <c r="B1026" t="s">
        <v>5857</v>
      </c>
      <c r="C1026" t="s">
        <v>8438</v>
      </c>
      <c r="D1026" t="s">
        <v>8435</v>
      </c>
      <c r="F1026">
        <v>2023</v>
      </c>
      <c r="G1026" t="s">
        <v>8432</v>
      </c>
      <c r="H1026" t="s">
        <v>8433</v>
      </c>
      <c r="I1026" t="s">
        <v>8431</v>
      </c>
      <c r="K1026" t="s">
        <v>12979</v>
      </c>
    </row>
    <row r="1027" spans="1:11" x14ac:dyDescent="0.45">
      <c r="A1027" t="s">
        <v>11759</v>
      </c>
      <c r="B1027">
        <v>7</v>
      </c>
      <c r="C1027" t="s">
        <v>2721</v>
      </c>
      <c r="D1027" t="s">
        <v>2720</v>
      </c>
      <c r="E1027" t="s">
        <v>2719</v>
      </c>
      <c r="F1027">
        <v>2023</v>
      </c>
      <c r="G1027" t="s">
        <v>2718</v>
      </c>
      <c r="I1027" t="s">
        <v>2717</v>
      </c>
      <c r="J1027" t="s">
        <v>2716</v>
      </c>
      <c r="K1027" t="s">
        <v>12620</v>
      </c>
    </row>
    <row r="1028" spans="1:11" x14ac:dyDescent="0.45">
      <c r="A1028" t="s">
        <v>11760</v>
      </c>
      <c r="B1028" t="s">
        <v>5857</v>
      </c>
      <c r="C1028" t="s">
        <v>7813</v>
      </c>
      <c r="D1028" t="s">
        <v>7810</v>
      </c>
      <c r="F1028">
        <v>2022</v>
      </c>
      <c r="G1028" t="s">
        <v>7807</v>
      </c>
      <c r="H1028" t="s">
        <v>7808</v>
      </c>
      <c r="I1028" t="s">
        <v>7806</v>
      </c>
      <c r="K1028" t="s">
        <v>13032</v>
      </c>
    </row>
    <row r="1029" spans="1:11" x14ac:dyDescent="0.45">
      <c r="A1029" t="s">
        <v>11761</v>
      </c>
      <c r="B1029" t="s">
        <v>9095</v>
      </c>
      <c r="C1029" t="s">
        <v>9411</v>
      </c>
      <c r="D1029" t="s">
        <v>7810</v>
      </c>
      <c r="F1029">
        <v>2022</v>
      </c>
      <c r="G1029" t="s">
        <v>12049</v>
      </c>
      <c r="H1029" t="s">
        <v>7808</v>
      </c>
      <c r="I1029" t="s">
        <v>9408</v>
      </c>
      <c r="J1029" t="s">
        <v>9084</v>
      </c>
      <c r="K1029" t="s">
        <v>13032</v>
      </c>
    </row>
    <row r="1030" spans="1:11" x14ac:dyDescent="0.45">
      <c r="A1030" t="s">
        <v>11760</v>
      </c>
      <c r="B1030" t="s">
        <v>5857</v>
      </c>
      <c r="C1030" t="s">
        <v>7600</v>
      </c>
      <c r="D1030" t="s">
        <v>7597</v>
      </c>
      <c r="F1030">
        <v>2022</v>
      </c>
      <c r="G1030" t="s">
        <v>7595</v>
      </c>
      <c r="H1030" t="s">
        <v>7596</v>
      </c>
      <c r="I1030" t="s">
        <v>7594</v>
      </c>
      <c r="K1030" t="s">
        <v>13049</v>
      </c>
    </row>
    <row r="1031" spans="1:11" x14ac:dyDescent="0.45">
      <c r="A1031" t="s">
        <v>11761</v>
      </c>
      <c r="B1031" t="s">
        <v>9095</v>
      </c>
      <c r="C1031" t="s">
        <v>10965</v>
      </c>
      <c r="D1031" t="s">
        <v>7597</v>
      </c>
      <c r="F1031">
        <v>2022</v>
      </c>
      <c r="G1031" t="s">
        <v>11862</v>
      </c>
      <c r="H1031" t="s">
        <v>7596</v>
      </c>
      <c r="I1031" t="s">
        <v>10963</v>
      </c>
      <c r="J1031" t="s">
        <v>9084</v>
      </c>
      <c r="K1031" t="s">
        <v>13049</v>
      </c>
    </row>
    <row r="1032" spans="1:11" x14ac:dyDescent="0.45">
      <c r="A1032" t="s">
        <v>11759</v>
      </c>
      <c r="B1032">
        <v>7</v>
      </c>
      <c r="C1032" t="s">
        <v>1312</v>
      </c>
      <c r="D1032" t="s">
        <v>1311</v>
      </c>
      <c r="E1032" t="s">
        <v>720</v>
      </c>
      <c r="F1032">
        <v>2020</v>
      </c>
      <c r="G1032" t="s">
        <v>1308</v>
      </c>
      <c r="I1032" t="s">
        <v>1307</v>
      </c>
      <c r="J1032" t="s">
        <v>1306</v>
      </c>
      <c r="K1032" t="s">
        <v>12815</v>
      </c>
    </row>
    <row r="1033" spans="1:11" x14ac:dyDescent="0.45">
      <c r="A1033" t="s">
        <v>11760</v>
      </c>
      <c r="B1033" t="s">
        <v>5857</v>
      </c>
      <c r="C1033" t="s">
        <v>7592</v>
      </c>
      <c r="D1033" t="s">
        <v>7589</v>
      </c>
      <c r="F1033">
        <v>2023</v>
      </c>
      <c r="G1033" t="s">
        <v>7586</v>
      </c>
      <c r="H1033" t="s">
        <v>7587</v>
      </c>
      <c r="I1033" t="s">
        <v>7585</v>
      </c>
      <c r="K1033" t="s">
        <v>13050</v>
      </c>
    </row>
    <row r="1034" spans="1:11" x14ac:dyDescent="0.45">
      <c r="A1034" t="s">
        <v>11761</v>
      </c>
      <c r="B1034" t="s">
        <v>9095</v>
      </c>
      <c r="C1034" t="s">
        <v>9822</v>
      </c>
      <c r="D1034" t="s">
        <v>9820</v>
      </c>
      <c r="F1034">
        <v>2023</v>
      </c>
      <c r="G1034" t="s">
        <v>12000</v>
      </c>
      <c r="H1034" t="s">
        <v>7587</v>
      </c>
      <c r="I1034" t="s">
        <v>9818</v>
      </c>
      <c r="J1034" t="s">
        <v>9084</v>
      </c>
      <c r="K1034" t="s">
        <v>13050</v>
      </c>
    </row>
    <row r="1035" spans="1:11" x14ac:dyDescent="0.45">
      <c r="A1035" t="s">
        <v>11760</v>
      </c>
      <c r="B1035" t="s">
        <v>5857</v>
      </c>
      <c r="C1035" t="s">
        <v>6135</v>
      </c>
      <c r="D1035" t="s">
        <v>6132</v>
      </c>
      <c r="F1035">
        <v>2020</v>
      </c>
      <c r="G1035" t="s">
        <v>6129</v>
      </c>
      <c r="H1035" t="s">
        <v>6130</v>
      </c>
      <c r="I1035" t="s">
        <v>6128</v>
      </c>
      <c r="K1035" t="s">
        <v>13196</v>
      </c>
    </row>
    <row r="1036" spans="1:11" x14ac:dyDescent="0.45">
      <c r="A1036" t="s">
        <v>11759</v>
      </c>
      <c r="B1036">
        <v>7</v>
      </c>
      <c r="C1036" t="s">
        <v>4364</v>
      </c>
      <c r="D1036" t="s">
        <v>4363</v>
      </c>
      <c r="E1036" t="s">
        <v>4362</v>
      </c>
      <c r="F1036">
        <v>2022</v>
      </c>
      <c r="G1036" t="s">
        <v>4361</v>
      </c>
      <c r="I1036" t="s">
        <v>4360</v>
      </c>
      <c r="J1036" t="s">
        <v>4359</v>
      </c>
      <c r="K1036" t="s">
        <v>12377</v>
      </c>
    </row>
    <row r="1037" spans="1:11" x14ac:dyDescent="0.45">
      <c r="A1037" t="s">
        <v>11761</v>
      </c>
      <c r="B1037" t="s">
        <v>9095</v>
      </c>
      <c r="C1037" t="s">
        <v>10956</v>
      </c>
      <c r="D1037" t="s">
        <v>10954</v>
      </c>
      <c r="F1037">
        <v>2023</v>
      </c>
      <c r="G1037" t="s">
        <v>11864</v>
      </c>
      <c r="H1037" t="s">
        <v>7946</v>
      </c>
      <c r="I1037" t="s">
        <v>10952</v>
      </c>
      <c r="J1037" t="s">
        <v>9084</v>
      </c>
      <c r="K1037" t="s">
        <v>13231</v>
      </c>
    </row>
    <row r="1038" spans="1:11" x14ac:dyDescent="0.45">
      <c r="A1038" t="s">
        <v>11760</v>
      </c>
      <c r="B1038" t="s">
        <v>5857</v>
      </c>
      <c r="C1038" t="s">
        <v>7950</v>
      </c>
      <c r="D1038" t="s">
        <v>7948</v>
      </c>
      <c r="F1038">
        <v>2023</v>
      </c>
      <c r="G1038" t="s">
        <v>7945</v>
      </c>
      <c r="H1038" t="s">
        <v>7946</v>
      </c>
      <c r="I1038" t="s">
        <v>7944</v>
      </c>
      <c r="K1038" t="s">
        <v>13018</v>
      </c>
    </row>
    <row r="1039" spans="1:11" x14ac:dyDescent="0.45">
      <c r="A1039" t="s">
        <v>11759</v>
      </c>
      <c r="B1039">
        <v>7</v>
      </c>
      <c r="C1039" t="s">
        <v>4568</v>
      </c>
      <c r="D1039" t="s">
        <v>4567</v>
      </c>
      <c r="E1039" t="s">
        <v>655</v>
      </c>
      <c r="F1039">
        <v>2024</v>
      </c>
      <c r="G1039" t="s">
        <v>4566</v>
      </c>
      <c r="I1039" t="s">
        <v>4565</v>
      </c>
      <c r="J1039" t="s">
        <v>4564</v>
      </c>
      <c r="K1039" t="s">
        <v>12346</v>
      </c>
    </row>
    <row r="1040" spans="1:11" x14ac:dyDescent="0.45">
      <c r="A1040" t="s">
        <v>11761</v>
      </c>
      <c r="B1040" t="s">
        <v>9095</v>
      </c>
      <c r="C1040" t="s">
        <v>9584</v>
      </c>
      <c r="D1040" t="s">
        <v>9582</v>
      </c>
      <c r="F1040">
        <v>2023</v>
      </c>
      <c r="G1040" t="s">
        <v>12029</v>
      </c>
      <c r="H1040" t="s">
        <v>9575</v>
      </c>
      <c r="I1040" t="s">
        <v>9580</v>
      </c>
      <c r="J1040" t="s">
        <v>9084</v>
      </c>
      <c r="K1040" t="s">
        <v>13257</v>
      </c>
    </row>
    <row r="1041" spans="1:11" x14ac:dyDescent="0.45">
      <c r="A1041" t="s">
        <v>386</v>
      </c>
      <c r="B1041" t="s">
        <v>17</v>
      </c>
      <c r="C1041" t="s">
        <v>219</v>
      </c>
      <c r="D1041" t="s">
        <v>220</v>
      </c>
      <c r="E1041" t="s">
        <v>31</v>
      </c>
      <c r="F1041">
        <v>2023</v>
      </c>
      <c r="G1041" t="s">
        <v>221</v>
      </c>
      <c r="H1041" t="s">
        <v>222</v>
      </c>
      <c r="I1041" t="s">
        <v>223</v>
      </c>
      <c r="J1041" t="s">
        <v>224</v>
      </c>
      <c r="K1041" t="s">
        <v>12113</v>
      </c>
    </row>
    <row r="1042" spans="1:11" x14ac:dyDescent="0.45">
      <c r="A1042" t="s">
        <v>11759</v>
      </c>
      <c r="B1042">
        <v>7</v>
      </c>
      <c r="C1042" t="s">
        <v>3124</v>
      </c>
      <c r="D1042" t="s">
        <v>3123</v>
      </c>
      <c r="E1042" t="s">
        <v>3122</v>
      </c>
      <c r="F1042">
        <v>2023</v>
      </c>
      <c r="G1042" t="s">
        <v>3121</v>
      </c>
      <c r="I1042" t="s">
        <v>3120</v>
      </c>
      <c r="J1042" t="s">
        <v>3119</v>
      </c>
      <c r="K1042" t="s">
        <v>12560</v>
      </c>
    </row>
    <row r="1043" spans="1:11" x14ac:dyDescent="0.45">
      <c r="A1043" t="s">
        <v>11759</v>
      </c>
      <c r="B1043">
        <v>7</v>
      </c>
      <c r="C1043" t="s">
        <v>4232</v>
      </c>
      <c r="D1043" t="s">
        <v>4231</v>
      </c>
      <c r="E1043" t="s">
        <v>795</v>
      </c>
      <c r="F1043">
        <v>2021</v>
      </c>
      <c r="G1043" t="s">
        <v>4230</v>
      </c>
      <c r="I1043" t="s">
        <v>4229</v>
      </c>
      <c r="J1043" t="s">
        <v>4228</v>
      </c>
      <c r="K1043" t="s">
        <v>12397</v>
      </c>
    </row>
    <row r="1044" spans="1:11" x14ac:dyDescent="0.45">
      <c r="A1044" t="s">
        <v>11760</v>
      </c>
      <c r="B1044" t="s">
        <v>5901</v>
      </c>
      <c r="C1044" t="s">
        <v>8679</v>
      </c>
      <c r="D1044" t="s">
        <v>8676</v>
      </c>
      <c r="F1044">
        <v>2024</v>
      </c>
      <c r="G1044" t="s">
        <v>8672</v>
      </c>
      <c r="H1044" t="s">
        <v>8673</v>
      </c>
      <c r="I1044" t="s">
        <v>8671</v>
      </c>
      <c r="K1044" t="s">
        <v>12956</v>
      </c>
    </row>
    <row r="1045" spans="1:11" x14ac:dyDescent="0.45">
      <c r="A1045" t="s">
        <v>386</v>
      </c>
      <c r="B1045" t="s">
        <v>17</v>
      </c>
      <c r="C1045" t="s">
        <v>287</v>
      </c>
      <c r="D1045" t="s">
        <v>288</v>
      </c>
      <c r="E1045" t="s">
        <v>40</v>
      </c>
      <c r="F1045">
        <v>2019</v>
      </c>
      <c r="G1045" t="s">
        <v>291</v>
      </c>
      <c r="H1045" t="s">
        <v>292</v>
      </c>
      <c r="I1045" t="s">
        <v>293</v>
      </c>
      <c r="K1045" t="s">
        <v>12123</v>
      </c>
    </row>
    <row r="1046" spans="1:11" x14ac:dyDescent="0.45">
      <c r="A1046" t="s">
        <v>11759</v>
      </c>
      <c r="B1046">
        <v>7</v>
      </c>
      <c r="C1046" t="s">
        <v>2803</v>
      </c>
      <c r="D1046" t="s">
        <v>2802</v>
      </c>
      <c r="E1046" t="s">
        <v>885</v>
      </c>
      <c r="F1046">
        <v>2023</v>
      </c>
      <c r="G1046" t="s">
        <v>2801</v>
      </c>
      <c r="I1046" t="s">
        <v>2800</v>
      </c>
      <c r="J1046" t="s">
        <v>2799</v>
      </c>
      <c r="K1046" t="s">
        <v>12608</v>
      </c>
    </row>
    <row r="1047" spans="1:11" x14ac:dyDescent="0.45">
      <c r="A1047" t="s">
        <v>11760</v>
      </c>
      <c r="B1047" t="s">
        <v>5901</v>
      </c>
      <c r="C1047" t="s">
        <v>7172</v>
      </c>
      <c r="D1047" t="s">
        <v>7169</v>
      </c>
      <c r="F1047">
        <v>2020</v>
      </c>
      <c r="G1047" t="s">
        <v>7166</v>
      </c>
      <c r="H1047" t="s">
        <v>7167</v>
      </c>
      <c r="I1047" t="s">
        <v>7165</v>
      </c>
      <c r="K1047" t="s">
        <v>13095</v>
      </c>
    </row>
    <row r="1048" spans="1:11" x14ac:dyDescent="0.45">
      <c r="A1048" t="s">
        <v>11761</v>
      </c>
      <c r="B1048" t="s">
        <v>9095</v>
      </c>
      <c r="C1048" t="s">
        <v>9365</v>
      </c>
      <c r="D1048" t="s">
        <v>7169</v>
      </c>
      <c r="F1048">
        <v>2020</v>
      </c>
      <c r="G1048" t="s">
        <v>12054</v>
      </c>
      <c r="H1048" t="s">
        <v>7167</v>
      </c>
      <c r="I1048" t="s">
        <v>9362</v>
      </c>
      <c r="J1048" t="s">
        <v>9084</v>
      </c>
      <c r="K1048" t="s">
        <v>13095</v>
      </c>
    </row>
    <row r="1049" spans="1:11" x14ac:dyDescent="0.45">
      <c r="A1049" t="s">
        <v>11760</v>
      </c>
      <c r="B1049" t="s">
        <v>5857</v>
      </c>
      <c r="C1049" t="s">
        <v>8917</v>
      </c>
      <c r="D1049" t="s">
        <v>8914</v>
      </c>
      <c r="F1049">
        <v>2023</v>
      </c>
      <c r="G1049" t="s">
        <v>8911</v>
      </c>
      <c r="H1049" t="s">
        <v>8912</v>
      </c>
      <c r="I1049" t="s">
        <v>8910</v>
      </c>
      <c r="K1049" t="s">
        <v>12933</v>
      </c>
    </row>
    <row r="1050" spans="1:11" x14ac:dyDescent="0.45">
      <c r="A1050" t="s">
        <v>11761</v>
      </c>
      <c r="B1050" t="s">
        <v>9095</v>
      </c>
      <c r="C1050" t="s">
        <v>10106</v>
      </c>
      <c r="D1050" t="s">
        <v>8914</v>
      </c>
      <c r="F1050">
        <v>2023</v>
      </c>
      <c r="G1050" t="s">
        <v>11966</v>
      </c>
      <c r="H1050" t="s">
        <v>8912</v>
      </c>
      <c r="I1050" t="s">
        <v>10103</v>
      </c>
      <c r="J1050" t="s">
        <v>9084</v>
      </c>
      <c r="K1050" t="s">
        <v>12933</v>
      </c>
    </row>
    <row r="1051" spans="1:11" x14ac:dyDescent="0.45">
      <c r="A1051" t="s">
        <v>11760</v>
      </c>
      <c r="B1051" t="s">
        <v>5857</v>
      </c>
      <c r="C1051" t="s">
        <v>8076</v>
      </c>
      <c r="D1051" t="s">
        <v>8073</v>
      </c>
      <c r="F1051">
        <v>2022</v>
      </c>
      <c r="G1051" t="s">
        <v>8071</v>
      </c>
      <c r="H1051" t="s">
        <v>8072</v>
      </c>
      <c r="I1051" t="s">
        <v>8070</v>
      </c>
      <c r="K1051" t="s">
        <v>13005</v>
      </c>
    </row>
    <row r="1052" spans="1:11" x14ac:dyDescent="0.45">
      <c r="A1052" t="s">
        <v>11761</v>
      </c>
      <c r="B1052" t="s">
        <v>9095</v>
      </c>
      <c r="C1052" t="s">
        <v>10014</v>
      </c>
      <c r="D1052" t="s">
        <v>8073</v>
      </c>
      <c r="F1052">
        <v>2022</v>
      </c>
      <c r="G1052" t="s">
        <v>11977</v>
      </c>
      <c r="H1052" t="s">
        <v>8072</v>
      </c>
      <c r="I1052" t="s">
        <v>10011</v>
      </c>
      <c r="J1052" t="s">
        <v>9084</v>
      </c>
      <c r="K1052" t="s">
        <v>13005</v>
      </c>
    </row>
    <row r="1053" spans="1:11" x14ac:dyDescent="0.45">
      <c r="A1053" t="s">
        <v>11760</v>
      </c>
      <c r="B1053" t="s">
        <v>5857</v>
      </c>
      <c r="C1053" t="s">
        <v>6875</v>
      </c>
      <c r="D1053" t="s">
        <v>6872</v>
      </c>
      <c r="F1053">
        <v>2021</v>
      </c>
      <c r="G1053" t="s">
        <v>6870</v>
      </c>
      <c r="H1053" t="s">
        <v>6871</v>
      </c>
      <c r="I1053" t="s">
        <v>6869</v>
      </c>
      <c r="K1053" t="s">
        <v>13125</v>
      </c>
    </row>
    <row r="1054" spans="1:11" x14ac:dyDescent="0.45">
      <c r="A1054" t="s">
        <v>11761</v>
      </c>
      <c r="B1054" t="s">
        <v>9095</v>
      </c>
      <c r="C1054" t="s">
        <v>9454</v>
      </c>
      <c r="D1054" t="s">
        <v>6872</v>
      </c>
      <c r="F1054">
        <v>2021</v>
      </c>
      <c r="G1054" t="s">
        <v>12044</v>
      </c>
      <c r="H1054" t="s">
        <v>6871</v>
      </c>
      <c r="I1054" t="s">
        <v>9452</v>
      </c>
      <c r="J1054" t="s">
        <v>9084</v>
      </c>
      <c r="K1054" t="s">
        <v>13125</v>
      </c>
    </row>
    <row r="1055" spans="1:11" x14ac:dyDescent="0.45">
      <c r="A1055" t="s">
        <v>11759</v>
      </c>
      <c r="B1055">
        <v>7</v>
      </c>
      <c r="C1055" t="s">
        <v>3601</v>
      </c>
      <c r="D1055" t="s">
        <v>3600</v>
      </c>
      <c r="E1055" t="s">
        <v>720</v>
      </c>
      <c r="F1055">
        <v>2023</v>
      </c>
      <c r="G1055" t="s">
        <v>3598</v>
      </c>
      <c r="I1055" t="s">
        <v>3597</v>
      </c>
      <c r="J1055" t="s">
        <v>3596</v>
      </c>
      <c r="K1055" t="s">
        <v>12490</v>
      </c>
    </row>
    <row r="1056" spans="1:11" x14ac:dyDescent="0.45">
      <c r="A1056" t="s">
        <v>11759</v>
      </c>
      <c r="B1056">
        <v>7</v>
      </c>
      <c r="C1056" t="s">
        <v>5292</v>
      </c>
      <c r="D1056" t="s">
        <v>5291</v>
      </c>
      <c r="E1056" t="s">
        <v>1318</v>
      </c>
      <c r="F1056">
        <v>2024</v>
      </c>
      <c r="G1056" t="s">
        <v>5290</v>
      </c>
      <c r="I1056" t="s">
        <v>5289</v>
      </c>
      <c r="J1056" t="s">
        <v>5288</v>
      </c>
      <c r="K1056" t="s">
        <v>12236</v>
      </c>
    </row>
    <row r="1057" spans="1:11" x14ac:dyDescent="0.45">
      <c r="A1057" t="s">
        <v>11760</v>
      </c>
      <c r="B1057" t="s">
        <v>5857</v>
      </c>
      <c r="C1057" t="s">
        <v>6875</v>
      </c>
      <c r="D1057" t="s">
        <v>7231</v>
      </c>
      <c r="F1057">
        <v>2022</v>
      </c>
      <c r="G1057" t="s">
        <v>7228</v>
      </c>
      <c r="H1057" t="s">
        <v>7229</v>
      </c>
      <c r="I1057" t="s">
        <v>7227</v>
      </c>
      <c r="K1057" t="s">
        <v>13088</v>
      </c>
    </row>
    <row r="1058" spans="1:11" x14ac:dyDescent="0.45">
      <c r="A1058" t="s">
        <v>11761</v>
      </c>
      <c r="B1058" t="s">
        <v>9095</v>
      </c>
      <c r="C1058" t="s">
        <v>9454</v>
      </c>
      <c r="D1058" t="s">
        <v>10800</v>
      </c>
      <c r="F1058">
        <v>2022</v>
      </c>
      <c r="G1058" t="s">
        <v>11884</v>
      </c>
      <c r="H1058" t="s">
        <v>7229</v>
      </c>
      <c r="I1058" t="s">
        <v>10799</v>
      </c>
      <c r="J1058" t="s">
        <v>9084</v>
      </c>
      <c r="K1058" t="s">
        <v>13088</v>
      </c>
    </row>
    <row r="1059" spans="1:11" x14ac:dyDescent="0.45">
      <c r="A1059" t="s">
        <v>11759</v>
      </c>
      <c r="B1059">
        <v>7</v>
      </c>
      <c r="C1059" t="s">
        <v>2334</v>
      </c>
      <c r="D1059" t="s">
        <v>2333</v>
      </c>
      <c r="E1059" t="s">
        <v>893</v>
      </c>
      <c r="F1059">
        <v>2020</v>
      </c>
      <c r="G1059" t="s">
        <v>2331</v>
      </c>
      <c r="I1059" t="s">
        <v>2330</v>
      </c>
      <c r="J1059" t="s">
        <v>2329</v>
      </c>
      <c r="K1059" t="s">
        <v>12677</v>
      </c>
    </row>
    <row r="1060" spans="1:11" x14ac:dyDescent="0.45">
      <c r="A1060" t="s">
        <v>11759</v>
      </c>
      <c r="B1060">
        <v>7</v>
      </c>
      <c r="C1060" t="s">
        <v>2701</v>
      </c>
      <c r="D1060" t="s">
        <v>2700</v>
      </c>
      <c r="E1060" t="s">
        <v>2699</v>
      </c>
      <c r="F1060">
        <v>2023</v>
      </c>
      <c r="G1060" t="s">
        <v>2698</v>
      </c>
      <c r="I1060" t="s">
        <v>2697</v>
      </c>
      <c r="J1060" t="s">
        <v>2696</v>
      </c>
      <c r="K1060" t="s">
        <v>12623</v>
      </c>
    </row>
    <row r="1061" spans="1:11" x14ac:dyDescent="0.45">
      <c r="A1061" t="s">
        <v>11759</v>
      </c>
      <c r="B1061">
        <v>7</v>
      </c>
      <c r="C1061" t="s">
        <v>5765</v>
      </c>
      <c r="D1061" t="s">
        <v>5764</v>
      </c>
      <c r="E1061" t="s">
        <v>5763</v>
      </c>
      <c r="F1061">
        <v>2024</v>
      </c>
      <c r="G1061" t="s">
        <v>5762</v>
      </c>
      <c r="I1061" t="s">
        <v>5761</v>
      </c>
      <c r="J1061" t="s">
        <v>5760</v>
      </c>
      <c r="K1061" t="s">
        <v>12164</v>
      </c>
    </row>
    <row r="1062" spans="1:11" x14ac:dyDescent="0.45">
      <c r="A1062" t="s">
        <v>11759</v>
      </c>
      <c r="B1062">
        <v>7</v>
      </c>
      <c r="C1062" t="s">
        <v>2776</v>
      </c>
      <c r="D1062" t="s">
        <v>2775</v>
      </c>
      <c r="E1062" t="s">
        <v>2774</v>
      </c>
      <c r="F1062">
        <v>2023</v>
      </c>
      <c r="G1062" t="s">
        <v>2773</v>
      </c>
      <c r="I1062" t="s">
        <v>2772</v>
      </c>
      <c r="J1062" t="s">
        <v>2771</v>
      </c>
      <c r="K1062" t="s">
        <v>12612</v>
      </c>
    </row>
    <row r="1063" spans="1:11" x14ac:dyDescent="0.45">
      <c r="A1063" t="s">
        <v>11759</v>
      </c>
      <c r="B1063">
        <v>7</v>
      </c>
      <c r="C1063" t="s">
        <v>4206</v>
      </c>
      <c r="D1063" t="s">
        <v>4205</v>
      </c>
      <c r="E1063" t="s">
        <v>1596</v>
      </c>
      <c r="F1063">
        <v>2022</v>
      </c>
      <c r="G1063" t="s">
        <v>4203</v>
      </c>
      <c r="I1063" t="s">
        <v>4202</v>
      </c>
      <c r="J1063" t="s">
        <v>4201</v>
      </c>
      <c r="K1063" t="s">
        <v>12401</v>
      </c>
    </row>
    <row r="1064" spans="1:11" x14ac:dyDescent="0.45">
      <c r="A1064" t="s">
        <v>11759</v>
      </c>
      <c r="B1064">
        <v>7</v>
      </c>
      <c r="C1064" t="s">
        <v>5054</v>
      </c>
      <c r="D1064" t="s">
        <v>5053</v>
      </c>
      <c r="E1064" t="s">
        <v>5052</v>
      </c>
      <c r="F1064">
        <v>2024</v>
      </c>
      <c r="G1064" t="s">
        <v>5051</v>
      </c>
      <c r="I1064" t="s">
        <v>5050</v>
      </c>
      <c r="J1064" t="s">
        <v>5049</v>
      </c>
      <c r="K1064" t="s">
        <v>12273</v>
      </c>
    </row>
    <row r="1065" spans="1:11" x14ac:dyDescent="0.45">
      <c r="A1065" t="s">
        <v>11759</v>
      </c>
      <c r="B1065">
        <v>7</v>
      </c>
      <c r="C1065" t="s">
        <v>1974</v>
      </c>
      <c r="D1065" t="s">
        <v>1973</v>
      </c>
      <c r="E1065" t="s">
        <v>1972</v>
      </c>
      <c r="F1065">
        <v>2019</v>
      </c>
      <c r="G1065" t="s">
        <v>1970</v>
      </c>
      <c r="I1065" t="s">
        <v>1969</v>
      </c>
      <c r="J1065" t="s">
        <v>1968</v>
      </c>
      <c r="K1065" t="s">
        <v>12725</v>
      </c>
    </row>
    <row r="1066" spans="1:11" x14ac:dyDescent="0.45">
      <c r="A1066" t="s">
        <v>11759</v>
      </c>
      <c r="B1066">
        <v>7</v>
      </c>
      <c r="C1066" t="s">
        <v>994</v>
      </c>
      <c r="D1066" t="s">
        <v>993</v>
      </c>
      <c r="E1066" t="s">
        <v>992</v>
      </c>
      <c r="F1066">
        <v>2021</v>
      </c>
      <c r="G1066" t="s">
        <v>991</v>
      </c>
      <c r="I1066" t="s">
        <v>990</v>
      </c>
      <c r="J1066" t="s">
        <v>989</v>
      </c>
      <c r="K1066" t="s">
        <v>12861</v>
      </c>
    </row>
    <row r="1067" spans="1:11" x14ac:dyDescent="0.45">
      <c r="A1067" t="s">
        <v>11760</v>
      </c>
      <c r="B1067" t="s">
        <v>5857</v>
      </c>
      <c r="C1067" t="s">
        <v>6578</v>
      </c>
      <c r="D1067" t="s">
        <v>6575</v>
      </c>
      <c r="F1067">
        <v>2020</v>
      </c>
      <c r="G1067" t="s">
        <v>6573</v>
      </c>
      <c r="H1067" t="s">
        <v>6574</v>
      </c>
      <c r="I1067" t="s">
        <v>6572</v>
      </c>
      <c r="K1067" t="s">
        <v>13152</v>
      </c>
    </row>
    <row r="1068" spans="1:11" x14ac:dyDescent="0.45">
      <c r="A1068" t="s">
        <v>11760</v>
      </c>
      <c r="B1068" t="s">
        <v>5857</v>
      </c>
      <c r="C1068" t="s">
        <v>7731</v>
      </c>
      <c r="D1068" t="s">
        <v>7728</v>
      </c>
      <c r="F1068">
        <v>2022</v>
      </c>
      <c r="G1068" t="s">
        <v>7725</v>
      </c>
      <c r="H1068" t="s">
        <v>7726</v>
      </c>
      <c r="I1068" t="s">
        <v>7724</v>
      </c>
      <c r="K1068" t="s">
        <v>13039</v>
      </c>
    </row>
    <row r="1069" spans="1:11" x14ac:dyDescent="0.45">
      <c r="A1069" t="s">
        <v>11761</v>
      </c>
      <c r="B1069" t="s">
        <v>9095</v>
      </c>
      <c r="C1069" t="s">
        <v>9929</v>
      </c>
      <c r="D1069" t="s">
        <v>9927</v>
      </c>
      <c r="F1069">
        <v>2022</v>
      </c>
      <c r="G1069" t="s">
        <v>11988</v>
      </c>
      <c r="H1069" t="s">
        <v>7726</v>
      </c>
      <c r="I1069" t="s">
        <v>9925</v>
      </c>
      <c r="J1069" t="s">
        <v>9084</v>
      </c>
      <c r="K1069" t="s">
        <v>13251</v>
      </c>
    </row>
    <row r="1070" spans="1:11" x14ac:dyDescent="0.45">
      <c r="A1070" t="s">
        <v>11759</v>
      </c>
      <c r="B1070">
        <v>7</v>
      </c>
      <c r="C1070" t="s">
        <v>4535</v>
      </c>
      <c r="D1070" t="s">
        <v>4534</v>
      </c>
      <c r="E1070" t="s">
        <v>3219</v>
      </c>
      <c r="F1070">
        <v>2024</v>
      </c>
      <c r="G1070" t="s">
        <v>4533</v>
      </c>
      <c r="I1070" t="s">
        <v>4532</v>
      </c>
      <c r="J1070" t="s">
        <v>4531</v>
      </c>
      <c r="K1070" t="s">
        <v>12351</v>
      </c>
    </row>
    <row r="1071" spans="1:11" x14ac:dyDescent="0.45">
      <c r="A1071" t="s">
        <v>11759</v>
      </c>
      <c r="B1071">
        <v>7</v>
      </c>
      <c r="C1071" t="s">
        <v>5727</v>
      </c>
      <c r="D1071" t="s">
        <v>5726</v>
      </c>
      <c r="E1071" t="s">
        <v>1731</v>
      </c>
      <c r="F1071">
        <v>2024</v>
      </c>
      <c r="G1071" t="s">
        <v>5725</v>
      </c>
      <c r="I1071" t="s">
        <v>5724</v>
      </c>
      <c r="J1071" t="s">
        <v>5723</v>
      </c>
      <c r="K1071" t="s">
        <v>12170</v>
      </c>
    </row>
    <row r="1072" spans="1:11" x14ac:dyDescent="0.45">
      <c r="A1072" t="s">
        <v>11759</v>
      </c>
      <c r="B1072">
        <v>7</v>
      </c>
      <c r="C1072" t="s">
        <v>4444</v>
      </c>
      <c r="D1072" t="s">
        <v>4443</v>
      </c>
      <c r="E1072" t="s">
        <v>1020</v>
      </c>
      <c r="F1072">
        <v>2021</v>
      </c>
      <c r="G1072" t="s">
        <v>4442</v>
      </c>
      <c r="I1072" t="s">
        <v>4441</v>
      </c>
      <c r="J1072" t="s">
        <v>4440</v>
      </c>
      <c r="K1072" t="s">
        <v>12365</v>
      </c>
    </row>
    <row r="1073" spans="1:11" x14ac:dyDescent="0.45">
      <c r="A1073" t="s">
        <v>11759</v>
      </c>
      <c r="B1073">
        <v>7</v>
      </c>
      <c r="C1073" t="s">
        <v>5631</v>
      </c>
      <c r="D1073" t="s">
        <v>5630</v>
      </c>
      <c r="E1073" t="s">
        <v>1178</v>
      </c>
      <c r="F1073">
        <v>2024</v>
      </c>
      <c r="G1073" t="s">
        <v>5629</v>
      </c>
      <c r="I1073" t="s">
        <v>5628</v>
      </c>
      <c r="J1073" t="s">
        <v>5627</v>
      </c>
      <c r="K1073" t="s">
        <v>12185</v>
      </c>
    </row>
    <row r="1074" spans="1:11" x14ac:dyDescent="0.45">
      <c r="A1074" t="s">
        <v>11759</v>
      </c>
      <c r="B1074">
        <v>7</v>
      </c>
      <c r="C1074" t="s">
        <v>1524</v>
      </c>
      <c r="D1074" t="s">
        <v>1523</v>
      </c>
      <c r="E1074" t="s">
        <v>655</v>
      </c>
      <c r="F1074">
        <v>2019</v>
      </c>
      <c r="G1074" t="s">
        <v>1522</v>
      </c>
      <c r="I1074" t="s">
        <v>1521</v>
      </c>
      <c r="J1074" t="s">
        <v>1520</v>
      </c>
      <c r="K1074" t="s">
        <v>12787</v>
      </c>
    </row>
    <row r="1075" spans="1:11" x14ac:dyDescent="0.45">
      <c r="A1075" t="s">
        <v>11760</v>
      </c>
      <c r="B1075" t="s">
        <v>5857</v>
      </c>
      <c r="C1075" t="s">
        <v>5978</v>
      </c>
      <c r="D1075" t="s">
        <v>5975</v>
      </c>
      <c r="F1075">
        <v>2019</v>
      </c>
      <c r="G1075" t="s">
        <v>5972</v>
      </c>
      <c r="H1075" t="s">
        <v>5973</v>
      </c>
      <c r="I1075" t="s">
        <v>5971</v>
      </c>
      <c r="K1075" t="s">
        <v>12787</v>
      </c>
    </row>
    <row r="1076" spans="1:11" x14ac:dyDescent="0.45">
      <c r="A1076" t="s">
        <v>11761</v>
      </c>
      <c r="B1076" t="s">
        <v>9095</v>
      </c>
      <c r="C1076" t="s">
        <v>9258</v>
      </c>
      <c r="D1076" t="s">
        <v>1523</v>
      </c>
      <c r="F1076">
        <v>2019</v>
      </c>
      <c r="G1076" t="s">
        <v>12066</v>
      </c>
      <c r="H1076" t="s">
        <v>5973</v>
      </c>
      <c r="I1076" t="s">
        <v>9257</v>
      </c>
      <c r="J1076" t="s">
        <v>9084</v>
      </c>
      <c r="K1076" t="s">
        <v>12787</v>
      </c>
    </row>
    <row r="1077" spans="1:11" x14ac:dyDescent="0.45">
      <c r="A1077" t="s">
        <v>11760</v>
      </c>
      <c r="B1077" t="s">
        <v>5901</v>
      </c>
      <c r="C1077" t="s">
        <v>6421</v>
      </c>
      <c r="D1077" t="s">
        <v>6418</v>
      </c>
      <c r="F1077">
        <v>2019</v>
      </c>
      <c r="G1077" t="s">
        <v>6415</v>
      </c>
      <c r="H1077" t="s">
        <v>6416</v>
      </c>
      <c r="I1077" t="s">
        <v>6414</v>
      </c>
      <c r="K1077" t="s">
        <v>13169</v>
      </c>
    </row>
    <row r="1078" spans="1:11" x14ac:dyDescent="0.45">
      <c r="A1078" t="s">
        <v>11761</v>
      </c>
      <c r="B1078" t="s">
        <v>9095</v>
      </c>
      <c r="C1078" t="s">
        <v>9235</v>
      </c>
      <c r="D1078" t="s">
        <v>9233</v>
      </c>
      <c r="F1078">
        <v>2019</v>
      </c>
      <c r="G1078" t="s">
        <v>12069</v>
      </c>
      <c r="H1078" t="s">
        <v>6416</v>
      </c>
      <c r="I1078" t="s">
        <v>9231</v>
      </c>
      <c r="J1078" t="s">
        <v>9084</v>
      </c>
      <c r="K1078" t="s">
        <v>13169</v>
      </c>
    </row>
    <row r="1079" spans="1:11" x14ac:dyDescent="0.45">
      <c r="A1079" t="s">
        <v>388</v>
      </c>
      <c r="C1079" t="s">
        <v>420</v>
      </c>
      <c r="D1079" t="s">
        <v>421</v>
      </c>
      <c r="F1079">
        <v>2024</v>
      </c>
      <c r="G1079" t="s">
        <v>413</v>
      </c>
      <c r="H1079" t="s">
        <v>415</v>
      </c>
      <c r="I1079" t="s">
        <v>417</v>
      </c>
      <c r="J1079" t="s">
        <v>412</v>
      </c>
      <c r="K1079" t="s">
        <v>12151</v>
      </c>
    </row>
    <row r="1080" spans="1:11" x14ac:dyDescent="0.45">
      <c r="A1080" t="s">
        <v>11760</v>
      </c>
      <c r="B1080" t="s">
        <v>5857</v>
      </c>
      <c r="C1080" t="s">
        <v>8279</v>
      </c>
      <c r="D1080" t="s">
        <v>421</v>
      </c>
      <c r="F1080">
        <v>2024</v>
      </c>
      <c r="G1080" t="s">
        <v>8276</v>
      </c>
      <c r="H1080" t="s">
        <v>415</v>
      </c>
      <c r="I1080" t="s">
        <v>8275</v>
      </c>
      <c r="K1080" t="s">
        <v>12151</v>
      </c>
    </row>
    <row r="1081" spans="1:11" x14ac:dyDescent="0.45">
      <c r="A1081" t="s">
        <v>11761</v>
      </c>
      <c r="B1081" t="s">
        <v>9095</v>
      </c>
      <c r="C1081" t="s">
        <v>10005</v>
      </c>
      <c r="D1081" t="s">
        <v>421</v>
      </c>
      <c r="F1081">
        <v>2024</v>
      </c>
      <c r="G1081" t="s">
        <v>11978</v>
      </c>
      <c r="H1081" t="s">
        <v>415</v>
      </c>
      <c r="I1081" t="s">
        <v>10002</v>
      </c>
      <c r="J1081" t="s">
        <v>9084</v>
      </c>
      <c r="K1081" t="s">
        <v>12151</v>
      </c>
    </row>
    <row r="1082" spans="1:11" x14ac:dyDescent="0.45">
      <c r="A1082" t="s">
        <v>11760</v>
      </c>
      <c r="B1082" t="s">
        <v>5857</v>
      </c>
      <c r="C1082" t="s">
        <v>8735</v>
      </c>
      <c r="D1082" t="s">
        <v>8732</v>
      </c>
      <c r="F1082">
        <v>2024</v>
      </c>
      <c r="G1082" t="s">
        <v>8729</v>
      </c>
      <c r="H1082" t="s">
        <v>8730</v>
      </c>
      <c r="I1082" t="s">
        <v>8728</v>
      </c>
      <c r="K1082" t="s">
        <v>12951</v>
      </c>
    </row>
    <row r="1083" spans="1:11" x14ac:dyDescent="0.45">
      <c r="A1083" t="s">
        <v>11761</v>
      </c>
      <c r="B1083" t="s">
        <v>9095</v>
      </c>
      <c r="C1083" t="s">
        <v>10873</v>
      </c>
      <c r="D1083" t="s">
        <v>8732</v>
      </c>
      <c r="F1083">
        <v>2024</v>
      </c>
      <c r="G1083" t="s">
        <v>11875</v>
      </c>
      <c r="H1083" t="s">
        <v>8730</v>
      </c>
      <c r="I1083" t="s">
        <v>10870</v>
      </c>
      <c r="J1083" t="s">
        <v>9084</v>
      </c>
      <c r="K1083" t="s">
        <v>12951</v>
      </c>
    </row>
    <row r="1084" spans="1:11" x14ac:dyDescent="0.45">
      <c r="A1084" t="s">
        <v>11760</v>
      </c>
      <c r="B1084" t="s">
        <v>5901</v>
      </c>
      <c r="C1084" t="s">
        <v>6000</v>
      </c>
      <c r="D1084" t="s">
        <v>6467</v>
      </c>
      <c r="F1084">
        <v>2018</v>
      </c>
      <c r="G1084" t="s">
        <v>6464</v>
      </c>
      <c r="H1084" t="s">
        <v>6465</v>
      </c>
      <c r="I1084" t="s">
        <v>6463</v>
      </c>
      <c r="K1084" t="s">
        <v>13164</v>
      </c>
    </row>
    <row r="1085" spans="1:11" x14ac:dyDescent="0.45">
      <c r="A1085" t="s">
        <v>11761</v>
      </c>
      <c r="B1085" t="s">
        <v>9095</v>
      </c>
      <c r="C1085" t="s">
        <v>10879</v>
      </c>
      <c r="D1085" t="s">
        <v>6467</v>
      </c>
      <c r="F1085">
        <v>2018</v>
      </c>
      <c r="G1085" t="s">
        <v>11764</v>
      </c>
      <c r="H1085" t="s">
        <v>6465</v>
      </c>
      <c r="I1085" t="s">
        <v>11698</v>
      </c>
      <c r="J1085" t="s">
        <v>9084</v>
      </c>
      <c r="K1085" t="s">
        <v>13164</v>
      </c>
    </row>
    <row r="1086" spans="1:11" x14ac:dyDescent="0.45">
      <c r="A1086" t="s">
        <v>11759</v>
      </c>
      <c r="B1086">
        <v>7</v>
      </c>
      <c r="C1086" t="s">
        <v>4283</v>
      </c>
      <c r="D1086" t="s">
        <v>4282</v>
      </c>
      <c r="E1086" t="s">
        <v>830</v>
      </c>
      <c r="F1086">
        <v>2021</v>
      </c>
      <c r="G1086" t="s">
        <v>4281</v>
      </c>
      <c r="I1086" t="s">
        <v>4280</v>
      </c>
      <c r="J1086" t="s">
        <v>4279</v>
      </c>
      <c r="K1086" t="s">
        <v>12389</v>
      </c>
    </row>
    <row r="1087" spans="1:11" x14ac:dyDescent="0.45">
      <c r="A1087" t="s">
        <v>11759</v>
      </c>
      <c r="B1087">
        <v>7</v>
      </c>
      <c r="C1087" t="s">
        <v>2816</v>
      </c>
      <c r="D1087" t="s">
        <v>2815</v>
      </c>
      <c r="E1087" t="s">
        <v>690</v>
      </c>
      <c r="F1087">
        <v>2023</v>
      </c>
      <c r="G1087" t="s">
        <v>2814</v>
      </c>
      <c r="I1087" t="s">
        <v>2813</v>
      </c>
      <c r="J1087" t="s">
        <v>2812</v>
      </c>
      <c r="K1087" t="s">
        <v>12606</v>
      </c>
    </row>
    <row r="1088" spans="1:11" x14ac:dyDescent="0.45">
      <c r="A1088" t="s">
        <v>11760</v>
      </c>
      <c r="B1088" t="s">
        <v>5857</v>
      </c>
      <c r="C1088" t="s">
        <v>8209</v>
      </c>
      <c r="D1088" t="s">
        <v>2815</v>
      </c>
      <c r="F1088">
        <v>2023</v>
      </c>
      <c r="G1088" t="s">
        <v>8205</v>
      </c>
      <c r="H1088" t="s">
        <v>8206</v>
      </c>
      <c r="I1088" t="s">
        <v>8204</v>
      </c>
      <c r="K1088" t="s">
        <v>12606</v>
      </c>
    </row>
    <row r="1089" spans="1:11" x14ac:dyDescent="0.45">
      <c r="A1089" t="s">
        <v>11761</v>
      </c>
      <c r="B1089" t="s">
        <v>9095</v>
      </c>
      <c r="C1089" t="s">
        <v>9795</v>
      </c>
      <c r="D1089" t="s">
        <v>2815</v>
      </c>
      <c r="F1089">
        <v>2023</v>
      </c>
      <c r="G1089" t="s">
        <v>12003</v>
      </c>
      <c r="H1089" t="s">
        <v>8206</v>
      </c>
      <c r="I1089" t="s">
        <v>2813</v>
      </c>
      <c r="J1089" t="s">
        <v>9084</v>
      </c>
      <c r="K1089" t="s">
        <v>12606</v>
      </c>
    </row>
    <row r="1090" spans="1:11" x14ac:dyDescent="0.45">
      <c r="A1090" t="s">
        <v>11760</v>
      </c>
      <c r="B1090" t="s">
        <v>5857</v>
      </c>
      <c r="C1090" t="s">
        <v>7096</v>
      </c>
      <c r="D1090" t="s">
        <v>7094</v>
      </c>
      <c r="F1090">
        <v>2021</v>
      </c>
      <c r="G1090" t="s">
        <v>7091</v>
      </c>
      <c r="H1090" t="s">
        <v>7092</v>
      </c>
      <c r="I1090" t="s">
        <v>7090</v>
      </c>
      <c r="K1090" t="s">
        <v>13103</v>
      </c>
    </row>
    <row r="1091" spans="1:11" x14ac:dyDescent="0.45">
      <c r="A1091" t="s">
        <v>11759</v>
      </c>
      <c r="B1091">
        <v>7</v>
      </c>
      <c r="C1091" t="s">
        <v>4137</v>
      </c>
      <c r="D1091" t="s">
        <v>4136</v>
      </c>
      <c r="E1091" t="s">
        <v>3810</v>
      </c>
      <c r="F1091">
        <v>2022</v>
      </c>
      <c r="G1091" t="s">
        <v>4135</v>
      </c>
      <c r="I1091" t="s">
        <v>4134</v>
      </c>
      <c r="J1091" t="s">
        <v>4133</v>
      </c>
      <c r="K1091" t="s">
        <v>12412</v>
      </c>
    </row>
    <row r="1092" spans="1:11" x14ac:dyDescent="0.45">
      <c r="A1092" t="s">
        <v>11759</v>
      </c>
      <c r="B1092">
        <v>7</v>
      </c>
      <c r="C1092" t="s">
        <v>1903</v>
      </c>
      <c r="D1092" t="s">
        <v>1902</v>
      </c>
      <c r="E1092" t="s">
        <v>1901</v>
      </c>
      <c r="F1092">
        <v>2019</v>
      </c>
      <c r="G1092" t="s">
        <v>1899</v>
      </c>
      <c r="I1092" t="s">
        <v>1898</v>
      </c>
      <c r="J1092" t="s">
        <v>1897</v>
      </c>
      <c r="K1092" t="s">
        <v>12735</v>
      </c>
    </row>
    <row r="1093" spans="1:11" x14ac:dyDescent="0.45">
      <c r="A1093" t="s">
        <v>11761</v>
      </c>
      <c r="B1093" t="s">
        <v>9095</v>
      </c>
      <c r="C1093" t="s">
        <v>10162</v>
      </c>
      <c r="D1093" t="s">
        <v>10160</v>
      </c>
      <c r="F1093">
        <v>2020</v>
      </c>
      <c r="G1093" t="s">
        <v>11960</v>
      </c>
      <c r="H1093" t="s">
        <v>10154</v>
      </c>
      <c r="I1093" t="s">
        <v>10158</v>
      </c>
      <c r="J1093" t="s">
        <v>9084</v>
      </c>
      <c r="K1093" t="s">
        <v>13247</v>
      </c>
    </row>
    <row r="1094" spans="1:11" x14ac:dyDescent="0.45">
      <c r="A1094" t="s">
        <v>11759</v>
      </c>
      <c r="B1094">
        <v>7</v>
      </c>
      <c r="C1094" t="s">
        <v>4007</v>
      </c>
      <c r="D1094" t="s">
        <v>4006</v>
      </c>
      <c r="E1094" t="s">
        <v>4005</v>
      </c>
      <c r="F1094">
        <v>2022</v>
      </c>
      <c r="G1094" t="s">
        <v>4004</v>
      </c>
      <c r="I1094" t="s">
        <v>4003</v>
      </c>
      <c r="J1094" t="s">
        <v>4002</v>
      </c>
      <c r="K1094" t="s">
        <v>12431</v>
      </c>
    </row>
    <row r="1095" spans="1:11" x14ac:dyDescent="0.45">
      <c r="A1095" t="s">
        <v>11759</v>
      </c>
      <c r="B1095">
        <v>7</v>
      </c>
      <c r="C1095" t="s">
        <v>1652</v>
      </c>
      <c r="D1095" t="s">
        <v>1651</v>
      </c>
      <c r="E1095" t="s">
        <v>795</v>
      </c>
      <c r="F1095">
        <v>2018</v>
      </c>
      <c r="G1095" t="s">
        <v>1649</v>
      </c>
      <c r="K1095" t="s">
        <v>12769</v>
      </c>
    </row>
    <row r="1096" spans="1:11" x14ac:dyDescent="0.45">
      <c r="A1096" t="s">
        <v>11759</v>
      </c>
      <c r="B1096">
        <v>7</v>
      </c>
      <c r="C1096" t="s">
        <v>2039</v>
      </c>
      <c r="D1096" t="s">
        <v>2038</v>
      </c>
      <c r="E1096" t="s">
        <v>773</v>
      </c>
      <c r="F1096">
        <v>2019</v>
      </c>
      <c r="G1096" t="s">
        <v>2036</v>
      </c>
      <c r="I1096" t="s">
        <v>2035</v>
      </c>
      <c r="J1096" t="s">
        <v>2034</v>
      </c>
      <c r="K1096" t="s">
        <v>12716</v>
      </c>
    </row>
    <row r="1097" spans="1:11" x14ac:dyDescent="0.45">
      <c r="A1097" t="s">
        <v>11760</v>
      </c>
      <c r="B1097" t="s">
        <v>5857</v>
      </c>
      <c r="C1097" t="s">
        <v>7615</v>
      </c>
      <c r="D1097" t="s">
        <v>7613</v>
      </c>
      <c r="F1097">
        <v>2022</v>
      </c>
      <c r="G1097" t="s">
        <v>7610</v>
      </c>
      <c r="H1097" t="s">
        <v>7611</v>
      </c>
      <c r="I1097" t="s">
        <v>7609</v>
      </c>
      <c r="K1097" t="s">
        <v>13048</v>
      </c>
    </row>
    <row r="1098" spans="1:11" x14ac:dyDescent="0.45">
      <c r="A1098" t="s">
        <v>11761</v>
      </c>
      <c r="B1098" t="s">
        <v>9095</v>
      </c>
      <c r="C1098" t="s">
        <v>10192</v>
      </c>
      <c r="D1098" t="s">
        <v>10190</v>
      </c>
      <c r="F1098">
        <v>2022</v>
      </c>
      <c r="G1098" t="s">
        <v>11956</v>
      </c>
      <c r="H1098" t="s">
        <v>7611</v>
      </c>
      <c r="I1098" t="s">
        <v>10188</v>
      </c>
      <c r="J1098" t="s">
        <v>9084</v>
      </c>
      <c r="K1098" t="s">
        <v>13048</v>
      </c>
    </row>
    <row r="1099" spans="1:11" x14ac:dyDescent="0.45">
      <c r="A1099" t="s">
        <v>11759</v>
      </c>
      <c r="B1099">
        <v>7</v>
      </c>
      <c r="C1099" t="s">
        <v>4927</v>
      </c>
      <c r="D1099" t="s">
        <v>4926</v>
      </c>
      <c r="E1099" t="s">
        <v>795</v>
      </c>
      <c r="F1099">
        <v>2024</v>
      </c>
      <c r="G1099" t="s">
        <v>4925</v>
      </c>
      <c r="I1099" t="s">
        <v>4924</v>
      </c>
      <c r="J1099" t="s">
        <v>4923</v>
      </c>
      <c r="K1099" t="s">
        <v>12292</v>
      </c>
    </row>
    <row r="1100" spans="1:11" x14ac:dyDescent="0.45">
      <c r="A1100" t="s">
        <v>11760</v>
      </c>
      <c r="B1100" t="s">
        <v>5857</v>
      </c>
      <c r="C1100" t="s">
        <v>8538</v>
      </c>
      <c r="D1100" t="s">
        <v>8535</v>
      </c>
      <c r="F1100">
        <v>2023</v>
      </c>
      <c r="G1100" t="s">
        <v>8532</v>
      </c>
      <c r="H1100" t="s">
        <v>8533</v>
      </c>
      <c r="I1100" t="s">
        <v>8531</v>
      </c>
      <c r="K1100" t="s">
        <v>12968</v>
      </c>
    </row>
    <row r="1101" spans="1:11" x14ac:dyDescent="0.45">
      <c r="A1101" t="s">
        <v>11761</v>
      </c>
      <c r="B1101" t="s">
        <v>9095</v>
      </c>
      <c r="C1101" t="s">
        <v>9504</v>
      </c>
      <c r="D1101" t="s">
        <v>8535</v>
      </c>
      <c r="F1101">
        <v>2023</v>
      </c>
      <c r="G1101" t="s">
        <v>12038</v>
      </c>
      <c r="H1101" t="s">
        <v>8533</v>
      </c>
      <c r="I1101" t="s">
        <v>9502</v>
      </c>
      <c r="J1101" t="s">
        <v>9084</v>
      </c>
      <c r="K1101" t="s">
        <v>12968</v>
      </c>
    </row>
    <row r="1102" spans="1:11" x14ac:dyDescent="0.45">
      <c r="A1102" t="s">
        <v>11759</v>
      </c>
      <c r="B1102">
        <v>7</v>
      </c>
      <c r="C1102" t="s">
        <v>4033</v>
      </c>
      <c r="D1102" t="s">
        <v>4032</v>
      </c>
      <c r="E1102" t="s">
        <v>2679</v>
      </c>
      <c r="F1102">
        <v>2021</v>
      </c>
      <c r="G1102" t="s">
        <v>4031</v>
      </c>
      <c r="I1102" t="s">
        <v>4030</v>
      </c>
      <c r="J1102" t="s">
        <v>4029</v>
      </c>
      <c r="K1102" t="s">
        <v>12427</v>
      </c>
    </row>
    <row r="1103" spans="1:11" x14ac:dyDescent="0.45">
      <c r="A1103" t="s">
        <v>11759</v>
      </c>
      <c r="B1103">
        <v>7</v>
      </c>
      <c r="C1103" t="s">
        <v>2237</v>
      </c>
      <c r="D1103" t="s">
        <v>2236</v>
      </c>
      <c r="E1103" t="s">
        <v>1717</v>
      </c>
      <c r="F1103">
        <v>2018</v>
      </c>
      <c r="G1103" t="s">
        <v>2233</v>
      </c>
      <c r="I1103" t="s">
        <v>2232</v>
      </c>
      <c r="J1103" t="s">
        <v>2231</v>
      </c>
      <c r="K1103" t="s">
        <v>12690</v>
      </c>
    </row>
    <row r="1104" spans="1:11" x14ac:dyDescent="0.45">
      <c r="A1104" t="s">
        <v>11760</v>
      </c>
      <c r="B1104" t="s">
        <v>5857</v>
      </c>
      <c r="C1104" t="s">
        <v>6386</v>
      </c>
      <c r="D1104" t="s">
        <v>2236</v>
      </c>
      <c r="F1104">
        <v>2018</v>
      </c>
      <c r="G1104" t="s">
        <v>6383</v>
      </c>
      <c r="H1104" t="s">
        <v>6384</v>
      </c>
      <c r="I1104" t="s">
        <v>6382</v>
      </c>
      <c r="K1104" t="s">
        <v>12690</v>
      </c>
    </row>
    <row r="1105" spans="1:11" x14ac:dyDescent="0.45">
      <c r="A1105" t="s">
        <v>11761</v>
      </c>
      <c r="B1105" t="s">
        <v>9095</v>
      </c>
      <c r="C1105" t="s">
        <v>10598</v>
      </c>
      <c r="D1105" t="s">
        <v>2236</v>
      </c>
      <c r="F1105">
        <v>2018</v>
      </c>
      <c r="G1105" t="s">
        <v>11908</v>
      </c>
      <c r="H1105" t="s">
        <v>6384</v>
      </c>
      <c r="I1105" t="s">
        <v>2232</v>
      </c>
      <c r="J1105" t="s">
        <v>9084</v>
      </c>
      <c r="K1105" t="s">
        <v>12690</v>
      </c>
    </row>
    <row r="1106" spans="1:11" x14ac:dyDescent="0.45">
      <c r="A1106" t="s">
        <v>11759</v>
      </c>
      <c r="B1106">
        <v>7</v>
      </c>
      <c r="C1106" t="s">
        <v>5819</v>
      </c>
      <c r="D1106" t="s">
        <v>5818</v>
      </c>
      <c r="E1106" t="s">
        <v>773</v>
      </c>
      <c r="F1106">
        <v>2024</v>
      </c>
      <c r="G1106" t="s">
        <v>5817</v>
      </c>
      <c r="I1106" t="s">
        <v>5816</v>
      </c>
      <c r="J1106" t="s">
        <v>5815</v>
      </c>
      <c r="K1106" t="s">
        <v>12155</v>
      </c>
    </row>
    <row r="1107" spans="1:11" x14ac:dyDescent="0.45">
      <c r="A1107" t="s">
        <v>11759</v>
      </c>
      <c r="B1107">
        <v>7</v>
      </c>
      <c r="C1107" t="s">
        <v>5001</v>
      </c>
      <c r="D1107" t="s">
        <v>5000</v>
      </c>
      <c r="E1107" t="s">
        <v>655</v>
      </c>
      <c r="F1107">
        <v>2024</v>
      </c>
      <c r="G1107" t="s">
        <v>4999</v>
      </c>
      <c r="I1107" t="s">
        <v>4998</v>
      </c>
      <c r="J1107" t="s">
        <v>4997</v>
      </c>
      <c r="K1107" t="s">
        <v>12281</v>
      </c>
    </row>
    <row r="1108" spans="1:11" x14ac:dyDescent="0.45">
      <c r="A1108" t="s">
        <v>11760</v>
      </c>
      <c r="B1108" t="s">
        <v>5857</v>
      </c>
      <c r="C1108" t="s">
        <v>8326</v>
      </c>
      <c r="D1108" t="s">
        <v>5000</v>
      </c>
      <c r="F1108">
        <v>2024</v>
      </c>
      <c r="G1108" t="s">
        <v>8321</v>
      </c>
      <c r="H1108" t="s">
        <v>8322</v>
      </c>
      <c r="I1108" t="s">
        <v>8320</v>
      </c>
      <c r="K1108" t="s">
        <v>12281</v>
      </c>
    </row>
    <row r="1109" spans="1:11" x14ac:dyDescent="0.45">
      <c r="A1109" t="s">
        <v>11761</v>
      </c>
      <c r="B1109" t="s">
        <v>9095</v>
      </c>
      <c r="C1109" t="s">
        <v>9127</v>
      </c>
      <c r="D1109" t="s">
        <v>9125</v>
      </c>
      <c r="F1109">
        <v>2024</v>
      </c>
      <c r="G1109" t="s">
        <v>12081</v>
      </c>
      <c r="H1109" t="s">
        <v>8322</v>
      </c>
      <c r="I1109" t="s">
        <v>9123</v>
      </c>
      <c r="J1109" t="s">
        <v>9084</v>
      </c>
      <c r="K1109" t="s">
        <v>12281</v>
      </c>
    </row>
    <row r="1110" spans="1:11" x14ac:dyDescent="0.45">
      <c r="A1110" t="s">
        <v>11759</v>
      </c>
      <c r="B1110">
        <v>7</v>
      </c>
      <c r="C1110" t="s">
        <v>4419</v>
      </c>
      <c r="D1110" t="s">
        <v>4418</v>
      </c>
      <c r="E1110" t="s">
        <v>2981</v>
      </c>
      <c r="F1110">
        <v>2022</v>
      </c>
      <c r="G1110" t="s">
        <v>4417</v>
      </c>
      <c r="I1110" t="s">
        <v>4416</v>
      </c>
      <c r="J1110" t="s">
        <v>4415</v>
      </c>
      <c r="K1110" t="s">
        <v>12369</v>
      </c>
    </row>
    <row r="1111" spans="1:11" x14ac:dyDescent="0.45">
      <c r="A1111" t="s">
        <v>11759</v>
      </c>
      <c r="B1111">
        <v>7</v>
      </c>
      <c r="C1111" t="s">
        <v>1825</v>
      </c>
      <c r="D1111" t="s">
        <v>1824</v>
      </c>
      <c r="E1111" t="s">
        <v>1823</v>
      </c>
      <c r="F1111">
        <v>2019</v>
      </c>
      <c r="G1111" t="s">
        <v>1821</v>
      </c>
      <c r="I1111" t="s">
        <v>1820</v>
      </c>
      <c r="J1111" t="s">
        <v>1819</v>
      </c>
      <c r="K1111" t="s">
        <v>12746</v>
      </c>
    </row>
    <row r="1112" spans="1:11" x14ac:dyDescent="0.45">
      <c r="A1112" t="s">
        <v>11759</v>
      </c>
      <c r="B1112">
        <v>7</v>
      </c>
      <c r="C1112" t="s">
        <v>5361</v>
      </c>
      <c r="D1112" t="s">
        <v>5360</v>
      </c>
      <c r="E1112" t="s">
        <v>5359</v>
      </c>
      <c r="F1112">
        <v>2024</v>
      </c>
      <c r="G1112" t="s">
        <v>5356</v>
      </c>
      <c r="I1112" t="s">
        <v>5355</v>
      </c>
      <c r="K1112" t="s">
        <v>12226</v>
      </c>
    </row>
    <row r="1113" spans="1:11" x14ac:dyDescent="0.45">
      <c r="A1113" t="s">
        <v>11759</v>
      </c>
      <c r="B1113">
        <v>7</v>
      </c>
      <c r="C1113" t="s">
        <v>3503</v>
      </c>
      <c r="D1113" t="s">
        <v>3502</v>
      </c>
      <c r="E1113" t="s">
        <v>2774</v>
      </c>
      <c r="F1113">
        <v>2022</v>
      </c>
      <c r="G1113" t="s">
        <v>3501</v>
      </c>
      <c r="I1113" t="s">
        <v>3500</v>
      </c>
      <c r="J1113" t="s">
        <v>3499</v>
      </c>
      <c r="K1113" t="s">
        <v>12504</v>
      </c>
    </row>
    <row r="1114" spans="1:11" x14ac:dyDescent="0.45">
      <c r="A1114" t="s">
        <v>11759</v>
      </c>
      <c r="B1114">
        <v>7</v>
      </c>
      <c r="C1114" t="s">
        <v>1795</v>
      </c>
      <c r="D1114" t="s">
        <v>1794</v>
      </c>
      <c r="E1114" t="s">
        <v>1793</v>
      </c>
      <c r="F1114">
        <v>2019</v>
      </c>
      <c r="G1114" t="s">
        <v>1791</v>
      </c>
      <c r="I1114" t="s">
        <v>1790</v>
      </c>
      <c r="J1114" t="s">
        <v>1789</v>
      </c>
      <c r="K1114" t="s">
        <v>12750</v>
      </c>
    </row>
    <row r="1115" spans="1:11" x14ac:dyDescent="0.45">
      <c r="A1115" t="s">
        <v>11759</v>
      </c>
      <c r="B1115">
        <v>7</v>
      </c>
      <c r="C1115" t="s">
        <v>3818</v>
      </c>
      <c r="D1115" t="s">
        <v>3817</v>
      </c>
      <c r="E1115" t="s">
        <v>2947</v>
      </c>
      <c r="F1115">
        <v>2022</v>
      </c>
      <c r="G1115" t="s">
        <v>3816</v>
      </c>
      <c r="I1115" t="s">
        <v>3815</v>
      </c>
      <c r="J1115" t="s">
        <v>3814</v>
      </c>
      <c r="K1115" t="s">
        <v>12458</v>
      </c>
    </row>
    <row r="1116" spans="1:11" x14ac:dyDescent="0.45">
      <c r="A1116" t="s">
        <v>11759</v>
      </c>
      <c r="B1116">
        <v>7</v>
      </c>
      <c r="C1116" t="s">
        <v>1015</v>
      </c>
      <c r="D1116" t="s">
        <v>1014</v>
      </c>
      <c r="E1116" t="s">
        <v>1013</v>
      </c>
      <c r="F1116">
        <v>2021</v>
      </c>
      <c r="G1116" t="s">
        <v>1011</v>
      </c>
      <c r="I1116" t="s">
        <v>1010</v>
      </c>
      <c r="J1116" t="s">
        <v>1009</v>
      </c>
      <c r="K1116" t="s">
        <v>12858</v>
      </c>
    </row>
    <row r="1117" spans="1:11" x14ac:dyDescent="0.45">
      <c r="A1117" t="s">
        <v>11760</v>
      </c>
      <c r="B1117" t="s">
        <v>5857</v>
      </c>
      <c r="C1117" t="s">
        <v>6169</v>
      </c>
      <c r="D1117" t="s">
        <v>6166</v>
      </c>
      <c r="F1117">
        <v>2020</v>
      </c>
      <c r="G1117" t="s">
        <v>6163</v>
      </c>
      <c r="H1117" t="s">
        <v>6164</v>
      </c>
      <c r="I1117" t="s">
        <v>6162</v>
      </c>
      <c r="K1117" t="s">
        <v>13192</v>
      </c>
    </row>
    <row r="1118" spans="1:11" x14ac:dyDescent="0.45">
      <c r="A1118" t="s">
        <v>11760</v>
      </c>
      <c r="B1118" t="s">
        <v>5857</v>
      </c>
      <c r="C1118" t="s">
        <v>6126</v>
      </c>
      <c r="D1118" t="s">
        <v>6123</v>
      </c>
      <c r="F1118">
        <v>2019</v>
      </c>
      <c r="G1118" t="s">
        <v>6120</v>
      </c>
      <c r="H1118" t="s">
        <v>6121</v>
      </c>
      <c r="I1118" t="s">
        <v>6119</v>
      </c>
      <c r="K1118" t="s">
        <v>13197</v>
      </c>
    </row>
    <row r="1119" spans="1:11" x14ac:dyDescent="0.45">
      <c r="A1119" t="s">
        <v>11761</v>
      </c>
      <c r="B1119" t="s">
        <v>9095</v>
      </c>
      <c r="C1119" t="s">
        <v>9875</v>
      </c>
      <c r="D1119" t="s">
        <v>6123</v>
      </c>
      <c r="F1119">
        <v>2019</v>
      </c>
      <c r="G1119" t="s">
        <v>11994</v>
      </c>
      <c r="H1119" t="s">
        <v>6121</v>
      </c>
      <c r="I1119" t="s">
        <v>9873</v>
      </c>
      <c r="J1119" t="s">
        <v>9084</v>
      </c>
      <c r="K1119" t="s">
        <v>13197</v>
      </c>
    </row>
    <row r="1120" spans="1:11" x14ac:dyDescent="0.45">
      <c r="A1120" t="s">
        <v>11759</v>
      </c>
      <c r="B1120">
        <v>7</v>
      </c>
      <c r="C1120" t="s">
        <v>1216</v>
      </c>
      <c r="D1120" t="s">
        <v>1215</v>
      </c>
      <c r="E1120" t="s">
        <v>1214</v>
      </c>
      <c r="F1120">
        <v>2021</v>
      </c>
      <c r="G1120" t="s">
        <v>1212</v>
      </c>
      <c r="I1120" t="s">
        <v>1211</v>
      </c>
      <c r="J1120" t="s">
        <v>1210</v>
      </c>
      <c r="K1120" t="s">
        <v>12829</v>
      </c>
    </row>
    <row r="1121" spans="1:11" x14ac:dyDescent="0.45">
      <c r="A1121" t="s">
        <v>11759</v>
      </c>
      <c r="B1121">
        <v>7</v>
      </c>
      <c r="C1121" t="s">
        <v>2271</v>
      </c>
      <c r="D1121" t="s">
        <v>2270</v>
      </c>
      <c r="E1121" t="s">
        <v>1731</v>
      </c>
      <c r="F1121">
        <v>2017</v>
      </c>
      <c r="G1121" t="s">
        <v>2268</v>
      </c>
      <c r="I1121" t="s">
        <v>2267</v>
      </c>
      <c r="J1121" t="s">
        <v>2266</v>
      </c>
      <c r="K1121" t="s">
        <v>12685</v>
      </c>
    </row>
    <row r="1122" spans="1:11" x14ac:dyDescent="0.45">
      <c r="A1122" t="s">
        <v>11759</v>
      </c>
      <c r="B1122">
        <v>7</v>
      </c>
      <c r="C1122" t="s">
        <v>635</v>
      </c>
      <c r="D1122" t="s">
        <v>634</v>
      </c>
      <c r="E1122" t="s">
        <v>633</v>
      </c>
      <c r="F1122">
        <v>2020</v>
      </c>
      <c r="G1122" t="s">
        <v>632</v>
      </c>
      <c r="I1122" t="s">
        <v>631</v>
      </c>
      <c r="J1122" t="s">
        <v>630</v>
      </c>
      <c r="K1122" t="s">
        <v>12911</v>
      </c>
    </row>
    <row r="1123" spans="1:11" x14ac:dyDescent="0.45">
      <c r="A1123" t="s">
        <v>11760</v>
      </c>
      <c r="B1123" t="s">
        <v>5901</v>
      </c>
      <c r="C1123" t="s">
        <v>6837</v>
      </c>
      <c r="D1123" t="s">
        <v>634</v>
      </c>
      <c r="F1123">
        <v>2020</v>
      </c>
      <c r="G1123" t="s">
        <v>6833</v>
      </c>
      <c r="H1123" t="s">
        <v>6834</v>
      </c>
      <c r="I1123" t="s">
        <v>6832</v>
      </c>
      <c r="K1123" t="s">
        <v>12911</v>
      </c>
    </row>
    <row r="1124" spans="1:11" x14ac:dyDescent="0.45">
      <c r="A1124" t="s">
        <v>11761</v>
      </c>
      <c r="B1124" t="s">
        <v>9095</v>
      </c>
      <c r="C1124" t="s">
        <v>11346</v>
      </c>
      <c r="D1124" t="s">
        <v>634</v>
      </c>
      <c r="F1124">
        <v>2020</v>
      </c>
      <c r="G1124" t="s">
        <v>11812</v>
      </c>
      <c r="H1124" t="s">
        <v>6834</v>
      </c>
      <c r="I1124" t="s">
        <v>631</v>
      </c>
      <c r="J1124" t="s">
        <v>9084</v>
      </c>
      <c r="K1124" t="s">
        <v>12911</v>
      </c>
    </row>
    <row r="1125" spans="1:11" x14ac:dyDescent="0.45">
      <c r="A1125" t="s">
        <v>11759</v>
      </c>
      <c r="B1125">
        <v>7</v>
      </c>
      <c r="C1125" t="s">
        <v>1159</v>
      </c>
      <c r="D1125" t="s">
        <v>1158</v>
      </c>
      <c r="E1125" t="s">
        <v>1157</v>
      </c>
      <c r="F1125">
        <v>2020</v>
      </c>
      <c r="G1125" t="s">
        <v>1156</v>
      </c>
      <c r="I1125" t="s">
        <v>1155</v>
      </c>
      <c r="J1125" t="s">
        <v>1154</v>
      </c>
      <c r="K1125" t="s">
        <v>12837</v>
      </c>
    </row>
    <row r="1126" spans="1:11" x14ac:dyDescent="0.45">
      <c r="A1126" t="s">
        <v>11760</v>
      </c>
      <c r="B1126" t="s">
        <v>5901</v>
      </c>
      <c r="C1126" t="s">
        <v>7225</v>
      </c>
      <c r="D1126" t="s">
        <v>7223</v>
      </c>
      <c r="F1126">
        <v>2020</v>
      </c>
      <c r="G1126" t="s">
        <v>7220</v>
      </c>
      <c r="H1126" t="s">
        <v>7221</v>
      </c>
      <c r="I1126" t="s">
        <v>7219</v>
      </c>
      <c r="K1126" t="s">
        <v>13089</v>
      </c>
    </row>
    <row r="1127" spans="1:11" x14ac:dyDescent="0.45">
      <c r="A1127" t="s">
        <v>11761</v>
      </c>
      <c r="B1127" t="s">
        <v>9095</v>
      </c>
      <c r="C1127" t="s">
        <v>10759</v>
      </c>
      <c r="D1127" t="s">
        <v>7223</v>
      </c>
      <c r="F1127">
        <v>2020</v>
      </c>
      <c r="G1127" t="s">
        <v>11890</v>
      </c>
      <c r="H1127" t="s">
        <v>7221</v>
      </c>
      <c r="I1127" t="s">
        <v>10757</v>
      </c>
      <c r="J1127" t="s">
        <v>9084</v>
      </c>
      <c r="K1127" t="s">
        <v>13089</v>
      </c>
    </row>
    <row r="1128" spans="1:11" x14ac:dyDescent="0.45">
      <c r="A1128" t="s">
        <v>11760</v>
      </c>
      <c r="B1128" t="s">
        <v>5857</v>
      </c>
      <c r="C1128" t="s">
        <v>8043</v>
      </c>
      <c r="D1128" t="s">
        <v>8040</v>
      </c>
      <c r="F1128">
        <v>2022</v>
      </c>
      <c r="G1128" t="s">
        <v>8037</v>
      </c>
      <c r="H1128" t="s">
        <v>8038</v>
      </c>
      <c r="I1128" t="s">
        <v>8036</v>
      </c>
      <c r="K1128" t="s">
        <v>13008</v>
      </c>
    </row>
    <row r="1129" spans="1:11" x14ac:dyDescent="0.45">
      <c r="A1129" t="s">
        <v>11761</v>
      </c>
      <c r="B1129" t="s">
        <v>9095</v>
      </c>
      <c r="C1129" t="s">
        <v>9704</v>
      </c>
      <c r="D1129" t="s">
        <v>8040</v>
      </c>
      <c r="F1129">
        <v>2022</v>
      </c>
      <c r="G1129" t="s">
        <v>12015</v>
      </c>
      <c r="H1129" t="s">
        <v>8038</v>
      </c>
      <c r="I1129" t="s">
        <v>9701</v>
      </c>
      <c r="J1129" t="s">
        <v>9084</v>
      </c>
      <c r="K1129" t="s">
        <v>13008</v>
      </c>
    </row>
    <row r="1130" spans="1:11" x14ac:dyDescent="0.45">
      <c r="A1130" t="s">
        <v>11760</v>
      </c>
      <c r="B1130" t="s">
        <v>5857</v>
      </c>
      <c r="C1130" t="s">
        <v>8759</v>
      </c>
      <c r="D1130" t="s">
        <v>8756</v>
      </c>
      <c r="F1130">
        <v>2024</v>
      </c>
      <c r="G1130" t="s">
        <v>8753</v>
      </c>
      <c r="H1130" t="s">
        <v>8754</v>
      </c>
      <c r="I1130" t="s">
        <v>8752</v>
      </c>
      <c r="K1130" t="s">
        <v>12949</v>
      </c>
    </row>
    <row r="1131" spans="1:11" x14ac:dyDescent="0.45">
      <c r="A1131" t="s">
        <v>11761</v>
      </c>
      <c r="B1131" t="s">
        <v>9095</v>
      </c>
      <c r="C1131" t="s">
        <v>11363</v>
      </c>
      <c r="D1131" t="s">
        <v>8756</v>
      </c>
      <c r="F1131">
        <v>2024</v>
      </c>
      <c r="G1131" t="s">
        <v>11810</v>
      </c>
      <c r="H1131" t="s">
        <v>8754</v>
      </c>
      <c r="I1131" t="s">
        <v>11360</v>
      </c>
      <c r="J1131" t="s">
        <v>9084</v>
      </c>
      <c r="K1131" t="s">
        <v>12949</v>
      </c>
    </row>
    <row r="1132" spans="1:11" x14ac:dyDescent="0.45">
      <c r="A1132" t="s">
        <v>11759</v>
      </c>
      <c r="B1132">
        <v>7</v>
      </c>
      <c r="C1132" t="s">
        <v>2243</v>
      </c>
      <c r="D1132" t="s">
        <v>2242</v>
      </c>
      <c r="E1132" t="s">
        <v>655</v>
      </c>
      <c r="F1132">
        <v>2018</v>
      </c>
      <c r="G1132" t="s">
        <v>2241</v>
      </c>
      <c r="I1132" t="s">
        <v>2240</v>
      </c>
      <c r="J1132" t="s">
        <v>2239</v>
      </c>
      <c r="K1132" t="s">
        <v>12689</v>
      </c>
    </row>
    <row r="1133" spans="1:11" x14ac:dyDescent="0.45">
      <c r="A1133" t="s">
        <v>11759</v>
      </c>
      <c r="B1133">
        <v>7</v>
      </c>
      <c r="C1133" t="s">
        <v>4955</v>
      </c>
      <c r="D1133" t="s">
        <v>4954</v>
      </c>
      <c r="E1133" t="s">
        <v>4953</v>
      </c>
      <c r="F1133">
        <v>2024</v>
      </c>
      <c r="G1133" t="s">
        <v>4951</v>
      </c>
      <c r="I1133" t="s">
        <v>4950</v>
      </c>
      <c r="J1133" t="s">
        <v>4949</v>
      </c>
      <c r="K1133" t="s">
        <v>12288</v>
      </c>
    </row>
    <row r="1134" spans="1:11" x14ac:dyDescent="0.45">
      <c r="A1134" t="s">
        <v>11759</v>
      </c>
      <c r="B1134">
        <v>7</v>
      </c>
      <c r="C1134" t="s">
        <v>2264</v>
      </c>
      <c r="D1134" t="s">
        <v>2263</v>
      </c>
      <c r="E1134" t="s">
        <v>655</v>
      </c>
      <c r="F1134">
        <v>2017</v>
      </c>
      <c r="G1134" t="s">
        <v>2262</v>
      </c>
      <c r="I1134" t="s">
        <v>2261</v>
      </c>
      <c r="J1134" t="s">
        <v>2260</v>
      </c>
      <c r="K1134" t="s">
        <v>12686</v>
      </c>
    </row>
    <row r="1135" spans="1:11" x14ac:dyDescent="0.45">
      <c r="A1135" t="s">
        <v>11760</v>
      </c>
      <c r="B1135" t="s">
        <v>5857</v>
      </c>
      <c r="C1135" t="s">
        <v>9069</v>
      </c>
      <c r="D1135" t="s">
        <v>9066</v>
      </c>
      <c r="F1135">
        <v>2024</v>
      </c>
      <c r="G1135" t="s">
        <v>9062</v>
      </c>
      <c r="H1135" t="s">
        <v>9063</v>
      </c>
      <c r="I1135" t="s">
        <v>9061</v>
      </c>
      <c r="K1135" t="s">
        <v>12916</v>
      </c>
    </row>
    <row r="1136" spans="1:11" x14ac:dyDescent="0.45">
      <c r="A1136" t="s">
        <v>11761</v>
      </c>
      <c r="B1136" t="s">
        <v>9095</v>
      </c>
      <c r="C1136" t="s">
        <v>9490</v>
      </c>
      <c r="D1136" t="s">
        <v>9488</v>
      </c>
      <c r="F1136">
        <v>2024</v>
      </c>
      <c r="G1136" t="s">
        <v>12040</v>
      </c>
      <c r="H1136" t="s">
        <v>9063</v>
      </c>
      <c r="I1136" t="s">
        <v>9486</v>
      </c>
      <c r="J1136" t="s">
        <v>9084</v>
      </c>
      <c r="K1136" t="s">
        <v>13258</v>
      </c>
    </row>
    <row r="1137" spans="1:11" x14ac:dyDescent="0.45">
      <c r="A1137" t="s">
        <v>11759</v>
      </c>
      <c r="B1137">
        <v>7</v>
      </c>
      <c r="C1137" t="s">
        <v>4721</v>
      </c>
      <c r="D1137" t="s">
        <v>4720</v>
      </c>
      <c r="E1137" t="s">
        <v>2198</v>
      </c>
      <c r="F1137">
        <v>2024</v>
      </c>
      <c r="G1137" t="s">
        <v>4719</v>
      </c>
      <c r="I1137" t="s">
        <v>4718</v>
      </c>
      <c r="J1137" t="s">
        <v>4717</v>
      </c>
      <c r="K1137" t="s">
        <v>12323</v>
      </c>
    </row>
    <row r="1138" spans="1:11" x14ac:dyDescent="0.45">
      <c r="A1138" t="s">
        <v>11759</v>
      </c>
      <c r="B1138">
        <v>7</v>
      </c>
      <c r="C1138" t="s">
        <v>5671</v>
      </c>
      <c r="D1138" t="s">
        <v>5670</v>
      </c>
      <c r="E1138" t="s">
        <v>4500</v>
      </c>
      <c r="F1138">
        <v>2024</v>
      </c>
      <c r="G1138" t="s">
        <v>5669</v>
      </c>
      <c r="I1138" t="s">
        <v>5668</v>
      </c>
      <c r="J1138" t="s">
        <v>5667</v>
      </c>
      <c r="K1138" t="s">
        <v>12179</v>
      </c>
    </row>
    <row r="1139" spans="1:11" x14ac:dyDescent="0.45">
      <c r="A1139" t="s">
        <v>11760</v>
      </c>
      <c r="B1139" t="s">
        <v>5857</v>
      </c>
      <c r="C1139" t="s">
        <v>6210</v>
      </c>
      <c r="D1139" t="s">
        <v>6207</v>
      </c>
      <c r="F1139">
        <v>2018</v>
      </c>
      <c r="G1139" t="s">
        <v>6204</v>
      </c>
      <c r="H1139" t="s">
        <v>6205</v>
      </c>
      <c r="I1139" t="s">
        <v>6203</v>
      </c>
      <c r="K1139" t="s">
        <v>13188</v>
      </c>
    </row>
    <row r="1140" spans="1:11" x14ac:dyDescent="0.45">
      <c r="A1140" t="s">
        <v>11761</v>
      </c>
      <c r="B1140" t="s">
        <v>9095</v>
      </c>
      <c r="C1140" t="s">
        <v>9269</v>
      </c>
      <c r="D1140" t="s">
        <v>9267</v>
      </c>
      <c r="F1140">
        <v>2018</v>
      </c>
      <c r="G1140" t="s">
        <v>12065</v>
      </c>
      <c r="H1140" t="s">
        <v>6205</v>
      </c>
      <c r="I1140" t="s">
        <v>9265</v>
      </c>
      <c r="J1140" t="s">
        <v>9084</v>
      </c>
      <c r="K1140" t="s">
        <v>13188</v>
      </c>
    </row>
    <row r="1141" spans="1:11" x14ac:dyDescent="0.45">
      <c r="A1141" t="s">
        <v>11760</v>
      </c>
      <c r="B1141" t="s">
        <v>5857</v>
      </c>
      <c r="C1141" t="s">
        <v>9059</v>
      </c>
      <c r="D1141" t="s">
        <v>9056</v>
      </c>
      <c r="F1141">
        <v>2024</v>
      </c>
      <c r="G1141" t="s">
        <v>9053</v>
      </c>
      <c r="H1141" t="s">
        <v>9054</v>
      </c>
      <c r="I1141" t="s">
        <v>9052</v>
      </c>
      <c r="K1141" t="s">
        <v>12917</v>
      </c>
    </row>
    <row r="1142" spans="1:11" x14ac:dyDescent="0.45">
      <c r="A1142" t="s">
        <v>388</v>
      </c>
      <c r="C1142" t="s">
        <v>579</v>
      </c>
      <c r="D1142" t="s">
        <v>580</v>
      </c>
      <c r="F1142">
        <v>2019</v>
      </c>
      <c r="G1142" t="s">
        <v>574</v>
      </c>
      <c r="H1142" t="s">
        <v>576</v>
      </c>
      <c r="I1142" t="s">
        <v>577</v>
      </c>
      <c r="J1142" t="s">
        <v>573</v>
      </c>
      <c r="K1142" t="s">
        <v>12135</v>
      </c>
    </row>
    <row r="1143" spans="1:11" x14ac:dyDescent="0.45">
      <c r="A1143" t="s">
        <v>11760</v>
      </c>
      <c r="B1143" t="s">
        <v>5857</v>
      </c>
      <c r="C1143" t="s">
        <v>6076</v>
      </c>
      <c r="D1143" t="s">
        <v>580</v>
      </c>
      <c r="F1143">
        <v>2019</v>
      </c>
      <c r="G1143" t="s">
        <v>6073</v>
      </c>
      <c r="H1143" t="s">
        <v>576</v>
      </c>
      <c r="I1143" t="s">
        <v>6072</v>
      </c>
      <c r="K1143" t="s">
        <v>12135</v>
      </c>
    </row>
    <row r="1144" spans="1:11" x14ac:dyDescent="0.45">
      <c r="A1144" t="s">
        <v>11761</v>
      </c>
      <c r="B1144" t="s">
        <v>9095</v>
      </c>
      <c r="C1144" t="s">
        <v>11374</v>
      </c>
      <c r="D1144" t="s">
        <v>580</v>
      </c>
      <c r="F1144">
        <v>2019</v>
      </c>
      <c r="G1144" t="s">
        <v>11808</v>
      </c>
      <c r="H1144" t="s">
        <v>576</v>
      </c>
      <c r="I1144" t="s">
        <v>577</v>
      </c>
      <c r="J1144" t="s">
        <v>9084</v>
      </c>
      <c r="K1144" t="s">
        <v>12135</v>
      </c>
    </row>
    <row r="1145" spans="1:11" x14ac:dyDescent="0.45">
      <c r="A1145" t="s">
        <v>11759</v>
      </c>
      <c r="B1145">
        <v>7</v>
      </c>
      <c r="C1145" t="s">
        <v>657</v>
      </c>
      <c r="D1145" t="s">
        <v>656</v>
      </c>
      <c r="E1145" t="s">
        <v>655</v>
      </c>
      <c r="F1145">
        <v>2020</v>
      </c>
      <c r="G1145" t="s">
        <v>654</v>
      </c>
      <c r="I1145" t="s">
        <v>653</v>
      </c>
      <c r="J1145" t="s">
        <v>652</v>
      </c>
      <c r="K1145" t="s">
        <v>12908</v>
      </c>
    </row>
    <row r="1146" spans="1:11" x14ac:dyDescent="0.45">
      <c r="A1146" t="s">
        <v>11759</v>
      </c>
      <c r="B1146">
        <v>7</v>
      </c>
      <c r="C1146" t="s">
        <v>3771</v>
      </c>
      <c r="D1146" t="s">
        <v>3770</v>
      </c>
      <c r="E1146" t="s">
        <v>3664</v>
      </c>
      <c r="F1146">
        <v>2022</v>
      </c>
      <c r="G1146" t="s">
        <v>3768</v>
      </c>
      <c r="I1146" t="s">
        <v>3767</v>
      </c>
      <c r="J1146" t="s">
        <v>3766</v>
      </c>
      <c r="K1146" t="s">
        <v>12465</v>
      </c>
    </row>
    <row r="1147" spans="1:11" x14ac:dyDescent="0.45">
      <c r="A1147" t="s">
        <v>11760</v>
      </c>
      <c r="B1147" t="s">
        <v>5857</v>
      </c>
      <c r="C1147" t="s">
        <v>8223</v>
      </c>
      <c r="D1147" t="s">
        <v>3770</v>
      </c>
      <c r="F1147">
        <v>2022</v>
      </c>
      <c r="G1147" t="s">
        <v>8220</v>
      </c>
      <c r="H1147" t="s">
        <v>8221</v>
      </c>
      <c r="I1147" t="s">
        <v>8219</v>
      </c>
      <c r="K1147" t="s">
        <v>12465</v>
      </c>
    </row>
    <row r="1148" spans="1:11" x14ac:dyDescent="0.45">
      <c r="A1148" t="s">
        <v>11759</v>
      </c>
      <c r="B1148">
        <v>7</v>
      </c>
      <c r="C1148" t="s">
        <v>2620</v>
      </c>
      <c r="D1148" t="s">
        <v>2619</v>
      </c>
      <c r="E1148" t="s">
        <v>1581</v>
      </c>
      <c r="F1148">
        <v>2024</v>
      </c>
      <c r="G1148" t="s">
        <v>2618</v>
      </c>
      <c r="I1148" t="s">
        <v>2617</v>
      </c>
      <c r="J1148" t="s">
        <v>2616</v>
      </c>
      <c r="K1148" t="s">
        <v>12635</v>
      </c>
    </row>
    <row r="1149" spans="1:11" x14ac:dyDescent="0.45">
      <c r="A1149" t="s">
        <v>11759</v>
      </c>
      <c r="B1149">
        <v>7</v>
      </c>
      <c r="C1149" t="s">
        <v>5286</v>
      </c>
      <c r="D1149" t="s">
        <v>5285</v>
      </c>
      <c r="E1149" t="s">
        <v>4614</v>
      </c>
      <c r="F1149">
        <v>2024</v>
      </c>
      <c r="G1149" t="s">
        <v>5283</v>
      </c>
      <c r="I1149" t="s">
        <v>5282</v>
      </c>
      <c r="J1149" t="s">
        <v>5281</v>
      </c>
      <c r="K1149" t="s">
        <v>12237</v>
      </c>
    </row>
    <row r="1150" spans="1:11" x14ac:dyDescent="0.45">
      <c r="A1150" t="s">
        <v>11759</v>
      </c>
      <c r="B1150">
        <v>7</v>
      </c>
      <c r="C1150" t="s">
        <v>2857</v>
      </c>
      <c r="D1150" t="s">
        <v>2856</v>
      </c>
      <c r="E1150" t="s">
        <v>2855</v>
      </c>
      <c r="F1150">
        <v>2023</v>
      </c>
      <c r="G1150" t="s">
        <v>2853</v>
      </c>
      <c r="I1150" t="s">
        <v>2852</v>
      </c>
      <c r="J1150" t="s">
        <v>2851</v>
      </c>
      <c r="K1150" t="s">
        <v>12600</v>
      </c>
    </row>
    <row r="1151" spans="1:11" x14ac:dyDescent="0.45">
      <c r="A1151" t="s">
        <v>388</v>
      </c>
      <c r="C1151" t="s">
        <v>502</v>
      </c>
      <c r="D1151" t="s">
        <v>503</v>
      </c>
      <c r="F1151">
        <v>2024</v>
      </c>
      <c r="G1151" t="s">
        <v>495</v>
      </c>
      <c r="H1151" t="s">
        <v>497</v>
      </c>
      <c r="I1151" t="s">
        <v>499</v>
      </c>
      <c r="J1151" t="s">
        <v>494</v>
      </c>
      <c r="K1151" t="s">
        <v>12143</v>
      </c>
    </row>
    <row r="1152" spans="1:11" x14ac:dyDescent="0.45">
      <c r="A1152" t="s">
        <v>11760</v>
      </c>
      <c r="B1152" t="s">
        <v>5857</v>
      </c>
      <c r="C1152" t="s">
        <v>7804</v>
      </c>
      <c r="D1152" t="s">
        <v>7802</v>
      </c>
      <c r="F1152">
        <v>2023</v>
      </c>
      <c r="G1152" t="s">
        <v>7799</v>
      </c>
      <c r="H1152" t="s">
        <v>7800</v>
      </c>
      <c r="I1152" t="s">
        <v>7798</v>
      </c>
      <c r="K1152" t="s">
        <v>13033</v>
      </c>
    </row>
    <row r="1153" spans="1:11" x14ac:dyDescent="0.45">
      <c r="A1153" t="s">
        <v>11760</v>
      </c>
      <c r="B1153" t="s">
        <v>5857</v>
      </c>
      <c r="C1153" t="s">
        <v>7860</v>
      </c>
      <c r="D1153" t="s">
        <v>7857</v>
      </c>
      <c r="F1153">
        <v>2023</v>
      </c>
      <c r="G1153" t="s">
        <v>7854</v>
      </c>
      <c r="H1153" t="s">
        <v>7855</v>
      </c>
      <c r="I1153" t="s">
        <v>7853</v>
      </c>
      <c r="K1153" t="s">
        <v>13027</v>
      </c>
    </row>
    <row r="1154" spans="1:11" x14ac:dyDescent="0.45">
      <c r="A1154" t="s">
        <v>11761</v>
      </c>
      <c r="B1154" t="s">
        <v>9095</v>
      </c>
      <c r="C1154" t="s">
        <v>9498</v>
      </c>
      <c r="D1154" t="s">
        <v>7857</v>
      </c>
      <c r="F1154">
        <v>2023</v>
      </c>
      <c r="G1154" t="s">
        <v>12039</v>
      </c>
      <c r="H1154" t="s">
        <v>7855</v>
      </c>
      <c r="I1154" t="s">
        <v>9495</v>
      </c>
      <c r="J1154" t="s">
        <v>9084</v>
      </c>
      <c r="K1154" t="s">
        <v>13027</v>
      </c>
    </row>
    <row r="1155" spans="1:11" x14ac:dyDescent="0.45">
      <c r="A1155" t="s">
        <v>11760</v>
      </c>
      <c r="B1155" t="s">
        <v>5857</v>
      </c>
      <c r="C1155" t="s">
        <v>7689</v>
      </c>
      <c r="D1155" t="s">
        <v>7686</v>
      </c>
      <c r="F1155">
        <v>2022</v>
      </c>
      <c r="G1155" t="s">
        <v>7684</v>
      </c>
      <c r="H1155" t="s">
        <v>7685</v>
      </c>
      <c r="I1155" t="s">
        <v>7683</v>
      </c>
      <c r="K1155" t="s">
        <v>13041</v>
      </c>
    </row>
    <row r="1156" spans="1:11" x14ac:dyDescent="0.45">
      <c r="A1156" t="s">
        <v>11761</v>
      </c>
      <c r="B1156" t="s">
        <v>9095</v>
      </c>
      <c r="C1156" t="s">
        <v>11478</v>
      </c>
      <c r="D1156" t="s">
        <v>7686</v>
      </c>
      <c r="F1156">
        <v>2022</v>
      </c>
      <c r="G1156" t="s">
        <v>11794</v>
      </c>
      <c r="H1156" t="s">
        <v>7685</v>
      </c>
      <c r="I1156" t="s">
        <v>11476</v>
      </c>
      <c r="J1156" t="s">
        <v>9084</v>
      </c>
      <c r="K1156" t="s">
        <v>13041</v>
      </c>
    </row>
    <row r="1157" spans="1:11" x14ac:dyDescent="0.45">
      <c r="A1157" t="s">
        <v>11759</v>
      </c>
      <c r="B1157">
        <v>7</v>
      </c>
      <c r="C1157" t="s">
        <v>2641</v>
      </c>
      <c r="D1157" t="s">
        <v>2640</v>
      </c>
      <c r="E1157" t="s">
        <v>2639</v>
      </c>
      <c r="F1157">
        <v>2023</v>
      </c>
      <c r="G1157" t="s">
        <v>2638</v>
      </c>
      <c r="I1157" t="s">
        <v>2637</v>
      </c>
      <c r="K1157" t="s">
        <v>12632</v>
      </c>
    </row>
    <row r="1158" spans="1:11" x14ac:dyDescent="0.45">
      <c r="A1158" t="s">
        <v>11761</v>
      </c>
      <c r="B1158" t="s">
        <v>9095</v>
      </c>
      <c r="C1158" t="s">
        <v>11325</v>
      </c>
      <c r="D1158" t="s">
        <v>11323</v>
      </c>
      <c r="F1158">
        <v>2022</v>
      </c>
      <c r="G1158" t="s">
        <v>11815</v>
      </c>
      <c r="H1158" t="s">
        <v>11320</v>
      </c>
      <c r="I1158" t="s">
        <v>11322</v>
      </c>
      <c r="J1158" t="s">
        <v>9084</v>
      </c>
      <c r="K1158" t="s">
        <v>13224</v>
      </c>
    </row>
    <row r="1159" spans="1:11" x14ac:dyDescent="0.45">
      <c r="A1159" t="s">
        <v>11761</v>
      </c>
      <c r="B1159" t="s">
        <v>9095</v>
      </c>
      <c r="C1159" t="s">
        <v>11150</v>
      </c>
      <c r="D1159" t="s">
        <v>11148</v>
      </c>
      <c r="F1159">
        <v>2022</v>
      </c>
      <c r="G1159" t="s">
        <v>11840</v>
      </c>
      <c r="H1159" t="s">
        <v>11142</v>
      </c>
      <c r="I1159" t="s">
        <v>11146</v>
      </c>
      <c r="J1159" t="s">
        <v>9084</v>
      </c>
      <c r="K1159" t="s">
        <v>13226</v>
      </c>
    </row>
    <row r="1160" spans="1:11" x14ac:dyDescent="0.45">
      <c r="A1160" t="s">
        <v>11761</v>
      </c>
      <c r="B1160" t="s">
        <v>9095</v>
      </c>
      <c r="C1160" t="s">
        <v>10152</v>
      </c>
      <c r="D1160" t="s">
        <v>10150</v>
      </c>
      <c r="F1160">
        <v>2022</v>
      </c>
      <c r="G1160" t="s">
        <v>11961</v>
      </c>
      <c r="H1160" t="s">
        <v>7235</v>
      </c>
      <c r="I1160" t="s">
        <v>10148</v>
      </c>
      <c r="J1160" t="s">
        <v>9084</v>
      </c>
      <c r="K1160" t="s">
        <v>13248</v>
      </c>
    </row>
    <row r="1161" spans="1:11" x14ac:dyDescent="0.45">
      <c r="A1161" t="s">
        <v>11761</v>
      </c>
      <c r="B1161" t="s">
        <v>9095</v>
      </c>
      <c r="C1161" t="s">
        <v>10748</v>
      </c>
      <c r="D1161" t="s">
        <v>10746</v>
      </c>
      <c r="F1161">
        <v>2021</v>
      </c>
      <c r="G1161" t="s">
        <v>11892</v>
      </c>
      <c r="H1161" t="s">
        <v>10739</v>
      </c>
      <c r="I1161" t="s">
        <v>10744</v>
      </c>
      <c r="J1161" t="s">
        <v>9084</v>
      </c>
      <c r="K1161" t="s">
        <v>13235</v>
      </c>
    </row>
    <row r="1162" spans="1:11" x14ac:dyDescent="0.45">
      <c r="A1162" t="s">
        <v>11761</v>
      </c>
      <c r="B1162" t="s">
        <v>9095</v>
      </c>
      <c r="C1162" t="s">
        <v>10025</v>
      </c>
      <c r="D1162" t="s">
        <v>10023</v>
      </c>
      <c r="F1162">
        <v>2019</v>
      </c>
      <c r="G1162" t="s">
        <v>11976</v>
      </c>
      <c r="H1162" t="s">
        <v>10016</v>
      </c>
      <c r="I1162" t="s">
        <v>10021</v>
      </c>
      <c r="J1162" t="s">
        <v>9084</v>
      </c>
      <c r="K1162" t="s">
        <v>13250</v>
      </c>
    </row>
    <row r="1163" spans="1:11" x14ac:dyDescent="0.45">
      <c r="A1163" t="s">
        <v>11759</v>
      </c>
      <c r="B1163">
        <v>7</v>
      </c>
      <c r="C1163" t="s">
        <v>3945</v>
      </c>
      <c r="D1163" t="s">
        <v>3944</v>
      </c>
      <c r="E1163" t="s">
        <v>3943</v>
      </c>
      <c r="F1163">
        <v>2021</v>
      </c>
      <c r="G1163" t="s">
        <v>3941</v>
      </c>
      <c r="I1163" t="s">
        <v>3940</v>
      </c>
      <c r="J1163" t="s">
        <v>3939</v>
      </c>
      <c r="K1163" t="s">
        <v>12440</v>
      </c>
    </row>
    <row r="1164" spans="1:11" x14ac:dyDescent="0.45">
      <c r="A1164" t="s">
        <v>11759</v>
      </c>
      <c r="B1164">
        <v>7</v>
      </c>
      <c r="C1164" t="s">
        <v>5491</v>
      </c>
      <c r="D1164" t="s">
        <v>5490</v>
      </c>
      <c r="E1164" t="s">
        <v>4689</v>
      </c>
      <c r="F1164">
        <v>2024</v>
      </c>
      <c r="G1164" t="s">
        <v>5488</v>
      </c>
      <c r="I1164" t="s">
        <v>5487</v>
      </c>
      <c r="K1164" t="s">
        <v>12206</v>
      </c>
    </row>
    <row r="1165" spans="1:11" x14ac:dyDescent="0.45">
      <c r="A1165" t="s">
        <v>11759</v>
      </c>
      <c r="B1165">
        <v>7</v>
      </c>
      <c r="C1165" t="s">
        <v>2976</v>
      </c>
      <c r="D1165" t="s">
        <v>2975</v>
      </c>
      <c r="E1165" t="s">
        <v>2974</v>
      </c>
      <c r="F1165">
        <v>2023</v>
      </c>
      <c r="G1165" t="s">
        <v>2973</v>
      </c>
      <c r="I1165" t="s">
        <v>2972</v>
      </c>
      <c r="J1165" t="s">
        <v>2971</v>
      </c>
      <c r="K1165" t="s">
        <v>12582</v>
      </c>
    </row>
    <row r="1166" spans="1:11" x14ac:dyDescent="0.45">
      <c r="A1166" t="s">
        <v>11759</v>
      </c>
      <c r="B1166">
        <v>7</v>
      </c>
      <c r="C1166" t="s">
        <v>4749</v>
      </c>
      <c r="D1166" t="s">
        <v>4748</v>
      </c>
      <c r="E1166" t="s">
        <v>4747</v>
      </c>
      <c r="F1166">
        <v>2024</v>
      </c>
      <c r="G1166" t="s">
        <v>4746</v>
      </c>
      <c r="I1166" t="s">
        <v>4745</v>
      </c>
      <c r="J1166" t="s">
        <v>4744</v>
      </c>
      <c r="K1166" t="s">
        <v>12319</v>
      </c>
    </row>
    <row r="1167" spans="1:11" x14ac:dyDescent="0.45">
      <c r="A1167" t="s">
        <v>11759</v>
      </c>
      <c r="B1167">
        <v>7</v>
      </c>
      <c r="C1167" t="s">
        <v>5758</v>
      </c>
      <c r="D1167" t="s">
        <v>5757</v>
      </c>
      <c r="E1167" t="s">
        <v>5476</v>
      </c>
      <c r="F1167">
        <v>2024</v>
      </c>
      <c r="G1167" t="s">
        <v>5756</v>
      </c>
      <c r="I1167" t="s">
        <v>5755</v>
      </c>
      <c r="J1167" t="s">
        <v>5754</v>
      </c>
      <c r="K1167" t="s">
        <v>12165</v>
      </c>
    </row>
    <row r="1168" spans="1:11" x14ac:dyDescent="0.45">
      <c r="A1168" t="s">
        <v>11759</v>
      </c>
      <c r="B1168">
        <v>7</v>
      </c>
      <c r="C1168" t="s">
        <v>5746</v>
      </c>
      <c r="D1168" t="s">
        <v>5745</v>
      </c>
      <c r="E1168" t="s">
        <v>5744</v>
      </c>
      <c r="F1168">
        <v>2024</v>
      </c>
      <c r="G1168" t="s">
        <v>5742</v>
      </c>
      <c r="I1168" t="s">
        <v>5741</v>
      </c>
      <c r="K1168" t="s">
        <v>12167</v>
      </c>
    </row>
    <row r="1169" spans="1:11" x14ac:dyDescent="0.45">
      <c r="A1169" t="s">
        <v>11759</v>
      </c>
      <c r="B1169">
        <v>7</v>
      </c>
      <c r="C1169" t="s">
        <v>2025</v>
      </c>
      <c r="D1169" t="s">
        <v>2024</v>
      </c>
      <c r="E1169" t="s">
        <v>2023</v>
      </c>
      <c r="F1169">
        <v>2020</v>
      </c>
      <c r="G1169" t="s">
        <v>2021</v>
      </c>
      <c r="I1169" t="s">
        <v>2020</v>
      </c>
      <c r="J1169" t="s">
        <v>2019</v>
      </c>
      <c r="K1169" t="s">
        <v>12718</v>
      </c>
    </row>
    <row r="1170" spans="1:11" x14ac:dyDescent="0.45">
      <c r="A1170" t="s">
        <v>386</v>
      </c>
      <c r="B1170" t="s">
        <v>17</v>
      </c>
      <c r="C1170" t="s">
        <v>301</v>
      </c>
      <c r="D1170" t="s">
        <v>302</v>
      </c>
      <c r="E1170" t="s">
        <v>303</v>
      </c>
      <c r="F1170">
        <v>2021</v>
      </c>
      <c r="G1170" t="s">
        <v>309</v>
      </c>
      <c r="H1170" t="s">
        <v>310</v>
      </c>
      <c r="I1170" t="s">
        <v>311</v>
      </c>
      <c r="K1170" t="s">
        <v>12125</v>
      </c>
    </row>
    <row r="1171" spans="1:11" x14ac:dyDescent="0.45">
      <c r="A1171" t="s">
        <v>11760</v>
      </c>
      <c r="B1171" t="s">
        <v>5857</v>
      </c>
      <c r="C1171" t="s">
        <v>5874</v>
      </c>
      <c r="D1171" t="s">
        <v>5871</v>
      </c>
      <c r="F1171">
        <v>2020</v>
      </c>
      <c r="G1171" t="s">
        <v>5868</v>
      </c>
      <c r="H1171" t="s">
        <v>5869</v>
      </c>
      <c r="I1171" t="s">
        <v>5867</v>
      </c>
      <c r="K1171" t="s">
        <v>13219</v>
      </c>
    </row>
    <row r="1172" spans="1:11" x14ac:dyDescent="0.45">
      <c r="A1172" t="s">
        <v>11761</v>
      </c>
      <c r="B1172" t="s">
        <v>9095</v>
      </c>
      <c r="C1172" t="s">
        <v>10383</v>
      </c>
      <c r="D1172" t="s">
        <v>5871</v>
      </c>
      <c r="F1172">
        <v>2020</v>
      </c>
      <c r="G1172" t="s">
        <v>11933</v>
      </c>
      <c r="H1172" t="s">
        <v>5869</v>
      </c>
      <c r="I1172" t="s">
        <v>10380</v>
      </c>
      <c r="J1172" t="s">
        <v>9084</v>
      </c>
      <c r="K1172" t="s">
        <v>13219</v>
      </c>
    </row>
    <row r="1173" spans="1:11" x14ac:dyDescent="0.45">
      <c r="A1173" t="s">
        <v>11760</v>
      </c>
      <c r="B1173" t="s">
        <v>5857</v>
      </c>
      <c r="C1173" t="s">
        <v>7511</v>
      </c>
      <c r="D1173" t="s">
        <v>7508</v>
      </c>
      <c r="F1173">
        <v>2022</v>
      </c>
      <c r="G1173" t="s">
        <v>7505</v>
      </c>
      <c r="H1173" t="s">
        <v>7506</v>
      </c>
      <c r="I1173" t="s">
        <v>7504</v>
      </c>
      <c r="K1173" t="s">
        <v>13058</v>
      </c>
    </row>
    <row r="1174" spans="1:11" x14ac:dyDescent="0.45">
      <c r="A1174" t="s">
        <v>11761</v>
      </c>
      <c r="B1174" t="s">
        <v>9095</v>
      </c>
      <c r="C1174" t="s">
        <v>11603</v>
      </c>
      <c r="D1174" t="s">
        <v>7508</v>
      </c>
      <c r="F1174">
        <v>2022</v>
      </c>
      <c r="G1174" t="s">
        <v>11777</v>
      </c>
      <c r="H1174" t="s">
        <v>7506</v>
      </c>
      <c r="I1174" t="s">
        <v>11600</v>
      </c>
      <c r="J1174" t="s">
        <v>9084</v>
      </c>
      <c r="K1174" t="s">
        <v>13058</v>
      </c>
    </row>
    <row r="1175" spans="1:11" x14ac:dyDescent="0.45">
      <c r="A1175" t="s">
        <v>11759</v>
      </c>
      <c r="B1175">
        <v>7</v>
      </c>
      <c r="C1175" t="s">
        <v>2055</v>
      </c>
      <c r="D1175" t="s">
        <v>2054</v>
      </c>
      <c r="E1175" t="s">
        <v>1964</v>
      </c>
      <c r="F1175">
        <v>2018</v>
      </c>
      <c r="G1175" t="s">
        <v>2052</v>
      </c>
      <c r="I1175" t="s">
        <v>2051</v>
      </c>
      <c r="J1175" t="s">
        <v>2050</v>
      </c>
      <c r="K1175" t="s">
        <v>12714</v>
      </c>
    </row>
    <row r="1176" spans="1:11" x14ac:dyDescent="0.45">
      <c r="A1176" t="s">
        <v>11761</v>
      </c>
      <c r="B1176" t="s">
        <v>9095</v>
      </c>
      <c r="C1176" t="s">
        <v>9375</v>
      </c>
      <c r="D1176" t="s">
        <v>9373</v>
      </c>
      <c r="F1176">
        <v>2020</v>
      </c>
      <c r="G1176" t="s">
        <v>12053</v>
      </c>
      <c r="H1176" t="s">
        <v>9367</v>
      </c>
      <c r="I1176" t="s">
        <v>9371</v>
      </c>
      <c r="J1176" t="s">
        <v>9084</v>
      </c>
      <c r="K1176" t="s">
        <v>13260</v>
      </c>
    </row>
    <row r="1177" spans="1:11" x14ac:dyDescent="0.45">
      <c r="A1177" t="s">
        <v>11759</v>
      </c>
      <c r="B1177">
        <v>7</v>
      </c>
      <c r="C1177" t="s">
        <v>3075</v>
      </c>
      <c r="D1177" t="s">
        <v>3074</v>
      </c>
      <c r="E1177" t="s">
        <v>850</v>
      </c>
      <c r="F1177">
        <v>2023</v>
      </c>
      <c r="G1177" t="s">
        <v>3072</v>
      </c>
      <c r="I1177" t="s">
        <v>3071</v>
      </c>
      <c r="K1177" t="s">
        <v>12567</v>
      </c>
    </row>
    <row r="1178" spans="1:11" x14ac:dyDescent="0.45">
      <c r="A1178" t="s">
        <v>11760</v>
      </c>
      <c r="B1178" t="s">
        <v>5901</v>
      </c>
      <c r="C1178" t="s">
        <v>7698</v>
      </c>
      <c r="D1178" t="s">
        <v>3074</v>
      </c>
      <c r="F1178">
        <v>2023</v>
      </c>
      <c r="G1178" t="s">
        <v>7692</v>
      </c>
      <c r="H1178" t="s">
        <v>7693</v>
      </c>
      <c r="I1178" t="s">
        <v>7691</v>
      </c>
      <c r="K1178" t="s">
        <v>12567</v>
      </c>
    </row>
    <row r="1179" spans="1:11" x14ac:dyDescent="0.45">
      <c r="A1179" t="s">
        <v>11761</v>
      </c>
      <c r="B1179" t="s">
        <v>9095</v>
      </c>
      <c r="C1179" t="s">
        <v>10533</v>
      </c>
      <c r="D1179" t="s">
        <v>3074</v>
      </c>
      <c r="F1179">
        <v>2023</v>
      </c>
      <c r="G1179" t="s">
        <v>11915</v>
      </c>
      <c r="H1179" t="s">
        <v>7693</v>
      </c>
      <c r="I1179" t="s">
        <v>10530</v>
      </c>
      <c r="J1179" t="s">
        <v>9084</v>
      </c>
      <c r="K1179" t="s">
        <v>12567</v>
      </c>
    </row>
    <row r="1180" spans="1:11" x14ac:dyDescent="0.45">
      <c r="A1180" t="s">
        <v>11760</v>
      </c>
      <c r="B1180" t="s">
        <v>5901</v>
      </c>
      <c r="C1180" t="s">
        <v>6989</v>
      </c>
      <c r="D1180" t="s">
        <v>6986</v>
      </c>
      <c r="F1180">
        <v>2021</v>
      </c>
      <c r="G1180" t="s">
        <v>6983</v>
      </c>
      <c r="H1180" t="s">
        <v>6984</v>
      </c>
      <c r="I1180" t="s">
        <v>6982</v>
      </c>
      <c r="K1180" t="s">
        <v>13112</v>
      </c>
    </row>
    <row r="1181" spans="1:11" x14ac:dyDescent="0.45">
      <c r="A1181" t="s">
        <v>11761</v>
      </c>
      <c r="B1181" t="s">
        <v>9095</v>
      </c>
      <c r="C1181" t="s">
        <v>11526</v>
      </c>
      <c r="D1181" t="s">
        <v>6986</v>
      </c>
      <c r="F1181">
        <v>2021</v>
      </c>
      <c r="G1181" t="s">
        <v>11787</v>
      </c>
      <c r="H1181" t="s">
        <v>6984</v>
      </c>
      <c r="I1181" t="s">
        <v>11524</v>
      </c>
      <c r="J1181" t="s">
        <v>9084</v>
      </c>
      <c r="K1181" t="s">
        <v>13112</v>
      </c>
    </row>
    <row r="1182" spans="1:11" x14ac:dyDescent="0.45">
      <c r="A1182" t="s">
        <v>11759</v>
      </c>
      <c r="B1182">
        <v>7</v>
      </c>
      <c r="C1182" t="s">
        <v>5625</v>
      </c>
      <c r="D1182" t="s">
        <v>5624</v>
      </c>
      <c r="E1182" t="s">
        <v>1178</v>
      </c>
      <c r="F1182">
        <v>2024</v>
      </c>
      <c r="G1182" t="s">
        <v>5623</v>
      </c>
      <c r="I1182" t="s">
        <v>5622</v>
      </c>
      <c r="J1182" t="s">
        <v>5621</v>
      </c>
      <c r="K1182" t="s">
        <v>12186</v>
      </c>
    </row>
    <row r="1183" spans="1:11" x14ac:dyDescent="0.45">
      <c r="A1183" t="s">
        <v>11760</v>
      </c>
      <c r="B1183" t="s">
        <v>5857</v>
      </c>
      <c r="C1183" t="s">
        <v>7822</v>
      </c>
      <c r="D1183" t="s">
        <v>7819</v>
      </c>
      <c r="F1183">
        <v>2023</v>
      </c>
      <c r="G1183" t="s">
        <v>7816</v>
      </c>
      <c r="H1183" t="s">
        <v>7817</v>
      </c>
      <c r="I1183" t="s">
        <v>7815</v>
      </c>
      <c r="K1183" t="s">
        <v>13031</v>
      </c>
    </row>
    <row r="1184" spans="1:11" x14ac:dyDescent="0.45">
      <c r="A1184" t="s">
        <v>11761</v>
      </c>
      <c r="B1184" t="s">
        <v>9095</v>
      </c>
      <c r="C1184" t="s">
        <v>11216</v>
      </c>
      <c r="D1184" t="s">
        <v>7819</v>
      </c>
      <c r="F1184">
        <v>2023</v>
      </c>
      <c r="G1184" t="s">
        <v>11830</v>
      </c>
      <c r="H1184" t="s">
        <v>7817</v>
      </c>
      <c r="I1184" t="s">
        <v>11213</v>
      </c>
      <c r="J1184" t="s">
        <v>9084</v>
      </c>
      <c r="K1184" t="s">
        <v>13031</v>
      </c>
    </row>
    <row r="1185" spans="1:11" x14ac:dyDescent="0.45">
      <c r="A1185" t="s">
        <v>388</v>
      </c>
      <c r="C1185" t="s">
        <v>542</v>
      </c>
      <c r="D1185" t="s">
        <v>543</v>
      </c>
      <c r="F1185">
        <v>2019</v>
      </c>
      <c r="G1185" t="s">
        <v>537</v>
      </c>
      <c r="H1185" t="s">
        <v>539</v>
      </c>
      <c r="I1185" t="s">
        <v>540</v>
      </c>
      <c r="J1185" t="s">
        <v>536</v>
      </c>
      <c r="K1185" t="s">
        <v>12139</v>
      </c>
    </row>
    <row r="1186" spans="1:11" x14ac:dyDescent="0.45">
      <c r="A1186" t="s">
        <v>11760</v>
      </c>
      <c r="B1186" t="s">
        <v>5857</v>
      </c>
      <c r="C1186" t="s">
        <v>6535</v>
      </c>
      <c r="D1186" t="s">
        <v>543</v>
      </c>
      <c r="F1186">
        <v>2019</v>
      </c>
      <c r="G1186" t="s">
        <v>6532</v>
      </c>
      <c r="H1186" t="s">
        <v>539</v>
      </c>
      <c r="I1186" t="s">
        <v>6531</v>
      </c>
      <c r="K1186" t="s">
        <v>12139</v>
      </c>
    </row>
    <row r="1187" spans="1:11" x14ac:dyDescent="0.45">
      <c r="A1187" t="s">
        <v>11761</v>
      </c>
      <c r="B1187" t="s">
        <v>9095</v>
      </c>
      <c r="C1187" t="s">
        <v>11098</v>
      </c>
      <c r="D1187" t="s">
        <v>543</v>
      </c>
      <c r="F1187">
        <v>2019</v>
      </c>
      <c r="G1187" t="s">
        <v>11845</v>
      </c>
      <c r="H1187" t="s">
        <v>539</v>
      </c>
      <c r="I1187" t="s">
        <v>540</v>
      </c>
      <c r="J1187" t="s">
        <v>9084</v>
      </c>
      <c r="K1187" t="s">
        <v>12139</v>
      </c>
    </row>
    <row r="1188" spans="1:11" x14ac:dyDescent="0.45">
      <c r="A1188" t="s">
        <v>11759</v>
      </c>
      <c r="B1188">
        <v>7</v>
      </c>
      <c r="C1188" t="s">
        <v>4199</v>
      </c>
      <c r="D1188" t="s">
        <v>4198</v>
      </c>
      <c r="E1188" t="s">
        <v>655</v>
      </c>
      <c r="F1188">
        <v>2021</v>
      </c>
      <c r="G1188" t="s">
        <v>4197</v>
      </c>
      <c r="I1188" t="s">
        <v>4196</v>
      </c>
      <c r="J1188" t="s">
        <v>4195</v>
      </c>
      <c r="K1188" t="s">
        <v>12402</v>
      </c>
    </row>
    <row r="1189" spans="1:11" x14ac:dyDescent="0.45">
      <c r="A1189" t="s">
        <v>11759</v>
      </c>
      <c r="B1189">
        <v>7</v>
      </c>
      <c r="C1189" t="s">
        <v>3791</v>
      </c>
      <c r="D1189" t="s">
        <v>3790</v>
      </c>
      <c r="E1189" t="s">
        <v>3789</v>
      </c>
      <c r="F1189">
        <v>2022</v>
      </c>
      <c r="G1189" t="s">
        <v>3788</v>
      </c>
      <c r="I1189" t="s">
        <v>3787</v>
      </c>
      <c r="J1189" t="s">
        <v>3786</v>
      </c>
      <c r="K1189" t="s">
        <v>12462</v>
      </c>
    </row>
    <row r="1190" spans="1:11" x14ac:dyDescent="0.45">
      <c r="A1190" t="s">
        <v>11760</v>
      </c>
      <c r="B1190" t="s">
        <v>5857</v>
      </c>
      <c r="C1190" t="s">
        <v>8109</v>
      </c>
      <c r="D1190" t="s">
        <v>3790</v>
      </c>
      <c r="F1190">
        <v>2022</v>
      </c>
      <c r="G1190" t="s">
        <v>8104</v>
      </c>
      <c r="H1190" t="s">
        <v>8105</v>
      </c>
      <c r="I1190" t="s">
        <v>8103</v>
      </c>
      <c r="K1190" t="s">
        <v>12462</v>
      </c>
    </row>
    <row r="1191" spans="1:11" x14ac:dyDescent="0.45">
      <c r="A1191" t="s">
        <v>11761</v>
      </c>
      <c r="B1191" t="s">
        <v>9095</v>
      </c>
      <c r="C1191" t="s">
        <v>10541</v>
      </c>
      <c r="D1191" t="s">
        <v>3790</v>
      </c>
      <c r="F1191">
        <v>2022</v>
      </c>
      <c r="G1191" t="s">
        <v>11914</v>
      </c>
      <c r="H1191" t="s">
        <v>8105</v>
      </c>
      <c r="I1191" t="s">
        <v>3787</v>
      </c>
      <c r="J1191" t="s">
        <v>9084</v>
      </c>
      <c r="K1191" t="s">
        <v>12462</v>
      </c>
    </row>
    <row r="1192" spans="1:11" x14ac:dyDescent="0.45">
      <c r="A1192" t="s">
        <v>11759</v>
      </c>
      <c r="B1192">
        <v>7</v>
      </c>
      <c r="C1192" t="s">
        <v>3471</v>
      </c>
      <c r="D1192" t="s">
        <v>3470</v>
      </c>
      <c r="E1192" t="s">
        <v>902</v>
      </c>
      <c r="F1192">
        <v>2023</v>
      </c>
      <c r="G1192" t="s">
        <v>3468</v>
      </c>
      <c r="I1192" t="s">
        <v>3467</v>
      </c>
      <c r="J1192" t="s">
        <v>3466</v>
      </c>
      <c r="K1192" t="s">
        <v>12509</v>
      </c>
    </row>
    <row r="1193" spans="1:11" x14ac:dyDescent="0.45">
      <c r="A1193" t="s">
        <v>11759</v>
      </c>
      <c r="B1193">
        <v>7</v>
      </c>
      <c r="C1193" t="s">
        <v>1950</v>
      </c>
      <c r="D1193" t="s">
        <v>1949</v>
      </c>
      <c r="E1193" t="s">
        <v>1948</v>
      </c>
      <c r="F1193">
        <v>2020</v>
      </c>
      <c r="G1193" t="s">
        <v>1947</v>
      </c>
      <c r="I1193" t="s">
        <v>1946</v>
      </c>
      <c r="J1193" t="s">
        <v>1945</v>
      </c>
      <c r="K1193" t="s">
        <v>12728</v>
      </c>
    </row>
    <row r="1194" spans="1:11" x14ac:dyDescent="0.45">
      <c r="A1194" t="s">
        <v>11759</v>
      </c>
      <c r="B1194">
        <v>7</v>
      </c>
      <c r="C1194" t="s">
        <v>2107</v>
      </c>
      <c r="D1194" t="s">
        <v>2106</v>
      </c>
      <c r="E1194" t="s">
        <v>676</v>
      </c>
      <c r="F1194">
        <v>2018</v>
      </c>
      <c r="G1194" t="s">
        <v>2103</v>
      </c>
      <c r="I1194" t="s">
        <v>2102</v>
      </c>
      <c r="J1194" t="s">
        <v>2101</v>
      </c>
      <c r="K1194" t="s">
        <v>12707</v>
      </c>
    </row>
    <row r="1195" spans="1:11" x14ac:dyDescent="0.45">
      <c r="A1195" t="s">
        <v>386</v>
      </c>
      <c r="B1195" t="s">
        <v>17</v>
      </c>
      <c r="C1195" t="s">
        <v>272</v>
      </c>
      <c r="D1195" t="s">
        <v>273</v>
      </c>
      <c r="E1195" t="s">
        <v>227</v>
      </c>
      <c r="F1195">
        <v>2023</v>
      </c>
      <c r="G1195" t="s">
        <v>274</v>
      </c>
      <c r="H1195" t="s">
        <v>275</v>
      </c>
      <c r="I1195" t="s">
        <v>276</v>
      </c>
      <c r="J1195" t="s">
        <v>277</v>
      </c>
      <c r="K1195" t="s">
        <v>12121</v>
      </c>
    </row>
    <row r="1196" spans="1:11" x14ac:dyDescent="0.45">
      <c r="A1196" t="s">
        <v>11759</v>
      </c>
      <c r="B1196">
        <v>7</v>
      </c>
      <c r="C1196" t="s">
        <v>3930</v>
      </c>
      <c r="D1196" t="s">
        <v>3929</v>
      </c>
      <c r="E1196" t="s">
        <v>759</v>
      </c>
      <c r="F1196">
        <v>2022</v>
      </c>
      <c r="G1196" t="s">
        <v>3927</v>
      </c>
      <c r="I1196" t="s">
        <v>3926</v>
      </c>
      <c r="J1196" t="s">
        <v>3925</v>
      </c>
      <c r="K1196" t="s">
        <v>12442</v>
      </c>
    </row>
    <row r="1197" spans="1:11" x14ac:dyDescent="0.45">
      <c r="A1197" t="s">
        <v>11759</v>
      </c>
      <c r="B1197">
        <v>7</v>
      </c>
      <c r="C1197" t="s">
        <v>5148</v>
      </c>
      <c r="D1197" t="s">
        <v>5147</v>
      </c>
      <c r="E1197" t="s">
        <v>1921</v>
      </c>
      <c r="F1197">
        <v>2024</v>
      </c>
      <c r="G1197" t="s">
        <v>5146</v>
      </c>
      <c r="I1197" t="s">
        <v>5145</v>
      </c>
      <c r="J1197" t="s">
        <v>5144</v>
      </c>
      <c r="K1197" t="s">
        <v>12258</v>
      </c>
    </row>
    <row r="1198" spans="1:11" x14ac:dyDescent="0.45">
      <c r="A1198" t="s">
        <v>11760</v>
      </c>
      <c r="B1198" t="s">
        <v>5901</v>
      </c>
      <c r="C1198" t="s">
        <v>8637</v>
      </c>
      <c r="D1198" t="s">
        <v>5147</v>
      </c>
      <c r="F1198">
        <v>2024</v>
      </c>
      <c r="G1198" t="s">
        <v>8632</v>
      </c>
      <c r="H1198" t="s">
        <v>8633</v>
      </c>
      <c r="I1198" t="s">
        <v>8631</v>
      </c>
      <c r="K1198" t="s">
        <v>12258</v>
      </c>
    </row>
    <row r="1199" spans="1:11" x14ac:dyDescent="0.45">
      <c r="A1199" t="s">
        <v>11761</v>
      </c>
      <c r="B1199" t="s">
        <v>9095</v>
      </c>
      <c r="C1199" t="s">
        <v>9149</v>
      </c>
      <c r="D1199" t="s">
        <v>5147</v>
      </c>
      <c r="F1199">
        <v>2024</v>
      </c>
      <c r="G1199" t="s">
        <v>12078</v>
      </c>
      <c r="H1199" t="s">
        <v>8633</v>
      </c>
      <c r="I1199" t="s">
        <v>9147</v>
      </c>
      <c r="J1199" t="s">
        <v>9084</v>
      </c>
      <c r="K1199" t="s">
        <v>12258</v>
      </c>
    </row>
    <row r="1200" spans="1:11" x14ac:dyDescent="0.45">
      <c r="A1200" t="s">
        <v>11760</v>
      </c>
      <c r="B1200" t="s">
        <v>5857</v>
      </c>
      <c r="C1200" t="s">
        <v>6025</v>
      </c>
      <c r="D1200" t="s">
        <v>6023</v>
      </c>
      <c r="F1200">
        <v>2017</v>
      </c>
      <c r="G1200" t="s">
        <v>6020</v>
      </c>
      <c r="H1200" t="s">
        <v>6021</v>
      </c>
      <c r="I1200" t="s">
        <v>6019</v>
      </c>
      <c r="K1200" t="s">
        <v>13207</v>
      </c>
    </row>
    <row r="1201" spans="1:11" x14ac:dyDescent="0.45">
      <c r="A1201" t="s">
        <v>11761</v>
      </c>
      <c r="B1201" t="s">
        <v>9095</v>
      </c>
      <c r="C1201" t="s">
        <v>10562</v>
      </c>
      <c r="D1201" t="s">
        <v>10560</v>
      </c>
      <c r="F1201">
        <v>2017</v>
      </c>
      <c r="G1201" t="s">
        <v>11912</v>
      </c>
      <c r="H1201" t="s">
        <v>6021</v>
      </c>
      <c r="I1201" t="s">
        <v>10559</v>
      </c>
      <c r="J1201" t="s">
        <v>9084</v>
      </c>
      <c r="K1201" t="s">
        <v>13207</v>
      </c>
    </row>
    <row r="1202" spans="1:11" x14ac:dyDescent="0.45">
      <c r="A1202" t="s">
        <v>11759</v>
      </c>
      <c r="B1202">
        <v>7</v>
      </c>
      <c r="C1202" t="s">
        <v>2607</v>
      </c>
      <c r="D1202" t="s">
        <v>2606</v>
      </c>
      <c r="E1202" t="s">
        <v>1793</v>
      </c>
      <c r="F1202">
        <v>2023</v>
      </c>
      <c r="G1202" t="s">
        <v>2605</v>
      </c>
      <c r="I1202" t="s">
        <v>2604</v>
      </c>
      <c r="J1202" t="s">
        <v>2603</v>
      </c>
      <c r="K1202" t="s">
        <v>12637</v>
      </c>
    </row>
    <row r="1203" spans="1:11" x14ac:dyDescent="0.45">
      <c r="A1203" t="s">
        <v>11759</v>
      </c>
      <c r="B1203">
        <v>7</v>
      </c>
      <c r="C1203" t="s">
        <v>3497</v>
      </c>
      <c r="D1203" t="s">
        <v>3496</v>
      </c>
      <c r="E1203" t="s">
        <v>2023</v>
      </c>
      <c r="F1203">
        <v>2023</v>
      </c>
      <c r="G1203" t="s">
        <v>3494</v>
      </c>
      <c r="I1203" t="s">
        <v>3493</v>
      </c>
      <c r="J1203" t="s">
        <v>3492</v>
      </c>
      <c r="K1203" t="s">
        <v>12505</v>
      </c>
    </row>
    <row r="1204" spans="1:11" x14ac:dyDescent="0.45">
      <c r="A1204" t="s">
        <v>11759</v>
      </c>
      <c r="B1204">
        <v>7</v>
      </c>
      <c r="C1204" t="s">
        <v>4162</v>
      </c>
      <c r="D1204" t="s">
        <v>4161</v>
      </c>
      <c r="E1204" t="s">
        <v>3621</v>
      </c>
      <c r="F1204">
        <v>2021</v>
      </c>
      <c r="G1204" t="s">
        <v>4160</v>
      </c>
      <c r="I1204" t="s">
        <v>4159</v>
      </c>
      <c r="J1204" t="s">
        <v>4158</v>
      </c>
      <c r="K1204" t="s">
        <v>12408</v>
      </c>
    </row>
    <row r="1205" spans="1:11" x14ac:dyDescent="0.45">
      <c r="A1205" t="s">
        <v>388</v>
      </c>
      <c r="C1205" t="s">
        <v>551</v>
      </c>
      <c r="D1205" t="s">
        <v>552</v>
      </c>
      <c r="F1205">
        <v>2024</v>
      </c>
      <c r="G1205" t="s">
        <v>546</v>
      </c>
      <c r="H1205" t="s">
        <v>548</v>
      </c>
      <c r="I1205" t="s">
        <v>549</v>
      </c>
      <c r="J1205" t="s">
        <v>545</v>
      </c>
      <c r="K1205" t="s">
        <v>12138</v>
      </c>
    </row>
    <row r="1206" spans="1:11" x14ac:dyDescent="0.45">
      <c r="A1206" t="s">
        <v>11760</v>
      </c>
      <c r="B1206" t="s">
        <v>5857</v>
      </c>
      <c r="C1206" t="s">
        <v>8686</v>
      </c>
      <c r="D1206" t="s">
        <v>8683</v>
      </c>
      <c r="F1206">
        <v>2024</v>
      </c>
      <c r="G1206" t="s">
        <v>8682</v>
      </c>
      <c r="H1206" t="s">
        <v>548</v>
      </c>
      <c r="I1206" t="s">
        <v>8681</v>
      </c>
      <c r="K1206" t="s">
        <v>12138</v>
      </c>
    </row>
    <row r="1207" spans="1:11" x14ac:dyDescent="0.45">
      <c r="A1207" t="s">
        <v>11761</v>
      </c>
      <c r="B1207" t="s">
        <v>9095</v>
      </c>
      <c r="C1207" t="s">
        <v>11310</v>
      </c>
      <c r="D1207" t="s">
        <v>11308</v>
      </c>
      <c r="F1207">
        <v>2024</v>
      </c>
      <c r="G1207" t="s">
        <v>11817</v>
      </c>
      <c r="H1207" t="s">
        <v>548</v>
      </c>
      <c r="I1207" t="s">
        <v>11307</v>
      </c>
      <c r="J1207" t="s">
        <v>9084</v>
      </c>
      <c r="K1207" t="s">
        <v>12138</v>
      </c>
    </row>
    <row r="1208" spans="1:11" x14ac:dyDescent="0.45">
      <c r="A1208" t="s">
        <v>11759</v>
      </c>
      <c r="B1208">
        <v>7</v>
      </c>
      <c r="C1208" t="s">
        <v>3455</v>
      </c>
      <c r="D1208" t="s">
        <v>3454</v>
      </c>
      <c r="E1208" t="s">
        <v>3453</v>
      </c>
      <c r="F1208">
        <v>2023</v>
      </c>
      <c r="G1208" t="s">
        <v>3452</v>
      </c>
      <c r="I1208" t="s">
        <v>3451</v>
      </c>
      <c r="J1208" t="s">
        <v>3450</v>
      </c>
      <c r="K1208" t="s">
        <v>12511</v>
      </c>
    </row>
    <row r="1209" spans="1:11" x14ac:dyDescent="0.45">
      <c r="A1209" t="s">
        <v>386</v>
      </c>
      <c r="B1209" t="s">
        <v>17</v>
      </c>
      <c r="C1209" t="s">
        <v>246</v>
      </c>
      <c r="D1209" t="s">
        <v>247</v>
      </c>
      <c r="E1209" t="s">
        <v>20</v>
      </c>
      <c r="F1209">
        <v>2023</v>
      </c>
      <c r="G1209" t="s">
        <v>248</v>
      </c>
      <c r="H1209" t="s">
        <v>249</v>
      </c>
      <c r="I1209" t="s">
        <v>250</v>
      </c>
      <c r="J1209" t="s">
        <v>251</v>
      </c>
      <c r="K1209" t="s">
        <v>12117</v>
      </c>
    </row>
    <row r="1210" spans="1:11" x14ac:dyDescent="0.45">
      <c r="A1210" t="s">
        <v>11759</v>
      </c>
      <c r="B1210">
        <v>7</v>
      </c>
      <c r="C1210" t="s">
        <v>1396</v>
      </c>
      <c r="D1210" t="s">
        <v>1395</v>
      </c>
      <c r="E1210" t="s">
        <v>1394</v>
      </c>
      <c r="F1210">
        <v>2020</v>
      </c>
      <c r="G1210" t="s">
        <v>1392</v>
      </c>
      <c r="I1210" t="s">
        <v>1391</v>
      </c>
      <c r="J1210" t="s">
        <v>1390</v>
      </c>
      <c r="K1210" t="s">
        <v>12804</v>
      </c>
    </row>
    <row r="1211" spans="1:11" x14ac:dyDescent="0.45">
      <c r="A1211" t="s">
        <v>11759</v>
      </c>
      <c r="B1211">
        <v>7</v>
      </c>
      <c r="C1211" t="s">
        <v>3858</v>
      </c>
      <c r="D1211" t="s">
        <v>3857</v>
      </c>
      <c r="E1211" t="s">
        <v>3453</v>
      </c>
      <c r="F1211">
        <v>2022</v>
      </c>
      <c r="G1211" t="s">
        <v>3856</v>
      </c>
      <c r="I1211" t="s">
        <v>3855</v>
      </c>
      <c r="J1211" t="s">
        <v>3854</v>
      </c>
      <c r="K1211" t="s">
        <v>12452</v>
      </c>
    </row>
    <row r="1212" spans="1:11" x14ac:dyDescent="0.45">
      <c r="A1212" t="s">
        <v>11760</v>
      </c>
      <c r="B1212" t="s">
        <v>5857</v>
      </c>
      <c r="C1212" t="s">
        <v>7568</v>
      </c>
      <c r="D1212" t="s">
        <v>7565</v>
      </c>
      <c r="F1212">
        <v>2023</v>
      </c>
      <c r="G1212" t="s">
        <v>7563</v>
      </c>
      <c r="H1212" t="s">
        <v>7564</v>
      </c>
      <c r="I1212" t="s">
        <v>7562</v>
      </c>
      <c r="K1212" t="s">
        <v>13053</v>
      </c>
    </row>
    <row r="1213" spans="1:11" x14ac:dyDescent="0.45">
      <c r="A1213" t="s">
        <v>11761</v>
      </c>
      <c r="B1213" t="s">
        <v>9095</v>
      </c>
      <c r="C1213" t="s">
        <v>10262</v>
      </c>
      <c r="D1213" t="s">
        <v>7565</v>
      </c>
      <c r="F1213">
        <v>2023</v>
      </c>
      <c r="G1213" t="s">
        <v>11947</v>
      </c>
      <c r="H1213" t="s">
        <v>7564</v>
      </c>
      <c r="I1213" t="s">
        <v>10260</v>
      </c>
      <c r="J1213" t="s">
        <v>9084</v>
      </c>
      <c r="K1213" t="s">
        <v>13053</v>
      </c>
    </row>
    <row r="1214" spans="1:11" x14ac:dyDescent="0.45">
      <c r="A1214" t="s">
        <v>11760</v>
      </c>
      <c r="B1214" t="s">
        <v>5857</v>
      </c>
      <c r="C1214" t="s">
        <v>5926</v>
      </c>
      <c r="D1214" t="s">
        <v>5923</v>
      </c>
      <c r="F1214">
        <v>2018</v>
      </c>
      <c r="G1214" t="s">
        <v>5919</v>
      </c>
      <c r="H1214" t="s">
        <v>5920</v>
      </c>
      <c r="I1214" t="s">
        <v>5918</v>
      </c>
      <c r="K1214" t="s">
        <v>13215</v>
      </c>
    </row>
    <row r="1215" spans="1:11" x14ac:dyDescent="0.45">
      <c r="A1215" t="s">
        <v>11759</v>
      </c>
      <c r="B1215">
        <v>7</v>
      </c>
      <c r="C1215" t="s">
        <v>3111</v>
      </c>
      <c r="D1215" t="s">
        <v>3110</v>
      </c>
      <c r="E1215" t="s">
        <v>2278</v>
      </c>
      <c r="F1215">
        <v>2023</v>
      </c>
      <c r="G1215" t="s">
        <v>3108</v>
      </c>
      <c r="I1215" t="s">
        <v>3107</v>
      </c>
      <c r="J1215" t="s">
        <v>3106</v>
      </c>
      <c r="K1215" t="s">
        <v>12562</v>
      </c>
    </row>
    <row r="1216" spans="1:11" x14ac:dyDescent="0.45">
      <c r="A1216" t="s">
        <v>11759</v>
      </c>
      <c r="B1216">
        <v>7</v>
      </c>
      <c r="C1216" t="s">
        <v>4168</v>
      </c>
      <c r="D1216" t="s">
        <v>4167</v>
      </c>
      <c r="E1216" t="s">
        <v>877</v>
      </c>
      <c r="F1216">
        <v>2022</v>
      </c>
      <c r="K1216" t="s">
        <v>12407</v>
      </c>
    </row>
    <row r="1217" spans="1:11" x14ac:dyDescent="0.45">
      <c r="A1217" t="s">
        <v>11759</v>
      </c>
      <c r="B1217">
        <v>7</v>
      </c>
      <c r="C1217" t="s">
        <v>2115</v>
      </c>
      <c r="D1217" t="s">
        <v>2114</v>
      </c>
      <c r="E1217" t="s">
        <v>2113</v>
      </c>
      <c r="F1217">
        <v>2018</v>
      </c>
      <c r="G1217" t="s">
        <v>2111</v>
      </c>
      <c r="I1217" t="s">
        <v>2110</v>
      </c>
      <c r="J1217" t="s">
        <v>2109</v>
      </c>
      <c r="K1217" t="s">
        <v>12706</v>
      </c>
    </row>
    <row r="1218" spans="1:11" x14ac:dyDescent="0.45">
      <c r="A1218" t="s">
        <v>11759</v>
      </c>
      <c r="B1218">
        <v>7</v>
      </c>
      <c r="C1218" t="s">
        <v>4767</v>
      </c>
      <c r="D1218" t="s">
        <v>4766</v>
      </c>
      <c r="E1218" t="s">
        <v>773</v>
      </c>
      <c r="F1218">
        <v>2024</v>
      </c>
      <c r="G1218" t="s">
        <v>4765</v>
      </c>
      <c r="I1218" t="s">
        <v>4764</v>
      </c>
      <c r="J1218" t="s">
        <v>4763</v>
      </c>
      <c r="K1218" t="s">
        <v>12316</v>
      </c>
    </row>
    <row r="1219" spans="1:11" x14ac:dyDescent="0.45">
      <c r="A1219" t="s">
        <v>11759</v>
      </c>
      <c r="B1219">
        <v>7</v>
      </c>
      <c r="C1219" t="s">
        <v>4245</v>
      </c>
      <c r="D1219" t="s">
        <v>4244</v>
      </c>
      <c r="E1219" t="s">
        <v>4243</v>
      </c>
      <c r="F1219">
        <v>2022</v>
      </c>
      <c r="G1219" t="s">
        <v>4242</v>
      </c>
      <c r="I1219" t="s">
        <v>4241</v>
      </c>
      <c r="J1219" t="s">
        <v>4240</v>
      </c>
      <c r="K1219" t="s">
        <v>12395</v>
      </c>
    </row>
    <row r="1220" spans="1:11" x14ac:dyDescent="0.45">
      <c r="A1220" t="s">
        <v>11760</v>
      </c>
      <c r="B1220" t="s">
        <v>5857</v>
      </c>
      <c r="C1220" t="s">
        <v>7667</v>
      </c>
      <c r="D1220" t="s">
        <v>7665</v>
      </c>
      <c r="F1220">
        <v>2023</v>
      </c>
      <c r="G1220" t="s">
        <v>7662</v>
      </c>
      <c r="H1220" t="s">
        <v>7663</v>
      </c>
      <c r="I1220" t="s">
        <v>7661</v>
      </c>
      <c r="K1220" t="s">
        <v>13043</v>
      </c>
    </row>
    <row r="1221" spans="1:11" x14ac:dyDescent="0.45">
      <c r="A1221" t="s">
        <v>11759</v>
      </c>
      <c r="B1221">
        <v>7</v>
      </c>
      <c r="C1221" t="s">
        <v>4470</v>
      </c>
      <c r="D1221" t="s">
        <v>4469</v>
      </c>
      <c r="E1221" t="s">
        <v>676</v>
      </c>
      <c r="F1221">
        <v>2021</v>
      </c>
      <c r="G1221" t="s">
        <v>4468</v>
      </c>
      <c r="I1221" t="s">
        <v>4467</v>
      </c>
      <c r="J1221" t="s">
        <v>4466</v>
      </c>
      <c r="K1221" t="s">
        <v>12361</v>
      </c>
    </row>
    <row r="1222" spans="1:11" x14ac:dyDescent="0.45">
      <c r="A1222" t="s">
        <v>11759</v>
      </c>
      <c r="B1222">
        <v>7</v>
      </c>
      <c r="C1222" t="s">
        <v>3959</v>
      </c>
      <c r="D1222" t="s">
        <v>3958</v>
      </c>
      <c r="E1222" t="s">
        <v>3957</v>
      </c>
      <c r="F1222">
        <v>2022</v>
      </c>
      <c r="G1222" t="s">
        <v>3954</v>
      </c>
      <c r="J1222" t="s">
        <v>3953</v>
      </c>
      <c r="K1222" t="s">
        <v>12438</v>
      </c>
    </row>
    <row r="1223" spans="1:11" x14ac:dyDescent="0.45">
      <c r="A1223" t="s">
        <v>11759</v>
      </c>
      <c r="B1223">
        <v>7</v>
      </c>
      <c r="C1223" t="s">
        <v>4616</v>
      </c>
      <c r="D1223" t="s">
        <v>4615</v>
      </c>
      <c r="E1223" t="s">
        <v>4614</v>
      </c>
      <c r="F1223">
        <v>2023</v>
      </c>
      <c r="G1223" t="s">
        <v>4612</v>
      </c>
      <c r="I1223" t="s">
        <v>4611</v>
      </c>
      <c r="J1223" t="s">
        <v>4610</v>
      </c>
      <c r="K1223" t="s">
        <v>12339</v>
      </c>
    </row>
    <row r="1224" spans="1:11" x14ac:dyDescent="0.45">
      <c r="A1224" t="s">
        <v>11759</v>
      </c>
      <c r="B1224">
        <v>7</v>
      </c>
      <c r="C1224" t="s">
        <v>3414</v>
      </c>
      <c r="D1224" t="s">
        <v>3413</v>
      </c>
      <c r="E1224" t="s">
        <v>3412</v>
      </c>
      <c r="F1224">
        <v>2022</v>
      </c>
      <c r="G1224" t="s">
        <v>3410</v>
      </c>
      <c r="I1224" t="s">
        <v>3409</v>
      </c>
      <c r="J1224" t="s">
        <v>3408</v>
      </c>
      <c r="K1224" t="s">
        <v>12517</v>
      </c>
    </row>
    <row r="1225" spans="1:11" x14ac:dyDescent="0.45">
      <c r="A1225" t="s">
        <v>11760</v>
      </c>
      <c r="B1225" t="s">
        <v>5857</v>
      </c>
      <c r="C1225" t="s">
        <v>7449</v>
      </c>
      <c r="D1225" t="s">
        <v>7446</v>
      </c>
      <c r="F1225">
        <v>2023</v>
      </c>
      <c r="G1225" t="s">
        <v>7444</v>
      </c>
      <c r="H1225" t="s">
        <v>7445</v>
      </c>
      <c r="I1225" t="s">
        <v>7443</v>
      </c>
      <c r="K1225" t="s">
        <v>13064</v>
      </c>
    </row>
    <row r="1226" spans="1:11" x14ac:dyDescent="0.45">
      <c r="A1226" t="s">
        <v>11761</v>
      </c>
      <c r="B1226" t="s">
        <v>9095</v>
      </c>
      <c r="C1226" t="s">
        <v>10269</v>
      </c>
      <c r="D1226" t="s">
        <v>7446</v>
      </c>
      <c r="F1226">
        <v>2023</v>
      </c>
      <c r="G1226" t="s">
        <v>11946</v>
      </c>
      <c r="H1226" t="s">
        <v>7445</v>
      </c>
      <c r="I1226" t="s">
        <v>10267</v>
      </c>
      <c r="J1226" t="s">
        <v>9084</v>
      </c>
      <c r="K1226" t="s">
        <v>13064</v>
      </c>
    </row>
    <row r="1227" spans="1:11" x14ac:dyDescent="0.45">
      <c r="A1227" t="s">
        <v>11759</v>
      </c>
      <c r="B1227">
        <v>7</v>
      </c>
      <c r="C1227" t="s">
        <v>1208</v>
      </c>
      <c r="D1227" t="s">
        <v>1207</v>
      </c>
      <c r="E1227" t="s">
        <v>930</v>
      </c>
      <c r="F1227">
        <v>2021</v>
      </c>
      <c r="G1227" t="s">
        <v>1205</v>
      </c>
      <c r="I1227" t="s">
        <v>1204</v>
      </c>
      <c r="J1227" t="s">
        <v>1203</v>
      </c>
      <c r="K1227" t="s">
        <v>12830</v>
      </c>
    </row>
    <row r="1228" spans="1:11" x14ac:dyDescent="0.45">
      <c r="A1228" t="s">
        <v>11760</v>
      </c>
      <c r="B1228" t="s">
        <v>5857</v>
      </c>
      <c r="C1228" t="s">
        <v>7137</v>
      </c>
      <c r="D1228" t="s">
        <v>1207</v>
      </c>
      <c r="F1228">
        <v>2021</v>
      </c>
      <c r="G1228" t="s">
        <v>7133</v>
      </c>
      <c r="H1228" t="s">
        <v>7134</v>
      </c>
      <c r="I1228" t="s">
        <v>7132</v>
      </c>
      <c r="K1228" t="s">
        <v>12830</v>
      </c>
    </row>
    <row r="1229" spans="1:11" x14ac:dyDescent="0.45">
      <c r="A1229" t="s">
        <v>11761</v>
      </c>
      <c r="B1229" t="s">
        <v>9095</v>
      </c>
      <c r="C1229" t="s">
        <v>9349</v>
      </c>
      <c r="D1229" t="s">
        <v>1207</v>
      </c>
      <c r="F1229">
        <v>2021</v>
      </c>
      <c r="G1229" t="s">
        <v>12056</v>
      </c>
      <c r="H1229" t="s">
        <v>7134</v>
      </c>
      <c r="I1229" t="s">
        <v>9347</v>
      </c>
      <c r="J1229" t="s">
        <v>9084</v>
      </c>
      <c r="K1229" t="s">
        <v>12830</v>
      </c>
    </row>
    <row r="1230" spans="1:11" x14ac:dyDescent="0.45">
      <c r="A1230" t="s">
        <v>11759</v>
      </c>
      <c r="B1230">
        <v>7</v>
      </c>
      <c r="C1230" t="s">
        <v>5034</v>
      </c>
      <c r="D1230" t="s">
        <v>5033</v>
      </c>
      <c r="E1230" t="s">
        <v>2981</v>
      </c>
      <c r="F1230">
        <v>2024</v>
      </c>
      <c r="G1230" t="s">
        <v>5032</v>
      </c>
      <c r="I1230" t="s">
        <v>5031</v>
      </c>
      <c r="K1230" t="s">
        <v>12276</v>
      </c>
    </row>
    <row r="1231" spans="1:11" x14ac:dyDescent="0.45">
      <c r="A1231" t="s">
        <v>11759</v>
      </c>
      <c r="B1231">
        <v>7</v>
      </c>
      <c r="C1231" t="s">
        <v>1665</v>
      </c>
      <c r="D1231" t="s">
        <v>1664</v>
      </c>
      <c r="E1231" t="s">
        <v>893</v>
      </c>
      <c r="F1231">
        <v>2020</v>
      </c>
      <c r="G1231" t="s">
        <v>1662</v>
      </c>
      <c r="I1231" t="s">
        <v>1661</v>
      </c>
      <c r="J1231" t="s">
        <v>1660</v>
      </c>
      <c r="K1231" t="s">
        <v>12767</v>
      </c>
    </row>
    <row r="1232" spans="1:11" x14ac:dyDescent="0.45">
      <c r="A1232" t="s">
        <v>11760</v>
      </c>
      <c r="B1232" t="s">
        <v>5857</v>
      </c>
      <c r="C1232" t="s">
        <v>6693</v>
      </c>
      <c r="D1232" t="s">
        <v>6690</v>
      </c>
      <c r="F1232">
        <v>2021</v>
      </c>
      <c r="G1232" t="s">
        <v>6687</v>
      </c>
      <c r="H1232" t="s">
        <v>6688</v>
      </c>
      <c r="I1232" t="s">
        <v>6686</v>
      </c>
      <c r="K1232" t="s">
        <v>13139</v>
      </c>
    </row>
    <row r="1233" spans="1:11" x14ac:dyDescent="0.45">
      <c r="A1233" t="s">
        <v>11761</v>
      </c>
      <c r="B1233" t="s">
        <v>9095</v>
      </c>
      <c r="C1233" t="s">
        <v>9629</v>
      </c>
      <c r="D1233" t="s">
        <v>6690</v>
      </c>
      <c r="F1233">
        <v>2021</v>
      </c>
      <c r="G1233" t="s">
        <v>12024</v>
      </c>
      <c r="H1233" t="s">
        <v>6688</v>
      </c>
      <c r="I1233" t="s">
        <v>9626</v>
      </c>
      <c r="J1233" t="s">
        <v>9084</v>
      </c>
      <c r="K1233" t="s">
        <v>13139</v>
      </c>
    </row>
    <row r="1234" spans="1:11" x14ac:dyDescent="0.45">
      <c r="A1234" t="s">
        <v>11759</v>
      </c>
      <c r="B1234">
        <v>7</v>
      </c>
      <c r="C1234" t="s">
        <v>3083</v>
      </c>
      <c r="D1234" t="s">
        <v>3082</v>
      </c>
      <c r="E1234" t="s">
        <v>3081</v>
      </c>
      <c r="F1234">
        <v>2023</v>
      </c>
      <c r="G1234" t="s">
        <v>3079</v>
      </c>
      <c r="I1234" t="s">
        <v>3078</v>
      </c>
      <c r="J1234" t="s">
        <v>3077</v>
      </c>
      <c r="K1234" t="s">
        <v>12566</v>
      </c>
    </row>
    <row r="1235" spans="1:11" x14ac:dyDescent="0.45">
      <c r="A1235" t="s">
        <v>11759</v>
      </c>
      <c r="B1235">
        <v>7</v>
      </c>
      <c r="C1235" t="s">
        <v>3839</v>
      </c>
      <c r="D1235" t="s">
        <v>3838</v>
      </c>
      <c r="E1235" t="s">
        <v>3837</v>
      </c>
      <c r="F1235">
        <v>2022</v>
      </c>
      <c r="G1235" t="s">
        <v>3836</v>
      </c>
      <c r="I1235" t="s">
        <v>3835</v>
      </c>
      <c r="J1235" t="s">
        <v>3834</v>
      </c>
      <c r="K1235" t="s">
        <v>12455</v>
      </c>
    </row>
    <row r="1236" spans="1:11" x14ac:dyDescent="0.45">
      <c r="A1236" t="s">
        <v>386</v>
      </c>
      <c r="B1236" t="s">
        <v>17</v>
      </c>
      <c r="C1236" t="s">
        <v>361</v>
      </c>
      <c r="D1236" t="s">
        <v>362</v>
      </c>
      <c r="E1236" t="s">
        <v>363</v>
      </c>
      <c r="F1236">
        <v>2018</v>
      </c>
      <c r="G1236" t="s">
        <v>368</v>
      </c>
      <c r="H1236" t="s">
        <v>369</v>
      </c>
      <c r="I1236" t="s">
        <v>370</v>
      </c>
      <c r="K1236" t="s">
        <v>12132</v>
      </c>
    </row>
    <row r="1237" spans="1:11" x14ac:dyDescent="0.45">
      <c r="A1237" t="s">
        <v>11761</v>
      </c>
      <c r="B1237" t="s">
        <v>9095</v>
      </c>
      <c r="C1237" t="s">
        <v>10333</v>
      </c>
      <c r="D1237" t="s">
        <v>10331</v>
      </c>
      <c r="F1237">
        <v>2024</v>
      </c>
      <c r="G1237" t="s">
        <v>11939</v>
      </c>
      <c r="H1237" t="s">
        <v>10324</v>
      </c>
      <c r="I1237" t="s">
        <v>10329</v>
      </c>
      <c r="J1237" t="s">
        <v>9084</v>
      </c>
      <c r="K1237" t="s">
        <v>13243</v>
      </c>
    </row>
    <row r="1238" spans="1:11" x14ac:dyDescent="0.45">
      <c r="A1238" t="s">
        <v>11760</v>
      </c>
      <c r="B1238" t="s">
        <v>5857</v>
      </c>
      <c r="C1238" t="s">
        <v>6760</v>
      </c>
      <c r="D1238" t="s">
        <v>6757</v>
      </c>
      <c r="F1238">
        <v>2022</v>
      </c>
      <c r="G1238" t="s">
        <v>6754</v>
      </c>
      <c r="H1238" t="s">
        <v>6755</v>
      </c>
      <c r="I1238" t="s">
        <v>6753</v>
      </c>
      <c r="K1238" t="s">
        <v>13133</v>
      </c>
    </row>
    <row r="1239" spans="1:11" x14ac:dyDescent="0.45">
      <c r="A1239" t="s">
        <v>11761</v>
      </c>
      <c r="B1239" t="s">
        <v>9095</v>
      </c>
      <c r="C1239" t="s">
        <v>10481</v>
      </c>
      <c r="D1239" t="s">
        <v>6757</v>
      </c>
      <c r="F1239">
        <v>2022</v>
      </c>
      <c r="G1239" t="s">
        <v>11921</v>
      </c>
      <c r="H1239" t="s">
        <v>6755</v>
      </c>
      <c r="I1239" t="s">
        <v>10478</v>
      </c>
      <c r="J1239" t="s">
        <v>9084</v>
      </c>
      <c r="K1239" t="s">
        <v>13133</v>
      </c>
    </row>
    <row r="1240" spans="1:11" x14ac:dyDescent="0.45">
      <c r="A1240" t="s">
        <v>386</v>
      </c>
      <c r="B1240" t="s">
        <v>17</v>
      </c>
      <c r="C1240" t="s">
        <v>172</v>
      </c>
      <c r="D1240" t="s">
        <v>173</v>
      </c>
      <c r="E1240" t="s">
        <v>40</v>
      </c>
      <c r="F1240">
        <v>2024</v>
      </c>
      <c r="G1240" t="s">
        <v>175</v>
      </c>
      <c r="H1240" t="s">
        <v>176</v>
      </c>
      <c r="I1240" t="s">
        <v>177</v>
      </c>
      <c r="K1240" t="s">
        <v>12106</v>
      </c>
    </row>
    <row r="1241" spans="1:11" x14ac:dyDescent="0.45">
      <c r="A1241" t="s">
        <v>11761</v>
      </c>
      <c r="B1241" t="s">
        <v>9095</v>
      </c>
      <c r="C1241" t="s">
        <v>10852</v>
      </c>
      <c r="D1241" t="s">
        <v>10850</v>
      </c>
      <c r="F1241">
        <v>2024</v>
      </c>
      <c r="G1241" t="s">
        <v>11878</v>
      </c>
      <c r="H1241" t="s">
        <v>10840</v>
      </c>
      <c r="I1241" t="s">
        <v>10848</v>
      </c>
      <c r="J1241" t="s">
        <v>9084</v>
      </c>
      <c r="K1241" t="s">
        <v>13233</v>
      </c>
    </row>
    <row r="1242" spans="1:11" x14ac:dyDescent="0.45">
      <c r="A1242" t="s">
        <v>11759</v>
      </c>
      <c r="B1242">
        <v>7</v>
      </c>
      <c r="C1242" t="s">
        <v>3035</v>
      </c>
      <c r="D1242" t="s">
        <v>3034</v>
      </c>
      <c r="E1242" t="s">
        <v>3033</v>
      </c>
      <c r="F1242">
        <v>2023</v>
      </c>
      <c r="G1242" t="s">
        <v>3032</v>
      </c>
      <c r="I1242" t="s">
        <v>3031</v>
      </c>
      <c r="J1242" t="s">
        <v>3030</v>
      </c>
      <c r="K1242" t="s">
        <v>12573</v>
      </c>
    </row>
    <row r="1243" spans="1:11" x14ac:dyDescent="0.45">
      <c r="A1243" t="s">
        <v>11759</v>
      </c>
      <c r="B1243">
        <v>7</v>
      </c>
      <c r="C1243" t="s">
        <v>4048</v>
      </c>
      <c r="D1243" t="s">
        <v>4047</v>
      </c>
      <c r="E1243" t="s">
        <v>4046</v>
      </c>
      <c r="F1243">
        <v>2022</v>
      </c>
      <c r="G1243" t="s">
        <v>4045</v>
      </c>
      <c r="I1243" t="s">
        <v>4044</v>
      </c>
      <c r="J1243" t="s">
        <v>4043</v>
      </c>
      <c r="K1243" t="s">
        <v>12425</v>
      </c>
    </row>
    <row r="1244" spans="1:11" x14ac:dyDescent="0.45">
      <c r="A1244" t="s">
        <v>11759</v>
      </c>
      <c r="B1244">
        <v>7</v>
      </c>
      <c r="C1244" t="s">
        <v>1297</v>
      </c>
      <c r="D1244" t="s">
        <v>1296</v>
      </c>
      <c r="E1244" t="s">
        <v>1295</v>
      </c>
      <c r="F1244">
        <v>2020</v>
      </c>
      <c r="G1244" t="s">
        <v>1293</v>
      </c>
      <c r="I1244" t="s">
        <v>1292</v>
      </c>
      <c r="J1244" t="s">
        <v>1291</v>
      </c>
      <c r="K1244" t="s">
        <v>12817</v>
      </c>
    </row>
    <row r="1245" spans="1:11" x14ac:dyDescent="0.45">
      <c r="A1245" t="s">
        <v>11760</v>
      </c>
      <c r="B1245" t="s">
        <v>5857</v>
      </c>
      <c r="C1245" t="s">
        <v>8943</v>
      </c>
      <c r="D1245" t="s">
        <v>8940</v>
      </c>
      <c r="F1245">
        <v>2024</v>
      </c>
      <c r="G1245" t="s">
        <v>8937</v>
      </c>
      <c r="H1245" t="s">
        <v>8938</v>
      </c>
      <c r="I1245" t="s">
        <v>8936</v>
      </c>
      <c r="K1245" t="s">
        <v>12930</v>
      </c>
    </row>
    <row r="1246" spans="1:11" x14ac:dyDescent="0.45">
      <c r="A1246" t="s">
        <v>11761</v>
      </c>
      <c r="B1246" t="s">
        <v>9095</v>
      </c>
      <c r="C1246" t="s">
        <v>9901</v>
      </c>
      <c r="D1246" t="s">
        <v>8940</v>
      </c>
      <c r="F1246">
        <v>2024</v>
      </c>
      <c r="G1246" t="s">
        <v>11991</v>
      </c>
      <c r="H1246" t="s">
        <v>8938</v>
      </c>
      <c r="I1246" t="s">
        <v>9898</v>
      </c>
      <c r="J1246" t="s">
        <v>9084</v>
      </c>
      <c r="K1246" t="s">
        <v>12930</v>
      </c>
    </row>
    <row r="1247" spans="1:11" x14ac:dyDescent="0.45">
      <c r="A1247" t="s">
        <v>11759</v>
      </c>
      <c r="B1247">
        <v>7</v>
      </c>
      <c r="C1247" t="s">
        <v>2735</v>
      </c>
      <c r="D1247" t="s">
        <v>2734</v>
      </c>
      <c r="E1247" t="s">
        <v>2733</v>
      </c>
      <c r="F1247">
        <v>2023</v>
      </c>
      <c r="G1247" t="s">
        <v>2731</v>
      </c>
      <c r="I1247" t="s">
        <v>2730</v>
      </c>
      <c r="J1247" t="s">
        <v>2729</v>
      </c>
      <c r="K1247" t="s">
        <v>12618</v>
      </c>
    </row>
    <row r="1248" spans="1:11" x14ac:dyDescent="0.45">
      <c r="A1248" t="s">
        <v>11759</v>
      </c>
      <c r="B1248">
        <v>7</v>
      </c>
      <c r="C1248" t="s">
        <v>1832</v>
      </c>
      <c r="D1248" t="s">
        <v>1831</v>
      </c>
      <c r="E1248" t="s">
        <v>1830</v>
      </c>
      <c r="F1248">
        <v>2019</v>
      </c>
      <c r="G1248" t="s">
        <v>1829</v>
      </c>
      <c r="I1248" t="s">
        <v>1828</v>
      </c>
      <c r="J1248" t="s">
        <v>1827</v>
      </c>
      <c r="K1248" t="s">
        <v>12745</v>
      </c>
    </row>
    <row r="1249" spans="1:11" x14ac:dyDescent="0.45">
      <c r="A1249" t="s">
        <v>11759</v>
      </c>
      <c r="B1249">
        <v>7</v>
      </c>
      <c r="C1249" t="s">
        <v>2667</v>
      </c>
      <c r="D1249" t="s">
        <v>2666</v>
      </c>
      <c r="E1249" t="s">
        <v>979</v>
      </c>
      <c r="F1249">
        <v>2024</v>
      </c>
      <c r="G1249" t="s">
        <v>2665</v>
      </c>
      <c r="I1249" t="s">
        <v>2664</v>
      </c>
      <c r="J1249" t="s">
        <v>2663</v>
      </c>
      <c r="K1249" t="s">
        <v>12628</v>
      </c>
    </row>
    <row r="1250" spans="1:11" x14ac:dyDescent="0.45">
      <c r="A1250" t="s">
        <v>11760</v>
      </c>
      <c r="B1250" t="s">
        <v>5857</v>
      </c>
      <c r="C1250" t="s">
        <v>6289</v>
      </c>
      <c r="D1250" t="s">
        <v>6286</v>
      </c>
      <c r="F1250">
        <v>2018</v>
      </c>
      <c r="G1250" t="s">
        <v>6283</v>
      </c>
      <c r="H1250" t="s">
        <v>6284</v>
      </c>
      <c r="I1250" t="s">
        <v>6282</v>
      </c>
      <c r="K1250" t="s">
        <v>13181</v>
      </c>
    </row>
    <row r="1251" spans="1:11" x14ac:dyDescent="0.45">
      <c r="A1251" t="s">
        <v>11761</v>
      </c>
      <c r="B1251" t="s">
        <v>9095</v>
      </c>
      <c r="C1251" t="s">
        <v>10514</v>
      </c>
      <c r="D1251" t="s">
        <v>6286</v>
      </c>
      <c r="F1251">
        <v>2018</v>
      </c>
      <c r="G1251" t="s">
        <v>11917</v>
      </c>
      <c r="H1251" t="s">
        <v>6284</v>
      </c>
      <c r="I1251" t="s">
        <v>10511</v>
      </c>
      <c r="J1251" t="s">
        <v>9084</v>
      </c>
      <c r="K1251" t="s">
        <v>13181</v>
      </c>
    </row>
    <row r="1252" spans="1:11" x14ac:dyDescent="0.45">
      <c r="A1252" t="s">
        <v>388</v>
      </c>
      <c r="C1252" t="s">
        <v>490</v>
      </c>
      <c r="D1252" t="s">
        <v>491</v>
      </c>
      <c r="F1252">
        <v>2021</v>
      </c>
      <c r="G1252" t="s">
        <v>483</v>
      </c>
      <c r="H1252" t="s">
        <v>485</v>
      </c>
      <c r="I1252" t="s">
        <v>487</v>
      </c>
      <c r="J1252" t="s">
        <v>482</v>
      </c>
      <c r="K1252" t="s">
        <v>12144</v>
      </c>
    </row>
    <row r="1253" spans="1:11" x14ac:dyDescent="0.45">
      <c r="A1253" t="s">
        <v>11760</v>
      </c>
      <c r="B1253" t="s">
        <v>5857</v>
      </c>
      <c r="C1253" t="s">
        <v>8711</v>
      </c>
      <c r="D1253" t="s">
        <v>8708</v>
      </c>
      <c r="F1253">
        <v>2024</v>
      </c>
      <c r="G1253" t="s">
        <v>8706</v>
      </c>
      <c r="H1253" t="s">
        <v>8707</v>
      </c>
      <c r="I1253" t="s">
        <v>8705</v>
      </c>
      <c r="K1253" t="s">
        <v>12953</v>
      </c>
    </row>
    <row r="1254" spans="1:11" x14ac:dyDescent="0.45">
      <c r="A1254" t="s">
        <v>11761</v>
      </c>
      <c r="B1254" t="s">
        <v>9095</v>
      </c>
      <c r="C1254" t="s">
        <v>10897</v>
      </c>
      <c r="D1254" t="s">
        <v>8708</v>
      </c>
      <c r="F1254">
        <v>2024</v>
      </c>
      <c r="G1254" t="s">
        <v>11872</v>
      </c>
      <c r="H1254" t="s">
        <v>8707</v>
      </c>
      <c r="I1254" t="s">
        <v>10894</v>
      </c>
      <c r="J1254" t="s">
        <v>9084</v>
      </c>
      <c r="K1254" t="s">
        <v>12953</v>
      </c>
    </row>
    <row r="1255" spans="1:11" x14ac:dyDescent="0.45">
      <c r="A1255" t="s">
        <v>11760</v>
      </c>
      <c r="B1255" t="s">
        <v>5857</v>
      </c>
      <c r="C1255" t="s">
        <v>6329</v>
      </c>
      <c r="D1255" t="s">
        <v>6326</v>
      </c>
      <c r="F1255">
        <v>2018</v>
      </c>
      <c r="G1255" t="s">
        <v>6324</v>
      </c>
      <c r="I1255" t="s">
        <v>6323</v>
      </c>
      <c r="K1255" t="s">
        <v>13178</v>
      </c>
    </row>
    <row r="1256" spans="1:11" x14ac:dyDescent="0.45">
      <c r="A1256" t="s">
        <v>11760</v>
      </c>
      <c r="B1256" t="s">
        <v>5857</v>
      </c>
      <c r="C1256" t="s">
        <v>7977</v>
      </c>
      <c r="D1256" t="s">
        <v>7974</v>
      </c>
      <c r="F1256">
        <v>2023</v>
      </c>
      <c r="G1256" t="s">
        <v>7971</v>
      </c>
      <c r="H1256" t="s">
        <v>7972</v>
      </c>
      <c r="I1256" t="s">
        <v>7970</v>
      </c>
      <c r="K1256" t="s">
        <v>13015</v>
      </c>
    </row>
    <row r="1257" spans="1:11" x14ac:dyDescent="0.45">
      <c r="A1257" t="s">
        <v>11761</v>
      </c>
      <c r="B1257" t="s">
        <v>9095</v>
      </c>
      <c r="C1257" t="s">
        <v>11339</v>
      </c>
      <c r="D1257" t="s">
        <v>11337</v>
      </c>
      <c r="F1257">
        <v>2023</v>
      </c>
      <c r="G1257" t="s">
        <v>11813</v>
      </c>
      <c r="H1257" t="s">
        <v>7972</v>
      </c>
      <c r="I1257" t="s">
        <v>11335</v>
      </c>
      <c r="J1257" t="s">
        <v>9084</v>
      </c>
      <c r="K1257" t="s">
        <v>13015</v>
      </c>
    </row>
    <row r="1258" spans="1:11" x14ac:dyDescent="0.45">
      <c r="A1258" t="s">
        <v>11759</v>
      </c>
      <c r="B1258">
        <v>7</v>
      </c>
      <c r="C1258" t="s">
        <v>2439</v>
      </c>
      <c r="D1258" t="s">
        <v>2438</v>
      </c>
      <c r="E1258" t="s">
        <v>830</v>
      </c>
      <c r="F1258">
        <v>2018</v>
      </c>
      <c r="G1258" t="s">
        <v>2436</v>
      </c>
      <c r="I1258" t="s">
        <v>2435</v>
      </c>
      <c r="J1258" t="s">
        <v>2434</v>
      </c>
      <c r="K1258" t="s">
        <v>12662</v>
      </c>
    </row>
    <row r="1259" spans="1:11" x14ac:dyDescent="0.45">
      <c r="A1259" t="s">
        <v>11759</v>
      </c>
      <c r="B1259">
        <v>7</v>
      </c>
      <c r="C1259" t="s">
        <v>911</v>
      </c>
      <c r="D1259" t="s">
        <v>910</v>
      </c>
      <c r="E1259" t="s">
        <v>759</v>
      </c>
      <c r="F1259">
        <v>2021</v>
      </c>
      <c r="G1259" t="s">
        <v>908</v>
      </c>
      <c r="I1259" t="s">
        <v>907</v>
      </c>
      <c r="J1259" t="s">
        <v>906</v>
      </c>
      <c r="K1259" t="s">
        <v>12873</v>
      </c>
    </row>
    <row r="1260" spans="1:11" x14ac:dyDescent="0.45">
      <c r="A1260" t="s">
        <v>11759</v>
      </c>
      <c r="B1260">
        <v>7</v>
      </c>
      <c r="C1260" t="s">
        <v>5105</v>
      </c>
      <c r="D1260" t="s">
        <v>5104</v>
      </c>
      <c r="E1260" t="s">
        <v>3169</v>
      </c>
      <c r="F1260">
        <v>2024</v>
      </c>
      <c r="G1260" t="s">
        <v>5103</v>
      </c>
      <c r="I1260" t="s">
        <v>5102</v>
      </c>
      <c r="J1260" t="s">
        <v>5101</v>
      </c>
      <c r="K1260" t="s">
        <v>12265</v>
      </c>
    </row>
    <row r="1261" spans="1:11" x14ac:dyDescent="0.45">
      <c r="A1261" t="s">
        <v>11759</v>
      </c>
      <c r="B1261">
        <v>7</v>
      </c>
      <c r="C1261" t="s">
        <v>2482</v>
      </c>
      <c r="D1261" t="s">
        <v>2481</v>
      </c>
      <c r="E1261" t="s">
        <v>1769</v>
      </c>
      <c r="F1261">
        <v>2018</v>
      </c>
      <c r="G1261" t="s">
        <v>2479</v>
      </c>
      <c r="I1261" t="s">
        <v>2478</v>
      </c>
      <c r="J1261" t="s">
        <v>2477</v>
      </c>
      <c r="K1261" t="s">
        <v>12656</v>
      </c>
    </row>
    <row r="1262" spans="1:11" x14ac:dyDescent="0.45">
      <c r="A1262" t="s">
        <v>11759</v>
      </c>
      <c r="B1262">
        <v>7</v>
      </c>
      <c r="C1262" t="s">
        <v>5248</v>
      </c>
      <c r="D1262" t="s">
        <v>5247</v>
      </c>
      <c r="E1262" t="s">
        <v>1364</v>
      </c>
      <c r="F1262">
        <v>2024</v>
      </c>
      <c r="G1262" t="s">
        <v>5246</v>
      </c>
      <c r="I1262" t="s">
        <v>5245</v>
      </c>
      <c r="J1262" t="s">
        <v>5244</v>
      </c>
      <c r="K1262" t="s">
        <v>12243</v>
      </c>
    </row>
    <row r="1263" spans="1:11" x14ac:dyDescent="0.45">
      <c r="A1263" t="s">
        <v>11760</v>
      </c>
      <c r="B1263" t="s">
        <v>5857</v>
      </c>
      <c r="C1263" t="s">
        <v>6008</v>
      </c>
      <c r="D1263" t="s">
        <v>6006</v>
      </c>
      <c r="F1263">
        <v>2019</v>
      </c>
      <c r="G1263" t="s">
        <v>6003</v>
      </c>
      <c r="H1263" t="s">
        <v>6004</v>
      </c>
      <c r="I1263" t="s">
        <v>6002</v>
      </c>
      <c r="K1263" t="s">
        <v>13209</v>
      </c>
    </row>
    <row r="1264" spans="1:11" x14ac:dyDescent="0.45">
      <c r="A1264" t="s">
        <v>11759</v>
      </c>
      <c r="B1264">
        <v>7</v>
      </c>
      <c r="C1264" t="s">
        <v>4860</v>
      </c>
      <c r="D1264" t="s">
        <v>4859</v>
      </c>
      <c r="E1264" t="s">
        <v>2167</v>
      </c>
      <c r="F1264">
        <v>2024</v>
      </c>
      <c r="G1264" t="s">
        <v>4858</v>
      </c>
      <c r="I1264" t="s">
        <v>4857</v>
      </c>
      <c r="J1264" t="s">
        <v>4856</v>
      </c>
      <c r="K1264" t="s">
        <v>12302</v>
      </c>
    </row>
    <row r="1265" spans="1:11" x14ac:dyDescent="0.45">
      <c r="A1265" t="s">
        <v>11760</v>
      </c>
      <c r="B1265" t="s">
        <v>5857</v>
      </c>
      <c r="C1265" t="s">
        <v>8092</v>
      </c>
      <c r="D1265" t="s">
        <v>8089</v>
      </c>
      <c r="F1265">
        <v>2022</v>
      </c>
      <c r="G1265" t="s">
        <v>8087</v>
      </c>
      <c r="H1265" t="s">
        <v>8088</v>
      </c>
      <c r="I1265" t="s">
        <v>8086</v>
      </c>
      <c r="K1265" t="s">
        <v>13003</v>
      </c>
    </row>
    <row r="1266" spans="1:11" x14ac:dyDescent="0.45">
      <c r="A1266" t="s">
        <v>11761</v>
      </c>
      <c r="B1266" t="s">
        <v>9095</v>
      </c>
      <c r="C1266" t="s">
        <v>10863</v>
      </c>
      <c r="D1266" t="s">
        <v>8089</v>
      </c>
      <c r="F1266">
        <v>2022</v>
      </c>
      <c r="G1266" t="s">
        <v>11876</v>
      </c>
      <c r="H1266" t="s">
        <v>8088</v>
      </c>
      <c r="I1266" t="s">
        <v>10861</v>
      </c>
      <c r="J1266" t="s">
        <v>9084</v>
      </c>
      <c r="K1266" t="s">
        <v>13003</v>
      </c>
    </row>
    <row r="1267" spans="1:11" x14ac:dyDescent="0.45">
      <c r="A1267" t="s">
        <v>11759</v>
      </c>
      <c r="B1267">
        <v>7</v>
      </c>
      <c r="C1267" t="s">
        <v>5136</v>
      </c>
      <c r="D1267" t="s">
        <v>5135</v>
      </c>
      <c r="E1267" t="s">
        <v>773</v>
      </c>
      <c r="F1267">
        <v>2024</v>
      </c>
      <c r="G1267" t="s">
        <v>5134</v>
      </c>
      <c r="I1267" t="s">
        <v>5133</v>
      </c>
      <c r="J1267" t="s">
        <v>5132</v>
      </c>
      <c r="K1267" t="s">
        <v>12260</v>
      </c>
    </row>
    <row r="1268" spans="1:11" x14ac:dyDescent="0.45">
      <c r="A1268" t="s">
        <v>11760</v>
      </c>
      <c r="B1268" t="s">
        <v>5857</v>
      </c>
      <c r="C1268" t="s">
        <v>8503</v>
      </c>
      <c r="D1268" t="s">
        <v>5135</v>
      </c>
      <c r="F1268">
        <v>2024</v>
      </c>
      <c r="G1268" t="s">
        <v>8499</v>
      </c>
      <c r="H1268" t="s">
        <v>8500</v>
      </c>
      <c r="I1268" t="s">
        <v>8498</v>
      </c>
      <c r="K1268" t="s">
        <v>12260</v>
      </c>
    </row>
    <row r="1269" spans="1:11" x14ac:dyDescent="0.45">
      <c r="A1269" t="s">
        <v>11761</v>
      </c>
      <c r="B1269" t="s">
        <v>9095</v>
      </c>
      <c r="C1269" t="s">
        <v>11231</v>
      </c>
      <c r="D1269" t="s">
        <v>5135</v>
      </c>
      <c r="F1269">
        <v>2024</v>
      </c>
      <c r="G1269" t="s">
        <v>11828</v>
      </c>
      <c r="H1269" t="s">
        <v>8500</v>
      </c>
      <c r="I1269" t="s">
        <v>5133</v>
      </c>
      <c r="J1269" t="s">
        <v>9084</v>
      </c>
      <c r="K1269" t="s">
        <v>12260</v>
      </c>
    </row>
    <row r="1270" spans="1:11" x14ac:dyDescent="0.45">
      <c r="A1270" t="s">
        <v>11759</v>
      </c>
      <c r="B1270">
        <v>7</v>
      </c>
      <c r="C1270" t="s">
        <v>1982</v>
      </c>
      <c r="D1270" t="s">
        <v>1981</v>
      </c>
      <c r="E1270" t="s">
        <v>1980</v>
      </c>
      <c r="F1270">
        <v>2020</v>
      </c>
      <c r="G1270" t="s">
        <v>1978</v>
      </c>
      <c r="I1270" t="s">
        <v>1977</v>
      </c>
      <c r="J1270" t="s">
        <v>1976</v>
      </c>
      <c r="K1270" t="s">
        <v>12724</v>
      </c>
    </row>
    <row r="1271" spans="1:11" x14ac:dyDescent="0.45">
      <c r="A1271" t="s">
        <v>11759</v>
      </c>
      <c r="B1271">
        <v>7</v>
      </c>
      <c r="C1271" t="s">
        <v>4781</v>
      </c>
      <c r="D1271" t="s">
        <v>4780</v>
      </c>
      <c r="E1271" t="s">
        <v>3789</v>
      </c>
      <c r="F1271">
        <v>2024</v>
      </c>
      <c r="G1271" t="s">
        <v>4779</v>
      </c>
      <c r="I1271" t="s">
        <v>4778</v>
      </c>
      <c r="J1271" t="s">
        <v>4777</v>
      </c>
      <c r="K1271" t="s">
        <v>12314</v>
      </c>
    </row>
    <row r="1272" spans="1:11" x14ac:dyDescent="0.45">
      <c r="A1272" t="s">
        <v>11760</v>
      </c>
      <c r="B1272" t="s">
        <v>5857</v>
      </c>
      <c r="C1272" t="s">
        <v>8776</v>
      </c>
      <c r="D1272" t="s">
        <v>4780</v>
      </c>
      <c r="F1272">
        <v>2024</v>
      </c>
      <c r="G1272" t="s">
        <v>8772</v>
      </c>
      <c r="H1272" t="s">
        <v>8773</v>
      </c>
      <c r="I1272" t="s">
        <v>8771</v>
      </c>
      <c r="K1272" t="s">
        <v>12314</v>
      </c>
    </row>
    <row r="1273" spans="1:11" x14ac:dyDescent="0.45">
      <c r="A1273" t="s">
        <v>11761</v>
      </c>
      <c r="B1273" t="s">
        <v>9095</v>
      </c>
      <c r="C1273" t="s">
        <v>10959</v>
      </c>
      <c r="D1273" t="s">
        <v>4780</v>
      </c>
      <c r="F1273">
        <v>2024</v>
      </c>
      <c r="G1273" t="s">
        <v>11863</v>
      </c>
      <c r="H1273" t="s">
        <v>8773</v>
      </c>
      <c r="I1273" t="s">
        <v>10958</v>
      </c>
      <c r="J1273" t="s">
        <v>9084</v>
      </c>
      <c r="K1273" t="s">
        <v>12314</v>
      </c>
    </row>
    <row r="1274" spans="1:11" x14ac:dyDescent="0.45">
      <c r="A1274" t="s">
        <v>11760</v>
      </c>
      <c r="B1274" t="s">
        <v>5857</v>
      </c>
      <c r="C1274" t="s">
        <v>6061</v>
      </c>
      <c r="D1274" t="s">
        <v>6058</v>
      </c>
      <c r="F1274">
        <v>2017</v>
      </c>
      <c r="G1274" t="s">
        <v>6055</v>
      </c>
      <c r="H1274" t="s">
        <v>6056</v>
      </c>
      <c r="I1274" t="s">
        <v>6054</v>
      </c>
      <c r="K1274" t="s">
        <v>13203</v>
      </c>
    </row>
    <row r="1275" spans="1:11" x14ac:dyDescent="0.45">
      <c r="A1275" t="s">
        <v>11760</v>
      </c>
      <c r="B1275" t="s">
        <v>5857</v>
      </c>
      <c r="C1275" t="s">
        <v>6017</v>
      </c>
      <c r="D1275" t="s">
        <v>6014</v>
      </c>
      <c r="F1275">
        <v>2020</v>
      </c>
      <c r="G1275" t="s">
        <v>6011</v>
      </c>
      <c r="H1275" t="s">
        <v>6012</v>
      </c>
      <c r="I1275" t="s">
        <v>6010</v>
      </c>
      <c r="K1275" t="s">
        <v>13208</v>
      </c>
    </row>
    <row r="1276" spans="1:11" x14ac:dyDescent="0.45">
      <c r="A1276" t="s">
        <v>11761</v>
      </c>
      <c r="B1276" t="s">
        <v>9095</v>
      </c>
      <c r="C1276" t="s">
        <v>11166</v>
      </c>
      <c r="D1276" t="s">
        <v>6014</v>
      </c>
      <c r="F1276">
        <v>2020</v>
      </c>
      <c r="G1276" t="s">
        <v>11837</v>
      </c>
      <c r="H1276" t="s">
        <v>6012</v>
      </c>
      <c r="I1276" t="s">
        <v>11164</v>
      </c>
      <c r="J1276" t="s">
        <v>9084</v>
      </c>
      <c r="K1276" t="s">
        <v>13208</v>
      </c>
    </row>
    <row r="1277" spans="1:11" x14ac:dyDescent="0.45">
      <c r="A1277" t="s">
        <v>11759</v>
      </c>
      <c r="B1277">
        <v>7</v>
      </c>
      <c r="C1277" t="s">
        <v>4076</v>
      </c>
      <c r="D1277" t="s">
        <v>4075</v>
      </c>
      <c r="E1277" t="s">
        <v>4074</v>
      </c>
      <c r="F1277">
        <v>2022</v>
      </c>
      <c r="G1277" t="s">
        <v>4073</v>
      </c>
      <c r="I1277" t="s">
        <v>4072</v>
      </c>
      <c r="J1277" t="s">
        <v>4071</v>
      </c>
      <c r="K1277" t="s">
        <v>12421</v>
      </c>
    </row>
    <row r="1278" spans="1:11" x14ac:dyDescent="0.45">
      <c r="A1278" t="s">
        <v>11759</v>
      </c>
      <c r="B1278">
        <v>7</v>
      </c>
      <c r="C1278" t="s">
        <v>5478</v>
      </c>
      <c r="D1278" t="s">
        <v>5477</v>
      </c>
      <c r="E1278" t="s">
        <v>5476</v>
      </c>
      <c r="F1278">
        <v>2024</v>
      </c>
      <c r="G1278" t="s">
        <v>5475</v>
      </c>
      <c r="I1278" t="s">
        <v>5474</v>
      </c>
      <c r="J1278" t="s">
        <v>5473</v>
      </c>
      <c r="K1278" t="s">
        <v>12208</v>
      </c>
    </row>
    <row r="1279" spans="1:11" x14ac:dyDescent="0.45">
      <c r="A1279" t="s">
        <v>11759</v>
      </c>
      <c r="B1279">
        <v>7</v>
      </c>
      <c r="C1279" t="s">
        <v>3378</v>
      </c>
      <c r="D1279" t="s">
        <v>3377</v>
      </c>
      <c r="E1279" t="s">
        <v>1318</v>
      </c>
      <c r="F1279">
        <v>2022</v>
      </c>
      <c r="G1279" t="s">
        <v>3376</v>
      </c>
      <c r="I1279" t="s">
        <v>3375</v>
      </c>
      <c r="J1279" t="s">
        <v>3374</v>
      </c>
      <c r="K1279" t="s">
        <v>12522</v>
      </c>
    </row>
    <row r="1280" spans="1:11" x14ac:dyDescent="0.45">
      <c r="A1280" t="s">
        <v>11759</v>
      </c>
      <c r="B1280">
        <v>7</v>
      </c>
      <c r="C1280" t="s">
        <v>3448</v>
      </c>
      <c r="D1280" t="s">
        <v>3447</v>
      </c>
      <c r="E1280" t="s">
        <v>3446</v>
      </c>
      <c r="F1280">
        <v>2023</v>
      </c>
      <c r="G1280" t="s">
        <v>3445</v>
      </c>
      <c r="I1280" t="s">
        <v>3444</v>
      </c>
      <c r="J1280" t="s">
        <v>3443</v>
      </c>
      <c r="K1280" t="s">
        <v>12512</v>
      </c>
    </row>
    <row r="1281" spans="1:11" x14ac:dyDescent="0.45">
      <c r="A1281" t="s">
        <v>11759</v>
      </c>
      <c r="B1281">
        <v>7</v>
      </c>
      <c r="C1281" t="s">
        <v>5437</v>
      </c>
      <c r="D1281" t="s">
        <v>5436</v>
      </c>
      <c r="E1281" t="s">
        <v>626</v>
      </c>
      <c r="F1281">
        <v>2024</v>
      </c>
      <c r="G1281" t="s">
        <v>5435</v>
      </c>
      <c r="I1281" t="s">
        <v>5434</v>
      </c>
      <c r="J1281" t="s">
        <v>5433</v>
      </c>
      <c r="K1281" t="s">
        <v>12214</v>
      </c>
    </row>
    <row r="1282" spans="1:11" x14ac:dyDescent="0.45">
      <c r="A1282" t="s">
        <v>11759</v>
      </c>
      <c r="B1282">
        <v>7</v>
      </c>
      <c r="C1282" t="s">
        <v>5752</v>
      </c>
      <c r="D1282" t="s">
        <v>5751</v>
      </c>
      <c r="E1282" t="s">
        <v>4147</v>
      </c>
      <c r="F1282">
        <v>2024</v>
      </c>
      <c r="G1282" t="s">
        <v>5750</v>
      </c>
      <c r="I1282" t="s">
        <v>5749</v>
      </c>
      <c r="J1282" t="s">
        <v>5748</v>
      </c>
      <c r="K1282" t="s">
        <v>12166</v>
      </c>
    </row>
    <row r="1283" spans="1:11" x14ac:dyDescent="0.45">
      <c r="A1283" t="s">
        <v>11759</v>
      </c>
      <c r="B1283">
        <v>7</v>
      </c>
      <c r="C1283" t="s">
        <v>3967</v>
      </c>
      <c r="D1283" t="s">
        <v>3966</v>
      </c>
      <c r="E1283" t="s">
        <v>3965</v>
      </c>
      <c r="F1283">
        <v>2022</v>
      </c>
      <c r="G1283" t="s">
        <v>3962</v>
      </c>
      <c r="J1283" t="s">
        <v>3961</v>
      </c>
      <c r="K1283" t="s">
        <v>12437</v>
      </c>
    </row>
    <row r="1284" spans="1:11" x14ac:dyDescent="0.45">
      <c r="A1284" t="s">
        <v>11760</v>
      </c>
      <c r="B1284" t="s">
        <v>5857</v>
      </c>
      <c r="C1284" t="s">
        <v>7079</v>
      </c>
      <c r="D1284" t="s">
        <v>3966</v>
      </c>
      <c r="F1284">
        <v>2022</v>
      </c>
      <c r="G1284" t="s">
        <v>7075</v>
      </c>
      <c r="H1284" t="s">
        <v>7076</v>
      </c>
      <c r="I1284" t="s">
        <v>7074</v>
      </c>
      <c r="K1284" t="s">
        <v>12437</v>
      </c>
    </row>
    <row r="1285" spans="1:11" x14ac:dyDescent="0.45">
      <c r="A1285" t="s">
        <v>11759</v>
      </c>
      <c r="B1285">
        <v>7</v>
      </c>
      <c r="C1285" t="s">
        <v>2989</v>
      </c>
      <c r="D1285" t="s">
        <v>5569</v>
      </c>
      <c r="E1285" t="s">
        <v>5568</v>
      </c>
      <c r="F1285">
        <v>2024</v>
      </c>
      <c r="G1285" t="s">
        <v>5567</v>
      </c>
      <c r="I1285" t="s">
        <v>5566</v>
      </c>
      <c r="J1285" t="s">
        <v>5565</v>
      </c>
      <c r="K1285" t="s">
        <v>12194</v>
      </c>
    </row>
    <row r="1286" spans="1:11" x14ac:dyDescent="0.45">
      <c r="A1286" t="s">
        <v>11759</v>
      </c>
      <c r="B1286">
        <v>7</v>
      </c>
      <c r="C1286" t="s">
        <v>3420</v>
      </c>
      <c r="D1286" t="s">
        <v>3419</v>
      </c>
      <c r="E1286" t="s">
        <v>690</v>
      </c>
      <c r="F1286">
        <v>2023</v>
      </c>
      <c r="G1286" t="s">
        <v>3418</v>
      </c>
      <c r="I1286" t="s">
        <v>3417</v>
      </c>
      <c r="J1286" t="s">
        <v>3416</v>
      </c>
      <c r="K1286" t="s">
        <v>12516</v>
      </c>
    </row>
    <row r="1287" spans="1:11" x14ac:dyDescent="0.45">
      <c r="A1287" t="s">
        <v>11759</v>
      </c>
      <c r="B1287">
        <v>7</v>
      </c>
      <c r="C1287" t="s">
        <v>1283</v>
      </c>
      <c r="D1287" t="s">
        <v>1282</v>
      </c>
      <c r="E1287" t="s">
        <v>1281</v>
      </c>
      <c r="F1287">
        <v>2021</v>
      </c>
      <c r="G1287" t="s">
        <v>1280</v>
      </c>
      <c r="I1287" t="s">
        <v>1279</v>
      </c>
      <c r="J1287" t="s">
        <v>1278</v>
      </c>
      <c r="K1287" t="s">
        <v>12819</v>
      </c>
    </row>
    <row r="1288" spans="1:11" x14ac:dyDescent="0.45">
      <c r="A1288" t="s">
        <v>11759</v>
      </c>
      <c r="B1288">
        <v>7</v>
      </c>
      <c r="C1288" t="s">
        <v>1612</v>
      </c>
      <c r="D1288" t="s">
        <v>1611</v>
      </c>
      <c r="E1288" t="s">
        <v>766</v>
      </c>
      <c r="F1288">
        <v>2020</v>
      </c>
      <c r="G1288" t="s">
        <v>1609</v>
      </c>
      <c r="I1288" t="s">
        <v>1608</v>
      </c>
      <c r="J1288" t="s">
        <v>1607</v>
      </c>
      <c r="K1288" t="s">
        <v>12775</v>
      </c>
    </row>
    <row r="1289" spans="1:11" x14ac:dyDescent="0.45">
      <c r="A1289" t="s">
        <v>11759</v>
      </c>
      <c r="B1289">
        <v>7</v>
      </c>
      <c r="C1289" t="s">
        <v>4091</v>
      </c>
      <c r="D1289" t="s">
        <v>4090</v>
      </c>
      <c r="E1289" t="s">
        <v>720</v>
      </c>
      <c r="F1289">
        <v>2022</v>
      </c>
      <c r="G1289" t="s">
        <v>4088</v>
      </c>
      <c r="I1289" t="s">
        <v>4087</v>
      </c>
      <c r="J1289" t="s">
        <v>4086</v>
      </c>
      <c r="K1289" t="s">
        <v>12419</v>
      </c>
    </row>
    <row r="1290" spans="1:11" x14ac:dyDescent="0.45">
      <c r="A1290" t="s">
        <v>11760</v>
      </c>
      <c r="B1290" t="s">
        <v>5901</v>
      </c>
      <c r="C1290" t="s">
        <v>6144</v>
      </c>
      <c r="D1290" t="s">
        <v>6141</v>
      </c>
      <c r="F1290">
        <v>2019</v>
      </c>
      <c r="G1290" t="s">
        <v>6138</v>
      </c>
      <c r="H1290" t="s">
        <v>6139</v>
      </c>
      <c r="I1290" t="s">
        <v>6137</v>
      </c>
      <c r="K1290" t="s">
        <v>13195</v>
      </c>
    </row>
    <row r="1291" spans="1:11" x14ac:dyDescent="0.45">
      <c r="A1291" t="s">
        <v>11761</v>
      </c>
      <c r="B1291" t="s">
        <v>9095</v>
      </c>
      <c r="C1291" t="s">
        <v>10908</v>
      </c>
      <c r="D1291" t="s">
        <v>10905</v>
      </c>
      <c r="F1291">
        <v>2019</v>
      </c>
      <c r="G1291" t="s">
        <v>11871</v>
      </c>
      <c r="H1291" t="s">
        <v>6139</v>
      </c>
      <c r="I1291" t="s">
        <v>10903</v>
      </c>
      <c r="J1291" t="s">
        <v>9084</v>
      </c>
      <c r="K1291" t="s">
        <v>13195</v>
      </c>
    </row>
    <row r="1292" spans="1:11" x14ac:dyDescent="0.45">
      <c r="A1292" t="s">
        <v>11760</v>
      </c>
      <c r="B1292" t="s">
        <v>5901</v>
      </c>
      <c r="C1292" t="s">
        <v>7485</v>
      </c>
      <c r="D1292" t="s">
        <v>7482</v>
      </c>
      <c r="F1292">
        <v>2023</v>
      </c>
      <c r="G1292" t="s">
        <v>7479</v>
      </c>
      <c r="H1292" t="s">
        <v>7480</v>
      </c>
      <c r="I1292" t="s">
        <v>7478</v>
      </c>
      <c r="K1292" t="s">
        <v>13060</v>
      </c>
    </row>
    <row r="1293" spans="1:11" x14ac:dyDescent="0.45">
      <c r="A1293" t="s">
        <v>11761</v>
      </c>
      <c r="B1293" t="s">
        <v>9095</v>
      </c>
      <c r="C1293" t="s">
        <v>10837</v>
      </c>
      <c r="D1293" t="s">
        <v>7482</v>
      </c>
      <c r="F1293">
        <v>2023</v>
      </c>
      <c r="G1293" t="s">
        <v>11879</v>
      </c>
      <c r="H1293" t="s">
        <v>7480</v>
      </c>
      <c r="I1293" t="s">
        <v>10834</v>
      </c>
      <c r="J1293" t="s">
        <v>9084</v>
      </c>
      <c r="K1293" t="s">
        <v>13060</v>
      </c>
    </row>
    <row r="1294" spans="1:11" x14ac:dyDescent="0.45">
      <c r="A1294" t="s">
        <v>11759</v>
      </c>
      <c r="B1294">
        <v>7</v>
      </c>
      <c r="C1294" t="s">
        <v>4251</v>
      </c>
      <c r="D1294" t="s">
        <v>4250</v>
      </c>
      <c r="E1294" t="s">
        <v>1013</v>
      </c>
      <c r="F1294">
        <v>2022</v>
      </c>
      <c r="G1294" t="s">
        <v>4249</v>
      </c>
      <c r="I1294" t="s">
        <v>4248</v>
      </c>
      <c r="J1294" t="s">
        <v>4247</v>
      </c>
      <c r="K1294" t="s">
        <v>12394</v>
      </c>
    </row>
    <row r="1295" spans="1:11" x14ac:dyDescent="0.45">
      <c r="A1295" t="s">
        <v>11760</v>
      </c>
      <c r="B1295" t="s">
        <v>5857</v>
      </c>
      <c r="C1295" t="s">
        <v>7843</v>
      </c>
      <c r="D1295" t="s">
        <v>7840</v>
      </c>
      <c r="F1295">
        <v>2023</v>
      </c>
      <c r="G1295" t="s">
        <v>7837</v>
      </c>
      <c r="H1295" t="s">
        <v>7838</v>
      </c>
      <c r="I1295" t="s">
        <v>7836</v>
      </c>
      <c r="K1295" t="s">
        <v>13029</v>
      </c>
    </row>
    <row r="1296" spans="1:11" x14ac:dyDescent="0.45">
      <c r="A1296" t="s">
        <v>11761</v>
      </c>
      <c r="B1296" t="s">
        <v>9095</v>
      </c>
      <c r="C1296" t="s">
        <v>10171</v>
      </c>
      <c r="D1296" t="s">
        <v>7840</v>
      </c>
      <c r="F1296">
        <v>2023</v>
      </c>
      <c r="G1296" t="s">
        <v>11959</v>
      </c>
      <c r="H1296" t="s">
        <v>7838</v>
      </c>
      <c r="I1296" t="s">
        <v>10168</v>
      </c>
      <c r="J1296" t="s">
        <v>9084</v>
      </c>
      <c r="K1296" t="s">
        <v>13029</v>
      </c>
    </row>
    <row r="1297" spans="1:11" x14ac:dyDescent="0.45">
      <c r="A1297" t="s">
        <v>11759</v>
      </c>
      <c r="B1297">
        <v>7</v>
      </c>
      <c r="C1297" t="s">
        <v>3366</v>
      </c>
      <c r="D1297" t="s">
        <v>3365</v>
      </c>
      <c r="E1297" t="s">
        <v>2947</v>
      </c>
      <c r="F1297">
        <v>2022</v>
      </c>
      <c r="G1297" t="s">
        <v>3364</v>
      </c>
      <c r="I1297" t="s">
        <v>3363</v>
      </c>
      <c r="J1297" t="s">
        <v>3362</v>
      </c>
      <c r="K1297" t="s">
        <v>12524</v>
      </c>
    </row>
    <row r="1298" spans="1:11" x14ac:dyDescent="0.45">
      <c r="A1298" t="s">
        <v>11760</v>
      </c>
      <c r="B1298" t="s">
        <v>5857</v>
      </c>
      <c r="C1298" t="s">
        <v>7780</v>
      </c>
      <c r="D1298" t="s">
        <v>3365</v>
      </c>
      <c r="F1298">
        <v>2022</v>
      </c>
      <c r="G1298" t="s">
        <v>7776</v>
      </c>
      <c r="H1298" t="s">
        <v>7777</v>
      </c>
      <c r="I1298" t="s">
        <v>7775</v>
      </c>
      <c r="K1298" t="s">
        <v>12524</v>
      </c>
    </row>
    <row r="1299" spans="1:11" x14ac:dyDescent="0.45">
      <c r="A1299" t="s">
        <v>11761</v>
      </c>
      <c r="B1299" t="s">
        <v>9095</v>
      </c>
      <c r="C1299" t="s">
        <v>10731</v>
      </c>
      <c r="D1299" t="s">
        <v>3365</v>
      </c>
      <c r="F1299">
        <v>2022</v>
      </c>
      <c r="G1299" t="s">
        <v>11894</v>
      </c>
      <c r="H1299" t="s">
        <v>7777</v>
      </c>
      <c r="I1299" t="s">
        <v>3363</v>
      </c>
      <c r="J1299" t="s">
        <v>9084</v>
      </c>
      <c r="K1299" t="s">
        <v>12524</v>
      </c>
    </row>
    <row r="1300" spans="1:11" x14ac:dyDescent="0.45">
      <c r="A1300" t="s">
        <v>11760</v>
      </c>
      <c r="B1300" t="s">
        <v>5857</v>
      </c>
      <c r="C1300" t="s">
        <v>7773</v>
      </c>
      <c r="D1300" t="s">
        <v>7770</v>
      </c>
      <c r="F1300">
        <v>2023</v>
      </c>
      <c r="G1300" t="s">
        <v>7767</v>
      </c>
      <c r="H1300" t="s">
        <v>7768</v>
      </c>
      <c r="I1300" t="s">
        <v>7766</v>
      </c>
      <c r="K1300" t="s">
        <v>13035</v>
      </c>
    </row>
    <row r="1301" spans="1:11" x14ac:dyDescent="0.45">
      <c r="A1301" t="s">
        <v>11761</v>
      </c>
      <c r="B1301" t="s">
        <v>9095</v>
      </c>
      <c r="C1301" t="s">
        <v>9563</v>
      </c>
      <c r="D1301" t="s">
        <v>9561</v>
      </c>
      <c r="F1301">
        <v>2023</v>
      </c>
      <c r="G1301" t="s">
        <v>12032</v>
      </c>
      <c r="H1301" t="s">
        <v>7768</v>
      </c>
      <c r="I1301" t="s">
        <v>9559</v>
      </c>
      <c r="J1301" t="s">
        <v>9084</v>
      </c>
      <c r="K1301" t="s">
        <v>13035</v>
      </c>
    </row>
    <row r="1302" spans="1:11" x14ac:dyDescent="0.45">
      <c r="A1302" t="s">
        <v>11759</v>
      </c>
      <c r="B1302">
        <v>7</v>
      </c>
      <c r="C1302" t="s">
        <v>3228</v>
      </c>
      <c r="D1302" t="s">
        <v>3227</v>
      </c>
      <c r="E1302" t="s">
        <v>3226</v>
      </c>
      <c r="F1302">
        <v>2023</v>
      </c>
      <c r="G1302" t="s">
        <v>3225</v>
      </c>
      <c r="I1302" t="s">
        <v>3224</v>
      </c>
      <c r="J1302" t="s">
        <v>3223</v>
      </c>
      <c r="K1302" t="s">
        <v>12545</v>
      </c>
    </row>
    <row r="1303" spans="1:11" x14ac:dyDescent="0.45">
      <c r="A1303" t="s">
        <v>11759</v>
      </c>
      <c r="B1303">
        <v>7</v>
      </c>
      <c r="C1303" t="s">
        <v>1269</v>
      </c>
      <c r="D1303" t="s">
        <v>1268</v>
      </c>
      <c r="E1303" t="s">
        <v>1267</v>
      </c>
      <c r="F1303">
        <v>2021</v>
      </c>
      <c r="G1303" t="s">
        <v>1266</v>
      </c>
      <c r="I1303" t="s">
        <v>1265</v>
      </c>
      <c r="J1303" t="s">
        <v>1264</v>
      </c>
      <c r="K1303" t="s">
        <v>12821</v>
      </c>
    </row>
    <row r="1304" spans="1:11" x14ac:dyDescent="0.45">
      <c r="A1304" t="s">
        <v>11759</v>
      </c>
      <c r="B1304">
        <v>7</v>
      </c>
      <c r="C1304" t="s">
        <v>3569</v>
      </c>
      <c r="D1304" t="s">
        <v>3568</v>
      </c>
      <c r="E1304" t="s">
        <v>1241</v>
      </c>
      <c r="F1304">
        <v>2023</v>
      </c>
      <c r="G1304" t="s">
        <v>3565</v>
      </c>
      <c r="I1304" t="s">
        <v>3564</v>
      </c>
      <c r="J1304" t="s">
        <v>3563</v>
      </c>
      <c r="K1304" t="s">
        <v>12495</v>
      </c>
    </row>
    <row r="1305" spans="1:11" x14ac:dyDescent="0.45">
      <c r="A1305" t="s">
        <v>11760</v>
      </c>
      <c r="B1305" t="s">
        <v>5857</v>
      </c>
      <c r="C1305" t="s">
        <v>7350</v>
      </c>
      <c r="D1305" t="s">
        <v>7347</v>
      </c>
      <c r="F1305">
        <v>2021</v>
      </c>
      <c r="G1305" t="s">
        <v>7344</v>
      </c>
      <c r="H1305" t="s">
        <v>7345</v>
      </c>
      <c r="I1305" t="s">
        <v>7343</v>
      </c>
      <c r="K1305" t="s">
        <v>13076</v>
      </c>
    </row>
    <row r="1306" spans="1:11" x14ac:dyDescent="0.45">
      <c r="A1306" t="s">
        <v>11761</v>
      </c>
      <c r="B1306" t="s">
        <v>9095</v>
      </c>
      <c r="C1306" t="s">
        <v>9533</v>
      </c>
      <c r="D1306" t="s">
        <v>7347</v>
      </c>
      <c r="F1306">
        <v>2021</v>
      </c>
      <c r="G1306" t="s">
        <v>12035</v>
      </c>
      <c r="H1306" t="s">
        <v>7345</v>
      </c>
      <c r="I1306" t="s">
        <v>9530</v>
      </c>
      <c r="J1306" t="s">
        <v>9084</v>
      </c>
      <c r="K1306" t="s">
        <v>13076</v>
      </c>
    </row>
    <row r="1307" spans="1:11" x14ac:dyDescent="0.45">
      <c r="A1307" t="s">
        <v>11760</v>
      </c>
      <c r="B1307" t="s">
        <v>5901</v>
      </c>
      <c r="C1307" t="s">
        <v>6893</v>
      </c>
      <c r="D1307" t="s">
        <v>6890</v>
      </c>
      <c r="F1307">
        <v>2021</v>
      </c>
      <c r="G1307" t="s">
        <v>6887</v>
      </c>
      <c r="H1307" t="s">
        <v>6888</v>
      </c>
      <c r="I1307" t="s">
        <v>6886</v>
      </c>
      <c r="K1307" t="s">
        <v>13123</v>
      </c>
    </row>
    <row r="1308" spans="1:11" x14ac:dyDescent="0.45">
      <c r="A1308" t="s">
        <v>11761</v>
      </c>
      <c r="B1308" t="s">
        <v>9095</v>
      </c>
      <c r="C1308" t="s">
        <v>9106</v>
      </c>
      <c r="D1308" t="s">
        <v>9104</v>
      </c>
      <c r="F1308">
        <v>2021</v>
      </c>
      <c r="G1308" t="s">
        <v>12083</v>
      </c>
      <c r="H1308" t="s">
        <v>6888</v>
      </c>
      <c r="I1308" t="s">
        <v>9102</v>
      </c>
      <c r="J1308" t="s">
        <v>9084</v>
      </c>
      <c r="K1308" t="s">
        <v>13123</v>
      </c>
    </row>
    <row r="1309" spans="1:11" x14ac:dyDescent="0.45">
      <c r="A1309" t="s">
        <v>11759</v>
      </c>
      <c r="B1309">
        <v>7</v>
      </c>
      <c r="C1309" t="s">
        <v>5254</v>
      </c>
      <c r="D1309" t="s">
        <v>5253</v>
      </c>
      <c r="E1309" t="s">
        <v>930</v>
      </c>
      <c r="F1309">
        <v>2024</v>
      </c>
      <c r="G1309" t="s">
        <v>5252</v>
      </c>
      <c r="I1309" t="s">
        <v>5251</v>
      </c>
      <c r="J1309" t="s">
        <v>5250</v>
      </c>
      <c r="K1309" t="s">
        <v>12242</v>
      </c>
    </row>
    <row r="1310" spans="1:11" x14ac:dyDescent="0.45">
      <c r="A1310" t="s">
        <v>11760</v>
      </c>
      <c r="B1310" t="s">
        <v>5857</v>
      </c>
      <c r="C1310" t="s">
        <v>7406</v>
      </c>
      <c r="D1310" t="s">
        <v>7403</v>
      </c>
      <c r="F1310">
        <v>2022</v>
      </c>
      <c r="G1310" t="s">
        <v>7400</v>
      </c>
      <c r="H1310" t="s">
        <v>7401</v>
      </c>
      <c r="I1310" t="s">
        <v>7399</v>
      </c>
      <c r="K1310" t="s">
        <v>13069</v>
      </c>
    </row>
    <row r="1311" spans="1:11" x14ac:dyDescent="0.45">
      <c r="A1311" t="s">
        <v>11761</v>
      </c>
      <c r="B1311" t="s">
        <v>9095</v>
      </c>
      <c r="C1311" t="s">
        <v>11647</v>
      </c>
      <c r="D1311" t="s">
        <v>7403</v>
      </c>
      <c r="F1311">
        <v>2022</v>
      </c>
      <c r="G1311" t="s">
        <v>11771</v>
      </c>
      <c r="H1311" t="s">
        <v>7401</v>
      </c>
      <c r="I1311" t="s">
        <v>11644</v>
      </c>
      <c r="J1311" t="s">
        <v>9084</v>
      </c>
      <c r="K1311" t="s">
        <v>13069</v>
      </c>
    </row>
    <row r="1312" spans="1:11" x14ac:dyDescent="0.45">
      <c r="A1312" t="s">
        <v>11761</v>
      </c>
      <c r="B1312" t="s">
        <v>9095</v>
      </c>
      <c r="C1312" t="s">
        <v>11000</v>
      </c>
      <c r="D1312" t="s">
        <v>10998</v>
      </c>
      <c r="F1312">
        <v>2024</v>
      </c>
      <c r="G1312" t="s">
        <v>11857</v>
      </c>
      <c r="H1312" t="s">
        <v>10993</v>
      </c>
      <c r="I1312" t="s">
        <v>10996</v>
      </c>
      <c r="J1312" t="s">
        <v>9084</v>
      </c>
      <c r="K1312" t="s">
        <v>13229</v>
      </c>
    </row>
    <row r="1313" spans="1:11" x14ac:dyDescent="0.45">
      <c r="A1313" t="s">
        <v>11760</v>
      </c>
      <c r="B1313" t="s">
        <v>5857</v>
      </c>
      <c r="C1313" t="s">
        <v>7433</v>
      </c>
      <c r="D1313" t="s">
        <v>7430</v>
      </c>
      <c r="F1313">
        <v>2023</v>
      </c>
      <c r="G1313" t="s">
        <v>7428</v>
      </c>
      <c r="I1313" t="s">
        <v>7427</v>
      </c>
      <c r="K1313" t="s">
        <v>13066</v>
      </c>
    </row>
    <row r="1314" spans="1:11" x14ac:dyDescent="0.45">
      <c r="A1314" t="s">
        <v>11759</v>
      </c>
      <c r="B1314">
        <v>7</v>
      </c>
      <c r="C1314" t="s">
        <v>3028</v>
      </c>
      <c r="D1314" t="s">
        <v>3027</v>
      </c>
      <c r="E1314" t="s">
        <v>795</v>
      </c>
      <c r="F1314">
        <v>2023</v>
      </c>
      <c r="G1314" t="s">
        <v>3026</v>
      </c>
      <c r="I1314" t="s">
        <v>3025</v>
      </c>
      <c r="J1314" t="s">
        <v>3024</v>
      </c>
      <c r="K1314" t="s">
        <v>12574</v>
      </c>
    </row>
    <row r="1315" spans="1:11" x14ac:dyDescent="0.45">
      <c r="A1315" t="s">
        <v>11760</v>
      </c>
      <c r="B1315" t="s">
        <v>5857</v>
      </c>
      <c r="C1315" t="s">
        <v>7722</v>
      </c>
      <c r="D1315" t="s">
        <v>7719</v>
      </c>
      <c r="F1315">
        <v>2023</v>
      </c>
      <c r="G1315" t="s">
        <v>7716</v>
      </c>
      <c r="H1315" t="s">
        <v>7717</v>
      </c>
      <c r="I1315" t="s">
        <v>7715</v>
      </c>
      <c r="K1315" t="s">
        <v>13040</v>
      </c>
    </row>
    <row r="1316" spans="1:11" x14ac:dyDescent="0.45">
      <c r="A1316" t="s">
        <v>11761</v>
      </c>
      <c r="B1316" t="s">
        <v>9095</v>
      </c>
      <c r="C1316" t="s">
        <v>10123</v>
      </c>
      <c r="D1316" t="s">
        <v>7719</v>
      </c>
      <c r="F1316">
        <v>2023</v>
      </c>
      <c r="G1316" t="s">
        <v>11964</v>
      </c>
      <c r="H1316" t="s">
        <v>7717</v>
      </c>
      <c r="I1316" t="s">
        <v>10120</v>
      </c>
      <c r="J1316" t="s">
        <v>9084</v>
      </c>
      <c r="K1316" t="s">
        <v>13040</v>
      </c>
    </row>
    <row r="1317" spans="1:11" x14ac:dyDescent="0.45">
      <c r="A1317" t="s">
        <v>11759</v>
      </c>
      <c r="B1317">
        <v>7</v>
      </c>
      <c r="C1317" t="s">
        <v>2130</v>
      </c>
      <c r="D1317" t="s">
        <v>2129</v>
      </c>
      <c r="E1317" t="s">
        <v>676</v>
      </c>
      <c r="F1317">
        <v>2017</v>
      </c>
      <c r="G1317" t="s">
        <v>2127</v>
      </c>
      <c r="I1317" t="s">
        <v>2126</v>
      </c>
      <c r="J1317" t="s">
        <v>2125</v>
      </c>
      <c r="K1317" t="s">
        <v>12704</v>
      </c>
    </row>
    <row r="1318" spans="1:11" x14ac:dyDescent="0.45">
      <c r="A1318" t="s">
        <v>11759</v>
      </c>
      <c r="B1318">
        <v>7</v>
      </c>
      <c r="C1318" t="s">
        <v>825</v>
      </c>
      <c r="D1318" t="s">
        <v>824</v>
      </c>
      <c r="E1318" t="s">
        <v>823</v>
      </c>
      <c r="F1318">
        <v>2021</v>
      </c>
      <c r="G1318" t="s">
        <v>822</v>
      </c>
      <c r="I1318" t="s">
        <v>821</v>
      </c>
      <c r="J1318" t="s">
        <v>820</v>
      </c>
      <c r="K1318" t="s">
        <v>12885</v>
      </c>
    </row>
    <row r="1319" spans="1:11" x14ac:dyDescent="0.45">
      <c r="A1319" t="s">
        <v>11759</v>
      </c>
      <c r="B1319">
        <v>7</v>
      </c>
      <c r="C1319" t="s">
        <v>1677</v>
      </c>
      <c r="D1319" t="s">
        <v>1676</v>
      </c>
      <c r="E1319" t="s">
        <v>1675</v>
      </c>
      <c r="F1319">
        <v>2020</v>
      </c>
      <c r="G1319" t="s">
        <v>1674</v>
      </c>
      <c r="K1319" t="s">
        <v>12765</v>
      </c>
    </row>
    <row r="1320" spans="1:11" x14ac:dyDescent="0.45">
      <c r="A1320" t="s">
        <v>11760</v>
      </c>
      <c r="B1320" t="s">
        <v>5857</v>
      </c>
      <c r="C1320" t="s">
        <v>8726</v>
      </c>
      <c r="D1320" t="s">
        <v>8723</v>
      </c>
      <c r="F1320">
        <v>2024</v>
      </c>
      <c r="G1320" t="s">
        <v>8720</v>
      </c>
      <c r="H1320" t="s">
        <v>8721</v>
      </c>
      <c r="I1320" t="s">
        <v>8719</v>
      </c>
      <c r="K1320" t="s">
        <v>12952</v>
      </c>
    </row>
    <row r="1321" spans="1:11" x14ac:dyDescent="0.45">
      <c r="A1321" t="s">
        <v>11761</v>
      </c>
      <c r="B1321" t="s">
        <v>9095</v>
      </c>
      <c r="C1321" t="s">
        <v>10767</v>
      </c>
      <c r="D1321" t="s">
        <v>8723</v>
      </c>
      <c r="F1321">
        <v>2024</v>
      </c>
      <c r="G1321" t="s">
        <v>11889</v>
      </c>
      <c r="H1321" t="s">
        <v>8721</v>
      </c>
      <c r="I1321" t="s">
        <v>10764</v>
      </c>
      <c r="J1321" t="s">
        <v>9084</v>
      </c>
      <c r="K1321" t="s">
        <v>12952</v>
      </c>
    </row>
    <row r="1322" spans="1:11" x14ac:dyDescent="0.45">
      <c r="A1322" t="s">
        <v>11760</v>
      </c>
      <c r="B1322" t="s">
        <v>5857</v>
      </c>
      <c r="C1322" t="s">
        <v>8606</v>
      </c>
      <c r="D1322" t="s">
        <v>8603</v>
      </c>
      <c r="F1322">
        <v>2024</v>
      </c>
      <c r="G1322" t="s">
        <v>8600</v>
      </c>
      <c r="H1322" t="s">
        <v>8601</v>
      </c>
      <c r="I1322" t="s">
        <v>8599</v>
      </c>
      <c r="K1322" t="s">
        <v>12962</v>
      </c>
    </row>
    <row r="1323" spans="1:11" x14ac:dyDescent="0.45">
      <c r="A1323" t="s">
        <v>11761</v>
      </c>
      <c r="B1323" t="s">
        <v>9095</v>
      </c>
      <c r="C1323" t="s">
        <v>10941</v>
      </c>
      <c r="D1323" t="s">
        <v>8603</v>
      </c>
      <c r="F1323">
        <v>2024</v>
      </c>
      <c r="G1323" t="s">
        <v>11866</v>
      </c>
      <c r="H1323" t="s">
        <v>8601</v>
      </c>
      <c r="I1323" t="s">
        <v>10938</v>
      </c>
      <c r="J1323" t="s">
        <v>9084</v>
      </c>
      <c r="K1323" t="s">
        <v>12962</v>
      </c>
    </row>
    <row r="1324" spans="1:11" x14ac:dyDescent="0.45">
      <c r="A1324" t="s">
        <v>11760</v>
      </c>
      <c r="B1324" t="s">
        <v>5857</v>
      </c>
      <c r="C1324" t="s">
        <v>6254</v>
      </c>
      <c r="D1324" t="s">
        <v>6251</v>
      </c>
      <c r="F1324">
        <v>2018</v>
      </c>
      <c r="G1324" t="s">
        <v>6245</v>
      </c>
      <c r="H1324" t="s">
        <v>6246</v>
      </c>
      <c r="I1324" t="s">
        <v>6244</v>
      </c>
      <c r="K1324" t="s">
        <v>13185</v>
      </c>
    </row>
    <row r="1325" spans="1:11" x14ac:dyDescent="0.45">
      <c r="A1325" t="s">
        <v>11761</v>
      </c>
      <c r="B1325" t="s">
        <v>9095</v>
      </c>
      <c r="C1325" t="s">
        <v>10948</v>
      </c>
      <c r="D1325" t="s">
        <v>10946</v>
      </c>
      <c r="F1325">
        <v>2018</v>
      </c>
      <c r="G1325" t="s">
        <v>11865</v>
      </c>
      <c r="H1325" t="s">
        <v>6246</v>
      </c>
      <c r="I1325" t="s">
        <v>10945</v>
      </c>
      <c r="J1325" t="s">
        <v>9084</v>
      </c>
      <c r="K1325" t="s">
        <v>13185</v>
      </c>
    </row>
    <row r="1326" spans="1:11" x14ac:dyDescent="0.45">
      <c r="A1326" t="s">
        <v>11759</v>
      </c>
      <c r="B1326">
        <v>7</v>
      </c>
      <c r="C1326" t="s">
        <v>2614</v>
      </c>
      <c r="D1326" t="s">
        <v>2613</v>
      </c>
      <c r="E1326" t="s">
        <v>2612</v>
      </c>
      <c r="F1326">
        <v>2023</v>
      </c>
      <c r="G1326" t="s">
        <v>2611</v>
      </c>
      <c r="I1326" t="s">
        <v>2610</v>
      </c>
      <c r="J1326" t="s">
        <v>2609</v>
      </c>
      <c r="K1326" t="s">
        <v>12636</v>
      </c>
    </row>
    <row r="1327" spans="1:11" x14ac:dyDescent="0.45">
      <c r="A1327" t="s">
        <v>11759</v>
      </c>
      <c r="B1327">
        <v>7</v>
      </c>
      <c r="C1327" t="s">
        <v>5464</v>
      </c>
      <c r="D1327" t="s">
        <v>5463</v>
      </c>
      <c r="E1327" t="s">
        <v>5462</v>
      </c>
      <c r="F1327">
        <v>2024</v>
      </c>
      <c r="G1327" t="s">
        <v>5460</v>
      </c>
      <c r="I1327" t="s">
        <v>5459</v>
      </c>
      <c r="J1327" t="s">
        <v>5458</v>
      </c>
      <c r="K1327" t="s">
        <v>12210</v>
      </c>
    </row>
    <row r="1328" spans="1:11" x14ac:dyDescent="0.45">
      <c r="A1328" t="s">
        <v>11759</v>
      </c>
      <c r="B1328">
        <v>7</v>
      </c>
      <c r="C1328" t="s">
        <v>4438</v>
      </c>
      <c r="D1328" t="s">
        <v>4437</v>
      </c>
      <c r="E1328" t="s">
        <v>1717</v>
      </c>
      <c r="F1328">
        <v>2021</v>
      </c>
      <c r="G1328" t="s">
        <v>4436</v>
      </c>
      <c r="I1328" t="s">
        <v>4435</v>
      </c>
      <c r="J1328" t="s">
        <v>4434</v>
      </c>
      <c r="K1328" t="s">
        <v>12366</v>
      </c>
    </row>
    <row r="1329" spans="1:11" x14ac:dyDescent="0.45">
      <c r="A1329" t="s">
        <v>11759</v>
      </c>
      <c r="B1329">
        <v>7</v>
      </c>
      <c r="C1329" t="s">
        <v>1049</v>
      </c>
      <c r="D1329" t="s">
        <v>1048</v>
      </c>
      <c r="E1329" t="s">
        <v>1047</v>
      </c>
      <c r="F1329">
        <v>2020</v>
      </c>
      <c r="G1329" t="s">
        <v>1045</v>
      </c>
      <c r="I1329" t="s">
        <v>1044</v>
      </c>
      <c r="J1329" t="s">
        <v>1043</v>
      </c>
      <c r="K1329" t="s">
        <v>12853</v>
      </c>
    </row>
    <row r="1330" spans="1:11" x14ac:dyDescent="0.45">
      <c r="A1330" t="s">
        <v>11759</v>
      </c>
      <c r="B1330">
        <v>7</v>
      </c>
      <c r="C1330" t="s">
        <v>3750</v>
      </c>
      <c r="D1330" t="s">
        <v>3749</v>
      </c>
      <c r="E1330" t="s">
        <v>1731</v>
      </c>
      <c r="F1330">
        <v>2022</v>
      </c>
      <c r="G1330" t="s">
        <v>3748</v>
      </c>
      <c r="I1330" t="s">
        <v>3747</v>
      </c>
      <c r="J1330" t="s">
        <v>3746</v>
      </c>
      <c r="K1330" t="s">
        <v>12468</v>
      </c>
    </row>
    <row r="1331" spans="1:11" x14ac:dyDescent="0.45">
      <c r="A1331" t="s">
        <v>11759</v>
      </c>
      <c r="B1331">
        <v>7</v>
      </c>
      <c r="C1331" t="s">
        <v>4691</v>
      </c>
      <c r="D1331" t="s">
        <v>4690</v>
      </c>
      <c r="E1331" t="s">
        <v>4689</v>
      </c>
      <c r="F1331">
        <v>2024</v>
      </c>
      <c r="G1331" t="s">
        <v>4687</v>
      </c>
      <c r="I1331" t="s">
        <v>4686</v>
      </c>
      <c r="K1331" t="s">
        <v>12328</v>
      </c>
    </row>
    <row r="1332" spans="1:11" x14ac:dyDescent="0.45">
      <c r="A1332" t="s">
        <v>11759</v>
      </c>
      <c r="B1332">
        <v>7</v>
      </c>
      <c r="C1332" t="s">
        <v>5047</v>
      </c>
      <c r="D1332" t="s">
        <v>5046</v>
      </c>
      <c r="E1332" t="s">
        <v>795</v>
      </c>
      <c r="F1332">
        <v>2024</v>
      </c>
      <c r="G1332" t="s">
        <v>5045</v>
      </c>
      <c r="I1332" t="s">
        <v>5044</v>
      </c>
      <c r="J1332" t="s">
        <v>5043</v>
      </c>
      <c r="K1332" t="s">
        <v>12274</v>
      </c>
    </row>
    <row r="1333" spans="1:11" x14ac:dyDescent="0.45">
      <c r="A1333" t="s">
        <v>11759</v>
      </c>
      <c r="B1333">
        <v>7</v>
      </c>
      <c r="C1333" t="s">
        <v>4489</v>
      </c>
      <c r="D1333" t="s">
        <v>4488</v>
      </c>
      <c r="E1333" t="s">
        <v>4487</v>
      </c>
      <c r="F1333">
        <v>2022</v>
      </c>
      <c r="G1333" t="s">
        <v>4486</v>
      </c>
      <c r="I1333" t="s">
        <v>4485</v>
      </c>
      <c r="J1333" t="s">
        <v>4484</v>
      </c>
      <c r="K1333" t="s">
        <v>12358</v>
      </c>
    </row>
    <row r="1334" spans="1:11" x14ac:dyDescent="0.45">
      <c r="A1334" t="s">
        <v>11759</v>
      </c>
      <c r="B1334">
        <v>7</v>
      </c>
      <c r="C1334" t="s">
        <v>5659</v>
      </c>
      <c r="D1334" t="s">
        <v>5658</v>
      </c>
      <c r="E1334" t="s">
        <v>5657</v>
      </c>
      <c r="F1334">
        <v>2024</v>
      </c>
      <c r="G1334" t="s">
        <v>5656</v>
      </c>
      <c r="I1334" t="s">
        <v>5655</v>
      </c>
      <c r="J1334" t="s">
        <v>5654</v>
      </c>
      <c r="K1334" t="s">
        <v>12181</v>
      </c>
    </row>
    <row r="1335" spans="1:11" x14ac:dyDescent="0.45">
      <c r="A1335" t="s">
        <v>11759</v>
      </c>
      <c r="B1335">
        <v>7</v>
      </c>
      <c r="C1335" t="s">
        <v>4482</v>
      </c>
      <c r="D1335" t="s">
        <v>4481</v>
      </c>
      <c r="E1335" t="s">
        <v>655</v>
      </c>
      <c r="F1335">
        <v>2021</v>
      </c>
      <c r="G1335" t="s">
        <v>4480</v>
      </c>
      <c r="I1335" t="s">
        <v>4479</v>
      </c>
      <c r="J1335" t="s">
        <v>4478</v>
      </c>
      <c r="K1335" t="s">
        <v>12359</v>
      </c>
    </row>
    <row r="1336" spans="1:11" x14ac:dyDescent="0.45">
      <c r="A1336" t="s">
        <v>11759</v>
      </c>
      <c r="B1336">
        <v>7</v>
      </c>
      <c r="C1336" t="s">
        <v>3594</v>
      </c>
      <c r="D1336" t="s">
        <v>3593</v>
      </c>
      <c r="E1336" t="s">
        <v>1901</v>
      </c>
      <c r="F1336">
        <v>2022</v>
      </c>
      <c r="G1336" t="s">
        <v>3592</v>
      </c>
      <c r="I1336" t="s">
        <v>3591</v>
      </c>
      <c r="J1336" t="s">
        <v>3590</v>
      </c>
      <c r="K1336" t="s">
        <v>12491</v>
      </c>
    </row>
    <row r="1337" spans="1:11" x14ac:dyDescent="0.45">
      <c r="A1337" t="s">
        <v>11760</v>
      </c>
      <c r="B1337" t="s">
        <v>5857</v>
      </c>
      <c r="C1337" t="s">
        <v>8318</v>
      </c>
      <c r="D1337" t="s">
        <v>8315</v>
      </c>
      <c r="F1337">
        <v>2024</v>
      </c>
      <c r="G1337" t="s">
        <v>8313</v>
      </c>
      <c r="H1337" t="s">
        <v>8314</v>
      </c>
      <c r="I1337" t="s">
        <v>8312</v>
      </c>
      <c r="K1337" t="s">
        <v>12987</v>
      </c>
    </row>
    <row r="1338" spans="1:11" x14ac:dyDescent="0.45">
      <c r="A1338" t="s">
        <v>11761</v>
      </c>
      <c r="B1338" t="s">
        <v>9095</v>
      </c>
      <c r="C1338" t="s">
        <v>11248</v>
      </c>
      <c r="D1338" t="s">
        <v>8315</v>
      </c>
      <c r="F1338">
        <v>2024</v>
      </c>
      <c r="G1338" t="s">
        <v>11825</v>
      </c>
      <c r="H1338" t="s">
        <v>8314</v>
      </c>
      <c r="I1338" t="s">
        <v>11246</v>
      </c>
      <c r="J1338" t="s">
        <v>9084</v>
      </c>
      <c r="K1338" t="s">
        <v>12987</v>
      </c>
    </row>
    <row r="1339" spans="1:11" x14ac:dyDescent="0.45">
      <c r="A1339" t="s">
        <v>11759</v>
      </c>
      <c r="B1339">
        <v>7</v>
      </c>
      <c r="C1339" t="s">
        <v>1532</v>
      </c>
      <c r="D1339" t="s">
        <v>1531</v>
      </c>
      <c r="E1339" t="s">
        <v>930</v>
      </c>
      <c r="F1339">
        <v>2019</v>
      </c>
      <c r="G1339" t="s">
        <v>1528</v>
      </c>
      <c r="I1339" t="s">
        <v>1527</v>
      </c>
      <c r="J1339" t="s">
        <v>1526</v>
      </c>
      <c r="K1339" t="s">
        <v>12786</v>
      </c>
    </row>
    <row r="1340" spans="1:11" x14ac:dyDescent="0.45">
      <c r="A1340" t="s">
        <v>11759</v>
      </c>
      <c r="B1340">
        <v>7</v>
      </c>
      <c r="C1340" t="s">
        <v>775</v>
      </c>
      <c r="D1340" t="s">
        <v>774</v>
      </c>
      <c r="E1340" t="s">
        <v>773</v>
      </c>
      <c r="F1340">
        <v>2020</v>
      </c>
      <c r="G1340" t="s">
        <v>772</v>
      </c>
      <c r="I1340" t="s">
        <v>771</v>
      </c>
      <c r="J1340" t="s">
        <v>770</v>
      </c>
      <c r="K1340" t="s">
        <v>12892</v>
      </c>
    </row>
    <row r="1341" spans="1:11" x14ac:dyDescent="0.45">
      <c r="A1341" t="s">
        <v>11759</v>
      </c>
      <c r="B1341">
        <v>7</v>
      </c>
      <c r="C1341" t="s">
        <v>5444</v>
      </c>
      <c r="D1341" t="s">
        <v>5443</v>
      </c>
      <c r="E1341" t="s">
        <v>5442</v>
      </c>
      <c r="F1341">
        <v>2024</v>
      </c>
      <c r="G1341" t="s">
        <v>5441</v>
      </c>
      <c r="I1341" t="s">
        <v>5440</v>
      </c>
      <c r="J1341" t="s">
        <v>5439</v>
      </c>
      <c r="K1341" t="s">
        <v>12213</v>
      </c>
    </row>
    <row r="1342" spans="1:11" x14ac:dyDescent="0.45">
      <c r="A1342" t="s">
        <v>11759</v>
      </c>
      <c r="B1342">
        <v>7</v>
      </c>
      <c r="C1342" t="s">
        <v>1561</v>
      </c>
      <c r="D1342" t="s">
        <v>1560</v>
      </c>
      <c r="E1342" t="s">
        <v>1559</v>
      </c>
      <c r="F1342">
        <v>2018</v>
      </c>
      <c r="G1342" t="s">
        <v>1558</v>
      </c>
      <c r="I1342" t="s">
        <v>1557</v>
      </c>
      <c r="J1342" t="s">
        <v>1556</v>
      </c>
      <c r="K1342" t="s">
        <v>12782</v>
      </c>
    </row>
    <row r="1343" spans="1:11" x14ac:dyDescent="0.45">
      <c r="A1343" t="s">
        <v>11759</v>
      </c>
      <c r="B1343">
        <v>7</v>
      </c>
      <c r="C1343" t="s">
        <v>4343</v>
      </c>
      <c r="D1343" t="s">
        <v>4342</v>
      </c>
      <c r="E1343" t="s">
        <v>1020</v>
      </c>
      <c r="F1343">
        <v>2022</v>
      </c>
      <c r="G1343" t="s">
        <v>4341</v>
      </c>
      <c r="I1343" t="s">
        <v>4340</v>
      </c>
      <c r="J1343" t="s">
        <v>4339</v>
      </c>
      <c r="K1343" t="s">
        <v>12380</v>
      </c>
    </row>
    <row r="1344" spans="1:11" x14ac:dyDescent="0.45">
      <c r="A1344" t="s">
        <v>11759</v>
      </c>
      <c r="B1344">
        <v>7</v>
      </c>
      <c r="C1344" t="s">
        <v>692</v>
      </c>
      <c r="D1344" t="s">
        <v>2340</v>
      </c>
      <c r="E1344" t="s">
        <v>605</v>
      </c>
      <c r="F1344">
        <v>2018</v>
      </c>
      <c r="G1344" t="s">
        <v>2338</v>
      </c>
      <c r="I1344" t="s">
        <v>2337</v>
      </c>
      <c r="J1344" t="s">
        <v>2336</v>
      </c>
      <c r="K1344" t="s">
        <v>12676</v>
      </c>
    </row>
    <row r="1345" spans="1:11" x14ac:dyDescent="0.45">
      <c r="A1345" t="s">
        <v>11760</v>
      </c>
      <c r="B1345" t="s">
        <v>5857</v>
      </c>
      <c r="C1345" t="s">
        <v>8810</v>
      </c>
      <c r="D1345" t="s">
        <v>8807</v>
      </c>
      <c r="F1345">
        <v>2024</v>
      </c>
      <c r="G1345" t="s">
        <v>8805</v>
      </c>
      <c r="H1345" t="s">
        <v>8806</v>
      </c>
      <c r="I1345" t="s">
        <v>8804</v>
      </c>
      <c r="K1345" t="s">
        <v>12944</v>
      </c>
    </row>
    <row r="1346" spans="1:11" x14ac:dyDescent="0.45">
      <c r="A1346" t="s">
        <v>11761</v>
      </c>
      <c r="B1346" t="s">
        <v>9095</v>
      </c>
      <c r="C1346" t="s">
        <v>10858</v>
      </c>
      <c r="D1346" t="s">
        <v>8807</v>
      </c>
      <c r="F1346">
        <v>2024</v>
      </c>
      <c r="G1346" t="s">
        <v>11877</v>
      </c>
      <c r="H1346" t="s">
        <v>8806</v>
      </c>
      <c r="I1346" t="s">
        <v>10856</v>
      </c>
      <c r="J1346" t="s">
        <v>9084</v>
      </c>
      <c r="K1346" t="s">
        <v>12944</v>
      </c>
    </row>
    <row r="1347" spans="1:11" x14ac:dyDescent="0.45">
      <c r="A1347" t="s">
        <v>11760</v>
      </c>
      <c r="B1347" t="s">
        <v>5857</v>
      </c>
      <c r="C1347" t="s">
        <v>7397</v>
      </c>
      <c r="D1347" t="s">
        <v>7395</v>
      </c>
      <c r="F1347">
        <v>2022</v>
      </c>
      <c r="G1347" t="s">
        <v>7392</v>
      </c>
      <c r="H1347" t="s">
        <v>7393</v>
      </c>
      <c r="I1347" t="s">
        <v>7391</v>
      </c>
      <c r="K1347" t="s">
        <v>13070</v>
      </c>
    </row>
    <row r="1348" spans="1:11" x14ac:dyDescent="0.45">
      <c r="A1348" t="s">
        <v>386</v>
      </c>
      <c r="B1348" t="s">
        <v>17</v>
      </c>
      <c r="C1348" t="s">
        <v>258</v>
      </c>
      <c r="D1348" t="s">
        <v>259</v>
      </c>
      <c r="E1348" t="s">
        <v>260</v>
      </c>
      <c r="F1348">
        <v>2023</v>
      </c>
      <c r="G1348" t="s">
        <v>262</v>
      </c>
      <c r="H1348" t="s">
        <v>263</v>
      </c>
      <c r="I1348" t="s">
        <v>264</v>
      </c>
      <c r="J1348" t="s">
        <v>265</v>
      </c>
      <c r="K1348" t="s">
        <v>12119</v>
      </c>
    </row>
    <row r="1349" spans="1:11" x14ac:dyDescent="0.45">
      <c r="A1349" t="s">
        <v>11760</v>
      </c>
      <c r="B1349" t="s">
        <v>5901</v>
      </c>
      <c r="C1349" t="s">
        <v>6510</v>
      </c>
      <c r="D1349" t="s">
        <v>6507</v>
      </c>
      <c r="F1349">
        <v>2018</v>
      </c>
      <c r="G1349" t="s">
        <v>6504</v>
      </c>
      <c r="H1349" t="s">
        <v>6505</v>
      </c>
      <c r="I1349" t="s">
        <v>6503</v>
      </c>
      <c r="K1349" t="s">
        <v>13159</v>
      </c>
    </row>
    <row r="1350" spans="1:11" x14ac:dyDescent="0.45">
      <c r="A1350" t="s">
        <v>11761</v>
      </c>
      <c r="B1350" t="s">
        <v>9095</v>
      </c>
      <c r="C1350" t="s">
        <v>10888</v>
      </c>
      <c r="D1350" t="s">
        <v>6507</v>
      </c>
      <c r="F1350">
        <v>2018</v>
      </c>
      <c r="G1350" t="s">
        <v>11873</v>
      </c>
      <c r="H1350" t="s">
        <v>6505</v>
      </c>
      <c r="I1350" t="s">
        <v>10885</v>
      </c>
      <c r="J1350" t="s">
        <v>9084</v>
      </c>
      <c r="K1350" t="s">
        <v>13159</v>
      </c>
    </row>
    <row r="1351" spans="1:11" x14ac:dyDescent="0.45">
      <c r="A1351" t="s">
        <v>11760</v>
      </c>
      <c r="B1351" t="s">
        <v>5857</v>
      </c>
      <c r="C1351" t="s">
        <v>6820</v>
      </c>
      <c r="D1351" t="s">
        <v>6817</v>
      </c>
      <c r="F1351">
        <v>2021</v>
      </c>
      <c r="G1351" t="s">
        <v>6814</v>
      </c>
      <c r="H1351" t="s">
        <v>6815</v>
      </c>
      <c r="I1351" t="s">
        <v>6813</v>
      </c>
      <c r="K1351" t="s">
        <v>13127</v>
      </c>
    </row>
    <row r="1352" spans="1:11" x14ac:dyDescent="0.45">
      <c r="A1352" t="s">
        <v>11761</v>
      </c>
      <c r="B1352" t="s">
        <v>9095</v>
      </c>
      <c r="C1352" t="s">
        <v>9437</v>
      </c>
      <c r="D1352" t="s">
        <v>6817</v>
      </c>
      <c r="F1352">
        <v>2021</v>
      </c>
      <c r="G1352" t="s">
        <v>12046</v>
      </c>
      <c r="H1352" t="s">
        <v>9430</v>
      </c>
      <c r="I1352" t="s">
        <v>9434</v>
      </c>
      <c r="J1352" t="s">
        <v>9084</v>
      </c>
      <c r="K1352" t="s">
        <v>13127</v>
      </c>
    </row>
    <row r="1353" spans="1:11" x14ac:dyDescent="0.45">
      <c r="A1353" t="s">
        <v>11760</v>
      </c>
      <c r="B1353" t="s">
        <v>5857</v>
      </c>
      <c r="C1353" t="s">
        <v>6820</v>
      </c>
      <c r="D1353" t="s">
        <v>7019</v>
      </c>
      <c r="F1353">
        <v>2021</v>
      </c>
      <c r="G1353" t="s">
        <v>7015</v>
      </c>
      <c r="H1353" t="s">
        <v>7016</v>
      </c>
      <c r="I1353" t="s">
        <v>7014</v>
      </c>
      <c r="K1353" t="s">
        <v>13109</v>
      </c>
    </row>
    <row r="1354" spans="1:11" x14ac:dyDescent="0.45">
      <c r="A1354" t="s">
        <v>11759</v>
      </c>
      <c r="B1354">
        <v>7</v>
      </c>
      <c r="C1354" t="s">
        <v>783</v>
      </c>
      <c r="D1354" t="s">
        <v>782</v>
      </c>
      <c r="E1354" t="s">
        <v>781</v>
      </c>
      <c r="F1354">
        <v>2020</v>
      </c>
      <c r="G1354" t="s">
        <v>779</v>
      </c>
      <c r="I1354" t="s">
        <v>778</v>
      </c>
      <c r="J1354" t="s">
        <v>777</v>
      </c>
      <c r="K1354" t="s">
        <v>12891</v>
      </c>
    </row>
    <row r="1355" spans="1:11" x14ac:dyDescent="0.45">
      <c r="A1355" t="s">
        <v>11759</v>
      </c>
      <c r="B1355">
        <v>7</v>
      </c>
      <c r="C1355" t="s">
        <v>2146</v>
      </c>
      <c r="D1355" t="s">
        <v>2145</v>
      </c>
      <c r="E1355" t="s">
        <v>2144</v>
      </c>
      <c r="F1355">
        <v>2017</v>
      </c>
      <c r="G1355" t="s">
        <v>2142</v>
      </c>
      <c r="I1355" t="s">
        <v>2141</v>
      </c>
      <c r="K1355" t="s">
        <v>12702</v>
      </c>
    </row>
    <row r="1356" spans="1:11" x14ac:dyDescent="0.45">
      <c r="A1356" t="s">
        <v>11760</v>
      </c>
      <c r="B1356" t="s">
        <v>5857</v>
      </c>
      <c r="C1356" t="s">
        <v>8059</v>
      </c>
      <c r="D1356" t="s">
        <v>8056</v>
      </c>
      <c r="F1356">
        <v>2022</v>
      </c>
      <c r="G1356" t="s">
        <v>8053</v>
      </c>
      <c r="H1356" t="s">
        <v>8054</v>
      </c>
      <c r="I1356" t="s">
        <v>8052</v>
      </c>
      <c r="K1356" t="s">
        <v>13007</v>
      </c>
    </row>
    <row r="1357" spans="1:11" x14ac:dyDescent="0.45">
      <c r="A1357" t="s">
        <v>11761</v>
      </c>
      <c r="B1357" t="s">
        <v>9095</v>
      </c>
      <c r="C1357" t="s">
        <v>11265</v>
      </c>
      <c r="D1357" t="s">
        <v>8056</v>
      </c>
      <c r="F1357">
        <v>2022</v>
      </c>
      <c r="G1357" t="s">
        <v>11823</v>
      </c>
      <c r="H1357" t="s">
        <v>8054</v>
      </c>
      <c r="I1357" t="s">
        <v>11262</v>
      </c>
      <c r="J1357" t="s">
        <v>9084</v>
      </c>
      <c r="K1357" t="s">
        <v>13007</v>
      </c>
    </row>
    <row r="1358" spans="1:11" x14ac:dyDescent="0.45">
      <c r="A1358" t="s">
        <v>11759</v>
      </c>
      <c r="B1358">
        <v>7</v>
      </c>
      <c r="C1358" t="s">
        <v>4834</v>
      </c>
      <c r="D1358" t="s">
        <v>4833</v>
      </c>
      <c r="E1358" t="s">
        <v>4832</v>
      </c>
      <c r="F1358">
        <v>2024</v>
      </c>
      <c r="G1358" t="s">
        <v>4830</v>
      </c>
      <c r="I1358" t="s">
        <v>4829</v>
      </c>
      <c r="K1358" t="s">
        <v>12306</v>
      </c>
    </row>
    <row r="1359" spans="1:11" x14ac:dyDescent="0.45">
      <c r="A1359" t="s">
        <v>11760</v>
      </c>
      <c r="B1359" t="s">
        <v>5857</v>
      </c>
      <c r="C1359" t="s">
        <v>6484</v>
      </c>
      <c r="D1359" t="s">
        <v>6481</v>
      </c>
      <c r="F1359">
        <v>2018</v>
      </c>
      <c r="G1359" t="s">
        <v>6479</v>
      </c>
      <c r="I1359" t="s">
        <v>6478</v>
      </c>
      <c r="K1359" t="s">
        <v>13162</v>
      </c>
    </row>
    <row r="1360" spans="1:11" x14ac:dyDescent="0.45">
      <c r="A1360" t="s">
        <v>11760</v>
      </c>
      <c r="B1360" t="s">
        <v>5857</v>
      </c>
      <c r="C1360" t="s">
        <v>8866</v>
      </c>
      <c r="D1360" t="s">
        <v>8863</v>
      </c>
      <c r="F1360">
        <v>2024</v>
      </c>
      <c r="G1360" t="s">
        <v>8860</v>
      </c>
      <c r="H1360" t="s">
        <v>8861</v>
      </c>
      <c r="I1360" t="s">
        <v>8859</v>
      </c>
      <c r="K1360" t="s">
        <v>12938</v>
      </c>
    </row>
    <row r="1361" spans="1:11" x14ac:dyDescent="0.45">
      <c r="A1361" t="s">
        <v>11761</v>
      </c>
      <c r="B1361" t="s">
        <v>9095</v>
      </c>
      <c r="C1361" t="s">
        <v>9117</v>
      </c>
      <c r="D1361" t="s">
        <v>8863</v>
      </c>
      <c r="F1361">
        <v>2024</v>
      </c>
      <c r="G1361" t="s">
        <v>12082</v>
      </c>
      <c r="H1361" t="s">
        <v>8861</v>
      </c>
      <c r="I1361" t="s">
        <v>9113</v>
      </c>
      <c r="J1361" t="s">
        <v>9084</v>
      </c>
      <c r="K1361" t="s">
        <v>12938</v>
      </c>
    </row>
    <row r="1362" spans="1:11" x14ac:dyDescent="0.45">
      <c r="A1362" t="s">
        <v>11759</v>
      </c>
      <c r="B1362">
        <v>7</v>
      </c>
      <c r="C1362" t="s">
        <v>4622</v>
      </c>
      <c r="D1362" t="s">
        <v>4621</v>
      </c>
      <c r="E1362" t="s">
        <v>2366</v>
      </c>
      <c r="F1362">
        <v>2024</v>
      </c>
      <c r="G1362" t="s">
        <v>4620</v>
      </c>
      <c r="I1362" t="s">
        <v>4619</v>
      </c>
      <c r="J1362" t="s">
        <v>4618</v>
      </c>
      <c r="K1362" t="s">
        <v>12338</v>
      </c>
    </row>
    <row r="1363" spans="1:11" x14ac:dyDescent="0.45">
      <c r="A1363" t="s">
        <v>11759</v>
      </c>
      <c r="B1363">
        <v>7</v>
      </c>
      <c r="C1363" t="s">
        <v>2540</v>
      </c>
      <c r="D1363" t="s">
        <v>2539</v>
      </c>
      <c r="E1363" t="s">
        <v>2538</v>
      </c>
      <c r="F1363">
        <v>2023</v>
      </c>
      <c r="G1363" t="s">
        <v>2537</v>
      </c>
      <c r="I1363" t="s">
        <v>2536</v>
      </c>
      <c r="K1363" t="s">
        <v>12647</v>
      </c>
    </row>
    <row r="1364" spans="1:11" x14ac:dyDescent="0.45">
      <c r="A1364" t="s">
        <v>11760</v>
      </c>
      <c r="B1364" t="s">
        <v>5857</v>
      </c>
      <c r="C1364" t="s">
        <v>6667</v>
      </c>
      <c r="D1364" t="s">
        <v>6664</v>
      </c>
      <c r="F1364">
        <v>2022</v>
      </c>
      <c r="G1364" t="s">
        <v>6661</v>
      </c>
      <c r="H1364" t="s">
        <v>6662</v>
      </c>
      <c r="I1364" t="s">
        <v>6660</v>
      </c>
      <c r="K1364" t="s">
        <v>13142</v>
      </c>
    </row>
    <row r="1365" spans="1:11" x14ac:dyDescent="0.45">
      <c r="A1365" t="s">
        <v>11761</v>
      </c>
      <c r="B1365" t="s">
        <v>9095</v>
      </c>
      <c r="C1365" t="s">
        <v>10724</v>
      </c>
      <c r="D1365" t="s">
        <v>6664</v>
      </c>
      <c r="F1365">
        <v>2022</v>
      </c>
      <c r="G1365" t="s">
        <v>11895</v>
      </c>
      <c r="H1365" t="s">
        <v>6662</v>
      </c>
      <c r="I1365" t="s">
        <v>10721</v>
      </c>
      <c r="J1365" t="s">
        <v>9084</v>
      </c>
      <c r="K1365" t="s">
        <v>13142</v>
      </c>
    </row>
    <row r="1366" spans="1:11" x14ac:dyDescent="0.45">
      <c r="A1366" t="s">
        <v>11760</v>
      </c>
      <c r="B1366" t="s">
        <v>5857</v>
      </c>
      <c r="C1366" t="s">
        <v>8264</v>
      </c>
      <c r="D1366" t="s">
        <v>8261</v>
      </c>
      <c r="F1366">
        <v>2024</v>
      </c>
      <c r="G1366" t="s">
        <v>8258</v>
      </c>
      <c r="H1366" t="s">
        <v>8259</v>
      </c>
      <c r="I1366" t="s">
        <v>8257</v>
      </c>
      <c r="K1366" t="s">
        <v>12991</v>
      </c>
    </row>
    <row r="1367" spans="1:11" x14ac:dyDescent="0.45">
      <c r="A1367" t="s">
        <v>11761</v>
      </c>
      <c r="B1367" t="s">
        <v>9095</v>
      </c>
      <c r="C1367" t="s">
        <v>11670</v>
      </c>
      <c r="D1367" t="s">
        <v>11668</v>
      </c>
      <c r="F1367">
        <v>2024</v>
      </c>
      <c r="G1367" t="s">
        <v>11768</v>
      </c>
      <c r="H1367" t="s">
        <v>8259</v>
      </c>
      <c r="I1367" t="s">
        <v>11666</v>
      </c>
      <c r="J1367" t="s">
        <v>9084</v>
      </c>
      <c r="K1367" t="s">
        <v>12991</v>
      </c>
    </row>
    <row r="1368" spans="1:11" x14ac:dyDescent="0.45">
      <c r="A1368" t="s">
        <v>11760</v>
      </c>
      <c r="B1368" t="s">
        <v>5857</v>
      </c>
      <c r="C1368" t="s">
        <v>8951</v>
      </c>
      <c r="D1368" t="s">
        <v>8948</v>
      </c>
      <c r="F1368">
        <v>2024</v>
      </c>
      <c r="G1368" t="s">
        <v>8946</v>
      </c>
      <c r="H1368" t="s">
        <v>8947</v>
      </c>
      <c r="I1368" t="s">
        <v>8945</v>
      </c>
      <c r="K1368" t="s">
        <v>12929</v>
      </c>
    </row>
    <row r="1369" spans="1:11" x14ac:dyDescent="0.45">
      <c r="A1369" t="s">
        <v>11759</v>
      </c>
      <c r="B1369">
        <v>7</v>
      </c>
      <c r="C1369" t="s">
        <v>3164</v>
      </c>
      <c r="D1369" t="s">
        <v>3163</v>
      </c>
      <c r="E1369" t="s">
        <v>1731</v>
      </c>
      <c r="F1369">
        <v>2023</v>
      </c>
      <c r="G1369" t="s">
        <v>3162</v>
      </c>
      <c r="I1369" t="s">
        <v>3161</v>
      </c>
      <c r="J1369" t="s">
        <v>3160</v>
      </c>
      <c r="K1369" t="s">
        <v>12554</v>
      </c>
    </row>
    <row r="1370" spans="1:11" x14ac:dyDescent="0.45">
      <c r="A1370" t="s">
        <v>11760</v>
      </c>
      <c r="B1370" t="s">
        <v>5857</v>
      </c>
      <c r="C1370" t="s">
        <v>8174</v>
      </c>
      <c r="D1370" t="s">
        <v>8171</v>
      </c>
      <c r="F1370">
        <v>2023</v>
      </c>
      <c r="G1370" t="s">
        <v>8168</v>
      </c>
      <c r="H1370" t="s">
        <v>8169</v>
      </c>
      <c r="I1370" t="s">
        <v>8167</v>
      </c>
      <c r="K1370" t="s">
        <v>12997</v>
      </c>
    </row>
    <row r="1371" spans="1:11" x14ac:dyDescent="0.45">
      <c r="A1371" t="s">
        <v>11761</v>
      </c>
      <c r="B1371" t="s">
        <v>9095</v>
      </c>
      <c r="C1371" t="s">
        <v>11535</v>
      </c>
      <c r="D1371" t="s">
        <v>8171</v>
      </c>
      <c r="F1371">
        <v>2023</v>
      </c>
      <c r="G1371" t="s">
        <v>11786</v>
      </c>
      <c r="H1371" t="s">
        <v>8169</v>
      </c>
      <c r="I1371" t="s">
        <v>11532</v>
      </c>
      <c r="J1371" t="s">
        <v>9084</v>
      </c>
      <c r="K1371" t="s">
        <v>12997</v>
      </c>
    </row>
    <row r="1372" spans="1:11" x14ac:dyDescent="0.45">
      <c r="A1372" t="s">
        <v>11761</v>
      </c>
      <c r="B1372" t="s">
        <v>9095</v>
      </c>
      <c r="C1372" t="s">
        <v>10924</v>
      </c>
      <c r="D1372" t="s">
        <v>10922</v>
      </c>
      <c r="F1372">
        <v>2021</v>
      </c>
      <c r="G1372" t="s">
        <v>11869</v>
      </c>
      <c r="H1372" t="s">
        <v>10917</v>
      </c>
      <c r="I1372" t="s">
        <v>10920</v>
      </c>
      <c r="J1372" t="s">
        <v>9084</v>
      </c>
      <c r="K1372" t="s">
        <v>13232</v>
      </c>
    </row>
    <row r="1373" spans="1:11" x14ac:dyDescent="0.45">
      <c r="A1373" t="s">
        <v>11759</v>
      </c>
      <c r="B1373">
        <v>7</v>
      </c>
      <c r="C1373" t="s">
        <v>2048</v>
      </c>
      <c r="D1373" t="s">
        <v>2047</v>
      </c>
      <c r="E1373" t="s">
        <v>2046</v>
      </c>
      <c r="F1373">
        <v>2018</v>
      </c>
      <c r="G1373" t="s">
        <v>2043</v>
      </c>
      <c r="I1373" t="s">
        <v>2042</v>
      </c>
      <c r="J1373" t="s">
        <v>2041</v>
      </c>
      <c r="K1373" t="s">
        <v>12715</v>
      </c>
    </row>
    <row r="1374" spans="1:11" x14ac:dyDescent="0.45">
      <c r="A1374" t="s">
        <v>11759</v>
      </c>
      <c r="B1374">
        <v>7</v>
      </c>
      <c r="C1374" t="s">
        <v>4761</v>
      </c>
      <c r="D1374" t="s">
        <v>4760</v>
      </c>
      <c r="E1374" t="s">
        <v>2151</v>
      </c>
      <c r="F1374">
        <v>2024</v>
      </c>
      <c r="G1374" t="s">
        <v>4759</v>
      </c>
      <c r="I1374" t="s">
        <v>4758</v>
      </c>
      <c r="J1374" t="s">
        <v>4757</v>
      </c>
      <c r="K1374" t="s">
        <v>12317</v>
      </c>
    </row>
    <row r="1375" spans="1:11" x14ac:dyDescent="0.45">
      <c r="A1375" t="s">
        <v>11759</v>
      </c>
      <c r="B1375">
        <v>7</v>
      </c>
      <c r="C1375" t="s">
        <v>1320</v>
      </c>
      <c r="D1375" t="s">
        <v>1319</v>
      </c>
      <c r="E1375" t="s">
        <v>1318</v>
      </c>
      <c r="F1375">
        <v>2019</v>
      </c>
      <c r="G1375" t="s">
        <v>1316</v>
      </c>
      <c r="I1375" t="s">
        <v>1315</v>
      </c>
      <c r="J1375" t="s">
        <v>1314</v>
      </c>
      <c r="K1375" t="s">
        <v>12814</v>
      </c>
    </row>
    <row r="1376" spans="1:11" x14ac:dyDescent="0.45">
      <c r="A1376" t="s">
        <v>11759</v>
      </c>
      <c r="B1376">
        <v>7</v>
      </c>
      <c r="C1376" t="s">
        <v>939</v>
      </c>
      <c r="D1376" t="s">
        <v>938</v>
      </c>
      <c r="E1376" t="s">
        <v>736</v>
      </c>
      <c r="F1376">
        <v>2021</v>
      </c>
      <c r="G1376" t="s">
        <v>936</v>
      </c>
      <c r="I1376" t="s">
        <v>935</v>
      </c>
      <c r="J1376" t="s">
        <v>934</v>
      </c>
      <c r="K1376" t="s">
        <v>12869</v>
      </c>
    </row>
    <row r="1377" spans="1:11" x14ac:dyDescent="0.45">
      <c r="A1377" t="s">
        <v>11760</v>
      </c>
      <c r="B1377" t="s">
        <v>5901</v>
      </c>
      <c r="C1377" t="s">
        <v>7389</v>
      </c>
      <c r="D1377" t="s">
        <v>7386</v>
      </c>
      <c r="F1377">
        <v>2022</v>
      </c>
      <c r="G1377" t="s">
        <v>7384</v>
      </c>
      <c r="H1377" t="s">
        <v>7385</v>
      </c>
      <c r="I1377" t="s">
        <v>7383</v>
      </c>
      <c r="K1377" t="s">
        <v>13071</v>
      </c>
    </row>
    <row r="1378" spans="1:11" x14ac:dyDescent="0.45">
      <c r="A1378" t="s">
        <v>11761</v>
      </c>
      <c r="B1378" t="s">
        <v>9095</v>
      </c>
      <c r="C1378" t="s">
        <v>9989</v>
      </c>
      <c r="D1378" t="s">
        <v>7386</v>
      </c>
      <c r="F1378">
        <v>2022</v>
      </c>
      <c r="G1378" t="s">
        <v>11980</v>
      </c>
      <c r="H1378" t="s">
        <v>7385</v>
      </c>
      <c r="I1378" t="s">
        <v>9987</v>
      </c>
      <c r="J1378" t="s">
        <v>9084</v>
      </c>
      <c r="K1378" t="s">
        <v>13071</v>
      </c>
    </row>
    <row r="1379" spans="1:11" x14ac:dyDescent="0.45">
      <c r="A1379" t="s">
        <v>11759</v>
      </c>
      <c r="B1379">
        <v>7</v>
      </c>
      <c r="C1379" t="s">
        <v>3199</v>
      </c>
      <c r="D1379" t="s">
        <v>3198</v>
      </c>
      <c r="E1379" t="s">
        <v>3197</v>
      </c>
      <c r="F1379">
        <v>2022</v>
      </c>
      <c r="G1379" t="s">
        <v>3195</v>
      </c>
      <c r="I1379" t="s">
        <v>3194</v>
      </c>
      <c r="J1379" t="s">
        <v>3193</v>
      </c>
      <c r="K1379" t="s">
        <v>12549</v>
      </c>
    </row>
    <row r="1380" spans="1:11" x14ac:dyDescent="0.45">
      <c r="A1380" t="s">
        <v>11759</v>
      </c>
      <c r="B1380">
        <v>7</v>
      </c>
      <c r="C1380" t="s">
        <v>2989</v>
      </c>
      <c r="D1380" t="s">
        <v>2988</v>
      </c>
      <c r="E1380" t="s">
        <v>2206</v>
      </c>
      <c r="F1380">
        <v>2023</v>
      </c>
      <c r="G1380" t="s">
        <v>2987</v>
      </c>
      <c r="I1380" t="s">
        <v>2986</v>
      </c>
      <c r="J1380" t="s">
        <v>2985</v>
      </c>
      <c r="K1380" t="s">
        <v>12580</v>
      </c>
    </row>
    <row r="1381" spans="1:11" x14ac:dyDescent="0.45">
      <c r="A1381" t="s">
        <v>11760</v>
      </c>
      <c r="B1381" t="s">
        <v>5857</v>
      </c>
      <c r="C1381" t="s">
        <v>8841</v>
      </c>
      <c r="D1381" t="s">
        <v>8838</v>
      </c>
      <c r="F1381">
        <v>2023</v>
      </c>
      <c r="G1381" t="s">
        <v>8836</v>
      </c>
      <c r="H1381" t="s">
        <v>8837</v>
      </c>
      <c r="I1381" t="s">
        <v>8835</v>
      </c>
      <c r="K1381" t="s">
        <v>12941</v>
      </c>
    </row>
    <row r="1382" spans="1:11" x14ac:dyDescent="0.45">
      <c r="A1382" t="s">
        <v>11761</v>
      </c>
      <c r="B1382" t="s">
        <v>9095</v>
      </c>
      <c r="C1382" t="s">
        <v>10392</v>
      </c>
      <c r="D1382" t="s">
        <v>10391</v>
      </c>
      <c r="F1382">
        <v>2023</v>
      </c>
      <c r="G1382" t="s">
        <v>11932</v>
      </c>
      <c r="H1382" t="s">
        <v>8837</v>
      </c>
      <c r="I1382" t="s">
        <v>10389</v>
      </c>
      <c r="J1382" t="s">
        <v>9084</v>
      </c>
      <c r="K1382" t="s">
        <v>12941</v>
      </c>
    </row>
    <row r="1383" spans="1:11" x14ac:dyDescent="0.45">
      <c r="A1383" t="s">
        <v>11760</v>
      </c>
      <c r="B1383" t="s">
        <v>5857</v>
      </c>
      <c r="C1383" t="s">
        <v>6354</v>
      </c>
      <c r="D1383" t="s">
        <v>6351</v>
      </c>
      <c r="F1383">
        <v>2018</v>
      </c>
      <c r="G1383" t="s">
        <v>6348</v>
      </c>
      <c r="H1383" t="s">
        <v>6349</v>
      </c>
      <c r="I1383" t="s">
        <v>6347</v>
      </c>
      <c r="K1383" t="s">
        <v>13176</v>
      </c>
    </row>
    <row r="1384" spans="1:11" x14ac:dyDescent="0.45">
      <c r="A1384" t="s">
        <v>11761</v>
      </c>
      <c r="B1384" t="s">
        <v>9095</v>
      </c>
      <c r="C1384" t="s">
        <v>10662</v>
      </c>
      <c r="D1384" t="s">
        <v>6351</v>
      </c>
      <c r="F1384">
        <v>2018</v>
      </c>
      <c r="G1384" t="s">
        <v>11901</v>
      </c>
      <c r="H1384" t="s">
        <v>6349</v>
      </c>
      <c r="I1384" t="s">
        <v>10659</v>
      </c>
      <c r="J1384" t="s">
        <v>9084</v>
      </c>
      <c r="K1384" t="s">
        <v>13176</v>
      </c>
    </row>
    <row r="1385" spans="1:11" x14ac:dyDescent="0.45">
      <c r="A1385" t="s">
        <v>11759</v>
      </c>
      <c r="B1385">
        <v>7</v>
      </c>
      <c r="C1385" t="s">
        <v>987</v>
      </c>
      <c r="D1385" t="s">
        <v>986</v>
      </c>
      <c r="E1385" t="s">
        <v>795</v>
      </c>
      <c r="F1385">
        <v>2021</v>
      </c>
      <c r="G1385" t="s">
        <v>985</v>
      </c>
      <c r="I1385" t="s">
        <v>984</v>
      </c>
      <c r="J1385" t="s">
        <v>983</v>
      </c>
      <c r="K1385" t="s">
        <v>12862</v>
      </c>
    </row>
    <row r="1386" spans="1:11" x14ac:dyDescent="0.45">
      <c r="A1386" t="s">
        <v>11760</v>
      </c>
      <c r="B1386" t="s">
        <v>5857</v>
      </c>
      <c r="C1386" t="s">
        <v>7341</v>
      </c>
      <c r="D1386" t="s">
        <v>7338</v>
      </c>
      <c r="F1386">
        <v>2021</v>
      </c>
      <c r="G1386" t="s">
        <v>7336</v>
      </c>
      <c r="H1386" t="s">
        <v>7337</v>
      </c>
      <c r="I1386" t="s">
        <v>7335</v>
      </c>
      <c r="K1386" t="s">
        <v>13077</v>
      </c>
    </row>
    <row r="1387" spans="1:11" x14ac:dyDescent="0.45">
      <c r="A1387" t="s">
        <v>11761</v>
      </c>
      <c r="B1387" t="s">
        <v>9095</v>
      </c>
      <c r="C1387" t="s">
        <v>10098</v>
      </c>
      <c r="D1387" t="s">
        <v>10096</v>
      </c>
      <c r="F1387">
        <v>2021</v>
      </c>
      <c r="G1387" t="s">
        <v>11967</v>
      </c>
      <c r="H1387" t="s">
        <v>7337</v>
      </c>
      <c r="I1387" t="s">
        <v>10095</v>
      </c>
      <c r="J1387" t="s">
        <v>9084</v>
      </c>
      <c r="K1387" t="s">
        <v>13077</v>
      </c>
    </row>
    <row r="1388" spans="1:11" x14ac:dyDescent="0.45">
      <c r="A1388" t="s">
        <v>11759</v>
      </c>
      <c r="B1388">
        <v>7</v>
      </c>
      <c r="C1388" t="s">
        <v>5094</v>
      </c>
      <c r="D1388" t="s">
        <v>5093</v>
      </c>
      <c r="E1388" t="s">
        <v>2380</v>
      </c>
      <c r="F1388">
        <v>2024</v>
      </c>
      <c r="G1388" t="s">
        <v>5092</v>
      </c>
      <c r="I1388" t="s">
        <v>5091</v>
      </c>
      <c r="J1388" t="s">
        <v>5090</v>
      </c>
      <c r="K1388" t="s">
        <v>12267</v>
      </c>
    </row>
    <row r="1389" spans="1:11" x14ac:dyDescent="0.45">
      <c r="A1389" t="s">
        <v>11760</v>
      </c>
      <c r="B1389" t="s">
        <v>5857</v>
      </c>
      <c r="C1389" t="s">
        <v>8255</v>
      </c>
      <c r="D1389" t="s">
        <v>5093</v>
      </c>
      <c r="F1389">
        <v>2024</v>
      </c>
      <c r="G1389" t="s">
        <v>8250</v>
      </c>
      <c r="H1389" t="s">
        <v>8251</v>
      </c>
      <c r="I1389" t="s">
        <v>8249</v>
      </c>
      <c r="K1389" t="s">
        <v>12267</v>
      </c>
    </row>
    <row r="1390" spans="1:11" x14ac:dyDescent="0.45">
      <c r="A1390" t="s">
        <v>11761</v>
      </c>
      <c r="B1390" t="s">
        <v>9095</v>
      </c>
      <c r="C1390" t="s">
        <v>11654</v>
      </c>
      <c r="D1390" t="s">
        <v>5093</v>
      </c>
      <c r="F1390">
        <v>2024</v>
      </c>
      <c r="G1390" t="s">
        <v>11770</v>
      </c>
      <c r="H1390" t="s">
        <v>8251</v>
      </c>
      <c r="I1390" t="s">
        <v>11652</v>
      </c>
      <c r="J1390" t="s">
        <v>9084</v>
      </c>
      <c r="K1390" t="s">
        <v>12267</v>
      </c>
    </row>
    <row r="1391" spans="1:11" x14ac:dyDescent="0.45">
      <c r="A1391" t="s">
        <v>11759</v>
      </c>
      <c r="B1391">
        <v>7</v>
      </c>
      <c r="C1391" t="s">
        <v>4476</v>
      </c>
      <c r="D1391" t="s">
        <v>4475</v>
      </c>
      <c r="E1391" t="s">
        <v>1921</v>
      </c>
      <c r="F1391">
        <v>2022</v>
      </c>
      <c r="G1391" t="s">
        <v>4474</v>
      </c>
      <c r="I1391" t="s">
        <v>4473</v>
      </c>
      <c r="J1391" t="s">
        <v>4472</v>
      </c>
      <c r="K1391" t="s">
        <v>12360</v>
      </c>
    </row>
    <row r="1392" spans="1:11" x14ac:dyDescent="0.45">
      <c r="A1392" t="s">
        <v>11759</v>
      </c>
      <c r="B1392">
        <v>7</v>
      </c>
      <c r="C1392" t="s">
        <v>3744</v>
      </c>
      <c r="D1392" t="s">
        <v>3743</v>
      </c>
      <c r="E1392" t="s">
        <v>3742</v>
      </c>
      <c r="F1392">
        <v>2023</v>
      </c>
      <c r="G1392" t="s">
        <v>3741</v>
      </c>
      <c r="I1392" t="s">
        <v>3740</v>
      </c>
      <c r="J1392" t="s">
        <v>3739</v>
      </c>
      <c r="K1392" t="s">
        <v>12469</v>
      </c>
    </row>
    <row r="1393" spans="1:11" x14ac:dyDescent="0.45">
      <c r="A1393" t="s">
        <v>11759</v>
      </c>
      <c r="B1393">
        <v>7</v>
      </c>
      <c r="C1393" t="s">
        <v>1090</v>
      </c>
      <c r="D1393" t="s">
        <v>1089</v>
      </c>
      <c r="E1393" t="s">
        <v>633</v>
      </c>
      <c r="F1393">
        <v>2020</v>
      </c>
      <c r="G1393" t="s">
        <v>1088</v>
      </c>
      <c r="I1393" t="s">
        <v>1087</v>
      </c>
      <c r="J1393" t="s">
        <v>1086</v>
      </c>
      <c r="K1393" t="s">
        <v>12847</v>
      </c>
    </row>
    <row r="1394" spans="1:11" x14ac:dyDescent="0.45">
      <c r="A1394" t="s">
        <v>11759</v>
      </c>
      <c r="B1394">
        <v>7</v>
      </c>
      <c r="C1394" t="s">
        <v>1787</v>
      </c>
      <c r="D1394" t="s">
        <v>1786</v>
      </c>
      <c r="E1394" t="s">
        <v>1785</v>
      </c>
      <c r="F1394">
        <v>2019</v>
      </c>
      <c r="G1394" t="s">
        <v>1782</v>
      </c>
      <c r="I1394" t="s">
        <v>1781</v>
      </c>
      <c r="J1394" t="s">
        <v>1780</v>
      </c>
      <c r="K1394" t="s">
        <v>12751</v>
      </c>
    </row>
    <row r="1395" spans="1:11" x14ac:dyDescent="0.45">
      <c r="A1395" t="s">
        <v>11759</v>
      </c>
      <c r="B1395">
        <v>7</v>
      </c>
      <c r="C1395" t="s">
        <v>1222</v>
      </c>
      <c r="D1395" t="s">
        <v>1221</v>
      </c>
      <c r="E1395" t="s">
        <v>626</v>
      </c>
      <c r="F1395">
        <v>2021</v>
      </c>
      <c r="G1395" t="s">
        <v>1220</v>
      </c>
      <c r="I1395" t="s">
        <v>1219</v>
      </c>
      <c r="J1395" t="s">
        <v>1218</v>
      </c>
      <c r="K1395" t="s">
        <v>12828</v>
      </c>
    </row>
    <row r="1396" spans="1:11" x14ac:dyDescent="0.45">
      <c r="A1396" t="s">
        <v>11759</v>
      </c>
      <c r="B1396">
        <v>7</v>
      </c>
      <c r="C1396" t="s">
        <v>946</v>
      </c>
      <c r="D1396" t="s">
        <v>945</v>
      </c>
      <c r="E1396" t="s">
        <v>893</v>
      </c>
      <c r="F1396">
        <v>2020</v>
      </c>
      <c r="G1396" t="s">
        <v>943</v>
      </c>
      <c r="I1396" t="s">
        <v>942</v>
      </c>
      <c r="J1396" t="s">
        <v>941</v>
      </c>
      <c r="K1396" t="s">
        <v>12868</v>
      </c>
    </row>
    <row r="1397" spans="1:11" x14ac:dyDescent="0.45">
      <c r="A1397" t="s">
        <v>11759</v>
      </c>
      <c r="B1397">
        <v>7</v>
      </c>
      <c r="C1397" t="s">
        <v>4156</v>
      </c>
      <c r="D1397" t="s">
        <v>4155</v>
      </c>
      <c r="E1397" t="s">
        <v>4154</v>
      </c>
      <c r="F1397">
        <v>2021</v>
      </c>
      <c r="G1397" t="s">
        <v>4153</v>
      </c>
      <c r="I1397" t="s">
        <v>4152</v>
      </c>
      <c r="J1397" t="s">
        <v>4151</v>
      </c>
      <c r="K1397" t="s">
        <v>12409</v>
      </c>
    </row>
    <row r="1398" spans="1:11" x14ac:dyDescent="0.45">
      <c r="A1398" t="s">
        <v>11759</v>
      </c>
      <c r="B1398">
        <v>7</v>
      </c>
      <c r="C1398" t="s">
        <v>4848</v>
      </c>
      <c r="D1398" t="s">
        <v>4847</v>
      </c>
      <c r="E1398" t="s">
        <v>4846</v>
      </c>
      <c r="F1398">
        <v>2024</v>
      </c>
      <c r="G1398" t="s">
        <v>4845</v>
      </c>
      <c r="I1398" t="s">
        <v>4844</v>
      </c>
      <c r="J1398" t="s">
        <v>4843</v>
      </c>
      <c r="K1398" t="s">
        <v>12304</v>
      </c>
    </row>
    <row r="1399" spans="1:11" x14ac:dyDescent="0.45">
      <c r="A1399" t="s">
        <v>11759</v>
      </c>
      <c r="B1399">
        <v>7</v>
      </c>
      <c r="C1399" t="s">
        <v>3545</v>
      </c>
      <c r="D1399" t="s">
        <v>3544</v>
      </c>
      <c r="E1399" t="s">
        <v>1295</v>
      </c>
      <c r="F1399">
        <v>2023</v>
      </c>
      <c r="G1399" t="s">
        <v>3542</v>
      </c>
      <c r="I1399" t="s">
        <v>3541</v>
      </c>
      <c r="J1399" t="s">
        <v>3540</v>
      </c>
      <c r="K1399" t="s">
        <v>12498</v>
      </c>
    </row>
    <row r="1400" spans="1:11" x14ac:dyDescent="0.45">
      <c r="A1400" t="s">
        <v>11759</v>
      </c>
      <c r="B1400">
        <v>7</v>
      </c>
      <c r="C1400" t="s">
        <v>2567</v>
      </c>
      <c r="D1400" t="s">
        <v>2566</v>
      </c>
      <c r="E1400" t="s">
        <v>626</v>
      </c>
      <c r="F1400">
        <v>2023</v>
      </c>
      <c r="G1400" t="s">
        <v>2565</v>
      </c>
      <c r="I1400" t="s">
        <v>2564</v>
      </c>
      <c r="J1400" t="s">
        <v>2563</v>
      </c>
      <c r="K1400" t="s">
        <v>12643</v>
      </c>
    </row>
    <row r="1401" spans="1:11" x14ac:dyDescent="0.45">
      <c r="A1401" t="s">
        <v>11759</v>
      </c>
      <c r="B1401">
        <v>7</v>
      </c>
      <c r="C1401" t="s">
        <v>4098</v>
      </c>
      <c r="D1401" t="s">
        <v>4097</v>
      </c>
      <c r="E1401" t="s">
        <v>902</v>
      </c>
      <c r="F1401">
        <v>2022</v>
      </c>
      <c r="G1401" t="s">
        <v>4095</v>
      </c>
      <c r="I1401" t="s">
        <v>4094</v>
      </c>
      <c r="J1401" t="s">
        <v>4093</v>
      </c>
      <c r="K1401" t="s">
        <v>12418</v>
      </c>
    </row>
    <row r="1402" spans="1:11" x14ac:dyDescent="0.45">
      <c r="A1402" t="s">
        <v>11759</v>
      </c>
      <c r="B1402">
        <v>7</v>
      </c>
      <c r="C1402" t="s">
        <v>5550</v>
      </c>
      <c r="D1402" t="s">
        <v>5549</v>
      </c>
      <c r="E1402" t="s">
        <v>5548</v>
      </c>
      <c r="F1402">
        <v>2024</v>
      </c>
      <c r="G1402" t="s">
        <v>5547</v>
      </c>
      <c r="I1402" t="s">
        <v>5546</v>
      </c>
      <c r="J1402" t="s">
        <v>5545</v>
      </c>
      <c r="K1402" t="s">
        <v>12197</v>
      </c>
    </row>
    <row r="1403" spans="1:11" x14ac:dyDescent="0.45">
      <c r="A1403" t="s">
        <v>11759</v>
      </c>
      <c r="B1403">
        <v>7</v>
      </c>
      <c r="C1403" t="s">
        <v>2534</v>
      </c>
      <c r="D1403" t="s">
        <v>2533</v>
      </c>
      <c r="E1403" t="s">
        <v>2532</v>
      </c>
      <c r="F1403">
        <v>2023</v>
      </c>
      <c r="G1403" t="s">
        <v>2531</v>
      </c>
      <c r="I1403" t="s">
        <v>2530</v>
      </c>
      <c r="J1403" t="s">
        <v>2529</v>
      </c>
      <c r="K1403" t="s">
        <v>12648</v>
      </c>
    </row>
    <row r="1404" spans="1:11" x14ac:dyDescent="0.45">
      <c r="A1404" t="s">
        <v>11760</v>
      </c>
      <c r="B1404" t="s">
        <v>5857</v>
      </c>
      <c r="C1404" t="s">
        <v>8133</v>
      </c>
      <c r="D1404" t="s">
        <v>8130</v>
      </c>
      <c r="F1404">
        <v>2022</v>
      </c>
      <c r="G1404" t="s">
        <v>8127</v>
      </c>
      <c r="H1404" t="s">
        <v>8128</v>
      </c>
      <c r="I1404" t="s">
        <v>8126</v>
      </c>
      <c r="K1404" t="s">
        <v>13000</v>
      </c>
    </row>
    <row r="1405" spans="1:11" x14ac:dyDescent="0.45">
      <c r="A1405" t="s">
        <v>11759</v>
      </c>
      <c r="B1405">
        <v>7</v>
      </c>
      <c r="C1405" t="s">
        <v>2864</v>
      </c>
      <c r="D1405" t="s">
        <v>2863</v>
      </c>
      <c r="E1405" t="s">
        <v>2862</v>
      </c>
      <c r="F1405">
        <v>2023</v>
      </c>
      <c r="G1405" t="s">
        <v>2861</v>
      </c>
      <c r="I1405" t="s">
        <v>2860</v>
      </c>
      <c r="J1405" t="s">
        <v>2859</v>
      </c>
      <c r="K1405" t="s">
        <v>12599</v>
      </c>
    </row>
    <row r="1406" spans="1:11" x14ac:dyDescent="0.45">
      <c r="A1406" t="s">
        <v>11759</v>
      </c>
      <c r="B1406">
        <v>7</v>
      </c>
      <c r="C1406" t="s">
        <v>2594</v>
      </c>
      <c r="D1406" t="s">
        <v>2593</v>
      </c>
      <c r="E1406" t="s">
        <v>2592</v>
      </c>
      <c r="F1406">
        <v>2023</v>
      </c>
      <c r="G1406" t="s">
        <v>2591</v>
      </c>
      <c r="I1406" t="s">
        <v>2590</v>
      </c>
      <c r="J1406" t="s">
        <v>2589</v>
      </c>
      <c r="K1406" t="s">
        <v>12639</v>
      </c>
    </row>
    <row r="1407" spans="1:11" x14ac:dyDescent="0.45">
      <c r="A1407" t="s">
        <v>11759</v>
      </c>
      <c r="B1407">
        <v>7</v>
      </c>
      <c r="C1407" t="s">
        <v>2223</v>
      </c>
      <c r="D1407" t="s">
        <v>2222</v>
      </c>
      <c r="E1407" t="s">
        <v>2221</v>
      </c>
      <c r="F1407">
        <v>2017</v>
      </c>
      <c r="G1407" t="s">
        <v>2220</v>
      </c>
      <c r="I1407" t="s">
        <v>2219</v>
      </c>
      <c r="J1407" t="s">
        <v>2218</v>
      </c>
      <c r="K1407" t="s">
        <v>12692</v>
      </c>
    </row>
    <row r="1408" spans="1:11" x14ac:dyDescent="0.45">
      <c r="A1408" t="s">
        <v>11759</v>
      </c>
      <c r="B1408">
        <v>7</v>
      </c>
      <c r="C1408" t="s">
        <v>2515</v>
      </c>
      <c r="D1408" t="s">
        <v>2514</v>
      </c>
      <c r="E1408" t="s">
        <v>830</v>
      </c>
      <c r="F1408">
        <v>2023</v>
      </c>
      <c r="G1408" t="s">
        <v>2513</v>
      </c>
      <c r="I1408" t="s">
        <v>2512</v>
      </c>
      <c r="J1408" t="s">
        <v>2511</v>
      </c>
      <c r="K1408" t="s">
        <v>12651</v>
      </c>
    </row>
    <row r="1409" spans="1:11" x14ac:dyDescent="0.45">
      <c r="A1409" t="s">
        <v>11760</v>
      </c>
      <c r="B1409" t="s">
        <v>5857</v>
      </c>
      <c r="C1409" t="s">
        <v>6615</v>
      </c>
      <c r="D1409" t="s">
        <v>6612</v>
      </c>
      <c r="F1409">
        <v>2020</v>
      </c>
      <c r="G1409" t="s">
        <v>6609</v>
      </c>
      <c r="H1409" t="s">
        <v>6610</v>
      </c>
      <c r="I1409" t="s">
        <v>6608</v>
      </c>
      <c r="K1409" t="s">
        <v>13148</v>
      </c>
    </row>
    <row r="1410" spans="1:11" x14ac:dyDescent="0.45">
      <c r="A1410" t="s">
        <v>11761</v>
      </c>
      <c r="B1410" t="s">
        <v>9095</v>
      </c>
      <c r="C1410" t="s">
        <v>11624</v>
      </c>
      <c r="D1410" t="s">
        <v>11622</v>
      </c>
      <c r="F1410">
        <v>2020</v>
      </c>
      <c r="G1410" t="s">
        <v>11774</v>
      </c>
      <c r="H1410" t="s">
        <v>6610</v>
      </c>
      <c r="I1410" t="s">
        <v>11621</v>
      </c>
      <c r="J1410" t="s">
        <v>9084</v>
      </c>
      <c r="K1410" t="s">
        <v>13148</v>
      </c>
    </row>
    <row r="1411" spans="1:11" x14ac:dyDescent="0.45">
      <c r="A1411" t="s">
        <v>386</v>
      </c>
      <c r="B1411" t="s">
        <v>17</v>
      </c>
      <c r="C1411" t="s">
        <v>278</v>
      </c>
      <c r="D1411" t="s">
        <v>279</v>
      </c>
      <c r="E1411" t="s">
        <v>280</v>
      </c>
      <c r="F1411">
        <v>2021</v>
      </c>
      <c r="G1411" t="s">
        <v>283</v>
      </c>
      <c r="H1411" t="s">
        <v>284</v>
      </c>
      <c r="I1411" t="s">
        <v>285</v>
      </c>
      <c r="J1411" t="s">
        <v>286</v>
      </c>
      <c r="K1411" t="s">
        <v>12122</v>
      </c>
    </row>
    <row r="1412" spans="1:11" x14ac:dyDescent="0.45">
      <c r="A1412" t="s">
        <v>11759</v>
      </c>
      <c r="B1412">
        <v>7</v>
      </c>
      <c r="C1412" t="s">
        <v>3673</v>
      </c>
      <c r="D1412" t="s">
        <v>3672</v>
      </c>
      <c r="E1412" t="s">
        <v>720</v>
      </c>
      <c r="F1412">
        <v>2023</v>
      </c>
      <c r="G1412" t="s">
        <v>3670</v>
      </c>
      <c r="I1412" t="s">
        <v>3669</v>
      </c>
      <c r="J1412" t="s">
        <v>3668</v>
      </c>
      <c r="K1412" t="s">
        <v>12480</v>
      </c>
    </row>
    <row r="1413" spans="1:11" x14ac:dyDescent="0.45">
      <c r="A1413" t="s">
        <v>11759</v>
      </c>
      <c r="B1413">
        <v>7</v>
      </c>
      <c r="C1413" t="s">
        <v>5721</v>
      </c>
      <c r="D1413" t="s">
        <v>5720</v>
      </c>
      <c r="E1413" t="s">
        <v>3189</v>
      </c>
      <c r="F1413">
        <v>2024</v>
      </c>
      <c r="G1413" t="s">
        <v>5719</v>
      </c>
      <c r="I1413" t="s">
        <v>5718</v>
      </c>
      <c r="J1413" t="s">
        <v>5717</v>
      </c>
      <c r="K1413" t="s">
        <v>12171</v>
      </c>
    </row>
    <row r="1414" spans="1:11" x14ac:dyDescent="0.45">
      <c r="A1414" t="s">
        <v>386</v>
      </c>
      <c r="B1414" t="s">
        <v>17</v>
      </c>
      <c r="C1414" t="s">
        <v>95</v>
      </c>
      <c r="D1414" t="s">
        <v>96</v>
      </c>
      <c r="E1414" t="s">
        <v>83</v>
      </c>
      <c r="F1414">
        <v>2023</v>
      </c>
      <c r="G1414" t="s">
        <v>98</v>
      </c>
      <c r="H1414" t="s">
        <v>99</v>
      </c>
      <c r="I1414" t="s">
        <v>100</v>
      </c>
      <c r="J1414" t="s">
        <v>101</v>
      </c>
      <c r="K1414" t="s">
        <v>12094</v>
      </c>
    </row>
    <row r="1415" spans="1:11" x14ac:dyDescent="0.45">
      <c r="A1415" t="s">
        <v>11759</v>
      </c>
      <c r="B1415">
        <v>7</v>
      </c>
      <c r="C1415" t="s">
        <v>5537</v>
      </c>
      <c r="D1415" t="s">
        <v>5536</v>
      </c>
      <c r="E1415" t="s">
        <v>690</v>
      </c>
      <c r="F1415">
        <v>2024</v>
      </c>
      <c r="G1415" t="s">
        <v>5535</v>
      </c>
      <c r="I1415" t="s">
        <v>5534</v>
      </c>
      <c r="J1415" t="s">
        <v>5533</v>
      </c>
      <c r="K1415" t="s">
        <v>12199</v>
      </c>
    </row>
    <row r="1416" spans="1:11" x14ac:dyDescent="0.45">
      <c r="A1416" t="s">
        <v>11759</v>
      </c>
      <c r="B1416">
        <v>7</v>
      </c>
      <c r="C1416" t="s">
        <v>1860</v>
      </c>
      <c r="D1416" t="s">
        <v>1859</v>
      </c>
      <c r="E1416" t="s">
        <v>1858</v>
      </c>
      <c r="F1416">
        <v>2019</v>
      </c>
      <c r="G1416" t="s">
        <v>1856</v>
      </c>
      <c r="I1416" t="s">
        <v>1855</v>
      </c>
      <c r="J1416" t="s">
        <v>1854</v>
      </c>
      <c r="K1416" t="s">
        <v>12741</v>
      </c>
    </row>
    <row r="1417" spans="1:11" x14ac:dyDescent="0.45">
      <c r="A1417" t="s">
        <v>11759</v>
      </c>
      <c r="B1417">
        <v>7</v>
      </c>
      <c r="C1417" t="s">
        <v>4187</v>
      </c>
      <c r="D1417" t="s">
        <v>4186</v>
      </c>
      <c r="E1417" t="s">
        <v>4185</v>
      </c>
      <c r="F1417">
        <v>2022</v>
      </c>
      <c r="G1417" t="s">
        <v>4184</v>
      </c>
      <c r="I1417" t="s">
        <v>4183</v>
      </c>
      <c r="J1417" t="s">
        <v>4182</v>
      </c>
      <c r="K1417" t="s">
        <v>12404</v>
      </c>
    </row>
    <row r="1418" spans="1:11" x14ac:dyDescent="0.45">
      <c r="A1418" t="s">
        <v>11760</v>
      </c>
      <c r="B1418" t="s">
        <v>5901</v>
      </c>
      <c r="C1418" t="s">
        <v>7006</v>
      </c>
      <c r="D1418" t="s">
        <v>7003</v>
      </c>
      <c r="F1418">
        <v>2020</v>
      </c>
      <c r="G1418" t="s">
        <v>7000</v>
      </c>
      <c r="H1418" t="s">
        <v>7001</v>
      </c>
      <c r="I1418" t="s">
        <v>6999</v>
      </c>
      <c r="K1418" t="s">
        <v>13110</v>
      </c>
    </row>
    <row r="1419" spans="1:11" x14ac:dyDescent="0.45">
      <c r="A1419" t="s">
        <v>11760</v>
      </c>
      <c r="B1419" t="s">
        <v>5857</v>
      </c>
      <c r="C1419" t="s">
        <v>6108</v>
      </c>
      <c r="D1419" t="s">
        <v>6106</v>
      </c>
      <c r="F1419">
        <v>2018</v>
      </c>
      <c r="G1419" t="s">
        <v>6103</v>
      </c>
      <c r="H1419" t="s">
        <v>6104</v>
      </c>
      <c r="I1419" t="s">
        <v>6102</v>
      </c>
      <c r="K1419" t="s">
        <v>13199</v>
      </c>
    </row>
    <row r="1420" spans="1:11" x14ac:dyDescent="0.45">
      <c r="A1420" t="s">
        <v>11759</v>
      </c>
      <c r="B1420">
        <v>7</v>
      </c>
      <c r="C1420" t="s">
        <v>1380</v>
      </c>
      <c r="D1420" t="s">
        <v>1379</v>
      </c>
      <c r="E1420" t="s">
        <v>1378</v>
      </c>
      <c r="F1420">
        <v>2020</v>
      </c>
      <c r="G1420" t="s">
        <v>1377</v>
      </c>
      <c r="I1420" t="s">
        <v>1376</v>
      </c>
      <c r="J1420" t="s">
        <v>1375</v>
      </c>
      <c r="K1420" t="s">
        <v>12806</v>
      </c>
    </row>
    <row r="1421" spans="1:11" x14ac:dyDescent="0.45">
      <c r="A1421" t="s">
        <v>11759</v>
      </c>
      <c r="B1421">
        <v>7</v>
      </c>
      <c r="C1421" t="s">
        <v>2995</v>
      </c>
      <c r="D1421" t="s">
        <v>2994</v>
      </c>
      <c r="E1421" t="s">
        <v>795</v>
      </c>
      <c r="F1421">
        <v>2023</v>
      </c>
      <c r="G1421" t="s">
        <v>2993</v>
      </c>
      <c r="I1421" t="s">
        <v>2992</v>
      </c>
      <c r="J1421" t="s">
        <v>2991</v>
      </c>
      <c r="K1421" t="s">
        <v>12579</v>
      </c>
    </row>
    <row r="1422" spans="1:11" x14ac:dyDescent="0.45">
      <c r="A1422" t="s">
        <v>11760</v>
      </c>
      <c r="B1422" t="s">
        <v>5857</v>
      </c>
      <c r="C1422" t="s">
        <v>6501</v>
      </c>
      <c r="D1422" t="s">
        <v>6498</v>
      </c>
      <c r="F1422">
        <v>2017</v>
      </c>
      <c r="G1422" t="s">
        <v>6496</v>
      </c>
      <c r="I1422" t="s">
        <v>6495</v>
      </c>
      <c r="K1422" t="s">
        <v>13160</v>
      </c>
    </row>
    <row r="1423" spans="1:11" x14ac:dyDescent="0.45">
      <c r="A1423" t="s">
        <v>11760</v>
      </c>
      <c r="B1423" t="s">
        <v>5857</v>
      </c>
      <c r="C1423" t="s">
        <v>6884</v>
      </c>
      <c r="D1423" t="s">
        <v>6881</v>
      </c>
      <c r="F1423">
        <v>2022</v>
      </c>
      <c r="G1423" t="s">
        <v>6878</v>
      </c>
      <c r="H1423" t="s">
        <v>6879</v>
      </c>
      <c r="I1423" t="s">
        <v>6877</v>
      </c>
      <c r="K1423" t="s">
        <v>13124</v>
      </c>
    </row>
    <row r="1424" spans="1:11" x14ac:dyDescent="0.45">
      <c r="A1424" t="s">
        <v>11761</v>
      </c>
      <c r="B1424" t="s">
        <v>9095</v>
      </c>
      <c r="C1424" t="s">
        <v>9947</v>
      </c>
      <c r="D1424" t="s">
        <v>6881</v>
      </c>
      <c r="F1424">
        <v>2022</v>
      </c>
      <c r="G1424" t="s">
        <v>11986</v>
      </c>
      <c r="H1424" t="s">
        <v>6879</v>
      </c>
      <c r="I1424" t="s">
        <v>9944</v>
      </c>
      <c r="J1424" t="s">
        <v>9084</v>
      </c>
      <c r="K1424" t="s">
        <v>13124</v>
      </c>
    </row>
    <row r="1425" spans="1:11" x14ac:dyDescent="0.45">
      <c r="A1425" t="s">
        <v>11759</v>
      </c>
      <c r="B1425">
        <v>7</v>
      </c>
      <c r="C1425" t="s">
        <v>1590</v>
      </c>
      <c r="D1425" t="s">
        <v>1589</v>
      </c>
      <c r="E1425" t="s">
        <v>626</v>
      </c>
      <c r="F1425">
        <v>2019</v>
      </c>
      <c r="G1425" t="s">
        <v>1587</v>
      </c>
      <c r="I1425" t="s">
        <v>1586</v>
      </c>
      <c r="J1425" t="s">
        <v>1585</v>
      </c>
      <c r="K1425" t="s">
        <v>12778</v>
      </c>
    </row>
    <row r="1426" spans="1:11" x14ac:dyDescent="0.45">
      <c r="A1426" t="s">
        <v>11759</v>
      </c>
      <c r="B1426">
        <v>7</v>
      </c>
      <c r="C1426" t="s">
        <v>2320</v>
      </c>
      <c r="D1426" t="s">
        <v>2319</v>
      </c>
      <c r="E1426" t="s">
        <v>2318</v>
      </c>
      <c r="F1426">
        <v>2017</v>
      </c>
      <c r="G1426" t="s">
        <v>2315</v>
      </c>
      <c r="I1426" t="s">
        <v>2314</v>
      </c>
      <c r="J1426" t="s">
        <v>2313</v>
      </c>
      <c r="K1426" t="s">
        <v>12679</v>
      </c>
    </row>
    <row r="1427" spans="1:11" x14ac:dyDescent="0.45">
      <c r="A1427" t="s">
        <v>11759</v>
      </c>
      <c r="B1427">
        <v>7</v>
      </c>
      <c r="C1427" t="s">
        <v>4976</v>
      </c>
      <c r="D1427" t="s">
        <v>4975</v>
      </c>
      <c r="E1427" t="s">
        <v>902</v>
      </c>
      <c r="F1427">
        <v>2024</v>
      </c>
      <c r="G1427" t="s">
        <v>4972</v>
      </c>
      <c r="I1427" t="s">
        <v>4971</v>
      </c>
      <c r="J1427" t="s">
        <v>4970</v>
      </c>
      <c r="K1427" t="s">
        <v>12285</v>
      </c>
    </row>
    <row r="1428" spans="1:11" x14ac:dyDescent="0.45">
      <c r="A1428" t="s">
        <v>11760</v>
      </c>
      <c r="B1428" t="s">
        <v>5857</v>
      </c>
      <c r="C1428" t="s">
        <v>6733</v>
      </c>
      <c r="D1428" t="s">
        <v>6730</v>
      </c>
      <c r="F1428">
        <v>2022</v>
      </c>
      <c r="G1428" t="s">
        <v>6727</v>
      </c>
      <c r="H1428" t="s">
        <v>6728</v>
      </c>
      <c r="I1428" t="s">
        <v>6726</v>
      </c>
      <c r="K1428" t="s">
        <v>13136</v>
      </c>
    </row>
    <row r="1429" spans="1:11" x14ac:dyDescent="0.45">
      <c r="A1429" t="s">
        <v>11761</v>
      </c>
      <c r="B1429" t="s">
        <v>9095</v>
      </c>
      <c r="C1429" t="s">
        <v>11304</v>
      </c>
      <c r="D1429" t="s">
        <v>6730</v>
      </c>
      <c r="F1429">
        <v>2022</v>
      </c>
      <c r="G1429" t="s">
        <v>11818</v>
      </c>
      <c r="H1429" t="s">
        <v>6728</v>
      </c>
      <c r="I1429" t="s">
        <v>11301</v>
      </c>
      <c r="J1429" t="s">
        <v>9084</v>
      </c>
      <c r="K1429" t="s">
        <v>13136</v>
      </c>
    </row>
    <row r="1430" spans="1:11" x14ac:dyDescent="0.45">
      <c r="A1430" t="s">
        <v>11759</v>
      </c>
      <c r="B1430">
        <v>7</v>
      </c>
      <c r="C1430" t="s">
        <v>1895</v>
      </c>
      <c r="D1430" t="s">
        <v>1894</v>
      </c>
      <c r="E1430" t="s">
        <v>1349</v>
      </c>
      <c r="F1430">
        <v>2019</v>
      </c>
      <c r="G1430" t="s">
        <v>1892</v>
      </c>
      <c r="I1430" t="s">
        <v>1891</v>
      </c>
      <c r="J1430" t="s">
        <v>1890</v>
      </c>
      <c r="K1430" t="s">
        <v>12736</v>
      </c>
    </row>
    <row r="1431" spans="1:11" x14ac:dyDescent="0.45">
      <c r="A1431" t="s">
        <v>11759</v>
      </c>
      <c r="B1431">
        <v>7</v>
      </c>
      <c r="C1431" t="s">
        <v>3464</v>
      </c>
      <c r="D1431" t="s">
        <v>3463</v>
      </c>
      <c r="E1431" t="s">
        <v>3462</v>
      </c>
      <c r="F1431">
        <v>2022</v>
      </c>
      <c r="G1431" t="s">
        <v>3459</v>
      </c>
      <c r="I1431" t="s">
        <v>3458</v>
      </c>
      <c r="J1431" t="s">
        <v>3457</v>
      </c>
      <c r="K1431" t="s">
        <v>12510</v>
      </c>
    </row>
    <row r="1432" spans="1:11" x14ac:dyDescent="0.45">
      <c r="A1432" t="s">
        <v>11759</v>
      </c>
      <c r="B1432">
        <v>7</v>
      </c>
      <c r="C1432" t="s">
        <v>1057</v>
      </c>
      <c r="D1432" t="s">
        <v>1056</v>
      </c>
      <c r="E1432" t="s">
        <v>720</v>
      </c>
      <c r="F1432">
        <v>2021</v>
      </c>
      <c r="G1432" t="s">
        <v>1053</v>
      </c>
      <c r="I1432" t="s">
        <v>1052</v>
      </c>
      <c r="J1432" t="s">
        <v>1051</v>
      </c>
      <c r="K1432" t="s">
        <v>12852</v>
      </c>
    </row>
    <row r="1433" spans="1:11" x14ac:dyDescent="0.45">
      <c r="A1433" t="s">
        <v>11761</v>
      </c>
      <c r="B1433" t="s">
        <v>9095</v>
      </c>
      <c r="C1433" t="s">
        <v>11242</v>
      </c>
      <c r="D1433" t="s">
        <v>11240</v>
      </c>
      <c r="F1433">
        <v>2022</v>
      </c>
      <c r="G1433" t="s">
        <v>11826</v>
      </c>
      <c r="H1433" t="s">
        <v>11236</v>
      </c>
      <c r="I1433" t="s">
        <v>11239</v>
      </c>
      <c r="J1433" t="s">
        <v>9084</v>
      </c>
      <c r="K1433" t="s">
        <v>13225</v>
      </c>
    </row>
    <row r="1434" spans="1:11" x14ac:dyDescent="0.45">
      <c r="A1434" t="s">
        <v>11759</v>
      </c>
      <c r="B1434">
        <v>7</v>
      </c>
      <c r="C1434" t="s">
        <v>5261</v>
      </c>
      <c r="D1434" t="s">
        <v>5260</v>
      </c>
      <c r="E1434" t="s">
        <v>5259</v>
      </c>
      <c r="F1434">
        <v>2024</v>
      </c>
      <c r="G1434" t="s">
        <v>5258</v>
      </c>
      <c r="I1434" t="s">
        <v>5257</v>
      </c>
      <c r="J1434" t="s">
        <v>5256</v>
      </c>
      <c r="K1434" t="s">
        <v>12241</v>
      </c>
    </row>
    <row r="1435" spans="1:11" x14ac:dyDescent="0.45">
      <c r="A1435" t="s">
        <v>388</v>
      </c>
      <c r="C1435" t="s">
        <v>409</v>
      </c>
      <c r="D1435" t="s">
        <v>410</v>
      </c>
      <c r="F1435">
        <v>2018</v>
      </c>
      <c r="G1435" t="s">
        <v>403</v>
      </c>
      <c r="H1435" t="s">
        <v>404</v>
      </c>
      <c r="I1435" t="s">
        <v>406</v>
      </c>
      <c r="J1435" t="s">
        <v>402</v>
      </c>
      <c r="K1435" t="s">
        <v>12152</v>
      </c>
    </row>
    <row r="1436" spans="1:11" x14ac:dyDescent="0.45">
      <c r="A1436" t="s">
        <v>11759</v>
      </c>
      <c r="B1436">
        <v>7</v>
      </c>
      <c r="C1436" t="s">
        <v>1173</v>
      </c>
      <c r="D1436" t="s">
        <v>1172</v>
      </c>
      <c r="E1436" t="s">
        <v>1171</v>
      </c>
      <c r="F1436">
        <v>2021</v>
      </c>
      <c r="G1436" t="s">
        <v>1169</v>
      </c>
      <c r="I1436" t="s">
        <v>1168</v>
      </c>
      <c r="J1436" t="s">
        <v>1167</v>
      </c>
      <c r="K1436" t="s">
        <v>12835</v>
      </c>
    </row>
    <row r="1437" spans="1:11" x14ac:dyDescent="0.45">
      <c r="A1437" t="s">
        <v>11759</v>
      </c>
      <c r="B1437">
        <v>7</v>
      </c>
      <c r="C1437" t="s">
        <v>1909</v>
      </c>
      <c r="D1437" t="s">
        <v>1908</v>
      </c>
      <c r="E1437" t="s">
        <v>1581</v>
      </c>
      <c r="F1437">
        <v>2020</v>
      </c>
      <c r="G1437" t="s">
        <v>1907</v>
      </c>
      <c r="I1437" t="s">
        <v>1906</v>
      </c>
      <c r="J1437" t="s">
        <v>1905</v>
      </c>
      <c r="K1437" t="s">
        <v>12734</v>
      </c>
    </row>
    <row r="1438" spans="1:11" x14ac:dyDescent="0.45">
      <c r="A1438" t="s">
        <v>11759</v>
      </c>
      <c r="B1438">
        <v>7</v>
      </c>
      <c r="C1438" t="s">
        <v>3145</v>
      </c>
      <c r="D1438" t="s">
        <v>3144</v>
      </c>
      <c r="E1438" t="s">
        <v>2652</v>
      </c>
      <c r="F1438">
        <v>2023</v>
      </c>
      <c r="G1438" t="s">
        <v>3142</v>
      </c>
      <c r="I1438" t="s">
        <v>3141</v>
      </c>
      <c r="J1438" t="s">
        <v>3140</v>
      </c>
      <c r="K1438" t="s">
        <v>12557</v>
      </c>
    </row>
    <row r="1439" spans="1:11" x14ac:dyDescent="0.45">
      <c r="A1439" t="s">
        <v>11759</v>
      </c>
      <c r="B1439">
        <v>7</v>
      </c>
      <c r="C1439" t="s">
        <v>4291</v>
      </c>
      <c r="D1439" t="s">
        <v>4290</v>
      </c>
      <c r="E1439" t="s">
        <v>4289</v>
      </c>
      <c r="F1439">
        <v>2021</v>
      </c>
      <c r="G1439" t="s">
        <v>4287</v>
      </c>
      <c r="I1439" t="s">
        <v>4286</v>
      </c>
      <c r="J1439" t="s">
        <v>4285</v>
      </c>
      <c r="K1439" t="s">
        <v>12388</v>
      </c>
    </row>
    <row r="1440" spans="1:11" x14ac:dyDescent="0.45">
      <c r="A1440" t="s">
        <v>11759</v>
      </c>
      <c r="B1440">
        <v>7</v>
      </c>
      <c r="C1440" t="s">
        <v>3221</v>
      </c>
      <c r="D1440" t="s">
        <v>3220</v>
      </c>
      <c r="E1440" t="s">
        <v>3219</v>
      </c>
      <c r="F1440">
        <v>2023</v>
      </c>
      <c r="G1440" t="s">
        <v>3218</v>
      </c>
      <c r="I1440" t="s">
        <v>3217</v>
      </c>
      <c r="J1440" t="s">
        <v>3216</v>
      </c>
      <c r="K1440" t="s">
        <v>12546</v>
      </c>
    </row>
    <row r="1441" spans="1:11" x14ac:dyDescent="0.45">
      <c r="A1441" t="s">
        <v>11759</v>
      </c>
      <c r="B1441">
        <v>7</v>
      </c>
      <c r="C1441" t="s">
        <v>4495</v>
      </c>
      <c r="D1441" t="s">
        <v>4494</v>
      </c>
      <c r="E1441" t="s">
        <v>1581</v>
      </c>
      <c r="F1441">
        <v>2021</v>
      </c>
      <c r="G1441" t="s">
        <v>4493</v>
      </c>
      <c r="I1441" t="s">
        <v>4492</v>
      </c>
      <c r="J1441" t="s">
        <v>4491</v>
      </c>
      <c r="K1441" t="s">
        <v>12357</v>
      </c>
    </row>
    <row r="1442" spans="1:11" x14ac:dyDescent="0.45">
      <c r="A1442" t="s">
        <v>11760</v>
      </c>
      <c r="B1442" t="s">
        <v>5857</v>
      </c>
      <c r="C1442" t="s">
        <v>8217</v>
      </c>
      <c r="D1442" t="s">
        <v>8214</v>
      </c>
      <c r="F1442">
        <v>2023</v>
      </c>
      <c r="G1442" t="s">
        <v>8212</v>
      </c>
      <c r="H1442" t="s">
        <v>8213</v>
      </c>
      <c r="I1442" t="s">
        <v>8211</v>
      </c>
      <c r="K1442" t="s">
        <v>12993</v>
      </c>
    </row>
    <row r="1443" spans="1:11" x14ac:dyDescent="0.45">
      <c r="A1443" t="s">
        <v>11761</v>
      </c>
      <c r="B1443" t="s">
        <v>9095</v>
      </c>
      <c r="C1443" t="s">
        <v>10084</v>
      </c>
      <c r="D1443" t="s">
        <v>8214</v>
      </c>
      <c r="F1443">
        <v>2023</v>
      </c>
      <c r="G1443" t="s">
        <v>11969</v>
      </c>
      <c r="H1443" t="s">
        <v>8213</v>
      </c>
      <c r="I1443" t="s">
        <v>10082</v>
      </c>
      <c r="J1443" t="s">
        <v>9084</v>
      </c>
      <c r="K1443" t="s">
        <v>12993</v>
      </c>
    </row>
    <row r="1444" spans="1:11" x14ac:dyDescent="0.45">
      <c r="A1444" t="s">
        <v>11760</v>
      </c>
      <c r="B1444" t="s">
        <v>5857</v>
      </c>
      <c r="C1444" t="s">
        <v>7208</v>
      </c>
      <c r="D1444" t="s">
        <v>7205</v>
      </c>
      <c r="F1444">
        <v>2021</v>
      </c>
      <c r="G1444" t="s">
        <v>7202</v>
      </c>
      <c r="H1444" t="s">
        <v>7203</v>
      </c>
      <c r="I1444" t="s">
        <v>7201</v>
      </c>
      <c r="K1444" t="s">
        <v>13091</v>
      </c>
    </row>
    <row r="1445" spans="1:11" x14ac:dyDescent="0.45">
      <c r="A1445" t="s">
        <v>11759</v>
      </c>
      <c r="B1445">
        <v>7</v>
      </c>
      <c r="C1445" t="s">
        <v>4866</v>
      </c>
      <c r="D1445" t="s">
        <v>4865</v>
      </c>
      <c r="E1445" t="s">
        <v>640</v>
      </c>
      <c r="F1445">
        <v>2024</v>
      </c>
      <c r="G1445" t="s">
        <v>4864</v>
      </c>
      <c r="I1445" t="s">
        <v>4863</v>
      </c>
      <c r="J1445" t="s">
        <v>4862</v>
      </c>
      <c r="K1445" t="s">
        <v>12301</v>
      </c>
    </row>
    <row r="1446" spans="1:11" x14ac:dyDescent="0.45">
      <c r="A1446" t="s">
        <v>11759</v>
      </c>
      <c r="B1446">
        <v>7</v>
      </c>
      <c r="C1446" t="s">
        <v>5826</v>
      </c>
      <c r="D1446" t="s">
        <v>5825</v>
      </c>
      <c r="E1446" t="s">
        <v>1980</v>
      </c>
      <c r="F1446">
        <v>2024</v>
      </c>
      <c r="G1446" t="s">
        <v>5823</v>
      </c>
      <c r="I1446" t="s">
        <v>5822</v>
      </c>
      <c r="J1446" t="s">
        <v>5821</v>
      </c>
      <c r="K1446" t="s">
        <v>12154</v>
      </c>
    </row>
    <row r="1447" spans="1:11" x14ac:dyDescent="0.45">
      <c r="A1447" t="s">
        <v>11759</v>
      </c>
      <c r="B1447">
        <v>7</v>
      </c>
      <c r="C1447" t="s">
        <v>4413</v>
      </c>
      <c r="D1447" t="s">
        <v>4412</v>
      </c>
      <c r="E1447" t="s">
        <v>4411</v>
      </c>
      <c r="F1447">
        <v>2021</v>
      </c>
      <c r="G1447" t="s">
        <v>4410</v>
      </c>
      <c r="I1447" t="s">
        <v>4409</v>
      </c>
      <c r="J1447" t="s">
        <v>4408</v>
      </c>
      <c r="K1447" t="s">
        <v>12370</v>
      </c>
    </row>
    <row r="1448" spans="1:11" x14ac:dyDescent="0.45">
      <c r="A1448" t="s">
        <v>11759</v>
      </c>
      <c r="B1448">
        <v>7</v>
      </c>
      <c r="C1448" t="s">
        <v>5235</v>
      </c>
      <c r="D1448" t="s">
        <v>5234</v>
      </c>
      <c r="E1448" t="s">
        <v>5233</v>
      </c>
      <c r="F1448">
        <v>2024</v>
      </c>
      <c r="G1448" t="s">
        <v>5232</v>
      </c>
      <c r="I1448" t="s">
        <v>5231</v>
      </c>
      <c r="J1448" t="s">
        <v>5230</v>
      </c>
      <c r="K1448" t="s">
        <v>12245</v>
      </c>
    </row>
    <row r="1449" spans="1:11" x14ac:dyDescent="0.45">
      <c r="A1449" t="s">
        <v>11759</v>
      </c>
      <c r="B1449">
        <v>7</v>
      </c>
      <c r="C1449" t="s">
        <v>4921</v>
      </c>
      <c r="D1449" t="s">
        <v>4920</v>
      </c>
      <c r="E1449" t="s">
        <v>4919</v>
      </c>
      <c r="F1449">
        <v>2024</v>
      </c>
      <c r="G1449" t="s">
        <v>4917</v>
      </c>
      <c r="I1449" t="s">
        <v>4916</v>
      </c>
      <c r="J1449" t="s">
        <v>4915</v>
      </c>
      <c r="K1449" t="s">
        <v>12293</v>
      </c>
    </row>
    <row r="1450" spans="1:11" x14ac:dyDescent="0.45">
      <c r="A1450" t="s">
        <v>11759</v>
      </c>
      <c r="B1450">
        <v>7</v>
      </c>
      <c r="C1450" t="s">
        <v>5333</v>
      </c>
      <c r="D1450" t="s">
        <v>5332</v>
      </c>
      <c r="E1450" t="s">
        <v>2473</v>
      </c>
      <c r="F1450">
        <v>2024</v>
      </c>
      <c r="G1450" t="s">
        <v>5330</v>
      </c>
      <c r="I1450" t="s">
        <v>5329</v>
      </c>
      <c r="J1450" t="s">
        <v>5328</v>
      </c>
      <c r="K1450" t="s">
        <v>12230</v>
      </c>
    </row>
    <row r="1451" spans="1:11" x14ac:dyDescent="0.45">
      <c r="A1451" t="s">
        <v>11759</v>
      </c>
      <c r="B1451">
        <v>7</v>
      </c>
      <c r="C1451" t="s">
        <v>4400</v>
      </c>
      <c r="D1451" t="s">
        <v>4399</v>
      </c>
      <c r="E1451" t="s">
        <v>4398</v>
      </c>
      <c r="F1451">
        <v>2021</v>
      </c>
      <c r="G1451" t="s">
        <v>4396</v>
      </c>
      <c r="I1451" t="s">
        <v>4395</v>
      </c>
      <c r="J1451" t="s">
        <v>4394</v>
      </c>
      <c r="K1451" t="s">
        <v>12372</v>
      </c>
    </row>
    <row r="1452" spans="1:11" x14ac:dyDescent="0.45">
      <c r="A1452" t="s">
        <v>11760</v>
      </c>
      <c r="B1452" t="s">
        <v>5901</v>
      </c>
      <c r="C1452" t="s">
        <v>7191</v>
      </c>
      <c r="D1452" t="s">
        <v>7188</v>
      </c>
      <c r="F1452">
        <v>2020</v>
      </c>
      <c r="G1452" t="s">
        <v>7184</v>
      </c>
      <c r="H1452" t="s">
        <v>7185</v>
      </c>
      <c r="I1452" t="s">
        <v>7183</v>
      </c>
      <c r="K1452" t="s">
        <v>13093</v>
      </c>
    </row>
    <row r="1453" spans="1:11" x14ac:dyDescent="0.45">
      <c r="A1453" t="s">
        <v>11761</v>
      </c>
      <c r="B1453" t="s">
        <v>9095</v>
      </c>
      <c r="C1453" t="s">
        <v>9428</v>
      </c>
      <c r="D1453" t="s">
        <v>7188</v>
      </c>
      <c r="F1453">
        <v>2020</v>
      </c>
      <c r="G1453" t="s">
        <v>12047</v>
      </c>
      <c r="H1453" t="s">
        <v>7185</v>
      </c>
      <c r="I1453" t="s">
        <v>9425</v>
      </c>
      <c r="J1453" t="s">
        <v>9084</v>
      </c>
      <c r="K1453" t="s">
        <v>13093</v>
      </c>
    </row>
    <row r="1454" spans="1:11" x14ac:dyDescent="0.45">
      <c r="A1454" t="s">
        <v>11759</v>
      </c>
      <c r="B1454">
        <v>7</v>
      </c>
      <c r="C1454" t="s">
        <v>4841</v>
      </c>
      <c r="D1454" t="s">
        <v>4840</v>
      </c>
      <c r="E1454" t="s">
        <v>4614</v>
      </c>
      <c r="F1454">
        <v>2024</v>
      </c>
      <c r="G1454" t="s">
        <v>4838</v>
      </c>
      <c r="I1454" t="s">
        <v>4837</v>
      </c>
      <c r="J1454" t="s">
        <v>4836</v>
      </c>
      <c r="K1454" t="s">
        <v>12305</v>
      </c>
    </row>
    <row r="1455" spans="1:11" x14ac:dyDescent="0.45">
      <c r="A1455" t="s">
        <v>11759</v>
      </c>
      <c r="B1455">
        <v>7</v>
      </c>
      <c r="C1455" t="s">
        <v>845</v>
      </c>
      <c r="D1455" t="s">
        <v>844</v>
      </c>
      <c r="E1455" t="s">
        <v>662</v>
      </c>
      <c r="F1455">
        <v>2021</v>
      </c>
      <c r="G1455" t="s">
        <v>843</v>
      </c>
      <c r="I1455" t="s">
        <v>842</v>
      </c>
      <c r="J1455" t="s">
        <v>841</v>
      </c>
      <c r="K1455" t="s">
        <v>12882</v>
      </c>
    </row>
    <row r="1456" spans="1:11" x14ac:dyDescent="0.45">
      <c r="A1456" t="s">
        <v>11759</v>
      </c>
      <c r="B1456">
        <v>7</v>
      </c>
      <c r="C1456" t="s">
        <v>3764</v>
      </c>
      <c r="D1456" t="s">
        <v>3763</v>
      </c>
      <c r="E1456" t="s">
        <v>605</v>
      </c>
      <c r="F1456">
        <v>2022</v>
      </c>
      <c r="G1456" t="s">
        <v>3762</v>
      </c>
      <c r="I1456" t="s">
        <v>3761</v>
      </c>
      <c r="J1456" t="s">
        <v>3760</v>
      </c>
      <c r="K1456" t="s">
        <v>12466</v>
      </c>
    </row>
    <row r="1457" spans="1:11" x14ac:dyDescent="0.45">
      <c r="A1457" t="s">
        <v>11760</v>
      </c>
      <c r="B1457" t="s">
        <v>5857</v>
      </c>
      <c r="C1457" t="s">
        <v>7756</v>
      </c>
      <c r="D1457" t="s">
        <v>3763</v>
      </c>
      <c r="F1457">
        <v>2022</v>
      </c>
      <c r="G1457" t="s">
        <v>7752</v>
      </c>
      <c r="H1457" t="s">
        <v>7753</v>
      </c>
      <c r="I1457" t="s">
        <v>7751</v>
      </c>
      <c r="K1457" t="s">
        <v>12466</v>
      </c>
    </row>
    <row r="1458" spans="1:11" x14ac:dyDescent="0.45">
      <c r="A1458" t="s">
        <v>11761</v>
      </c>
      <c r="B1458" t="s">
        <v>9095</v>
      </c>
      <c r="C1458" t="s">
        <v>11617</v>
      </c>
      <c r="D1458" t="s">
        <v>3763</v>
      </c>
      <c r="F1458">
        <v>2022</v>
      </c>
      <c r="G1458" t="s">
        <v>11775</v>
      </c>
      <c r="H1458" t="s">
        <v>7753</v>
      </c>
      <c r="I1458" t="s">
        <v>11615</v>
      </c>
      <c r="J1458" t="s">
        <v>9084</v>
      </c>
      <c r="K1458" t="s">
        <v>12466</v>
      </c>
    </row>
    <row r="1459" spans="1:11" x14ac:dyDescent="0.45">
      <c r="A1459" t="s">
        <v>11760</v>
      </c>
      <c r="B1459" t="s">
        <v>5901</v>
      </c>
      <c r="C1459" t="s">
        <v>7248</v>
      </c>
      <c r="D1459" t="s">
        <v>7245</v>
      </c>
      <c r="F1459">
        <v>2020</v>
      </c>
      <c r="G1459" t="s">
        <v>7242</v>
      </c>
      <c r="H1459" t="s">
        <v>7243</v>
      </c>
      <c r="I1459" t="s">
        <v>7241</v>
      </c>
      <c r="K1459" t="s">
        <v>13086</v>
      </c>
    </row>
    <row r="1460" spans="1:11" x14ac:dyDescent="0.45">
      <c r="A1460" t="s">
        <v>11761</v>
      </c>
      <c r="B1460" t="s">
        <v>9095</v>
      </c>
      <c r="C1460" t="s">
        <v>10451</v>
      </c>
      <c r="D1460" t="s">
        <v>7245</v>
      </c>
      <c r="F1460">
        <v>2020</v>
      </c>
      <c r="G1460" t="s">
        <v>11925</v>
      </c>
      <c r="H1460" t="s">
        <v>7243</v>
      </c>
      <c r="I1460" t="s">
        <v>10448</v>
      </c>
      <c r="J1460" t="s">
        <v>9084</v>
      </c>
      <c r="K1460" t="s">
        <v>13086</v>
      </c>
    </row>
    <row r="1461" spans="1:11" x14ac:dyDescent="0.45">
      <c r="A1461" t="s">
        <v>386</v>
      </c>
      <c r="B1461" t="s">
        <v>17</v>
      </c>
      <c r="C1461" t="s">
        <v>48</v>
      </c>
      <c r="D1461" t="s">
        <v>49</v>
      </c>
      <c r="E1461" t="s">
        <v>20</v>
      </c>
      <c r="F1461">
        <v>2022</v>
      </c>
      <c r="G1461" t="s">
        <v>52</v>
      </c>
      <c r="H1461" t="s">
        <v>53</v>
      </c>
      <c r="I1461" t="s">
        <v>54</v>
      </c>
      <c r="J1461" t="s">
        <v>55</v>
      </c>
      <c r="K1461" t="s">
        <v>12088</v>
      </c>
    </row>
    <row r="1462" spans="1:11" x14ac:dyDescent="0.45">
      <c r="A1462" t="s">
        <v>11760</v>
      </c>
      <c r="B1462" t="s">
        <v>5857</v>
      </c>
      <c r="C1462" t="s">
        <v>7796</v>
      </c>
      <c r="D1462" t="s">
        <v>49</v>
      </c>
      <c r="F1462">
        <v>2022</v>
      </c>
      <c r="G1462" t="s">
        <v>7793</v>
      </c>
      <c r="H1462" t="s">
        <v>53</v>
      </c>
      <c r="I1462" t="s">
        <v>7792</v>
      </c>
      <c r="K1462" t="s">
        <v>12088</v>
      </c>
    </row>
    <row r="1463" spans="1:11" x14ac:dyDescent="0.45">
      <c r="A1463" t="s">
        <v>11760</v>
      </c>
      <c r="B1463" t="s">
        <v>5857</v>
      </c>
      <c r="C1463" t="s">
        <v>6160</v>
      </c>
      <c r="D1463" t="s">
        <v>6158</v>
      </c>
      <c r="F1463">
        <v>2020</v>
      </c>
      <c r="G1463" t="s">
        <v>6155</v>
      </c>
      <c r="H1463" t="s">
        <v>6156</v>
      </c>
      <c r="I1463" t="s">
        <v>6154</v>
      </c>
      <c r="K1463" t="s">
        <v>13193</v>
      </c>
    </row>
    <row r="1464" spans="1:11" x14ac:dyDescent="0.45">
      <c r="A1464" t="s">
        <v>11760</v>
      </c>
      <c r="B1464" t="s">
        <v>5857</v>
      </c>
      <c r="C1464" t="s">
        <v>7925</v>
      </c>
      <c r="D1464" t="s">
        <v>7922</v>
      </c>
      <c r="F1464">
        <v>2022</v>
      </c>
      <c r="G1464" t="s">
        <v>7919</v>
      </c>
      <c r="H1464" t="s">
        <v>7920</v>
      </c>
      <c r="I1464" t="s">
        <v>7918</v>
      </c>
      <c r="K1464" t="s">
        <v>13021</v>
      </c>
    </row>
    <row r="1465" spans="1:11" x14ac:dyDescent="0.45">
      <c r="A1465" t="s">
        <v>11761</v>
      </c>
      <c r="B1465" t="s">
        <v>9095</v>
      </c>
      <c r="C1465" t="s">
        <v>10321</v>
      </c>
      <c r="D1465" t="s">
        <v>7922</v>
      </c>
      <c r="F1465">
        <v>2022</v>
      </c>
      <c r="G1465" t="s">
        <v>11940</v>
      </c>
      <c r="H1465" t="s">
        <v>7920</v>
      </c>
      <c r="I1465" t="s">
        <v>10318</v>
      </c>
      <c r="J1465" t="s">
        <v>9084</v>
      </c>
      <c r="K1465" t="s">
        <v>13021</v>
      </c>
    </row>
    <row r="1466" spans="1:11" x14ac:dyDescent="0.45">
      <c r="A1466" t="s">
        <v>11759</v>
      </c>
      <c r="B1466">
        <v>7</v>
      </c>
      <c r="C1466" t="s">
        <v>3515</v>
      </c>
      <c r="D1466" t="s">
        <v>3514</v>
      </c>
      <c r="E1466" t="s">
        <v>655</v>
      </c>
      <c r="F1466">
        <v>2023</v>
      </c>
      <c r="G1466" t="s">
        <v>3513</v>
      </c>
      <c r="I1466" t="s">
        <v>3512</v>
      </c>
      <c r="J1466" t="s">
        <v>3511</v>
      </c>
      <c r="K1466" t="s">
        <v>12502</v>
      </c>
    </row>
    <row r="1467" spans="1:11" x14ac:dyDescent="0.45">
      <c r="A1467" t="s">
        <v>11760</v>
      </c>
      <c r="B1467" t="s">
        <v>5857</v>
      </c>
      <c r="C1467" t="s">
        <v>8239</v>
      </c>
      <c r="D1467" t="s">
        <v>8236</v>
      </c>
      <c r="F1467">
        <v>2023</v>
      </c>
      <c r="G1467" t="s">
        <v>8233</v>
      </c>
      <c r="H1467" t="s">
        <v>8234</v>
      </c>
      <c r="I1467" t="s">
        <v>8232</v>
      </c>
      <c r="K1467" t="s">
        <v>12502</v>
      </c>
    </row>
    <row r="1468" spans="1:11" x14ac:dyDescent="0.45">
      <c r="A1468" t="s">
        <v>11761</v>
      </c>
      <c r="B1468" t="s">
        <v>9095</v>
      </c>
      <c r="C1468" t="s">
        <v>10466</v>
      </c>
      <c r="D1468" t="s">
        <v>8236</v>
      </c>
      <c r="F1468">
        <v>2023</v>
      </c>
      <c r="G1468" t="s">
        <v>11923</v>
      </c>
      <c r="H1468" t="s">
        <v>8234</v>
      </c>
      <c r="I1468" t="s">
        <v>10464</v>
      </c>
      <c r="J1468" t="s">
        <v>9084</v>
      </c>
      <c r="K1468" t="s">
        <v>12502</v>
      </c>
    </row>
    <row r="1469" spans="1:11" x14ac:dyDescent="0.45">
      <c r="A1469" t="s">
        <v>11760</v>
      </c>
      <c r="B1469" t="s">
        <v>5857</v>
      </c>
      <c r="C1469" t="s">
        <v>6570</v>
      </c>
      <c r="D1469" t="s">
        <v>6567</v>
      </c>
      <c r="F1469">
        <v>2020</v>
      </c>
      <c r="G1469" t="s">
        <v>6564</v>
      </c>
      <c r="H1469" t="s">
        <v>6565</v>
      </c>
      <c r="I1469" t="s">
        <v>6563</v>
      </c>
      <c r="K1469" t="s">
        <v>13153</v>
      </c>
    </row>
    <row r="1470" spans="1:11" x14ac:dyDescent="0.45">
      <c r="A1470" t="s">
        <v>11761</v>
      </c>
      <c r="B1470" t="s">
        <v>9095</v>
      </c>
      <c r="C1470" t="s">
        <v>9621</v>
      </c>
      <c r="D1470" t="s">
        <v>9619</v>
      </c>
      <c r="F1470">
        <v>2020</v>
      </c>
      <c r="G1470" t="s">
        <v>12025</v>
      </c>
      <c r="H1470" t="s">
        <v>6565</v>
      </c>
      <c r="I1470" t="s">
        <v>9617</v>
      </c>
      <c r="J1470" t="s">
        <v>9084</v>
      </c>
      <c r="K1470" t="s">
        <v>13153</v>
      </c>
    </row>
    <row r="1471" spans="1:11" x14ac:dyDescent="0.45">
      <c r="A1471" t="s">
        <v>11759</v>
      </c>
      <c r="B1471">
        <v>7</v>
      </c>
      <c r="C1471" t="s">
        <v>3131</v>
      </c>
      <c r="D1471" t="s">
        <v>3130</v>
      </c>
      <c r="E1471" t="s">
        <v>1980</v>
      </c>
      <c r="F1471">
        <v>2023</v>
      </c>
      <c r="G1471" t="s">
        <v>3128</v>
      </c>
      <c r="I1471" t="s">
        <v>3127</v>
      </c>
      <c r="J1471" t="s">
        <v>3126</v>
      </c>
      <c r="K1471" t="s">
        <v>12559</v>
      </c>
    </row>
    <row r="1472" spans="1:11" x14ac:dyDescent="0.45">
      <c r="A1472" t="s">
        <v>11759</v>
      </c>
      <c r="B1472">
        <v>7</v>
      </c>
      <c r="C1472" t="s">
        <v>3609</v>
      </c>
      <c r="D1472" t="s">
        <v>3608</v>
      </c>
      <c r="E1472" t="s">
        <v>3607</v>
      </c>
      <c r="F1472">
        <v>2022</v>
      </c>
      <c r="G1472" t="s">
        <v>3605</v>
      </c>
      <c r="I1472" t="s">
        <v>3604</v>
      </c>
      <c r="J1472" t="s">
        <v>3603</v>
      </c>
      <c r="K1472" t="s">
        <v>12489</v>
      </c>
    </row>
    <row r="1473" spans="1:11" x14ac:dyDescent="0.45">
      <c r="A1473" t="s">
        <v>11759</v>
      </c>
      <c r="B1473">
        <v>7</v>
      </c>
      <c r="C1473" t="s">
        <v>5506</v>
      </c>
      <c r="D1473" t="s">
        <v>5505</v>
      </c>
      <c r="E1473" t="s">
        <v>5504</v>
      </c>
      <c r="F1473">
        <v>2024</v>
      </c>
      <c r="G1473" t="s">
        <v>5502</v>
      </c>
      <c r="I1473" t="s">
        <v>5501</v>
      </c>
      <c r="J1473" t="s">
        <v>5500</v>
      </c>
      <c r="K1473" t="s">
        <v>12204</v>
      </c>
    </row>
    <row r="1474" spans="1:11" x14ac:dyDescent="0.45">
      <c r="A1474" t="s">
        <v>11760</v>
      </c>
      <c r="B1474" t="s">
        <v>5857</v>
      </c>
      <c r="C1474" t="s">
        <v>7088</v>
      </c>
      <c r="D1474" t="s">
        <v>7085</v>
      </c>
      <c r="F1474">
        <v>2022</v>
      </c>
      <c r="G1474" t="s">
        <v>7082</v>
      </c>
      <c r="H1474" t="s">
        <v>7083</v>
      </c>
      <c r="I1474" t="s">
        <v>7081</v>
      </c>
      <c r="K1474" t="s">
        <v>13104</v>
      </c>
    </row>
    <row r="1475" spans="1:11" x14ac:dyDescent="0.45">
      <c r="A1475" t="s">
        <v>11761</v>
      </c>
      <c r="B1475" t="s">
        <v>9095</v>
      </c>
      <c r="C1475" t="s">
        <v>11037</v>
      </c>
      <c r="D1475" t="s">
        <v>7085</v>
      </c>
      <c r="F1475">
        <v>2022</v>
      </c>
      <c r="G1475" t="s">
        <v>11853</v>
      </c>
      <c r="H1475" t="s">
        <v>7083</v>
      </c>
      <c r="I1475" t="s">
        <v>11034</v>
      </c>
      <c r="J1475" t="s">
        <v>9084</v>
      </c>
      <c r="K1475" t="s">
        <v>13104</v>
      </c>
    </row>
    <row r="1476" spans="1:11" x14ac:dyDescent="0.45">
      <c r="A1476" t="s">
        <v>11759</v>
      </c>
      <c r="B1476">
        <v>7</v>
      </c>
      <c r="C1476" t="s">
        <v>5576</v>
      </c>
      <c r="D1476" t="s">
        <v>5575</v>
      </c>
      <c r="E1476" t="s">
        <v>4614</v>
      </c>
      <c r="F1476">
        <v>2024</v>
      </c>
      <c r="G1476" t="s">
        <v>5573</v>
      </c>
      <c r="I1476" t="s">
        <v>5572</v>
      </c>
      <c r="J1476" t="s">
        <v>5571</v>
      </c>
      <c r="K1476" t="s">
        <v>12193</v>
      </c>
    </row>
    <row r="1477" spans="1:11" x14ac:dyDescent="0.45">
      <c r="A1477" t="s">
        <v>11759</v>
      </c>
      <c r="B1477">
        <v>7</v>
      </c>
      <c r="C1477" t="s">
        <v>3732</v>
      </c>
      <c r="D1477" t="s">
        <v>3731</v>
      </c>
      <c r="E1477" t="s">
        <v>704</v>
      </c>
      <c r="F1477">
        <v>2023</v>
      </c>
      <c r="G1477" t="s">
        <v>3730</v>
      </c>
      <c r="I1477" t="s">
        <v>3729</v>
      </c>
      <c r="J1477" t="s">
        <v>3728</v>
      </c>
      <c r="K1477" t="s">
        <v>12471</v>
      </c>
    </row>
    <row r="1478" spans="1:11" x14ac:dyDescent="0.45">
      <c r="A1478" t="s">
        <v>11759</v>
      </c>
      <c r="B1478">
        <v>7</v>
      </c>
      <c r="C1478" t="s">
        <v>5267</v>
      </c>
      <c r="D1478" t="s">
        <v>5266</v>
      </c>
      <c r="E1478" t="s">
        <v>1717</v>
      </c>
      <c r="F1478">
        <v>2024</v>
      </c>
      <c r="G1478" t="s">
        <v>5265</v>
      </c>
      <c r="I1478" t="s">
        <v>5264</v>
      </c>
      <c r="J1478" t="s">
        <v>5263</v>
      </c>
      <c r="K1478" t="s">
        <v>12240</v>
      </c>
    </row>
    <row r="1479" spans="1:11" x14ac:dyDescent="0.45">
      <c r="A1479" t="s">
        <v>11759</v>
      </c>
      <c r="B1479">
        <v>7</v>
      </c>
      <c r="C1479" t="s">
        <v>5202</v>
      </c>
      <c r="D1479" t="s">
        <v>5201</v>
      </c>
      <c r="E1479" t="s">
        <v>662</v>
      </c>
      <c r="F1479">
        <v>2024</v>
      </c>
      <c r="G1479" t="s">
        <v>5200</v>
      </c>
      <c r="I1479" t="s">
        <v>5199</v>
      </c>
      <c r="J1479" t="s">
        <v>5198</v>
      </c>
      <c r="K1479" t="s">
        <v>12250</v>
      </c>
    </row>
    <row r="1480" spans="1:11" x14ac:dyDescent="0.45">
      <c r="A1480" t="s">
        <v>11760</v>
      </c>
      <c r="B1480" t="s">
        <v>5901</v>
      </c>
      <c r="C1480" t="s">
        <v>8562</v>
      </c>
      <c r="D1480" t="s">
        <v>5201</v>
      </c>
      <c r="F1480">
        <v>2024</v>
      </c>
      <c r="G1480" t="s">
        <v>8558</v>
      </c>
      <c r="H1480" t="s">
        <v>8559</v>
      </c>
      <c r="I1480" t="s">
        <v>8557</v>
      </c>
      <c r="K1480" t="s">
        <v>12250</v>
      </c>
    </row>
    <row r="1481" spans="1:11" x14ac:dyDescent="0.45">
      <c r="A1481" t="s">
        <v>11761</v>
      </c>
      <c r="B1481" t="s">
        <v>9095</v>
      </c>
      <c r="C1481" t="s">
        <v>11594</v>
      </c>
      <c r="D1481" t="s">
        <v>5201</v>
      </c>
      <c r="F1481">
        <v>2024</v>
      </c>
      <c r="G1481" t="s">
        <v>11778</v>
      </c>
      <c r="H1481" t="s">
        <v>8559</v>
      </c>
      <c r="I1481" t="s">
        <v>5199</v>
      </c>
      <c r="J1481" t="s">
        <v>9084</v>
      </c>
      <c r="K1481" t="s">
        <v>12250</v>
      </c>
    </row>
    <row r="1482" spans="1:11" x14ac:dyDescent="0.45">
      <c r="A1482" t="s">
        <v>11759</v>
      </c>
      <c r="B1482">
        <v>7</v>
      </c>
      <c r="C1482" t="s">
        <v>3295</v>
      </c>
      <c r="D1482" t="s">
        <v>3294</v>
      </c>
      <c r="E1482" t="s">
        <v>720</v>
      </c>
      <c r="F1482">
        <v>2023</v>
      </c>
      <c r="G1482" t="s">
        <v>3292</v>
      </c>
      <c r="I1482" t="s">
        <v>3291</v>
      </c>
      <c r="J1482" t="s">
        <v>3290</v>
      </c>
      <c r="K1482" t="s">
        <v>12535</v>
      </c>
    </row>
    <row r="1483" spans="1:11" x14ac:dyDescent="0.45">
      <c r="A1483" t="s">
        <v>11759</v>
      </c>
      <c r="B1483">
        <v>7</v>
      </c>
      <c r="C1483" t="s">
        <v>3712</v>
      </c>
      <c r="D1483" t="s">
        <v>3711</v>
      </c>
      <c r="E1483" t="s">
        <v>1921</v>
      </c>
      <c r="F1483">
        <v>2023</v>
      </c>
      <c r="G1483" t="s">
        <v>3710</v>
      </c>
      <c r="I1483" t="s">
        <v>3709</v>
      </c>
      <c r="J1483" t="s">
        <v>3708</v>
      </c>
      <c r="K1483" t="s">
        <v>12474</v>
      </c>
    </row>
    <row r="1484" spans="1:11" x14ac:dyDescent="0.45">
      <c r="A1484" t="s">
        <v>11760</v>
      </c>
      <c r="B1484" t="s">
        <v>5857</v>
      </c>
      <c r="C1484" t="s">
        <v>7713</v>
      </c>
      <c r="D1484" t="s">
        <v>7710</v>
      </c>
      <c r="F1484">
        <v>2023</v>
      </c>
      <c r="G1484" t="s">
        <v>7707</v>
      </c>
      <c r="H1484" t="s">
        <v>7708</v>
      </c>
      <c r="I1484" t="s">
        <v>7706</v>
      </c>
      <c r="K1484" t="s">
        <v>12474</v>
      </c>
    </row>
    <row r="1485" spans="1:11" x14ac:dyDescent="0.45">
      <c r="A1485" t="s">
        <v>11761</v>
      </c>
      <c r="B1485" t="s">
        <v>9095</v>
      </c>
      <c r="C1485" t="s">
        <v>10797</v>
      </c>
      <c r="D1485" t="s">
        <v>10795</v>
      </c>
      <c r="F1485">
        <v>2023</v>
      </c>
      <c r="G1485" t="s">
        <v>11885</v>
      </c>
      <c r="H1485" t="s">
        <v>7708</v>
      </c>
      <c r="I1485" t="s">
        <v>10794</v>
      </c>
      <c r="J1485" t="s">
        <v>9084</v>
      </c>
      <c r="K1485" t="s">
        <v>12474</v>
      </c>
    </row>
    <row r="1486" spans="1:11" x14ac:dyDescent="0.45">
      <c r="A1486" t="s">
        <v>11759</v>
      </c>
      <c r="B1486">
        <v>7</v>
      </c>
      <c r="C1486" t="s">
        <v>1234</v>
      </c>
      <c r="D1486" t="s">
        <v>1233</v>
      </c>
      <c r="E1486" t="s">
        <v>1047</v>
      </c>
      <c r="F1486">
        <v>2020</v>
      </c>
      <c r="G1486" t="s">
        <v>1232</v>
      </c>
      <c r="I1486" t="s">
        <v>1231</v>
      </c>
      <c r="J1486" t="s">
        <v>1230</v>
      </c>
      <c r="K1486" t="s">
        <v>12826</v>
      </c>
    </row>
    <row r="1487" spans="1:11" x14ac:dyDescent="0.45">
      <c r="A1487" t="s">
        <v>11759</v>
      </c>
      <c r="B1487">
        <v>7</v>
      </c>
      <c r="C1487" t="s">
        <v>1165</v>
      </c>
      <c r="D1487" t="s">
        <v>1164</v>
      </c>
      <c r="E1487" t="s">
        <v>626</v>
      </c>
      <c r="F1487">
        <v>2021</v>
      </c>
      <c r="G1487" t="s">
        <v>1163</v>
      </c>
      <c r="I1487" t="s">
        <v>1162</v>
      </c>
      <c r="J1487" t="s">
        <v>1161</v>
      </c>
      <c r="K1487" t="s">
        <v>12836</v>
      </c>
    </row>
    <row r="1488" spans="1:11" x14ac:dyDescent="0.45">
      <c r="A1488" t="s">
        <v>11759</v>
      </c>
      <c r="B1488">
        <v>7</v>
      </c>
      <c r="C1488" t="s">
        <v>2831</v>
      </c>
      <c r="D1488" t="s">
        <v>2830</v>
      </c>
      <c r="E1488" t="s">
        <v>2829</v>
      </c>
      <c r="F1488">
        <v>2024</v>
      </c>
      <c r="G1488" t="s">
        <v>2827</v>
      </c>
      <c r="I1488" t="s">
        <v>2826</v>
      </c>
      <c r="J1488" t="s">
        <v>2825</v>
      </c>
      <c r="K1488" t="s">
        <v>12604</v>
      </c>
    </row>
    <row r="1489" spans="1:11" x14ac:dyDescent="0.45">
      <c r="A1489" t="s">
        <v>11759</v>
      </c>
      <c r="B1489">
        <v>7</v>
      </c>
      <c r="C1489" t="s">
        <v>621</v>
      </c>
      <c r="D1489" t="s">
        <v>620</v>
      </c>
      <c r="E1489" t="s">
        <v>619</v>
      </c>
      <c r="F1489">
        <v>2021</v>
      </c>
      <c r="G1489" t="s">
        <v>618</v>
      </c>
      <c r="I1489" t="s">
        <v>617</v>
      </c>
      <c r="J1489" t="s">
        <v>616</v>
      </c>
      <c r="K1489" t="s">
        <v>12913</v>
      </c>
    </row>
    <row r="1490" spans="1:11" x14ac:dyDescent="0.45">
      <c r="A1490" t="s">
        <v>11759</v>
      </c>
      <c r="B1490">
        <v>7</v>
      </c>
      <c r="C1490" t="s">
        <v>2085</v>
      </c>
      <c r="D1490" t="s">
        <v>2084</v>
      </c>
      <c r="E1490" t="s">
        <v>2083</v>
      </c>
      <c r="F1490">
        <v>2017</v>
      </c>
      <c r="G1490" t="s">
        <v>2081</v>
      </c>
      <c r="I1490" t="s">
        <v>2080</v>
      </c>
      <c r="J1490" t="s">
        <v>2079</v>
      </c>
      <c r="K1490" t="s">
        <v>12710</v>
      </c>
    </row>
    <row r="1491" spans="1:11" x14ac:dyDescent="0.45">
      <c r="A1491" t="s">
        <v>11759</v>
      </c>
      <c r="B1491">
        <v>7</v>
      </c>
      <c r="C1491" t="s">
        <v>2694</v>
      </c>
      <c r="D1491" t="s">
        <v>2693</v>
      </c>
      <c r="E1491" t="s">
        <v>2692</v>
      </c>
      <c r="F1491">
        <v>2023</v>
      </c>
      <c r="G1491" t="s">
        <v>2691</v>
      </c>
      <c r="I1491" t="s">
        <v>2690</v>
      </c>
      <c r="J1491" t="s">
        <v>2689</v>
      </c>
      <c r="K1491" t="s">
        <v>12624</v>
      </c>
    </row>
    <row r="1492" spans="1:11" x14ac:dyDescent="0.45">
      <c r="A1492" t="s">
        <v>11759</v>
      </c>
      <c r="B1492">
        <v>7</v>
      </c>
      <c r="C1492" t="s">
        <v>2930</v>
      </c>
      <c r="D1492" t="s">
        <v>2929</v>
      </c>
      <c r="E1492" t="s">
        <v>605</v>
      </c>
      <c r="F1492">
        <v>2023</v>
      </c>
      <c r="G1492" t="s">
        <v>2928</v>
      </c>
      <c r="I1492" t="s">
        <v>2927</v>
      </c>
      <c r="J1492" t="s">
        <v>2926</v>
      </c>
      <c r="K1492" t="s">
        <v>12589</v>
      </c>
    </row>
    <row r="1493" spans="1:11" x14ac:dyDescent="0.45">
      <c r="A1493" t="s">
        <v>11759</v>
      </c>
      <c r="B1493">
        <v>7</v>
      </c>
      <c r="C1493" t="s">
        <v>2397</v>
      </c>
      <c r="D1493" t="s">
        <v>2396</v>
      </c>
      <c r="E1493" t="s">
        <v>662</v>
      </c>
      <c r="F1493">
        <v>2017</v>
      </c>
      <c r="G1493" t="s">
        <v>2394</v>
      </c>
      <c r="I1493" t="s">
        <v>2393</v>
      </c>
      <c r="J1493" t="s">
        <v>2392</v>
      </c>
      <c r="K1493" t="s">
        <v>12668</v>
      </c>
    </row>
    <row r="1494" spans="1:11" x14ac:dyDescent="0.45">
      <c r="A1494" t="s">
        <v>11759</v>
      </c>
      <c r="B1494">
        <v>7</v>
      </c>
      <c r="C1494" t="s">
        <v>1778</v>
      </c>
      <c r="D1494" t="s">
        <v>1777</v>
      </c>
      <c r="E1494" t="s">
        <v>1776</v>
      </c>
      <c r="F1494">
        <v>2018</v>
      </c>
      <c r="G1494" t="s">
        <v>1775</v>
      </c>
      <c r="I1494" t="s">
        <v>1774</v>
      </c>
      <c r="J1494" t="s">
        <v>1773</v>
      </c>
      <c r="K1494" t="s">
        <v>12752</v>
      </c>
    </row>
    <row r="1495" spans="1:11" x14ac:dyDescent="0.45">
      <c r="A1495" t="s">
        <v>11759</v>
      </c>
      <c r="B1495">
        <v>7</v>
      </c>
      <c r="C1495" t="s">
        <v>3784</v>
      </c>
      <c r="D1495" t="s">
        <v>3783</v>
      </c>
      <c r="E1495" t="s">
        <v>1559</v>
      </c>
      <c r="F1495">
        <v>2023</v>
      </c>
      <c r="G1495" t="s">
        <v>3782</v>
      </c>
      <c r="I1495" t="s">
        <v>3781</v>
      </c>
      <c r="J1495" t="s">
        <v>3780</v>
      </c>
      <c r="K1495" t="s">
        <v>12463</v>
      </c>
    </row>
    <row r="1496" spans="1:11" x14ac:dyDescent="0.45">
      <c r="A1496" t="s">
        <v>11760</v>
      </c>
      <c r="B1496" t="s">
        <v>5901</v>
      </c>
      <c r="C1496" t="s">
        <v>8288</v>
      </c>
      <c r="D1496" t="s">
        <v>8285</v>
      </c>
      <c r="F1496">
        <v>2024</v>
      </c>
      <c r="G1496" t="s">
        <v>8282</v>
      </c>
      <c r="H1496" t="s">
        <v>8283</v>
      </c>
      <c r="I1496" t="s">
        <v>8281</v>
      </c>
      <c r="K1496" t="s">
        <v>12989</v>
      </c>
    </row>
    <row r="1497" spans="1:11" x14ac:dyDescent="0.45">
      <c r="A1497" t="s">
        <v>11761</v>
      </c>
      <c r="B1497" t="s">
        <v>9095</v>
      </c>
      <c r="C1497" t="s">
        <v>9771</v>
      </c>
      <c r="D1497" t="s">
        <v>8285</v>
      </c>
      <c r="F1497">
        <v>2024</v>
      </c>
      <c r="G1497" t="s">
        <v>12006</v>
      </c>
      <c r="H1497" t="s">
        <v>8283</v>
      </c>
      <c r="I1497" t="s">
        <v>9769</v>
      </c>
      <c r="J1497" t="s">
        <v>9084</v>
      </c>
      <c r="K1497" t="s">
        <v>12989</v>
      </c>
    </row>
    <row r="1498" spans="1:11" x14ac:dyDescent="0.45">
      <c r="A1498" t="s">
        <v>11760</v>
      </c>
      <c r="B1498" t="s">
        <v>5901</v>
      </c>
      <c r="C1498" t="s">
        <v>7359</v>
      </c>
      <c r="D1498" t="s">
        <v>7356</v>
      </c>
      <c r="F1498">
        <v>2021</v>
      </c>
      <c r="G1498" t="s">
        <v>7353</v>
      </c>
      <c r="H1498" t="s">
        <v>7354</v>
      </c>
      <c r="I1498" t="s">
        <v>7352</v>
      </c>
      <c r="K1498" t="s">
        <v>13075</v>
      </c>
    </row>
    <row r="1499" spans="1:11" x14ac:dyDescent="0.45">
      <c r="A1499" t="s">
        <v>11761</v>
      </c>
      <c r="B1499" t="s">
        <v>9095</v>
      </c>
      <c r="C1499" t="s">
        <v>10422</v>
      </c>
      <c r="D1499" t="s">
        <v>10420</v>
      </c>
      <c r="F1499">
        <v>2021</v>
      </c>
      <c r="G1499" t="s">
        <v>11928</v>
      </c>
      <c r="H1499" t="s">
        <v>7354</v>
      </c>
      <c r="I1499" t="s">
        <v>10419</v>
      </c>
      <c r="J1499" t="s">
        <v>9084</v>
      </c>
      <c r="K1499" t="s">
        <v>13075</v>
      </c>
    </row>
    <row r="1500" spans="1:11" x14ac:dyDescent="0.45">
      <c r="A1500" t="s">
        <v>11759</v>
      </c>
      <c r="B1500">
        <v>7</v>
      </c>
      <c r="C1500" t="s">
        <v>1598</v>
      </c>
      <c r="D1500" t="s">
        <v>1597</v>
      </c>
      <c r="E1500" t="s">
        <v>1596</v>
      </c>
      <c r="F1500">
        <v>2020</v>
      </c>
      <c r="G1500" t="s">
        <v>1594</v>
      </c>
      <c r="I1500" t="s">
        <v>1593</v>
      </c>
      <c r="J1500" t="s">
        <v>1592</v>
      </c>
      <c r="K1500" t="s">
        <v>12777</v>
      </c>
    </row>
    <row r="1501" spans="1:11" x14ac:dyDescent="0.45">
      <c r="A1501" t="s">
        <v>11759</v>
      </c>
      <c r="B1501">
        <v>7</v>
      </c>
      <c r="C1501" t="s">
        <v>810</v>
      </c>
      <c r="D1501" t="s">
        <v>809</v>
      </c>
      <c r="E1501" t="s">
        <v>808</v>
      </c>
      <c r="F1501">
        <v>2020</v>
      </c>
      <c r="G1501" t="s">
        <v>807</v>
      </c>
      <c r="I1501" t="s">
        <v>806</v>
      </c>
      <c r="J1501" t="s">
        <v>805</v>
      </c>
      <c r="K1501" t="s">
        <v>12887</v>
      </c>
    </row>
    <row r="1502" spans="1:11" x14ac:dyDescent="0.45">
      <c r="A1502" t="s">
        <v>11759</v>
      </c>
      <c r="B1502">
        <v>7</v>
      </c>
      <c r="C1502" t="s">
        <v>2905</v>
      </c>
      <c r="D1502" t="s">
        <v>2904</v>
      </c>
      <c r="E1502" t="s">
        <v>2494</v>
      </c>
      <c r="F1502">
        <v>2023</v>
      </c>
      <c r="G1502" t="s">
        <v>2903</v>
      </c>
      <c r="I1502" t="s">
        <v>2902</v>
      </c>
      <c r="J1502" t="s">
        <v>2901</v>
      </c>
      <c r="K1502" t="s">
        <v>12593</v>
      </c>
    </row>
    <row r="1503" spans="1:11" x14ac:dyDescent="0.45">
      <c r="A1503" t="s">
        <v>11760</v>
      </c>
      <c r="B1503" t="s">
        <v>5857</v>
      </c>
      <c r="C1503" t="s">
        <v>8336</v>
      </c>
      <c r="D1503" t="s">
        <v>8333</v>
      </c>
      <c r="F1503">
        <v>2024</v>
      </c>
      <c r="G1503" t="s">
        <v>8329</v>
      </c>
      <c r="H1503" t="s">
        <v>8330</v>
      </c>
      <c r="I1503" t="s">
        <v>8328</v>
      </c>
      <c r="K1503" t="s">
        <v>12986</v>
      </c>
    </row>
    <row r="1504" spans="1:11" x14ac:dyDescent="0.45">
      <c r="A1504" t="s">
        <v>11759</v>
      </c>
      <c r="B1504">
        <v>7</v>
      </c>
      <c r="C1504" t="s">
        <v>1958</v>
      </c>
      <c r="D1504" t="s">
        <v>1957</v>
      </c>
      <c r="E1504" t="s">
        <v>1785</v>
      </c>
      <c r="F1504">
        <v>2020</v>
      </c>
      <c r="G1504" t="s">
        <v>1954</v>
      </c>
      <c r="I1504" t="s">
        <v>1953</v>
      </c>
      <c r="J1504" t="s">
        <v>1952</v>
      </c>
      <c r="K1504" t="s">
        <v>12727</v>
      </c>
    </row>
    <row r="1505" spans="1:11" x14ac:dyDescent="0.45">
      <c r="A1505" t="s">
        <v>11759</v>
      </c>
      <c r="B1505">
        <v>7</v>
      </c>
      <c r="C1505" t="s">
        <v>1988</v>
      </c>
      <c r="D1505" t="s">
        <v>1987</v>
      </c>
      <c r="E1505" t="s">
        <v>1559</v>
      </c>
      <c r="F1505">
        <v>2019</v>
      </c>
      <c r="G1505" t="s">
        <v>1986</v>
      </c>
      <c r="I1505" t="s">
        <v>1985</v>
      </c>
      <c r="J1505" t="s">
        <v>1984</v>
      </c>
      <c r="K1505" t="s">
        <v>12723</v>
      </c>
    </row>
    <row r="1506" spans="1:11" x14ac:dyDescent="0.45">
      <c r="A1506" t="s">
        <v>11759</v>
      </c>
      <c r="B1506">
        <v>7</v>
      </c>
      <c r="C1506" t="s">
        <v>3509</v>
      </c>
      <c r="D1506" t="s">
        <v>3508</v>
      </c>
      <c r="E1506" t="s">
        <v>676</v>
      </c>
      <c r="F1506">
        <v>2022</v>
      </c>
      <c r="G1506" t="s">
        <v>3507</v>
      </c>
      <c r="I1506" t="s">
        <v>3506</v>
      </c>
      <c r="J1506" t="s">
        <v>3505</v>
      </c>
      <c r="K1506" t="s">
        <v>12503</v>
      </c>
    </row>
    <row r="1507" spans="1:11" x14ac:dyDescent="0.45">
      <c r="A1507" t="s">
        <v>11760</v>
      </c>
      <c r="B1507" t="s">
        <v>5857</v>
      </c>
      <c r="C1507" t="s">
        <v>6100</v>
      </c>
      <c r="D1507" t="s">
        <v>6097</v>
      </c>
      <c r="F1507">
        <v>2020</v>
      </c>
      <c r="G1507" t="s">
        <v>6094</v>
      </c>
      <c r="H1507" t="s">
        <v>6095</v>
      </c>
      <c r="I1507" t="s">
        <v>6093</v>
      </c>
      <c r="K1507" t="s">
        <v>13200</v>
      </c>
    </row>
    <row r="1508" spans="1:11" x14ac:dyDescent="0.45">
      <c r="A1508" t="s">
        <v>11761</v>
      </c>
      <c r="B1508" t="s">
        <v>9095</v>
      </c>
      <c r="C1508" t="s">
        <v>9472</v>
      </c>
      <c r="D1508" t="s">
        <v>6097</v>
      </c>
      <c r="F1508">
        <v>2020</v>
      </c>
      <c r="G1508" t="s">
        <v>12042</v>
      </c>
      <c r="H1508" t="s">
        <v>6095</v>
      </c>
      <c r="I1508" t="s">
        <v>9469</v>
      </c>
      <c r="J1508" t="s">
        <v>9084</v>
      </c>
      <c r="K1508" t="s">
        <v>13200</v>
      </c>
    </row>
    <row r="1509" spans="1:11" x14ac:dyDescent="0.45">
      <c r="A1509" t="s">
        <v>11759</v>
      </c>
      <c r="B1509">
        <v>7</v>
      </c>
      <c r="C1509" t="s">
        <v>4317</v>
      </c>
      <c r="D1509" t="s">
        <v>4316</v>
      </c>
      <c r="E1509" t="s">
        <v>2366</v>
      </c>
      <c r="F1509">
        <v>2022</v>
      </c>
      <c r="G1509" t="s">
        <v>4315</v>
      </c>
      <c r="I1509" t="s">
        <v>4314</v>
      </c>
      <c r="J1509" t="s">
        <v>4313</v>
      </c>
      <c r="K1509" t="s">
        <v>12384</v>
      </c>
    </row>
    <row r="1510" spans="1:11" x14ac:dyDescent="0.45">
      <c r="A1510" t="s">
        <v>11759</v>
      </c>
      <c r="B1510">
        <v>7</v>
      </c>
      <c r="C1510" t="s">
        <v>1539</v>
      </c>
      <c r="D1510" t="s">
        <v>1538</v>
      </c>
      <c r="E1510" t="s">
        <v>640</v>
      </c>
      <c r="F1510">
        <v>2019</v>
      </c>
      <c r="G1510" t="s">
        <v>1536</v>
      </c>
      <c r="I1510" t="s">
        <v>1535</v>
      </c>
      <c r="J1510" t="s">
        <v>1534</v>
      </c>
      <c r="K1510" t="s">
        <v>12785</v>
      </c>
    </row>
    <row r="1511" spans="1:11" x14ac:dyDescent="0.45">
      <c r="A1511" t="s">
        <v>11759</v>
      </c>
      <c r="B1511">
        <v>7</v>
      </c>
      <c r="C1511" t="s">
        <v>2893</v>
      </c>
      <c r="D1511" t="s">
        <v>2892</v>
      </c>
      <c r="E1511" t="s">
        <v>640</v>
      </c>
      <c r="F1511">
        <v>2023</v>
      </c>
      <c r="G1511" t="s">
        <v>2891</v>
      </c>
      <c r="I1511" t="s">
        <v>2890</v>
      </c>
      <c r="J1511" t="s">
        <v>2889</v>
      </c>
      <c r="K1511" t="s">
        <v>12595</v>
      </c>
    </row>
    <row r="1512" spans="1:11" x14ac:dyDescent="0.45">
      <c r="A1512" t="s">
        <v>11759</v>
      </c>
      <c r="B1512">
        <v>7</v>
      </c>
      <c r="C1512" t="s">
        <v>2918</v>
      </c>
      <c r="D1512" t="s">
        <v>2917</v>
      </c>
      <c r="E1512" t="s">
        <v>1731</v>
      </c>
      <c r="F1512">
        <v>2023</v>
      </c>
      <c r="G1512" t="s">
        <v>2916</v>
      </c>
      <c r="I1512" t="s">
        <v>2915</v>
      </c>
      <c r="J1512" t="s">
        <v>2914</v>
      </c>
      <c r="K1512" t="s">
        <v>12591</v>
      </c>
    </row>
    <row r="1513" spans="1:11" x14ac:dyDescent="0.45">
      <c r="A1513" t="s">
        <v>11760</v>
      </c>
      <c r="B1513" t="s">
        <v>5857</v>
      </c>
      <c r="C1513" t="s">
        <v>8555</v>
      </c>
      <c r="D1513" t="s">
        <v>2917</v>
      </c>
      <c r="F1513">
        <v>2023</v>
      </c>
      <c r="G1513" t="s">
        <v>8550</v>
      </c>
      <c r="H1513" t="s">
        <v>8551</v>
      </c>
      <c r="I1513" t="s">
        <v>8549</v>
      </c>
      <c r="K1513" t="s">
        <v>12591</v>
      </c>
    </row>
    <row r="1514" spans="1:11" x14ac:dyDescent="0.45">
      <c r="A1514" t="s">
        <v>11761</v>
      </c>
      <c r="B1514" t="s">
        <v>9095</v>
      </c>
      <c r="C1514" t="s">
        <v>9551</v>
      </c>
      <c r="D1514" t="s">
        <v>2917</v>
      </c>
      <c r="F1514">
        <v>2023</v>
      </c>
      <c r="G1514" t="s">
        <v>12033</v>
      </c>
      <c r="H1514" t="s">
        <v>8551</v>
      </c>
      <c r="I1514" t="s">
        <v>9549</v>
      </c>
      <c r="J1514" t="s">
        <v>9084</v>
      </c>
      <c r="K1514" t="s">
        <v>12591</v>
      </c>
    </row>
    <row r="1515" spans="1:11" x14ac:dyDescent="0.45">
      <c r="A1515" t="s">
        <v>11759</v>
      </c>
      <c r="B1515">
        <v>7</v>
      </c>
      <c r="C1515" t="s">
        <v>5784</v>
      </c>
      <c r="D1515" t="s">
        <v>5783</v>
      </c>
      <c r="E1515" t="s">
        <v>4614</v>
      </c>
      <c r="F1515">
        <v>2024</v>
      </c>
      <c r="G1515" t="s">
        <v>5781</v>
      </c>
      <c r="I1515" t="s">
        <v>5780</v>
      </c>
      <c r="J1515" t="s">
        <v>5779</v>
      </c>
      <c r="K1515" t="s">
        <v>12161</v>
      </c>
    </row>
    <row r="1516" spans="1:11" x14ac:dyDescent="0.45">
      <c r="A1516" t="s">
        <v>11760</v>
      </c>
      <c r="B1516" t="s">
        <v>5857</v>
      </c>
      <c r="C1516" t="s">
        <v>8454</v>
      </c>
      <c r="D1516" t="s">
        <v>8451</v>
      </c>
      <c r="F1516">
        <v>2024</v>
      </c>
      <c r="G1516" t="s">
        <v>8449</v>
      </c>
      <c r="H1516" t="s">
        <v>8450</v>
      </c>
      <c r="I1516" t="s">
        <v>8448</v>
      </c>
      <c r="K1516" t="s">
        <v>12977</v>
      </c>
    </row>
    <row r="1517" spans="1:11" x14ac:dyDescent="0.45">
      <c r="A1517" t="s">
        <v>11759</v>
      </c>
      <c r="B1517">
        <v>7</v>
      </c>
      <c r="C1517" t="s">
        <v>746</v>
      </c>
      <c r="D1517" t="s">
        <v>745</v>
      </c>
      <c r="E1517" t="s">
        <v>744</v>
      </c>
      <c r="F1517">
        <v>2020</v>
      </c>
      <c r="G1517" t="s">
        <v>742</v>
      </c>
      <c r="I1517" t="s">
        <v>741</v>
      </c>
      <c r="J1517" t="s">
        <v>740</v>
      </c>
      <c r="K1517" t="s">
        <v>12896</v>
      </c>
    </row>
    <row r="1518" spans="1:11" x14ac:dyDescent="0.45">
      <c r="A1518" t="s">
        <v>11759</v>
      </c>
      <c r="B1518">
        <v>7</v>
      </c>
      <c r="C1518" t="s">
        <v>4265</v>
      </c>
      <c r="D1518" t="s">
        <v>4264</v>
      </c>
      <c r="E1518" t="s">
        <v>902</v>
      </c>
      <c r="F1518">
        <v>2022</v>
      </c>
      <c r="G1518" t="s">
        <v>4261</v>
      </c>
      <c r="I1518" t="s">
        <v>4260</v>
      </c>
      <c r="J1518" t="s">
        <v>4259</v>
      </c>
      <c r="K1518" t="s">
        <v>12392</v>
      </c>
    </row>
    <row r="1519" spans="1:11" x14ac:dyDescent="0.45">
      <c r="A1519" t="s">
        <v>11759</v>
      </c>
      <c r="B1519">
        <v>7</v>
      </c>
      <c r="C1519" t="s">
        <v>3214</v>
      </c>
      <c r="D1519" t="s">
        <v>3213</v>
      </c>
      <c r="E1519" t="s">
        <v>720</v>
      </c>
      <c r="F1519">
        <v>2023</v>
      </c>
      <c r="G1519" t="s">
        <v>3210</v>
      </c>
      <c r="I1519" t="s">
        <v>3209</v>
      </c>
      <c r="J1519" t="s">
        <v>3208</v>
      </c>
      <c r="K1519" t="s">
        <v>12547</v>
      </c>
    </row>
    <row r="1520" spans="1:11" x14ac:dyDescent="0.45">
      <c r="A1520" t="s">
        <v>11759</v>
      </c>
      <c r="B1520">
        <v>7</v>
      </c>
      <c r="C1520" t="s">
        <v>5638</v>
      </c>
      <c r="D1520" t="s">
        <v>5637</v>
      </c>
      <c r="E1520" t="s">
        <v>5636</v>
      </c>
      <c r="F1520">
        <v>2024</v>
      </c>
      <c r="G1520" t="s">
        <v>5635</v>
      </c>
      <c r="I1520" t="s">
        <v>5634</v>
      </c>
      <c r="J1520" t="s">
        <v>5633</v>
      </c>
      <c r="K1520" t="s">
        <v>12184</v>
      </c>
    </row>
    <row r="1521" spans="1:11" x14ac:dyDescent="0.45">
      <c r="A1521" t="s">
        <v>11759</v>
      </c>
      <c r="B1521">
        <v>7</v>
      </c>
      <c r="C1521" t="s">
        <v>4372</v>
      </c>
      <c r="D1521" t="s">
        <v>4371</v>
      </c>
      <c r="E1521" t="s">
        <v>4370</v>
      </c>
      <c r="F1521">
        <v>2022</v>
      </c>
      <c r="G1521" t="s">
        <v>4368</v>
      </c>
      <c r="I1521" t="s">
        <v>4367</v>
      </c>
      <c r="J1521" t="s">
        <v>4366</v>
      </c>
      <c r="K1521" t="s">
        <v>12376</v>
      </c>
    </row>
    <row r="1522" spans="1:11" x14ac:dyDescent="0.45">
      <c r="A1522" t="s">
        <v>11759</v>
      </c>
      <c r="B1522">
        <v>7</v>
      </c>
      <c r="C1522" t="s">
        <v>3825</v>
      </c>
      <c r="D1522" t="s">
        <v>3824</v>
      </c>
      <c r="E1522" t="s">
        <v>1241</v>
      </c>
      <c r="F1522">
        <v>2023</v>
      </c>
      <c r="G1522" t="s">
        <v>3822</v>
      </c>
      <c r="I1522" t="s">
        <v>3821</v>
      </c>
      <c r="J1522" t="s">
        <v>3820</v>
      </c>
      <c r="K1522" t="s">
        <v>12457</v>
      </c>
    </row>
    <row r="1523" spans="1:11" x14ac:dyDescent="0.45">
      <c r="A1523" t="s">
        <v>386</v>
      </c>
      <c r="B1523" t="s">
        <v>17</v>
      </c>
      <c r="C1523" t="s">
        <v>160</v>
      </c>
      <c r="D1523" t="s">
        <v>161</v>
      </c>
      <c r="E1523" t="s">
        <v>40</v>
      </c>
      <c r="F1523">
        <v>2022</v>
      </c>
      <c r="G1523" t="s">
        <v>163</v>
      </c>
      <c r="H1523" t="s">
        <v>164</v>
      </c>
      <c r="I1523" t="s">
        <v>165</v>
      </c>
      <c r="K1523" t="s">
        <v>12104</v>
      </c>
    </row>
    <row r="1524" spans="1:11" x14ac:dyDescent="0.45">
      <c r="A1524" t="s">
        <v>11759</v>
      </c>
      <c r="B1524">
        <v>7</v>
      </c>
      <c r="C1524" t="s">
        <v>1276</v>
      </c>
      <c r="D1524" t="s">
        <v>1275</v>
      </c>
      <c r="E1524" t="s">
        <v>720</v>
      </c>
      <c r="F1524">
        <v>2021</v>
      </c>
      <c r="G1524" t="s">
        <v>1273</v>
      </c>
      <c r="I1524" t="s">
        <v>1272</v>
      </c>
      <c r="J1524" t="s">
        <v>1271</v>
      </c>
      <c r="K1524" t="s">
        <v>12820</v>
      </c>
    </row>
    <row r="1525" spans="1:11" x14ac:dyDescent="0.45">
      <c r="A1525" t="s">
        <v>11760</v>
      </c>
      <c r="B1525" t="s">
        <v>5857</v>
      </c>
      <c r="C1525" t="s">
        <v>6929</v>
      </c>
      <c r="D1525" t="s">
        <v>6927</v>
      </c>
      <c r="F1525">
        <v>2022</v>
      </c>
      <c r="G1525" t="s">
        <v>6925</v>
      </c>
      <c r="H1525" t="s">
        <v>6926</v>
      </c>
      <c r="I1525" t="s">
        <v>6924</v>
      </c>
      <c r="K1525" t="s">
        <v>13119</v>
      </c>
    </row>
    <row r="1526" spans="1:11" x14ac:dyDescent="0.45">
      <c r="A1526" t="s">
        <v>11759</v>
      </c>
      <c r="B1526">
        <v>7</v>
      </c>
      <c r="C1526" t="s">
        <v>3308</v>
      </c>
      <c r="D1526" t="s">
        <v>3307</v>
      </c>
      <c r="E1526" t="s">
        <v>2000</v>
      </c>
      <c r="F1526">
        <v>2022</v>
      </c>
      <c r="G1526" t="s">
        <v>3306</v>
      </c>
      <c r="I1526" t="s">
        <v>3305</v>
      </c>
      <c r="J1526" t="s">
        <v>3304</v>
      </c>
      <c r="K1526" t="s">
        <v>12533</v>
      </c>
    </row>
    <row r="1527" spans="1:11" x14ac:dyDescent="0.45">
      <c r="A1527" t="s">
        <v>11760</v>
      </c>
      <c r="B1527" t="s">
        <v>5857</v>
      </c>
      <c r="C1527" t="s">
        <v>8968</v>
      </c>
      <c r="D1527" t="s">
        <v>8965</v>
      </c>
      <c r="F1527">
        <v>2024</v>
      </c>
      <c r="G1527" t="s">
        <v>8963</v>
      </c>
      <c r="H1527" t="s">
        <v>8964</v>
      </c>
      <c r="I1527" t="s">
        <v>8962</v>
      </c>
      <c r="K1527" t="s">
        <v>12927</v>
      </c>
    </row>
    <row r="1528" spans="1:11" x14ac:dyDescent="0.45">
      <c r="A1528" t="s">
        <v>11761</v>
      </c>
      <c r="B1528" t="s">
        <v>9095</v>
      </c>
      <c r="C1528" t="s">
        <v>11584</v>
      </c>
      <c r="D1528" t="s">
        <v>8965</v>
      </c>
      <c r="F1528">
        <v>2024</v>
      </c>
      <c r="G1528" t="s">
        <v>11780</v>
      </c>
      <c r="H1528" t="s">
        <v>8964</v>
      </c>
      <c r="I1528" t="s">
        <v>11582</v>
      </c>
      <c r="J1528" t="s">
        <v>9084</v>
      </c>
      <c r="K1528" t="s">
        <v>12927</v>
      </c>
    </row>
    <row r="1529" spans="1:11" x14ac:dyDescent="0.45">
      <c r="A1529" t="s">
        <v>11759</v>
      </c>
      <c r="B1529">
        <v>7</v>
      </c>
      <c r="C1529" t="s">
        <v>3706</v>
      </c>
      <c r="D1529" t="s">
        <v>3705</v>
      </c>
      <c r="E1529" t="s">
        <v>3704</v>
      </c>
      <c r="F1529">
        <v>2023</v>
      </c>
      <c r="G1529" t="s">
        <v>3702</v>
      </c>
      <c r="I1529" t="s">
        <v>3701</v>
      </c>
      <c r="J1529" t="s">
        <v>3700</v>
      </c>
      <c r="K1529" t="s">
        <v>12475</v>
      </c>
    </row>
    <row r="1530" spans="1:11" x14ac:dyDescent="0.45">
      <c r="A1530" t="s">
        <v>11759</v>
      </c>
      <c r="B1530">
        <v>7</v>
      </c>
      <c r="C1530" t="s">
        <v>1640</v>
      </c>
      <c r="D1530" t="s">
        <v>1639</v>
      </c>
      <c r="E1530" t="s">
        <v>640</v>
      </c>
      <c r="F1530">
        <v>2019</v>
      </c>
      <c r="G1530" t="s">
        <v>1637</v>
      </c>
      <c r="I1530" t="s">
        <v>1636</v>
      </c>
      <c r="J1530" t="s">
        <v>1635</v>
      </c>
      <c r="K1530" t="s">
        <v>12771</v>
      </c>
    </row>
    <row r="1531" spans="1:11" x14ac:dyDescent="0.45">
      <c r="A1531" t="s">
        <v>11761</v>
      </c>
      <c r="B1531" t="s">
        <v>9095</v>
      </c>
      <c r="C1531" t="s">
        <v>10203</v>
      </c>
      <c r="D1531" t="s">
        <v>10201</v>
      </c>
      <c r="F1531">
        <v>2023</v>
      </c>
      <c r="G1531" t="s">
        <v>11955</v>
      </c>
      <c r="H1531" t="s">
        <v>10195</v>
      </c>
      <c r="I1531" t="s">
        <v>10199</v>
      </c>
      <c r="J1531" t="s">
        <v>9084</v>
      </c>
      <c r="K1531" t="s">
        <v>13246</v>
      </c>
    </row>
    <row r="1532" spans="1:11" x14ac:dyDescent="0.45">
      <c r="A1532" t="s">
        <v>11760</v>
      </c>
      <c r="B1532" t="s">
        <v>5857</v>
      </c>
      <c r="C1532" t="s">
        <v>8802</v>
      </c>
      <c r="D1532" t="s">
        <v>8799</v>
      </c>
      <c r="F1532">
        <v>2023</v>
      </c>
      <c r="G1532" t="s">
        <v>8796</v>
      </c>
      <c r="H1532" t="s">
        <v>8797</v>
      </c>
      <c r="I1532" t="s">
        <v>8795</v>
      </c>
      <c r="K1532" t="s">
        <v>12945</v>
      </c>
    </row>
    <row r="1533" spans="1:11" x14ac:dyDescent="0.45">
      <c r="A1533" t="s">
        <v>11761</v>
      </c>
      <c r="B1533" t="s">
        <v>9095</v>
      </c>
      <c r="C1533" t="s">
        <v>10717</v>
      </c>
      <c r="D1533" t="s">
        <v>10715</v>
      </c>
      <c r="F1533">
        <v>2023</v>
      </c>
      <c r="G1533" t="s">
        <v>11896</v>
      </c>
      <c r="H1533" t="s">
        <v>8797</v>
      </c>
      <c r="I1533" t="s">
        <v>10713</v>
      </c>
      <c r="J1533" t="s">
        <v>9084</v>
      </c>
      <c r="K1533" t="s">
        <v>12945</v>
      </c>
    </row>
    <row r="1534" spans="1:11" x14ac:dyDescent="0.45">
      <c r="A1534" t="s">
        <v>11759</v>
      </c>
      <c r="B1534">
        <v>7</v>
      </c>
      <c r="C1534" t="s">
        <v>2521</v>
      </c>
      <c r="D1534" t="s">
        <v>2520</v>
      </c>
      <c r="E1534" t="s">
        <v>1731</v>
      </c>
      <c r="F1534">
        <v>2023</v>
      </c>
      <c r="G1534" t="s">
        <v>2519</v>
      </c>
      <c r="I1534" t="s">
        <v>2518</v>
      </c>
      <c r="J1534" t="s">
        <v>2517</v>
      </c>
      <c r="K1534" t="s">
        <v>12650</v>
      </c>
    </row>
    <row r="1535" spans="1:11" x14ac:dyDescent="0.45">
      <c r="A1535" t="s">
        <v>386</v>
      </c>
      <c r="B1535" t="s">
        <v>17</v>
      </c>
      <c r="C1535" t="s">
        <v>354</v>
      </c>
      <c r="D1535" t="s">
        <v>355</v>
      </c>
      <c r="E1535" t="s">
        <v>338</v>
      </c>
      <c r="F1535">
        <v>2018</v>
      </c>
      <c r="G1535" t="s">
        <v>357</v>
      </c>
      <c r="H1535" t="s">
        <v>358</v>
      </c>
      <c r="I1535" t="s">
        <v>359</v>
      </c>
      <c r="J1535" t="s">
        <v>360</v>
      </c>
      <c r="K1535" t="s">
        <v>12131</v>
      </c>
    </row>
    <row r="1536" spans="1:11" x14ac:dyDescent="0.45">
      <c r="A1536" t="s">
        <v>11760</v>
      </c>
      <c r="B1536" t="s">
        <v>5901</v>
      </c>
      <c r="C1536" t="s">
        <v>8793</v>
      </c>
      <c r="D1536" t="s">
        <v>8790</v>
      </c>
      <c r="F1536">
        <v>2024</v>
      </c>
      <c r="G1536" t="s">
        <v>8788</v>
      </c>
      <c r="H1536" t="s">
        <v>8789</v>
      </c>
      <c r="I1536" t="s">
        <v>8787</v>
      </c>
      <c r="K1536" t="s">
        <v>12946</v>
      </c>
    </row>
    <row r="1537" spans="1:11" x14ac:dyDescent="0.45">
      <c r="A1537" t="s">
        <v>11761</v>
      </c>
      <c r="B1537" t="s">
        <v>9095</v>
      </c>
      <c r="C1537" t="s">
        <v>9402</v>
      </c>
      <c r="D1537" t="s">
        <v>8790</v>
      </c>
      <c r="F1537">
        <v>2024</v>
      </c>
      <c r="G1537" t="s">
        <v>12050</v>
      </c>
      <c r="H1537" t="s">
        <v>8789</v>
      </c>
      <c r="I1537" t="s">
        <v>9399</v>
      </c>
      <c r="J1537" t="s">
        <v>9084</v>
      </c>
      <c r="K1537" t="s">
        <v>12946</v>
      </c>
    </row>
    <row r="1538" spans="1:11" x14ac:dyDescent="0.45">
      <c r="A1538" t="s">
        <v>11759</v>
      </c>
      <c r="B1538">
        <v>7</v>
      </c>
      <c r="C1538" t="s">
        <v>3937</v>
      </c>
      <c r="D1538" t="s">
        <v>3936</v>
      </c>
      <c r="E1538" t="s">
        <v>3935</v>
      </c>
      <c r="F1538">
        <v>2022</v>
      </c>
      <c r="G1538" t="s">
        <v>3934</v>
      </c>
      <c r="I1538" t="s">
        <v>3933</v>
      </c>
      <c r="J1538" t="s">
        <v>3932</v>
      </c>
      <c r="K1538" t="s">
        <v>12441</v>
      </c>
    </row>
    <row r="1539" spans="1:11" x14ac:dyDescent="0.45">
      <c r="A1539" t="s">
        <v>11759</v>
      </c>
      <c r="B1539">
        <v>7</v>
      </c>
      <c r="C1539" t="s">
        <v>4678</v>
      </c>
      <c r="D1539" t="s">
        <v>4677</v>
      </c>
      <c r="E1539" t="s">
        <v>2167</v>
      </c>
      <c r="F1539">
        <v>2024</v>
      </c>
      <c r="G1539" t="s">
        <v>4676</v>
      </c>
      <c r="I1539" t="s">
        <v>4675</v>
      </c>
      <c r="J1539" t="s">
        <v>4674</v>
      </c>
      <c r="K1539" t="s">
        <v>12330</v>
      </c>
    </row>
    <row r="1540" spans="1:11" x14ac:dyDescent="0.45">
      <c r="A1540" t="s">
        <v>11759</v>
      </c>
      <c r="B1540">
        <v>7</v>
      </c>
      <c r="C1540" t="s">
        <v>4665</v>
      </c>
      <c r="D1540" t="s">
        <v>4664</v>
      </c>
      <c r="E1540" t="s">
        <v>4663</v>
      </c>
      <c r="F1540">
        <v>2024</v>
      </c>
      <c r="G1540" t="s">
        <v>4662</v>
      </c>
      <c r="I1540" t="s">
        <v>4661</v>
      </c>
      <c r="J1540" t="s">
        <v>4660</v>
      </c>
      <c r="K1540" t="s">
        <v>12332</v>
      </c>
    </row>
    <row r="1541" spans="1:11" x14ac:dyDescent="0.45">
      <c r="A1541" t="s">
        <v>11759</v>
      </c>
      <c r="B1541">
        <v>7</v>
      </c>
      <c r="C1541" t="s">
        <v>2762</v>
      </c>
      <c r="D1541" t="s">
        <v>2761</v>
      </c>
      <c r="E1541" t="s">
        <v>2760</v>
      </c>
      <c r="F1541">
        <v>2023</v>
      </c>
      <c r="G1541" t="s">
        <v>2759</v>
      </c>
      <c r="I1541" t="s">
        <v>2758</v>
      </c>
      <c r="J1541" t="s">
        <v>2757</v>
      </c>
      <c r="K1541" t="s">
        <v>12614</v>
      </c>
    </row>
    <row r="1542" spans="1:11" x14ac:dyDescent="0.45">
      <c r="A1542" t="s">
        <v>11760</v>
      </c>
      <c r="B1542" t="s">
        <v>5857</v>
      </c>
      <c r="C1542" t="s">
        <v>7942</v>
      </c>
      <c r="D1542" t="s">
        <v>7939</v>
      </c>
      <c r="F1542">
        <v>2022</v>
      </c>
      <c r="G1542" t="s">
        <v>7936</v>
      </c>
      <c r="H1542" t="s">
        <v>7937</v>
      </c>
      <c r="I1542" t="s">
        <v>7935</v>
      </c>
      <c r="K1542" t="s">
        <v>13019</v>
      </c>
    </row>
    <row r="1543" spans="1:11" x14ac:dyDescent="0.45">
      <c r="A1543" t="s">
        <v>11761</v>
      </c>
      <c r="B1543" t="s">
        <v>9095</v>
      </c>
      <c r="C1543" t="s">
        <v>10737</v>
      </c>
      <c r="D1543" t="s">
        <v>7939</v>
      </c>
      <c r="F1543">
        <v>2022</v>
      </c>
      <c r="G1543" t="s">
        <v>11893</v>
      </c>
      <c r="H1543" t="s">
        <v>7937</v>
      </c>
      <c r="I1543" t="s">
        <v>10734</v>
      </c>
      <c r="J1543" t="s">
        <v>9084</v>
      </c>
      <c r="K1543" t="s">
        <v>13019</v>
      </c>
    </row>
    <row r="1544" spans="1:11" x14ac:dyDescent="0.45">
      <c r="A1544" t="s">
        <v>11759</v>
      </c>
      <c r="B1544">
        <v>7</v>
      </c>
      <c r="C1544" t="s">
        <v>3623</v>
      </c>
      <c r="D1544" t="s">
        <v>3622</v>
      </c>
      <c r="E1544" t="s">
        <v>3621</v>
      </c>
      <c r="F1544">
        <v>2022</v>
      </c>
      <c r="G1544" t="s">
        <v>3620</v>
      </c>
      <c r="I1544" t="s">
        <v>3619</v>
      </c>
      <c r="J1544" t="s">
        <v>3618</v>
      </c>
      <c r="K1544" t="s">
        <v>12487</v>
      </c>
    </row>
    <row r="1545" spans="1:11" x14ac:dyDescent="0.45">
      <c r="A1545" t="s">
        <v>11759</v>
      </c>
      <c r="B1545">
        <v>7</v>
      </c>
      <c r="C1545" t="s">
        <v>4143</v>
      </c>
      <c r="D1545" t="s">
        <v>4142</v>
      </c>
      <c r="E1545" t="s">
        <v>1717</v>
      </c>
      <c r="F1545">
        <v>2022</v>
      </c>
      <c r="G1545" t="s">
        <v>4141</v>
      </c>
      <c r="I1545" t="s">
        <v>4140</v>
      </c>
      <c r="J1545" t="s">
        <v>4139</v>
      </c>
      <c r="K1545" t="s">
        <v>12411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80219-9906-469D-9EA2-27142D963F9F}">
  <dimension ref="A1:C281"/>
  <sheetViews>
    <sheetView workbookViewId="0">
      <selection sqref="A1:C281"/>
    </sheetView>
  </sheetViews>
  <sheetFormatPr defaultRowHeight="14.25" x14ac:dyDescent="0.45"/>
  <cols>
    <col min="1" max="1" width="80.53125" bestFit="1" customWidth="1"/>
    <col min="2" max="2" width="56.73046875" bestFit="1" customWidth="1"/>
    <col min="3" max="3" width="42.59765625" bestFit="1" customWidth="1"/>
    <col min="4" max="4" width="44.1328125" bestFit="1" customWidth="1"/>
  </cols>
  <sheetData>
    <row r="1" spans="1:3" x14ac:dyDescent="0.45">
      <c r="A1" t="s">
        <v>11751</v>
      </c>
      <c r="B1" t="s">
        <v>11714</v>
      </c>
      <c r="C1" t="s">
        <v>13</v>
      </c>
    </row>
    <row r="2" spans="1:3" x14ac:dyDescent="0.45">
      <c r="A2" t="s">
        <v>9092</v>
      </c>
      <c r="B2" t="s">
        <v>12084</v>
      </c>
      <c r="C2" t="s">
        <v>6824</v>
      </c>
    </row>
    <row r="3" spans="1:3" x14ac:dyDescent="0.45">
      <c r="A3" t="s">
        <v>9173</v>
      </c>
      <c r="B3" t="s">
        <v>12075</v>
      </c>
      <c r="C3" t="s">
        <v>8433</v>
      </c>
    </row>
    <row r="4" spans="1:3" x14ac:dyDescent="0.45">
      <c r="A4" t="s">
        <v>11622</v>
      </c>
      <c r="B4" t="s">
        <v>11774</v>
      </c>
      <c r="C4" t="s">
        <v>6610</v>
      </c>
    </row>
    <row r="5" spans="1:3" x14ac:dyDescent="0.45">
      <c r="A5" t="s">
        <v>8708</v>
      </c>
      <c r="B5" t="s">
        <v>11872</v>
      </c>
      <c r="C5" t="s">
        <v>8707</v>
      </c>
    </row>
    <row r="6" spans="1:3" x14ac:dyDescent="0.45">
      <c r="A6" t="s">
        <v>9667</v>
      </c>
      <c r="B6" t="s">
        <v>12019</v>
      </c>
      <c r="C6" t="s">
        <v>9658</v>
      </c>
    </row>
    <row r="7" spans="1:3" x14ac:dyDescent="0.45">
      <c r="A7" t="s">
        <v>6097</v>
      </c>
      <c r="B7" t="s">
        <v>12042</v>
      </c>
      <c r="C7" t="s">
        <v>6095</v>
      </c>
    </row>
    <row r="8" spans="1:3" x14ac:dyDescent="0.45">
      <c r="A8" t="s">
        <v>8569</v>
      </c>
      <c r="B8" t="s">
        <v>11898</v>
      </c>
      <c r="C8" t="s">
        <v>8566</v>
      </c>
    </row>
    <row r="9" spans="1:3" x14ac:dyDescent="0.45">
      <c r="A9" t="s">
        <v>6961</v>
      </c>
      <c r="B9" t="s">
        <v>11788</v>
      </c>
      <c r="C9" t="s">
        <v>6959</v>
      </c>
    </row>
    <row r="10" spans="1:3" x14ac:dyDescent="0.45">
      <c r="A10" t="s">
        <v>10632</v>
      </c>
      <c r="B10" t="s">
        <v>11904</v>
      </c>
      <c r="C10" t="s">
        <v>10626</v>
      </c>
    </row>
    <row r="11" spans="1:3" x14ac:dyDescent="0.45">
      <c r="A11" t="s">
        <v>13328</v>
      </c>
      <c r="B11" t="s">
        <v>13390</v>
      </c>
      <c r="C11" t="s">
        <v>13410</v>
      </c>
    </row>
    <row r="12" spans="1:3" x14ac:dyDescent="0.45">
      <c r="A12" t="s">
        <v>13326</v>
      </c>
      <c r="B12" t="s">
        <v>13388</v>
      </c>
      <c r="C12" t="s">
        <v>13411</v>
      </c>
    </row>
    <row r="13" spans="1:3" x14ac:dyDescent="0.45">
      <c r="A13" t="s">
        <v>13300</v>
      </c>
      <c r="B13" t="s">
        <v>13362</v>
      </c>
      <c r="C13" t="s">
        <v>13412</v>
      </c>
    </row>
    <row r="14" spans="1:3" x14ac:dyDescent="0.45">
      <c r="A14" t="s">
        <v>13317</v>
      </c>
      <c r="B14" t="s">
        <v>13379</v>
      </c>
      <c r="C14" t="s">
        <v>13413</v>
      </c>
    </row>
    <row r="15" spans="1:3" x14ac:dyDescent="0.45">
      <c r="A15" t="s">
        <v>13334</v>
      </c>
      <c r="B15" t="s">
        <v>13396</v>
      </c>
      <c r="C15" t="s">
        <v>13414</v>
      </c>
    </row>
    <row r="16" spans="1:3" x14ac:dyDescent="0.45">
      <c r="A16" t="s">
        <v>13319</v>
      </c>
      <c r="B16" t="s">
        <v>13381</v>
      </c>
      <c r="C16" t="s">
        <v>13415</v>
      </c>
    </row>
    <row r="17" spans="1:3" x14ac:dyDescent="0.45">
      <c r="A17" t="s">
        <v>13343</v>
      </c>
      <c r="B17" t="s">
        <v>13405</v>
      </c>
      <c r="C17" t="s">
        <v>13416</v>
      </c>
    </row>
    <row r="18" spans="1:3" x14ac:dyDescent="0.45">
      <c r="A18" t="s">
        <v>13321</v>
      </c>
      <c r="B18" t="s">
        <v>13383</v>
      </c>
      <c r="C18" t="s">
        <v>13417</v>
      </c>
    </row>
    <row r="19" spans="1:3" x14ac:dyDescent="0.45">
      <c r="A19" t="s">
        <v>13312</v>
      </c>
      <c r="B19" t="s">
        <v>13373</v>
      </c>
      <c r="C19" t="s">
        <v>13418</v>
      </c>
    </row>
    <row r="20" spans="1:3" x14ac:dyDescent="0.45">
      <c r="A20" t="s">
        <v>13311</v>
      </c>
      <c r="B20" t="s">
        <v>13372</v>
      </c>
      <c r="C20" t="s">
        <v>13419</v>
      </c>
    </row>
    <row r="21" spans="1:3" x14ac:dyDescent="0.45">
      <c r="A21" t="s">
        <v>13301</v>
      </c>
      <c r="B21" t="s">
        <v>13353</v>
      </c>
      <c r="C21" t="s">
        <v>13420</v>
      </c>
    </row>
    <row r="22" spans="1:3" x14ac:dyDescent="0.45">
      <c r="A22" t="s">
        <v>13307</v>
      </c>
      <c r="B22" t="s">
        <v>13369</v>
      </c>
      <c r="C22" t="s">
        <v>13421</v>
      </c>
    </row>
    <row r="23" spans="1:3" x14ac:dyDescent="0.45">
      <c r="A23" t="s">
        <v>7873</v>
      </c>
      <c r="B23" t="s">
        <v>11854</v>
      </c>
      <c r="C23" t="s">
        <v>7871</v>
      </c>
    </row>
    <row r="24" spans="1:3" x14ac:dyDescent="0.45">
      <c r="A24" t="s">
        <v>13323</v>
      </c>
      <c r="B24" t="s">
        <v>13385</v>
      </c>
      <c r="C24" t="s">
        <v>13422</v>
      </c>
    </row>
    <row r="25" spans="1:3" x14ac:dyDescent="0.45">
      <c r="A25" t="s">
        <v>8065</v>
      </c>
      <c r="B25" t="s">
        <v>11998</v>
      </c>
      <c r="C25" t="s">
        <v>8063</v>
      </c>
    </row>
    <row r="26" spans="1:3" x14ac:dyDescent="0.45">
      <c r="A26" t="s">
        <v>7533</v>
      </c>
      <c r="B26" t="s">
        <v>11942</v>
      </c>
      <c r="C26" t="s">
        <v>7531</v>
      </c>
    </row>
    <row r="27" spans="1:3" x14ac:dyDescent="0.45">
      <c r="A27" t="s">
        <v>6629</v>
      </c>
      <c r="B27" t="s">
        <v>12026</v>
      </c>
      <c r="C27" t="s">
        <v>6627</v>
      </c>
    </row>
    <row r="28" spans="1:3" x14ac:dyDescent="0.45">
      <c r="A28" t="s">
        <v>7597</v>
      </c>
      <c r="B28" t="s">
        <v>11862</v>
      </c>
      <c r="C28" t="s">
        <v>7596</v>
      </c>
    </row>
    <row r="29" spans="1:3" x14ac:dyDescent="0.45">
      <c r="A29" t="s">
        <v>13309</v>
      </c>
      <c r="B29" t="s">
        <v>13371</v>
      </c>
      <c r="C29" t="s">
        <v>13423</v>
      </c>
    </row>
    <row r="30" spans="1:3" x14ac:dyDescent="0.45">
      <c r="A30" t="s">
        <v>7263</v>
      </c>
      <c r="B30" t="s">
        <v>12011</v>
      </c>
      <c r="C30" t="s">
        <v>7261</v>
      </c>
    </row>
    <row r="31" spans="1:3" x14ac:dyDescent="0.45">
      <c r="A31" t="s">
        <v>8973</v>
      </c>
      <c r="B31" t="s">
        <v>11918</v>
      </c>
      <c r="C31" t="s">
        <v>8972</v>
      </c>
    </row>
    <row r="32" spans="1:3" x14ac:dyDescent="0.45">
      <c r="A32" t="s">
        <v>8990</v>
      </c>
      <c r="B32" t="s">
        <v>11846</v>
      </c>
      <c r="C32" t="s">
        <v>8988</v>
      </c>
    </row>
    <row r="33" spans="1:3" x14ac:dyDescent="0.45">
      <c r="A33" t="s">
        <v>7990</v>
      </c>
      <c r="B33" t="s">
        <v>11793</v>
      </c>
      <c r="C33" t="s">
        <v>7988</v>
      </c>
    </row>
    <row r="34" spans="1:3" x14ac:dyDescent="0.45">
      <c r="A34" t="s">
        <v>7272</v>
      </c>
      <c r="B34" t="s">
        <v>12012</v>
      </c>
      <c r="C34" t="s">
        <v>7270</v>
      </c>
    </row>
    <row r="35" spans="1:3" x14ac:dyDescent="0.45">
      <c r="A35" t="s">
        <v>8040</v>
      </c>
      <c r="B35" t="s">
        <v>12015</v>
      </c>
      <c r="C35" t="s">
        <v>8038</v>
      </c>
    </row>
    <row r="36" spans="1:3" x14ac:dyDescent="0.45">
      <c r="A36" t="s">
        <v>13333</v>
      </c>
      <c r="B36" t="s">
        <v>13395</v>
      </c>
      <c r="C36" t="s">
        <v>13424</v>
      </c>
    </row>
    <row r="37" spans="1:3" x14ac:dyDescent="0.45">
      <c r="A37" t="s">
        <v>931</v>
      </c>
      <c r="B37" t="s">
        <v>12064</v>
      </c>
      <c r="C37" t="s">
        <v>7313</v>
      </c>
    </row>
    <row r="38" spans="1:3" x14ac:dyDescent="0.45">
      <c r="A38" t="s">
        <v>1207</v>
      </c>
      <c r="B38" t="s">
        <v>12056</v>
      </c>
      <c r="C38" t="s">
        <v>7134</v>
      </c>
    </row>
    <row r="39" spans="1:3" x14ac:dyDescent="0.45">
      <c r="A39" t="s">
        <v>3055</v>
      </c>
      <c r="B39" t="s">
        <v>11913</v>
      </c>
      <c r="C39" t="s">
        <v>10550</v>
      </c>
    </row>
    <row r="40" spans="1:3" x14ac:dyDescent="0.45">
      <c r="A40" t="s">
        <v>3313</v>
      </c>
      <c r="B40" t="s">
        <v>11995</v>
      </c>
      <c r="C40" t="s">
        <v>7997</v>
      </c>
    </row>
    <row r="41" spans="1:3" x14ac:dyDescent="0.45">
      <c r="A41" t="s">
        <v>2917</v>
      </c>
      <c r="B41" t="s">
        <v>12033</v>
      </c>
      <c r="C41" t="s">
        <v>8551</v>
      </c>
    </row>
    <row r="42" spans="1:3" x14ac:dyDescent="0.45">
      <c r="A42" t="s">
        <v>3992</v>
      </c>
      <c r="B42" t="s">
        <v>11920</v>
      </c>
      <c r="C42" t="s">
        <v>7060</v>
      </c>
    </row>
    <row r="43" spans="1:3" x14ac:dyDescent="0.45">
      <c r="A43" t="s">
        <v>3248</v>
      </c>
      <c r="B43" t="s">
        <v>12068</v>
      </c>
      <c r="C43" t="s">
        <v>7864</v>
      </c>
    </row>
    <row r="44" spans="1:3" x14ac:dyDescent="0.45">
      <c r="A44" t="s">
        <v>3103</v>
      </c>
      <c r="B44" t="s">
        <v>11814</v>
      </c>
      <c r="C44" t="s">
        <v>8292</v>
      </c>
    </row>
    <row r="45" spans="1:3" x14ac:dyDescent="0.45">
      <c r="A45" t="s">
        <v>670</v>
      </c>
      <c r="B45" t="s">
        <v>12071</v>
      </c>
      <c r="C45" t="s">
        <v>6841</v>
      </c>
    </row>
    <row r="46" spans="1:3" x14ac:dyDescent="0.45">
      <c r="A46" t="s">
        <v>13305</v>
      </c>
      <c r="B46" t="s">
        <v>13366</v>
      </c>
      <c r="C46" t="s">
        <v>13425</v>
      </c>
    </row>
    <row r="47" spans="1:3" x14ac:dyDescent="0.45">
      <c r="A47" t="s">
        <v>2627</v>
      </c>
      <c r="B47" t="s">
        <v>12037</v>
      </c>
      <c r="C47" t="s">
        <v>8162</v>
      </c>
    </row>
    <row r="48" spans="1:3" x14ac:dyDescent="0.45">
      <c r="A48" t="s">
        <v>3365</v>
      </c>
      <c r="B48" t="s">
        <v>11894</v>
      </c>
      <c r="C48" t="s">
        <v>7777</v>
      </c>
    </row>
    <row r="49" spans="1:3" x14ac:dyDescent="0.45">
      <c r="A49" t="s">
        <v>1800</v>
      </c>
      <c r="B49" t="s">
        <v>11979</v>
      </c>
      <c r="C49" t="s">
        <v>6425</v>
      </c>
    </row>
    <row r="50" spans="1:3" x14ac:dyDescent="0.45">
      <c r="A50" t="s">
        <v>2326</v>
      </c>
      <c r="B50" t="s">
        <v>11957</v>
      </c>
      <c r="C50" t="s">
        <v>7053</v>
      </c>
    </row>
    <row r="51" spans="1:3" x14ac:dyDescent="0.45">
      <c r="A51" t="s">
        <v>2768</v>
      </c>
      <c r="B51" t="s">
        <v>12001</v>
      </c>
      <c r="C51" t="s">
        <v>8146</v>
      </c>
    </row>
    <row r="52" spans="1:3" x14ac:dyDescent="0.45">
      <c r="A52" t="s">
        <v>10391</v>
      </c>
      <c r="B52" t="s">
        <v>11932</v>
      </c>
      <c r="C52" t="s">
        <v>8837</v>
      </c>
    </row>
    <row r="53" spans="1:3" x14ac:dyDescent="0.45">
      <c r="A53" t="s">
        <v>4405</v>
      </c>
      <c r="B53" t="s">
        <v>11859</v>
      </c>
      <c r="C53" t="s">
        <v>6911</v>
      </c>
    </row>
    <row r="54" spans="1:3" x14ac:dyDescent="0.45">
      <c r="A54" t="s">
        <v>4303</v>
      </c>
      <c r="B54" t="s">
        <v>11868</v>
      </c>
      <c r="C54" t="s">
        <v>7604</v>
      </c>
    </row>
    <row r="55" spans="1:3" x14ac:dyDescent="0.45">
      <c r="A55" t="s">
        <v>3685</v>
      </c>
      <c r="B55" t="s">
        <v>11819</v>
      </c>
      <c r="C55" t="s">
        <v>7515</v>
      </c>
    </row>
    <row r="56" spans="1:3" x14ac:dyDescent="0.45">
      <c r="A56" t="s">
        <v>4820</v>
      </c>
      <c r="B56" t="s">
        <v>11981</v>
      </c>
      <c r="C56" t="s">
        <v>8418</v>
      </c>
    </row>
    <row r="57" spans="1:3" x14ac:dyDescent="0.45">
      <c r="A57" t="s">
        <v>2646</v>
      </c>
      <c r="B57" t="s">
        <v>11992</v>
      </c>
      <c r="C57" t="s">
        <v>8897</v>
      </c>
    </row>
    <row r="58" spans="1:3" x14ac:dyDescent="0.45">
      <c r="A58" t="s">
        <v>3736</v>
      </c>
      <c r="B58" t="s">
        <v>12034</v>
      </c>
      <c r="C58" t="s">
        <v>8243</v>
      </c>
    </row>
    <row r="59" spans="1:3" x14ac:dyDescent="0.45">
      <c r="A59" t="s">
        <v>13314</v>
      </c>
      <c r="B59" t="s">
        <v>13376</v>
      </c>
      <c r="C59" t="s">
        <v>13426</v>
      </c>
    </row>
    <row r="60" spans="1:3" x14ac:dyDescent="0.45">
      <c r="A60" t="s">
        <v>10201</v>
      </c>
      <c r="B60" t="s">
        <v>11955</v>
      </c>
      <c r="C60" t="s">
        <v>10195</v>
      </c>
    </row>
    <row r="61" spans="1:3" x14ac:dyDescent="0.45">
      <c r="A61" t="s">
        <v>11123</v>
      </c>
      <c r="B61" t="s">
        <v>11842</v>
      </c>
      <c r="C61" t="s">
        <v>8047</v>
      </c>
    </row>
    <row r="62" spans="1:3" x14ac:dyDescent="0.45">
      <c r="A62" t="s">
        <v>4671</v>
      </c>
      <c r="B62" t="s">
        <v>11919</v>
      </c>
      <c r="C62" t="s">
        <v>8307</v>
      </c>
    </row>
    <row r="63" spans="1:3" x14ac:dyDescent="0.45">
      <c r="A63" t="s">
        <v>11449</v>
      </c>
      <c r="B63" t="s">
        <v>11798</v>
      </c>
      <c r="C63" t="s">
        <v>6856</v>
      </c>
    </row>
    <row r="64" spans="1:3" x14ac:dyDescent="0.45">
      <c r="A64" t="s">
        <v>2815</v>
      </c>
      <c r="B64" t="s">
        <v>12003</v>
      </c>
      <c r="C64" t="s">
        <v>8206</v>
      </c>
    </row>
    <row r="65" spans="1:3" x14ac:dyDescent="0.45">
      <c r="A65" t="s">
        <v>3790</v>
      </c>
      <c r="B65" t="s">
        <v>11914</v>
      </c>
      <c r="C65" t="s">
        <v>8105</v>
      </c>
    </row>
    <row r="66" spans="1:3" x14ac:dyDescent="0.45">
      <c r="A66" t="s">
        <v>3922</v>
      </c>
      <c r="B66" t="s">
        <v>13374</v>
      </c>
      <c r="C66" t="s">
        <v>6848</v>
      </c>
    </row>
    <row r="67" spans="1:3" x14ac:dyDescent="0.45">
      <c r="A67" t="s">
        <v>13291</v>
      </c>
      <c r="B67" t="s">
        <v>13357</v>
      </c>
      <c r="C67" t="s">
        <v>13427</v>
      </c>
    </row>
    <row r="68" spans="1:3" x14ac:dyDescent="0.45">
      <c r="A68" t="s">
        <v>3851</v>
      </c>
      <c r="B68" t="s">
        <v>11916</v>
      </c>
      <c r="C68" t="s">
        <v>6703</v>
      </c>
    </row>
    <row r="69" spans="1:3" x14ac:dyDescent="0.45">
      <c r="A69" t="s">
        <v>7508</v>
      </c>
      <c r="B69" t="s">
        <v>11777</v>
      </c>
      <c r="C69" t="s">
        <v>7506</v>
      </c>
    </row>
    <row r="70" spans="1:3" x14ac:dyDescent="0.45">
      <c r="A70" t="s">
        <v>634</v>
      </c>
      <c r="B70" t="s">
        <v>11812</v>
      </c>
      <c r="C70" t="s">
        <v>6834</v>
      </c>
    </row>
    <row r="71" spans="1:3" x14ac:dyDescent="0.45">
      <c r="A71" t="s">
        <v>13304</v>
      </c>
      <c r="B71" t="s">
        <v>13365</v>
      </c>
      <c r="C71" t="s">
        <v>13428</v>
      </c>
    </row>
    <row r="72" spans="1:3" x14ac:dyDescent="0.45">
      <c r="A72" t="s">
        <v>6602</v>
      </c>
      <c r="B72" t="s">
        <v>12077</v>
      </c>
      <c r="C72" t="s">
        <v>6600</v>
      </c>
    </row>
    <row r="73" spans="1:3" x14ac:dyDescent="0.45">
      <c r="A73" t="s">
        <v>1553</v>
      </c>
      <c r="B73" t="s">
        <v>11789</v>
      </c>
      <c r="C73" t="s">
        <v>6214</v>
      </c>
    </row>
    <row r="74" spans="1:3" x14ac:dyDescent="0.45">
      <c r="A74" t="s">
        <v>3763</v>
      </c>
      <c r="B74" t="s">
        <v>11775</v>
      </c>
      <c r="C74" t="s">
        <v>7753</v>
      </c>
    </row>
    <row r="75" spans="1:3" x14ac:dyDescent="0.45">
      <c r="A75" t="s">
        <v>1200</v>
      </c>
      <c r="B75" t="s">
        <v>11852</v>
      </c>
      <c r="C75" t="s">
        <v>6697</v>
      </c>
    </row>
    <row r="76" spans="1:3" x14ac:dyDescent="0.45">
      <c r="A76" t="s">
        <v>1488</v>
      </c>
      <c r="B76" t="s">
        <v>11781</v>
      </c>
      <c r="C76" t="s">
        <v>6342</v>
      </c>
    </row>
    <row r="77" spans="1:3" x14ac:dyDescent="0.45">
      <c r="A77" t="s">
        <v>663</v>
      </c>
      <c r="B77" t="s">
        <v>12021</v>
      </c>
      <c r="C77" t="s">
        <v>7279</v>
      </c>
    </row>
    <row r="78" spans="1:3" x14ac:dyDescent="0.45">
      <c r="A78" t="s">
        <v>3986</v>
      </c>
      <c r="B78" t="s">
        <v>12023</v>
      </c>
      <c r="C78" t="s">
        <v>6864</v>
      </c>
    </row>
    <row r="79" spans="1:3" x14ac:dyDescent="0.45">
      <c r="A79" t="s">
        <v>2008</v>
      </c>
      <c r="B79" t="s">
        <v>12061</v>
      </c>
      <c r="C79" t="s">
        <v>7031</v>
      </c>
    </row>
    <row r="80" spans="1:3" x14ac:dyDescent="0.45">
      <c r="A80" t="s">
        <v>9582</v>
      </c>
      <c r="B80" t="s">
        <v>12029</v>
      </c>
      <c r="C80" t="s">
        <v>9575</v>
      </c>
    </row>
    <row r="81" spans="1:3" x14ac:dyDescent="0.45">
      <c r="A81" t="s">
        <v>3254</v>
      </c>
      <c r="B81" t="s">
        <v>11944</v>
      </c>
      <c r="C81" t="s">
        <v>8113</v>
      </c>
    </row>
    <row r="82" spans="1:3" x14ac:dyDescent="0.45">
      <c r="A82" t="s">
        <v>7840</v>
      </c>
      <c r="B82" t="s">
        <v>11959</v>
      </c>
      <c r="C82" t="s">
        <v>7838</v>
      </c>
    </row>
    <row r="83" spans="1:3" x14ac:dyDescent="0.45">
      <c r="A83" t="s">
        <v>7965</v>
      </c>
      <c r="B83" t="s">
        <v>11772</v>
      </c>
      <c r="C83" t="s">
        <v>7963</v>
      </c>
    </row>
    <row r="84" spans="1:3" x14ac:dyDescent="0.45">
      <c r="A84" t="s">
        <v>7787</v>
      </c>
      <c r="B84" t="s">
        <v>11804</v>
      </c>
      <c r="C84" t="s">
        <v>7784</v>
      </c>
    </row>
    <row r="85" spans="1:3" x14ac:dyDescent="0.45">
      <c r="A85" t="s">
        <v>13288</v>
      </c>
      <c r="B85" t="s">
        <v>13351</v>
      </c>
      <c r="C85" t="s">
        <v>13429</v>
      </c>
    </row>
    <row r="86" spans="1:3" x14ac:dyDescent="0.45">
      <c r="A86" t="s">
        <v>7857</v>
      </c>
      <c r="B86" t="s">
        <v>12039</v>
      </c>
      <c r="C86" t="s">
        <v>7855</v>
      </c>
    </row>
    <row r="87" spans="1:3" x14ac:dyDescent="0.45">
      <c r="A87" t="s">
        <v>6740</v>
      </c>
      <c r="B87" t="s">
        <v>11937</v>
      </c>
      <c r="C87" t="s">
        <v>6737</v>
      </c>
    </row>
    <row r="88" spans="1:3" x14ac:dyDescent="0.45">
      <c r="A88" t="s">
        <v>8023</v>
      </c>
      <c r="B88" t="s">
        <v>11887</v>
      </c>
      <c r="C88" t="s">
        <v>8021</v>
      </c>
    </row>
    <row r="89" spans="1:3" x14ac:dyDescent="0.45">
      <c r="A89" t="s">
        <v>7169</v>
      </c>
      <c r="B89" t="s">
        <v>12054</v>
      </c>
      <c r="C89" t="s">
        <v>7167</v>
      </c>
    </row>
    <row r="90" spans="1:3" x14ac:dyDescent="0.45">
      <c r="A90" t="s">
        <v>7656</v>
      </c>
      <c r="B90" t="s">
        <v>13367</v>
      </c>
      <c r="C90" t="s">
        <v>7654</v>
      </c>
    </row>
    <row r="91" spans="1:3" x14ac:dyDescent="0.45">
      <c r="A91" t="s">
        <v>7245</v>
      </c>
      <c r="B91" t="s">
        <v>11925</v>
      </c>
      <c r="C91" t="s">
        <v>7243</v>
      </c>
    </row>
    <row r="92" spans="1:3" x14ac:dyDescent="0.45">
      <c r="A92" t="s">
        <v>10980</v>
      </c>
      <c r="B92" t="s">
        <v>11860</v>
      </c>
      <c r="C92" t="s">
        <v>10974</v>
      </c>
    </row>
    <row r="93" spans="1:3" x14ac:dyDescent="0.45">
      <c r="A93" t="s">
        <v>10405</v>
      </c>
      <c r="B93" t="s">
        <v>11930</v>
      </c>
      <c r="C93" t="s">
        <v>10402</v>
      </c>
    </row>
    <row r="94" spans="1:3" x14ac:dyDescent="0.45">
      <c r="A94" t="s">
        <v>8957</v>
      </c>
      <c r="B94" t="s">
        <v>11949</v>
      </c>
      <c r="C94" t="s">
        <v>8955</v>
      </c>
    </row>
    <row r="95" spans="1:3" x14ac:dyDescent="0.45">
      <c r="A95" t="s">
        <v>6593</v>
      </c>
      <c r="B95" t="s">
        <v>12008</v>
      </c>
      <c r="C95" t="s">
        <v>6591</v>
      </c>
    </row>
    <row r="96" spans="1:3" x14ac:dyDescent="0.45">
      <c r="A96" t="s">
        <v>6785</v>
      </c>
      <c r="B96" t="s">
        <v>11835</v>
      </c>
      <c r="C96" t="s">
        <v>6782</v>
      </c>
    </row>
    <row r="97" spans="1:3" x14ac:dyDescent="0.45">
      <c r="A97" t="s">
        <v>6801</v>
      </c>
      <c r="B97" t="s">
        <v>11820</v>
      </c>
      <c r="C97" t="s">
        <v>6799</v>
      </c>
    </row>
    <row r="98" spans="1:3" x14ac:dyDescent="0.45">
      <c r="A98" t="s">
        <v>9938</v>
      </c>
      <c r="B98" t="s">
        <v>11987</v>
      </c>
      <c r="C98" t="s">
        <v>7497</v>
      </c>
    </row>
    <row r="99" spans="1:3" x14ac:dyDescent="0.45">
      <c r="A99" t="s">
        <v>7403</v>
      </c>
      <c r="B99" t="s">
        <v>11771</v>
      </c>
      <c r="C99" t="s">
        <v>7401</v>
      </c>
    </row>
    <row r="100" spans="1:3" x14ac:dyDescent="0.45">
      <c r="A100" t="s">
        <v>10431</v>
      </c>
      <c r="B100" t="s">
        <v>11927</v>
      </c>
      <c r="C100" t="s">
        <v>7462</v>
      </c>
    </row>
    <row r="101" spans="1:3" x14ac:dyDescent="0.45">
      <c r="A101" t="s">
        <v>6620</v>
      </c>
      <c r="B101" t="s">
        <v>11982</v>
      </c>
      <c r="C101" t="s">
        <v>6619</v>
      </c>
    </row>
    <row r="102" spans="1:3" x14ac:dyDescent="0.45">
      <c r="A102" t="s">
        <v>8098</v>
      </c>
      <c r="B102" t="s">
        <v>11897</v>
      </c>
      <c r="C102" t="s">
        <v>8096</v>
      </c>
    </row>
    <row r="103" spans="1:3" x14ac:dyDescent="0.45">
      <c r="A103" t="s">
        <v>8643</v>
      </c>
      <c r="B103" t="s">
        <v>11766</v>
      </c>
      <c r="C103" t="s">
        <v>8641</v>
      </c>
    </row>
    <row r="104" spans="1:3" x14ac:dyDescent="0.45">
      <c r="A104" t="s">
        <v>7102</v>
      </c>
      <c r="B104" t="s">
        <v>11911</v>
      </c>
      <c r="C104" t="s">
        <v>7100</v>
      </c>
    </row>
    <row r="105" spans="1:3" x14ac:dyDescent="0.45">
      <c r="A105" t="s">
        <v>11337</v>
      </c>
      <c r="B105" t="s">
        <v>11813</v>
      </c>
      <c r="C105" t="s">
        <v>7972</v>
      </c>
    </row>
    <row r="106" spans="1:3" x14ac:dyDescent="0.45">
      <c r="A106" t="s">
        <v>13303</v>
      </c>
      <c r="B106" t="s">
        <v>13364</v>
      </c>
      <c r="C106" t="s">
        <v>13430</v>
      </c>
    </row>
    <row r="107" spans="1:3" x14ac:dyDescent="0.45">
      <c r="A107" t="s">
        <v>10715</v>
      </c>
      <c r="B107" t="s">
        <v>11896</v>
      </c>
      <c r="C107" t="s">
        <v>8797</v>
      </c>
    </row>
    <row r="108" spans="1:3" x14ac:dyDescent="0.45">
      <c r="A108" t="s">
        <v>10420</v>
      </c>
      <c r="B108" t="s">
        <v>11928</v>
      </c>
      <c r="C108" t="s">
        <v>7354</v>
      </c>
    </row>
    <row r="109" spans="1:3" x14ac:dyDescent="0.45">
      <c r="A109" t="s">
        <v>7672</v>
      </c>
      <c r="B109" t="s">
        <v>11924</v>
      </c>
      <c r="C109" t="s">
        <v>7671</v>
      </c>
    </row>
    <row r="110" spans="1:3" x14ac:dyDescent="0.45">
      <c r="A110" t="s">
        <v>9856</v>
      </c>
      <c r="B110" t="s">
        <v>11996</v>
      </c>
      <c r="C110" t="s">
        <v>8492</v>
      </c>
    </row>
    <row r="111" spans="1:3" x14ac:dyDescent="0.45">
      <c r="A111" t="s">
        <v>8807</v>
      </c>
      <c r="B111" t="s">
        <v>11877</v>
      </c>
      <c r="C111" t="s">
        <v>8806</v>
      </c>
    </row>
    <row r="112" spans="1:3" x14ac:dyDescent="0.45">
      <c r="A112" t="s">
        <v>7746</v>
      </c>
      <c r="B112" t="s">
        <v>11783</v>
      </c>
      <c r="C112" t="s">
        <v>7744</v>
      </c>
    </row>
    <row r="113" spans="1:3" x14ac:dyDescent="0.45">
      <c r="A113" t="s">
        <v>10131</v>
      </c>
      <c r="B113" t="s">
        <v>11963</v>
      </c>
      <c r="C113" t="s">
        <v>10125</v>
      </c>
    </row>
    <row r="114" spans="1:3" x14ac:dyDescent="0.45">
      <c r="A114" t="s">
        <v>7347</v>
      </c>
      <c r="B114" t="s">
        <v>12035</v>
      </c>
      <c r="C114" t="s">
        <v>7345</v>
      </c>
    </row>
    <row r="115" spans="1:3" x14ac:dyDescent="0.45">
      <c r="A115" t="s">
        <v>9927</v>
      </c>
      <c r="B115" t="s">
        <v>11988</v>
      </c>
      <c r="C115" t="s">
        <v>7726</v>
      </c>
    </row>
    <row r="116" spans="1:3" x14ac:dyDescent="0.45">
      <c r="A116" t="s">
        <v>7085</v>
      </c>
      <c r="B116" t="s">
        <v>11853</v>
      </c>
      <c r="C116" t="s">
        <v>7083</v>
      </c>
    </row>
    <row r="117" spans="1:3" x14ac:dyDescent="0.45">
      <c r="A117" t="s">
        <v>8723</v>
      </c>
      <c r="B117" t="s">
        <v>11889</v>
      </c>
      <c r="C117" t="s">
        <v>8721</v>
      </c>
    </row>
    <row r="118" spans="1:3" x14ac:dyDescent="0.45">
      <c r="A118" t="s">
        <v>7160</v>
      </c>
      <c r="B118" t="s">
        <v>12045</v>
      </c>
      <c r="C118" t="s">
        <v>7158</v>
      </c>
    </row>
    <row r="119" spans="1:3" x14ac:dyDescent="0.45">
      <c r="A119" t="s">
        <v>11114</v>
      </c>
      <c r="B119" t="s">
        <v>11843</v>
      </c>
      <c r="C119" t="s">
        <v>7252</v>
      </c>
    </row>
    <row r="120" spans="1:3" x14ac:dyDescent="0.45">
      <c r="A120" t="s">
        <v>8199</v>
      </c>
      <c r="B120" t="s">
        <v>11847</v>
      </c>
      <c r="C120" t="s">
        <v>8197</v>
      </c>
    </row>
    <row r="121" spans="1:3" x14ac:dyDescent="0.45">
      <c r="A121" t="s">
        <v>8229</v>
      </c>
      <c r="B121" t="s">
        <v>12018</v>
      </c>
      <c r="C121" t="s">
        <v>8227</v>
      </c>
    </row>
    <row r="122" spans="1:3" x14ac:dyDescent="0.45">
      <c r="A122" t="s">
        <v>8905</v>
      </c>
      <c r="B122" t="s">
        <v>12036</v>
      </c>
      <c r="C122" t="s">
        <v>8904</v>
      </c>
    </row>
    <row r="123" spans="1:3" x14ac:dyDescent="0.45">
      <c r="A123" t="s">
        <v>11570</v>
      </c>
      <c r="B123" t="s">
        <v>11782</v>
      </c>
      <c r="C123" t="s">
        <v>6047</v>
      </c>
    </row>
    <row r="124" spans="1:3" x14ac:dyDescent="0.45">
      <c r="A124" t="s">
        <v>7127</v>
      </c>
      <c r="B124" t="s">
        <v>12020</v>
      </c>
      <c r="C124" t="s">
        <v>7126</v>
      </c>
    </row>
    <row r="125" spans="1:3" x14ac:dyDescent="0.45">
      <c r="A125" t="s">
        <v>7386</v>
      </c>
      <c r="B125" t="s">
        <v>11980</v>
      </c>
      <c r="C125" t="s">
        <v>7385</v>
      </c>
    </row>
    <row r="126" spans="1:3" x14ac:dyDescent="0.45">
      <c r="A126" t="s">
        <v>7565</v>
      </c>
      <c r="B126" t="s">
        <v>11947</v>
      </c>
      <c r="C126" t="s">
        <v>7564</v>
      </c>
    </row>
    <row r="127" spans="1:3" x14ac:dyDescent="0.45">
      <c r="A127" t="s">
        <v>7438</v>
      </c>
      <c r="B127" t="s">
        <v>12014</v>
      </c>
      <c r="C127" t="s">
        <v>7437</v>
      </c>
    </row>
    <row r="128" spans="1:3" x14ac:dyDescent="0.45">
      <c r="A128" t="s">
        <v>13316</v>
      </c>
      <c r="B128" t="s">
        <v>13378</v>
      </c>
      <c r="C128" t="s">
        <v>13431</v>
      </c>
    </row>
    <row r="129" spans="1:3" x14ac:dyDescent="0.45">
      <c r="A129" t="s">
        <v>13318</v>
      </c>
      <c r="B129" t="s">
        <v>13380</v>
      </c>
      <c r="C129" t="s">
        <v>13432</v>
      </c>
    </row>
    <row r="130" spans="1:3" x14ac:dyDescent="0.45">
      <c r="A130" t="s">
        <v>13330</v>
      </c>
      <c r="B130" t="s">
        <v>13392</v>
      </c>
      <c r="C130" t="s">
        <v>13433</v>
      </c>
    </row>
    <row r="131" spans="1:3" x14ac:dyDescent="0.45">
      <c r="A131" t="s">
        <v>13320</v>
      </c>
      <c r="B131" t="s">
        <v>13382</v>
      </c>
      <c r="C131" t="s">
        <v>13434</v>
      </c>
    </row>
    <row r="132" spans="1:3" x14ac:dyDescent="0.45">
      <c r="A132" t="s">
        <v>13296</v>
      </c>
      <c r="B132" t="s">
        <v>13358</v>
      </c>
      <c r="C132" t="s">
        <v>13435</v>
      </c>
    </row>
    <row r="133" spans="1:3" x14ac:dyDescent="0.45">
      <c r="A133" t="s">
        <v>13292</v>
      </c>
      <c r="B133" t="s">
        <v>13359</v>
      </c>
      <c r="C133" t="s">
        <v>13436</v>
      </c>
    </row>
    <row r="134" spans="1:3" x14ac:dyDescent="0.45">
      <c r="A134" t="s">
        <v>13344</v>
      </c>
      <c r="B134" t="s">
        <v>13406</v>
      </c>
      <c r="C134" t="s">
        <v>13437</v>
      </c>
    </row>
    <row r="135" spans="1:3" x14ac:dyDescent="0.45">
      <c r="A135" t="s">
        <v>13346</v>
      </c>
      <c r="B135" t="s">
        <v>13408</v>
      </c>
      <c r="C135" t="s">
        <v>13438</v>
      </c>
    </row>
    <row r="136" spans="1:3" x14ac:dyDescent="0.45">
      <c r="A136" t="s">
        <v>13331</v>
      </c>
      <c r="B136" t="s">
        <v>13393</v>
      </c>
      <c r="C136" t="s">
        <v>13439</v>
      </c>
    </row>
    <row r="137" spans="1:3" x14ac:dyDescent="0.45">
      <c r="A137" t="s">
        <v>13313</v>
      </c>
      <c r="B137" t="s">
        <v>13375</v>
      </c>
      <c r="C137" t="s">
        <v>13440</v>
      </c>
    </row>
    <row r="138" spans="1:3" x14ac:dyDescent="0.45">
      <c r="A138" t="s">
        <v>13337</v>
      </c>
      <c r="B138" t="s">
        <v>13399</v>
      </c>
      <c r="C138" t="s">
        <v>13441</v>
      </c>
    </row>
    <row r="139" spans="1:3" x14ac:dyDescent="0.45">
      <c r="A139" t="s">
        <v>13329</v>
      </c>
      <c r="B139" t="s">
        <v>13391</v>
      </c>
      <c r="C139" t="s">
        <v>13442</v>
      </c>
    </row>
    <row r="140" spans="1:3" x14ac:dyDescent="0.45">
      <c r="A140" t="s">
        <v>13322</v>
      </c>
      <c r="B140" t="s">
        <v>13384</v>
      </c>
      <c r="C140" t="s">
        <v>13443</v>
      </c>
    </row>
    <row r="141" spans="1:3" x14ac:dyDescent="0.45">
      <c r="A141" t="s">
        <v>10827</v>
      </c>
      <c r="B141" t="s">
        <v>11880</v>
      </c>
      <c r="C141" t="s">
        <v>10820</v>
      </c>
    </row>
    <row r="142" spans="1:3" x14ac:dyDescent="0.45">
      <c r="A142" t="s">
        <v>7143</v>
      </c>
      <c r="B142" t="s">
        <v>11844</v>
      </c>
      <c r="C142" t="s">
        <v>7141</v>
      </c>
    </row>
    <row r="143" spans="1:3" x14ac:dyDescent="0.45">
      <c r="A143" t="s">
        <v>13345</v>
      </c>
      <c r="B143" t="s">
        <v>13407</v>
      </c>
      <c r="C143" t="s">
        <v>13444</v>
      </c>
    </row>
    <row r="144" spans="1:3" x14ac:dyDescent="0.45">
      <c r="A144" t="s">
        <v>442</v>
      </c>
      <c r="B144" t="s">
        <v>12009</v>
      </c>
      <c r="C144" t="s">
        <v>436</v>
      </c>
    </row>
    <row r="145" spans="1:3" x14ac:dyDescent="0.45">
      <c r="A145" t="s">
        <v>571</v>
      </c>
      <c r="B145" t="s">
        <v>11833</v>
      </c>
      <c r="C145" t="s">
        <v>567</v>
      </c>
    </row>
    <row r="146" spans="1:3" x14ac:dyDescent="0.45">
      <c r="A146" t="s">
        <v>534</v>
      </c>
      <c r="B146" t="s">
        <v>11791</v>
      </c>
      <c r="C146" t="s">
        <v>530</v>
      </c>
    </row>
    <row r="147" spans="1:3" x14ac:dyDescent="0.45">
      <c r="A147" t="s">
        <v>452</v>
      </c>
      <c r="B147" t="s">
        <v>12010</v>
      </c>
      <c r="C147" t="s">
        <v>446</v>
      </c>
    </row>
    <row r="148" spans="1:3" x14ac:dyDescent="0.45">
      <c r="A148" t="s">
        <v>398</v>
      </c>
      <c r="B148" t="s">
        <v>11926</v>
      </c>
      <c r="C148" t="s">
        <v>392</v>
      </c>
    </row>
    <row r="149" spans="1:3" x14ac:dyDescent="0.45">
      <c r="A149" t="s">
        <v>563</v>
      </c>
      <c r="B149" t="s">
        <v>11831</v>
      </c>
      <c r="C149" t="s">
        <v>557</v>
      </c>
    </row>
    <row r="150" spans="1:3" x14ac:dyDescent="0.45">
      <c r="A150" t="s">
        <v>13294</v>
      </c>
      <c r="B150" t="s">
        <v>13361</v>
      </c>
      <c r="C150" t="s">
        <v>13445</v>
      </c>
    </row>
    <row r="151" spans="1:3" x14ac:dyDescent="0.45">
      <c r="A151" t="s">
        <v>13324</v>
      </c>
      <c r="B151" t="s">
        <v>13386</v>
      </c>
      <c r="C151" t="s">
        <v>13446</v>
      </c>
    </row>
    <row r="152" spans="1:3" x14ac:dyDescent="0.45">
      <c r="A152" t="s">
        <v>13339</v>
      </c>
      <c r="B152" t="s">
        <v>13401</v>
      </c>
      <c r="C152" t="s">
        <v>13447</v>
      </c>
    </row>
    <row r="153" spans="1:3" x14ac:dyDescent="0.45">
      <c r="A153" t="s">
        <v>13340</v>
      </c>
      <c r="B153" t="s">
        <v>13402</v>
      </c>
      <c r="C153" t="s">
        <v>13448</v>
      </c>
    </row>
    <row r="154" spans="1:3" x14ac:dyDescent="0.45">
      <c r="A154" t="s">
        <v>7638</v>
      </c>
      <c r="B154" t="s">
        <v>12005</v>
      </c>
      <c r="C154" t="s">
        <v>7636</v>
      </c>
    </row>
    <row r="155" spans="1:3" x14ac:dyDescent="0.45">
      <c r="A155" t="s">
        <v>9391</v>
      </c>
      <c r="B155" t="s">
        <v>12051</v>
      </c>
      <c r="C155" t="s">
        <v>7303</v>
      </c>
    </row>
    <row r="156" spans="1:3" x14ac:dyDescent="0.45">
      <c r="A156" t="s">
        <v>11173</v>
      </c>
      <c r="B156" t="s">
        <v>11836</v>
      </c>
      <c r="C156" t="s">
        <v>7892</v>
      </c>
    </row>
    <row r="157" spans="1:3" x14ac:dyDescent="0.45">
      <c r="A157" t="s">
        <v>6041</v>
      </c>
      <c r="B157" t="s">
        <v>12004</v>
      </c>
      <c r="C157" t="s">
        <v>6039</v>
      </c>
    </row>
    <row r="158" spans="1:3" x14ac:dyDescent="0.45">
      <c r="A158" t="s">
        <v>7455</v>
      </c>
      <c r="B158" t="s">
        <v>11952</v>
      </c>
      <c r="C158" t="s">
        <v>7453</v>
      </c>
    </row>
    <row r="159" spans="1:3" x14ac:dyDescent="0.45">
      <c r="A159" t="s">
        <v>13325</v>
      </c>
      <c r="B159" t="s">
        <v>13387</v>
      </c>
      <c r="C159" t="s">
        <v>13449</v>
      </c>
    </row>
    <row r="160" spans="1:3" x14ac:dyDescent="0.45">
      <c r="A160" t="s">
        <v>13327</v>
      </c>
      <c r="B160" t="s">
        <v>13389</v>
      </c>
      <c r="C160" t="s">
        <v>13450</v>
      </c>
    </row>
    <row r="161" spans="1:3" x14ac:dyDescent="0.45">
      <c r="A161" t="s">
        <v>13293</v>
      </c>
      <c r="B161" t="s">
        <v>13360</v>
      </c>
      <c r="C161" t="s">
        <v>13451</v>
      </c>
    </row>
    <row r="162" spans="1:3" x14ac:dyDescent="0.45">
      <c r="A162" t="s">
        <v>30</v>
      </c>
      <c r="B162" t="s">
        <v>11839</v>
      </c>
      <c r="C162" t="s">
        <v>35</v>
      </c>
    </row>
    <row r="163" spans="1:3" x14ac:dyDescent="0.45">
      <c r="A163" t="s">
        <v>13338</v>
      </c>
      <c r="B163" t="s">
        <v>13400</v>
      </c>
      <c r="C163" t="s">
        <v>13452</v>
      </c>
    </row>
    <row r="164" spans="1:3" x14ac:dyDescent="0.45">
      <c r="A164" t="s">
        <v>13299</v>
      </c>
      <c r="B164" t="s">
        <v>13356</v>
      </c>
      <c r="C164" t="s">
        <v>13453</v>
      </c>
    </row>
    <row r="165" spans="1:3" x14ac:dyDescent="0.45">
      <c r="A165" t="s">
        <v>13342</v>
      </c>
      <c r="B165" t="s">
        <v>13404</v>
      </c>
      <c r="C165" t="s">
        <v>13454</v>
      </c>
    </row>
    <row r="166" spans="1:3" x14ac:dyDescent="0.45">
      <c r="A166" t="s">
        <v>10922</v>
      </c>
      <c r="B166" t="s">
        <v>11869</v>
      </c>
      <c r="C166" t="s">
        <v>10917</v>
      </c>
    </row>
    <row r="167" spans="1:3" x14ac:dyDescent="0.45">
      <c r="A167" t="s">
        <v>57</v>
      </c>
      <c r="B167" t="s">
        <v>11792</v>
      </c>
      <c r="C167" t="s">
        <v>60</v>
      </c>
    </row>
    <row r="168" spans="1:3" x14ac:dyDescent="0.45">
      <c r="A168" t="s">
        <v>13287</v>
      </c>
      <c r="B168" t="s">
        <v>13348</v>
      </c>
      <c r="C168" t="s">
        <v>13455</v>
      </c>
    </row>
    <row r="169" spans="1:3" x14ac:dyDescent="0.45">
      <c r="A169" t="s">
        <v>13332</v>
      </c>
      <c r="B169" t="s">
        <v>13394</v>
      </c>
      <c r="C169" t="s">
        <v>13456</v>
      </c>
    </row>
    <row r="170" spans="1:3" x14ac:dyDescent="0.45">
      <c r="A170" t="s">
        <v>13341</v>
      </c>
      <c r="B170" t="s">
        <v>13403</v>
      </c>
      <c r="C170" t="s">
        <v>13457</v>
      </c>
    </row>
    <row r="171" spans="1:3" x14ac:dyDescent="0.45">
      <c r="A171" t="s">
        <v>13308</v>
      </c>
      <c r="B171" t="s">
        <v>13370</v>
      </c>
      <c r="C171" t="s">
        <v>13458</v>
      </c>
    </row>
    <row r="172" spans="1:3" x14ac:dyDescent="0.45">
      <c r="A172" t="s">
        <v>13297</v>
      </c>
      <c r="B172" t="s">
        <v>13355</v>
      </c>
      <c r="C172" t="s">
        <v>13459</v>
      </c>
    </row>
    <row r="173" spans="1:3" x14ac:dyDescent="0.45">
      <c r="A173" t="s">
        <v>13298</v>
      </c>
      <c r="B173" t="s">
        <v>13354</v>
      </c>
      <c r="C173" t="s">
        <v>13460</v>
      </c>
    </row>
    <row r="174" spans="1:3" x14ac:dyDescent="0.45">
      <c r="A174" t="s">
        <v>13290</v>
      </c>
      <c r="B174" t="s">
        <v>13352</v>
      </c>
      <c r="C174" t="s">
        <v>13461</v>
      </c>
    </row>
    <row r="175" spans="1:3" x14ac:dyDescent="0.45">
      <c r="A175" t="s">
        <v>13347</v>
      </c>
      <c r="B175" t="s">
        <v>13409</v>
      </c>
      <c r="C175" t="s">
        <v>13462</v>
      </c>
    </row>
    <row r="176" spans="1:3" x14ac:dyDescent="0.45">
      <c r="A176" t="s">
        <v>13289</v>
      </c>
      <c r="B176" t="s">
        <v>13350</v>
      </c>
      <c r="C176" t="s">
        <v>13463</v>
      </c>
    </row>
    <row r="177" spans="1:3" x14ac:dyDescent="0.45">
      <c r="A177" t="s">
        <v>7482</v>
      </c>
      <c r="B177" t="s">
        <v>11879</v>
      </c>
      <c r="C177" t="s">
        <v>7480</v>
      </c>
    </row>
    <row r="178" spans="1:3" x14ac:dyDescent="0.45">
      <c r="A178" t="s">
        <v>5871</v>
      </c>
      <c r="B178" t="s">
        <v>11933</v>
      </c>
      <c r="C178" t="s">
        <v>5869</v>
      </c>
    </row>
    <row r="179" spans="1:3" x14ac:dyDescent="0.45">
      <c r="A179" t="s">
        <v>6904</v>
      </c>
      <c r="B179" t="s">
        <v>11822</v>
      </c>
      <c r="C179" t="s">
        <v>6902</v>
      </c>
    </row>
    <row r="180" spans="1:3" x14ac:dyDescent="0.45">
      <c r="A180" t="s">
        <v>11148</v>
      </c>
      <c r="B180" t="s">
        <v>11840</v>
      </c>
      <c r="C180" t="s">
        <v>11142</v>
      </c>
    </row>
    <row r="181" spans="1:3" x14ac:dyDescent="0.45">
      <c r="A181" t="s">
        <v>6953</v>
      </c>
      <c r="B181" t="s">
        <v>12043</v>
      </c>
      <c r="C181" t="s">
        <v>6951</v>
      </c>
    </row>
    <row r="182" spans="1:3" x14ac:dyDescent="0.45">
      <c r="A182" t="s">
        <v>10150</v>
      </c>
      <c r="B182" t="s">
        <v>11961</v>
      </c>
      <c r="C182" t="s">
        <v>7235</v>
      </c>
    </row>
    <row r="183" spans="1:3" x14ac:dyDescent="0.45">
      <c r="A183" t="s">
        <v>6766</v>
      </c>
      <c r="B183" t="s">
        <v>11943</v>
      </c>
      <c r="C183" t="s">
        <v>6764</v>
      </c>
    </row>
    <row r="184" spans="1:3" x14ac:dyDescent="0.45">
      <c r="A184" t="s">
        <v>13310</v>
      </c>
      <c r="B184" t="s">
        <v>11815</v>
      </c>
      <c r="C184" t="s">
        <v>11320</v>
      </c>
    </row>
    <row r="185" spans="1:3" x14ac:dyDescent="0.45">
      <c r="A185" t="s">
        <v>13335</v>
      </c>
      <c r="B185" t="s">
        <v>13397</v>
      </c>
      <c r="C185" t="s">
        <v>13464</v>
      </c>
    </row>
    <row r="186" spans="1:3" x14ac:dyDescent="0.45">
      <c r="A186" t="s">
        <v>13336</v>
      </c>
      <c r="B186" t="s">
        <v>13398</v>
      </c>
      <c r="C186" t="s">
        <v>13465</v>
      </c>
    </row>
    <row r="187" spans="1:3" x14ac:dyDescent="0.45">
      <c r="A187" t="s">
        <v>8073</v>
      </c>
      <c r="B187" t="s">
        <v>11977</v>
      </c>
      <c r="C187" t="s">
        <v>8072</v>
      </c>
    </row>
    <row r="188" spans="1:3" x14ac:dyDescent="0.45">
      <c r="A188" t="s">
        <v>13315</v>
      </c>
      <c r="B188" t="s">
        <v>13377</v>
      </c>
      <c r="C188" t="s">
        <v>13466</v>
      </c>
    </row>
    <row r="189" spans="1:3" x14ac:dyDescent="0.45">
      <c r="A189" t="s">
        <v>13302</v>
      </c>
      <c r="B189" t="s">
        <v>13349</v>
      </c>
      <c r="C189" t="s">
        <v>13467</v>
      </c>
    </row>
    <row r="190" spans="1:3" x14ac:dyDescent="0.45">
      <c r="A190" t="s">
        <v>7885</v>
      </c>
      <c r="B190" t="s">
        <v>11801</v>
      </c>
      <c r="C190" t="s">
        <v>7880</v>
      </c>
    </row>
    <row r="191" spans="1:3" x14ac:dyDescent="0.45">
      <c r="A191" t="s">
        <v>7629</v>
      </c>
      <c r="B191" t="s">
        <v>11934</v>
      </c>
      <c r="C191" t="s">
        <v>7627</v>
      </c>
    </row>
    <row r="192" spans="1:3" x14ac:dyDescent="0.45">
      <c r="A192" t="s">
        <v>7922</v>
      </c>
      <c r="B192" t="s">
        <v>11940</v>
      </c>
      <c r="C192" t="s">
        <v>7920</v>
      </c>
    </row>
    <row r="193" spans="1:3" x14ac:dyDescent="0.45">
      <c r="A193" t="s">
        <v>7473</v>
      </c>
      <c r="B193" t="s">
        <v>11951</v>
      </c>
      <c r="C193" t="s">
        <v>7471</v>
      </c>
    </row>
    <row r="194" spans="1:3" x14ac:dyDescent="0.45">
      <c r="A194" t="s">
        <v>6775</v>
      </c>
      <c r="B194" t="s">
        <v>11841</v>
      </c>
      <c r="C194" t="s">
        <v>6773</v>
      </c>
    </row>
    <row r="195" spans="1:3" x14ac:dyDescent="0.45">
      <c r="A195" t="s">
        <v>8468</v>
      </c>
      <c r="B195" t="s">
        <v>12002</v>
      </c>
      <c r="C195" t="s">
        <v>8466</v>
      </c>
    </row>
    <row r="196" spans="1:3" x14ac:dyDescent="0.45">
      <c r="A196" t="s">
        <v>9194</v>
      </c>
      <c r="B196" t="s">
        <v>12073</v>
      </c>
      <c r="C196" t="s">
        <v>9187</v>
      </c>
    </row>
    <row r="197" spans="1:3" x14ac:dyDescent="0.45">
      <c r="A197" t="s">
        <v>7288</v>
      </c>
      <c r="B197" t="s">
        <v>12067</v>
      </c>
      <c r="C197" t="s">
        <v>7286</v>
      </c>
    </row>
    <row r="198" spans="1:3" x14ac:dyDescent="0.45">
      <c r="A198" t="s">
        <v>10238</v>
      </c>
      <c r="B198" t="s">
        <v>11950</v>
      </c>
      <c r="C198" t="s">
        <v>10233</v>
      </c>
    </row>
    <row r="199" spans="1:3" x14ac:dyDescent="0.45">
      <c r="A199" t="s">
        <v>7810</v>
      </c>
      <c r="B199" t="s">
        <v>12049</v>
      </c>
      <c r="C199" t="s">
        <v>7808</v>
      </c>
    </row>
    <row r="200" spans="1:3" x14ac:dyDescent="0.45">
      <c r="A200" t="s">
        <v>10746</v>
      </c>
      <c r="B200" t="s">
        <v>11892</v>
      </c>
      <c r="C200" t="s">
        <v>10739</v>
      </c>
    </row>
    <row r="201" spans="1:3" x14ac:dyDescent="0.45">
      <c r="A201" t="s">
        <v>6986</v>
      </c>
      <c r="B201" t="s">
        <v>11787</v>
      </c>
      <c r="C201" t="s">
        <v>6984</v>
      </c>
    </row>
    <row r="202" spans="1:3" x14ac:dyDescent="0.45">
      <c r="A202" t="s">
        <v>6898</v>
      </c>
      <c r="B202" t="s">
        <v>11958</v>
      </c>
      <c r="C202" t="s">
        <v>6897</v>
      </c>
    </row>
    <row r="203" spans="1:3" x14ac:dyDescent="0.45">
      <c r="A203" t="s">
        <v>6919</v>
      </c>
      <c r="B203" t="s">
        <v>11870</v>
      </c>
      <c r="C203" t="s">
        <v>6918</v>
      </c>
    </row>
    <row r="204" spans="1:3" x14ac:dyDescent="0.45">
      <c r="A204" t="s">
        <v>11067</v>
      </c>
      <c r="B204" t="s">
        <v>11849</v>
      </c>
      <c r="C204" t="s">
        <v>8080</v>
      </c>
    </row>
    <row r="205" spans="1:3" x14ac:dyDescent="0.45">
      <c r="A205" t="s">
        <v>6872</v>
      </c>
      <c r="B205" t="s">
        <v>12044</v>
      </c>
      <c r="C205" t="s">
        <v>6871</v>
      </c>
    </row>
    <row r="206" spans="1:3" x14ac:dyDescent="0.45">
      <c r="A206" t="s">
        <v>6681</v>
      </c>
      <c r="B206" t="s">
        <v>12055</v>
      </c>
      <c r="C206" t="s">
        <v>6679</v>
      </c>
    </row>
    <row r="207" spans="1:3" x14ac:dyDescent="0.45">
      <c r="A207" t="s">
        <v>10800</v>
      </c>
      <c r="B207" t="s">
        <v>11884</v>
      </c>
      <c r="C207" t="s">
        <v>7229</v>
      </c>
    </row>
    <row r="208" spans="1:3" x14ac:dyDescent="0.45">
      <c r="A208" t="s">
        <v>9561</v>
      </c>
      <c r="B208" t="s">
        <v>12032</v>
      </c>
      <c r="C208" t="s">
        <v>7768</v>
      </c>
    </row>
    <row r="209" spans="1:3" x14ac:dyDescent="0.45">
      <c r="A209" t="s">
        <v>11668</v>
      </c>
      <c r="B209" t="s">
        <v>11768</v>
      </c>
      <c r="C209" t="s">
        <v>8259</v>
      </c>
    </row>
    <row r="210" spans="1:3" x14ac:dyDescent="0.45">
      <c r="A210" t="s">
        <v>8139</v>
      </c>
      <c r="B210" t="s">
        <v>11971</v>
      </c>
      <c r="C210" t="s">
        <v>8137</v>
      </c>
    </row>
    <row r="211" spans="1:3" x14ac:dyDescent="0.45">
      <c r="A211" t="s">
        <v>8171</v>
      </c>
      <c r="B211" t="s">
        <v>11786</v>
      </c>
      <c r="C211" t="s">
        <v>8169</v>
      </c>
    </row>
    <row r="212" spans="1:3" x14ac:dyDescent="0.45">
      <c r="A212" t="s">
        <v>8190</v>
      </c>
      <c r="B212" t="s">
        <v>11824</v>
      </c>
      <c r="C212" t="s">
        <v>8187</v>
      </c>
    </row>
    <row r="213" spans="1:3" x14ac:dyDescent="0.45">
      <c r="A213" t="s">
        <v>7188</v>
      </c>
      <c r="B213" t="s">
        <v>12047</v>
      </c>
      <c r="C213" t="s">
        <v>7185</v>
      </c>
    </row>
    <row r="214" spans="1:3" x14ac:dyDescent="0.45">
      <c r="A214" t="s">
        <v>6664</v>
      </c>
      <c r="B214" t="s">
        <v>11895</v>
      </c>
      <c r="C214" t="s">
        <v>6662</v>
      </c>
    </row>
    <row r="215" spans="1:3" x14ac:dyDescent="0.45">
      <c r="A215" t="s">
        <v>10413</v>
      </c>
      <c r="B215" t="s">
        <v>11929</v>
      </c>
      <c r="C215" t="s">
        <v>8178</v>
      </c>
    </row>
    <row r="216" spans="1:3" x14ac:dyDescent="0.45">
      <c r="A216" t="s">
        <v>10642</v>
      </c>
      <c r="B216" t="s">
        <v>11903</v>
      </c>
      <c r="C216" t="s">
        <v>10636</v>
      </c>
    </row>
    <row r="217" spans="1:3" x14ac:dyDescent="0.45">
      <c r="A217" t="s">
        <v>10651</v>
      </c>
      <c r="B217" t="s">
        <v>11902</v>
      </c>
      <c r="C217" t="s">
        <v>46</v>
      </c>
    </row>
    <row r="218" spans="1:3" x14ac:dyDescent="0.45">
      <c r="A218" t="s">
        <v>10160</v>
      </c>
      <c r="B218" t="s">
        <v>11960</v>
      </c>
      <c r="C218" t="s">
        <v>10154</v>
      </c>
    </row>
    <row r="219" spans="1:3" x14ac:dyDescent="0.45">
      <c r="A219" t="s">
        <v>9691</v>
      </c>
      <c r="B219" t="s">
        <v>12016</v>
      </c>
      <c r="C219" t="s">
        <v>9685</v>
      </c>
    </row>
    <row r="220" spans="1:3" x14ac:dyDescent="0.45">
      <c r="A220" t="s">
        <v>7904</v>
      </c>
      <c r="B220" t="s">
        <v>12072</v>
      </c>
      <c r="C220" t="s">
        <v>7902</v>
      </c>
    </row>
    <row r="221" spans="1:3" x14ac:dyDescent="0.45">
      <c r="A221" t="s">
        <v>11158</v>
      </c>
      <c r="B221" t="s">
        <v>11838</v>
      </c>
      <c r="C221" t="s">
        <v>7023</v>
      </c>
    </row>
    <row r="222" spans="1:3" x14ac:dyDescent="0.45">
      <c r="A222" t="s">
        <v>6757</v>
      </c>
      <c r="B222" t="s">
        <v>11921</v>
      </c>
      <c r="C222" t="s">
        <v>6755</v>
      </c>
    </row>
    <row r="223" spans="1:3" x14ac:dyDescent="0.45">
      <c r="A223" t="s">
        <v>10622</v>
      </c>
      <c r="B223" t="s">
        <v>11905</v>
      </c>
      <c r="C223" t="s">
        <v>6653</v>
      </c>
    </row>
    <row r="224" spans="1:3" x14ac:dyDescent="0.45">
      <c r="A224" t="s">
        <v>4463</v>
      </c>
      <c r="B224" t="s">
        <v>11848</v>
      </c>
      <c r="C224" t="s">
        <v>7619</v>
      </c>
    </row>
    <row r="225" spans="1:3" x14ac:dyDescent="0.45">
      <c r="A225" t="s">
        <v>10795</v>
      </c>
      <c r="B225" t="s">
        <v>11885</v>
      </c>
      <c r="C225" t="s">
        <v>7708</v>
      </c>
    </row>
    <row r="226" spans="1:3" x14ac:dyDescent="0.45">
      <c r="A226" t="s">
        <v>8236</v>
      </c>
      <c r="B226" t="s">
        <v>11923</v>
      </c>
      <c r="C226" t="s">
        <v>8234</v>
      </c>
    </row>
    <row r="227" spans="1:3" x14ac:dyDescent="0.45">
      <c r="A227" t="s">
        <v>6817</v>
      </c>
      <c r="B227" t="s">
        <v>12046</v>
      </c>
      <c r="C227" t="s">
        <v>9430</v>
      </c>
    </row>
    <row r="228" spans="1:3" x14ac:dyDescent="0.45">
      <c r="A228" t="s">
        <v>9373</v>
      </c>
      <c r="B228" t="s">
        <v>12053</v>
      </c>
      <c r="C228" t="s">
        <v>9367</v>
      </c>
    </row>
    <row r="229" spans="1:3" x14ac:dyDescent="0.45">
      <c r="A229" t="s">
        <v>7178</v>
      </c>
      <c r="B229" t="s">
        <v>12059</v>
      </c>
      <c r="C229" t="s">
        <v>9313</v>
      </c>
    </row>
    <row r="230" spans="1:3" x14ac:dyDescent="0.45">
      <c r="A230" t="s">
        <v>8270</v>
      </c>
      <c r="B230" t="s">
        <v>12062</v>
      </c>
      <c r="C230" t="s">
        <v>8268</v>
      </c>
    </row>
    <row r="231" spans="1:3" x14ac:dyDescent="0.45">
      <c r="A231" t="s">
        <v>6014</v>
      </c>
      <c r="B231" t="s">
        <v>11837</v>
      </c>
      <c r="C231" t="s">
        <v>6012</v>
      </c>
    </row>
    <row r="232" spans="1:3" x14ac:dyDescent="0.45">
      <c r="A232" t="s">
        <v>8822</v>
      </c>
      <c r="B232" t="s">
        <v>11861</v>
      </c>
      <c r="C232" t="s">
        <v>8821</v>
      </c>
    </row>
    <row r="233" spans="1:3" x14ac:dyDescent="0.45">
      <c r="A233" t="s">
        <v>11501</v>
      </c>
      <c r="B233" t="s">
        <v>11790</v>
      </c>
      <c r="C233" t="s">
        <v>11498</v>
      </c>
    </row>
    <row r="234" spans="1:3" x14ac:dyDescent="0.45">
      <c r="A234" t="s">
        <v>6278</v>
      </c>
      <c r="B234" t="s">
        <v>12052</v>
      </c>
      <c r="C234" t="s">
        <v>6276</v>
      </c>
    </row>
    <row r="235" spans="1:3" x14ac:dyDescent="0.45">
      <c r="A235" t="s">
        <v>7381</v>
      </c>
      <c r="B235" t="s">
        <v>12031</v>
      </c>
      <c r="C235" t="s">
        <v>7380</v>
      </c>
    </row>
    <row r="236" spans="1:3" x14ac:dyDescent="0.45">
      <c r="A236" t="s">
        <v>7939</v>
      </c>
      <c r="B236" t="s">
        <v>11893</v>
      </c>
      <c r="C236" t="s">
        <v>7937</v>
      </c>
    </row>
    <row r="237" spans="1:3" x14ac:dyDescent="0.45">
      <c r="A237" t="s">
        <v>6944</v>
      </c>
      <c r="B237" t="s">
        <v>11829</v>
      </c>
      <c r="C237" t="s">
        <v>6942</v>
      </c>
    </row>
    <row r="238" spans="1:3" x14ac:dyDescent="0.45">
      <c r="A238" t="s">
        <v>7446</v>
      </c>
      <c r="B238" t="s">
        <v>11946</v>
      </c>
      <c r="C238" t="s">
        <v>7445</v>
      </c>
    </row>
    <row r="239" spans="1:3" x14ac:dyDescent="0.45">
      <c r="A239" t="s">
        <v>9644</v>
      </c>
      <c r="B239" t="s">
        <v>12022</v>
      </c>
      <c r="C239" t="s">
        <v>9637</v>
      </c>
    </row>
    <row r="240" spans="1:3" x14ac:dyDescent="0.45">
      <c r="A240" t="s">
        <v>7365</v>
      </c>
      <c r="B240" t="s">
        <v>11807</v>
      </c>
      <c r="C240" t="s">
        <v>7363</v>
      </c>
    </row>
    <row r="241" spans="1:3" x14ac:dyDescent="0.45">
      <c r="A241" t="s">
        <v>6970</v>
      </c>
      <c r="B241" t="s">
        <v>12070</v>
      </c>
      <c r="C241" t="s">
        <v>6968</v>
      </c>
    </row>
    <row r="242" spans="1:3" x14ac:dyDescent="0.45">
      <c r="A242" t="s">
        <v>9183</v>
      </c>
      <c r="B242" t="s">
        <v>12074</v>
      </c>
      <c r="C242" t="s">
        <v>7522</v>
      </c>
    </row>
    <row r="243" spans="1:3" x14ac:dyDescent="0.45">
      <c r="A243" t="s">
        <v>6646</v>
      </c>
      <c r="B243" t="s">
        <v>11999</v>
      </c>
      <c r="C243" t="s">
        <v>6644</v>
      </c>
    </row>
    <row r="244" spans="1:3" x14ac:dyDescent="0.45">
      <c r="A244" t="s">
        <v>7223</v>
      </c>
      <c r="B244" t="s">
        <v>11890</v>
      </c>
      <c r="C244" t="s">
        <v>7221</v>
      </c>
    </row>
    <row r="245" spans="1:3" x14ac:dyDescent="0.45">
      <c r="A245" t="s">
        <v>9619</v>
      </c>
      <c r="B245" t="s">
        <v>12025</v>
      </c>
      <c r="C245" t="s">
        <v>6565</v>
      </c>
    </row>
    <row r="246" spans="1:3" x14ac:dyDescent="0.45">
      <c r="A246" t="s">
        <v>9480</v>
      </c>
      <c r="B246" t="s">
        <v>12041</v>
      </c>
      <c r="C246" t="s">
        <v>9474</v>
      </c>
    </row>
    <row r="247" spans="1:3" x14ac:dyDescent="0.45">
      <c r="A247" t="s">
        <v>11629</v>
      </c>
      <c r="B247" t="s">
        <v>11773</v>
      </c>
      <c r="C247" t="s">
        <v>6399</v>
      </c>
    </row>
    <row r="248" spans="1:3" x14ac:dyDescent="0.45">
      <c r="A248" t="s">
        <v>8014</v>
      </c>
      <c r="B248" t="s">
        <v>11776</v>
      </c>
      <c r="C248" t="s">
        <v>8013</v>
      </c>
    </row>
    <row r="249" spans="1:3" x14ac:dyDescent="0.45">
      <c r="A249" t="s">
        <v>8031</v>
      </c>
      <c r="B249" t="s">
        <v>12027</v>
      </c>
      <c r="C249" t="s">
        <v>8030</v>
      </c>
    </row>
    <row r="250" spans="1:3" x14ac:dyDescent="0.45">
      <c r="A250" t="s">
        <v>10255</v>
      </c>
      <c r="B250" t="s">
        <v>11948</v>
      </c>
      <c r="C250" t="s">
        <v>7328</v>
      </c>
    </row>
    <row r="251" spans="1:3" x14ac:dyDescent="0.45">
      <c r="A251" t="s">
        <v>8121</v>
      </c>
      <c r="B251" t="s">
        <v>11834</v>
      </c>
      <c r="C251" t="s">
        <v>8120</v>
      </c>
    </row>
    <row r="252" spans="1:3" x14ac:dyDescent="0.45">
      <c r="A252" t="s">
        <v>11430</v>
      </c>
      <c r="B252" t="s">
        <v>11800</v>
      </c>
      <c r="C252" t="s">
        <v>6086</v>
      </c>
    </row>
    <row r="253" spans="1:3" x14ac:dyDescent="0.45">
      <c r="A253" t="s">
        <v>11455</v>
      </c>
      <c r="B253" t="s">
        <v>11797</v>
      </c>
      <c r="C253" t="s">
        <v>7150</v>
      </c>
    </row>
    <row r="254" spans="1:3" x14ac:dyDescent="0.45">
      <c r="A254" t="s">
        <v>7686</v>
      </c>
      <c r="B254" t="s">
        <v>11794</v>
      </c>
      <c r="C254" t="s">
        <v>7685</v>
      </c>
    </row>
    <row r="255" spans="1:3" x14ac:dyDescent="0.45">
      <c r="A255" t="s">
        <v>7574</v>
      </c>
      <c r="B255" t="s">
        <v>11803</v>
      </c>
      <c r="C255" t="s">
        <v>7572</v>
      </c>
    </row>
    <row r="256" spans="1:3" x14ac:dyDescent="0.45">
      <c r="A256" t="s">
        <v>9820</v>
      </c>
      <c r="B256" t="s">
        <v>12000</v>
      </c>
      <c r="C256" t="s">
        <v>7587</v>
      </c>
    </row>
    <row r="257" spans="1:3" x14ac:dyDescent="0.45">
      <c r="A257" t="s">
        <v>7647</v>
      </c>
      <c r="B257" t="s">
        <v>11799</v>
      </c>
      <c r="C257" t="s">
        <v>7645</v>
      </c>
    </row>
    <row r="258" spans="1:3" x14ac:dyDescent="0.45">
      <c r="A258" t="s">
        <v>8056</v>
      </c>
      <c r="B258" t="s">
        <v>11823</v>
      </c>
      <c r="C258" t="s">
        <v>8054</v>
      </c>
    </row>
    <row r="259" spans="1:3" x14ac:dyDescent="0.45">
      <c r="A259" t="s">
        <v>10214</v>
      </c>
      <c r="B259" t="s">
        <v>11953</v>
      </c>
      <c r="C259" t="s">
        <v>5894</v>
      </c>
    </row>
    <row r="260" spans="1:3" x14ac:dyDescent="0.45">
      <c r="A260" t="s">
        <v>8594</v>
      </c>
      <c r="B260" t="s">
        <v>11968</v>
      </c>
      <c r="C260" t="s">
        <v>8593</v>
      </c>
    </row>
    <row r="261" spans="1:3" x14ac:dyDescent="0.45">
      <c r="A261" t="s">
        <v>10190</v>
      </c>
      <c r="B261" t="s">
        <v>11956</v>
      </c>
      <c r="C261" t="s">
        <v>7611</v>
      </c>
    </row>
    <row r="262" spans="1:3" x14ac:dyDescent="0.45">
      <c r="A262" t="s">
        <v>10113</v>
      </c>
      <c r="B262" t="s">
        <v>11965</v>
      </c>
      <c r="C262" t="s">
        <v>7372</v>
      </c>
    </row>
    <row r="263" spans="1:3" x14ac:dyDescent="0.45">
      <c r="A263" t="s">
        <v>8535</v>
      </c>
      <c r="B263" t="s">
        <v>12038</v>
      </c>
      <c r="C263" t="s">
        <v>8533</v>
      </c>
    </row>
    <row r="264" spans="1:3" x14ac:dyDescent="0.45">
      <c r="A264" t="s">
        <v>10063</v>
      </c>
      <c r="B264" t="s">
        <v>11972</v>
      </c>
      <c r="C264" t="s">
        <v>6258</v>
      </c>
    </row>
    <row r="265" spans="1:3" x14ac:dyDescent="0.45">
      <c r="A265" t="s">
        <v>10096</v>
      </c>
      <c r="B265" t="s">
        <v>11967</v>
      </c>
      <c r="C265" t="s">
        <v>7337</v>
      </c>
    </row>
    <row r="266" spans="1:3" x14ac:dyDescent="0.45">
      <c r="A266" t="s">
        <v>6672</v>
      </c>
      <c r="B266" t="s">
        <v>11795</v>
      </c>
      <c r="C266" t="s">
        <v>6671</v>
      </c>
    </row>
    <row r="267" spans="1:3" x14ac:dyDescent="0.45">
      <c r="A267" t="s">
        <v>8089</v>
      </c>
      <c r="B267" t="s">
        <v>11876</v>
      </c>
      <c r="C267" t="s">
        <v>8088</v>
      </c>
    </row>
    <row r="268" spans="1:3" x14ac:dyDescent="0.45">
      <c r="A268" t="s">
        <v>7761</v>
      </c>
      <c r="B268" t="s">
        <v>11802</v>
      </c>
      <c r="C268" t="s">
        <v>7760</v>
      </c>
    </row>
    <row r="269" spans="1:3" x14ac:dyDescent="0.45">
      <c r="A269" t="s">
        <v>7848</v>
      </c>
      <c r="B269" t="s">
        <v>11886</v>
      </c>
      <c r="C269" t="s">
        <v>7847</v>
      </c>
    </row>
    <row r="270" spans="1:3" x14ac:dyDescent="0.45">
      <c r="A270" t="s">
        <v>8214</v>
      </c>
      <c r="B270" t="s">
        <v>11969</v>
      </c>
      <c r="C270" t="s">
        <v>8213</v>
      </c>
    </row>
    <row r="271" spans="1:3" x14ac:dyDescent="0.45">
      <c r="A271" t="s">
        <v>7819</v>
      </c>
      <c r="B271" t="s">
        <v>11830</v>
      </c>
      <c r="C271" t="s">
        <v>7817</v>
      </c>
    </row>
    <row r="272" spans="1:3" x14ac:dyDescent="0.45">
      <c r="A272" t="s">
        <v>6690</v>
      </c>
      <c r="B272" t="s">
        <v>12024</v>
      </c>
      <c r="C272" t="s">
        <v>6688</v>
      </c>
    </row>
    <row r="273" spans="1:3" x14ac:dyDescent="0.45">
      <c r="A273" t="s">
        <v>7422</v>
      </c>
      <c r="B273" t="s">
        <v>11954</v>
      </c>
      <c r="C273" t="s">
        <v>7420</v>
      </c>
    </row>
    <row r="274" spans="1:3" x14ac:dyDescent="0.45">
      <c r="A274" t="s">
        <v>6881</v>
      </c>
      <c r="B274" t="s">
        <v>11986</v>
      </c>
      <c r="C274" t="s">
        <v>6879</v>
      </c>
    </row>
    <row r="275" spans="1:3" x14ac:dyDescent="0.45">
      <c r="A275" t="s">
        <v>9104</v>
      </c>
      <c r="B275" t="s">
        <v>12083</v>
      </c>
      <c r="C275" t="s">
        <v>6888</v>
      </c>
    </row>
    <row r="276" spans="1:3" x14ac:dyDescent="0.45">
      <c r="A276" t="s">
        <v>13306</v>
      </c>
      <c r="B276" t="s">
        <v>13368</v>
      </c>
      <c r="C276" t="s">
        <v>13468</v>
      </c>
    </row>
    <row r="277" spans="1:3" x14ac:dyDescent="0.45">
      <c r="A277" t="s">
        <v>13295</v>
      </c>
      <c r="B277" t="s">
        <v>13363</v>
      </c>
      <c r="C277" t="s">
        <v>13469</v>
      </c>
    </row>
    <row r="278" spans="1:3" x14ac:dyDescent="0.45">
      <c r="A278" t="s">
        <v>8914</v>
      </c>
      <c r="B278" t="s">
        <v>11966</v>
      </c>
      <c r="C278" t="s">
        <v>8912</v>
      </c>
    </row>
    <row r="279" spans="1:3" x14ac:dyDescent="0.45">
      <c r="A279" t="s">
        <v>10954</v>
      </c>
      <c r="B279" t="s">
        <v>11864</v>
      </c>
      <c r="C279" t="s">
        <v>7946</v>
      </c>
    </row>
    <row r="280" spans="1:3" x14ac:dyDescent="0.45">
      <c r="A280" t="s">
        <v>11240</v>
      </c>
      <c r="B280" t="s">
        <v>11826</v>
      </c>
      <c r="C280" t="s">
        <v>11236</v>
      </c>
    </row>
    <row r="281" spans="1:3" x14ac:dyDescent="0.45">
      <c r="A281" t="s">
        <v>11059</v>
      </c>
      <c r="B281" t="s">
        <v>11850</v>
      </c>
      <c r="C281" t="s">
        <v>11052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3CA78-1841-454C-8553-FAD02F74DDA1}">
  <dimension ref="A1:B281"/>
  <sheetViews>
    <sheetView workbookViewId="0">
      <selection activeCell="I25" sqref="I25"/>
    </sheetView>
  </sheetViews>
  <sheetFormatPr defaultRowHeight="14.25" x14ac:dyDescent="0.45"/>
  <cols>
    <col min="1" max="1" width="154" bestFit="1" customWidth="1"/>
    <col min="2" max="2" width="56.73046875" bestFit="1" customWidth="1"/>
  </cols>
  <sheetData>
    <row r="1" spans="1:2" x14ac:dyDescent="0.45">
      <c r="A1" t="s">
        <v>11751</v>
      </c>
      <c r="B1" t="s">
        <v>11714</v>
      </c>
    </row>
    <row r="2" spans="1:2" x14ac:dyDescent="0.45">
      <c r="A2" t="s">
        <v>9092</v>
      </c>
      <c r="B2" t="s">
        <v>12084</v>
      </c>
    </row>
    <row r="3" spans="1:2" x14ac:dyDescent="0.45">
      <c r="A3" t="s">
        <v>9173</v>
      </c>
      <c r="B3" t="s">
        <v>12075</v>
      </c>
    </row>
    <row r="4" spans="1:2" x14ac:dyDescent="0.45">
      <c r="A4" t="s">
        <v>11622</v>
      </c>
      <c r="B4" t="s">
        <v>11774</v>
      </c>
    </row>
    <row r="5" spans="1:2" x14ac:dyDescent="0.45">
      <c r="A5" t="s">
        <v>8708</v>
      </c>
      <c r="B5" t="s">
        <v>11872</v>
      </c>
    </row>
    <row r="6" spans="1:2" x14ac:dyDescent="0.45">
      <c r="A6" t="s">
        <v>9667</v>
      </c>
      <c r="B6" t="s">
        <v>12019</v>
      </c>
    </row>
    <row r="7" spans="1:2" x14ac:dyDescent="0.45">
      <c r="A7" t="s">
        <v>6097</v>
      </c>
      <c r="B7" t="s">
        <v>12042</v>
      </c>
    </row>
    <row r="8" spans="1:2" x14ac:dyDescent="0.45">
      <c r="A8" t="s">
        <v>8569</v>
      </c>
      <c r="B8" t="s">
        <v>11898</v>
      </c>
    </row>
    <row r="9" spans="1:2" x14ac:dyDescent="0.45">
      <c r="A9" t="s">
        <v>6961</v>
      </c>
      <c r="B9" t="s">
        <v>11788</v>
      </c>
    </row>
    <row r="10" spans="1:2" x14ac:dyDescent="0.45">
      <c r="A10" t="s">
        <v>10632</v>
      </c>
      <c r="B10" t="s">
        <v>11904</v>
      </c>
    </row>
    <row r="11" spans="1:2" x14ac:dyDescent="0.45">
      <c r="A11" t="s">
        <v>13328</v>
      </c>
      <c r="B11" t="s">
        <v>13390</v>
      </c>
    </row>
    <row r="12" spans="1:2" x14ac:dyDescent="0.45">
      <c r="A12" t="s">
        <v>13326</v>
      </c>
      <c r="B12" t="s">
        <v>13388</v>
      </c>
    </row>
    <row r="13" spans="1:2" x14ac:dyDescent="0.45">
      <c r="A13" t="s">
        <v>13300</v>
      </c>
      <c r="B13" t="s">
        <v>13362</v>
      </c>
    </row>
    <row r="14" spans="1:2" x14ac:dyDescent="0.45">
      <c r="A14" t="s">
        <v>13317</v>
      </c>
      <c r="B14" t="s">
        <v>13379</v>
      </c>
    </row>
    <row r="15" spans="1:2" x14ac:dyDescent="0.45">
      <c r="A15" t="s">
        <v>13334</v>
      </c>
      <c r="B15" t="s">
        <v>13396</v>
      </c>
    </row>
    <row r="16" spans="1:2" x14ac:dyDescent="0.45">
      <c r="A16" t="s">
        <v>13319</v>
      </c>
      <c r="B16" t="s">
        <v>13381</v>
      </c>
    </row>
    <row r="17" spans="1:2" x14ac:dyDescent="0.45">
      <c r="A17" t="s">
        <v>13343</v>
      </c>
      <c r="B17" t="s">
        <v>13405</v>
      </c>
    </row>
    <row r="18" spans="1:2" x14ac:dyDescent="0.45">
      <c r="A18" t="s">
        <v>13321</v>
      </c>
      <c r="B18" t="s">
        <v>13383</v>
      </c>
    </row>
    <row r="19" spans="1:2" x14ac:dyDescent="0.45">
      <c r="A19" t="s">
        <v>13312</v>
      </c>
      <c r="B19" t="s">
        <v>13373</v>
      </c>
    </row>
    <row r="20" spans="1:2" x14ac:dyDescent="0.45">
      <c r="A20" t="s">
        <v>13311</v>
      </c>
      <c r="B20" t="s">
        <v>13372</v>
      </c>
    </row>
    <row r="21" spans="1:2" x14ac:dyDescent="0.45">
      <c r="A21" t="s">
        <v>13301</v>
      </c>
      <c r="B21" t="s">
        <v>13353</v>
      </c>
    </row>
    <row r="22" spans="1:2" x14ac:dyDescent="0.45">
      <c r="A22" t="s">
        <v>13307</v>
      </c>
      <c r="B22" t="s">
        <v>13369</v>
      </c>
    </row>
    <row r="23" spans="1:2" x14ac:dyDescent="0.45">
      <c r="A23" t="s">
        <v>7873</v>
      </c>
      <c r="B23" t="s">
        <v>11854</v>
      </c>
    </row>
    <row r="24" spans="1:2" x14ac:dyDescent="0.45">
      <c r="A24" t="s">
        <v>13323</v>
      </c>
      <c r="B24" t="s">
        <v>13385</v>
      </c>
    </row>
    <row r="25" spans="1:2" x14ac:dyDescent="0.45">
      <c r="A25" t="s">
        <v>8065</v>
      </c>
      <c r="B25" t="s">
        <v>11998</v>
      </c>
    </row>
    <row r="26" spans="1:2" x14ac:dyDescent="0.45">
      <c r="A26" t="s">
        <v>7533</v>
      </c>
      <c r="B26" t="s">
        <v>11942</v>
      </c>
    </row>
    <row r="27" spans="1:2" x14ac:dyDescent="0.45">
      <c r="A27" t="s">
        <v>6629</v>
      </c>
      <c r="B27" t="s">
        <v>12026</v>
      </c>
    </row>
    <row r="28" spans="1:2" x14ac:dyDescent="0.45">
      <c r="A28" t="s">
        <v>7597</v>
      </c>
      <c r="B28" t="s">
        <v>11862</v>
      </c>
    </row>
    <row r="29" spans="1:2" x14ac:dyDescent="0.45">
      <c r="A29" t="s">
        <v>13309</v>
      </c>
      <c r="B29" t="s">
        <v>13371</v>
      </c>
    </row>
    <row r="30" spans="1:2" x14ac:dyDescent="0.45">
      <c r="A30" t="s">
        <v>7263</v>
      </c>
      <c r="B30" t="s">
        <v>12011</v>
      </c>
    </row>
    <row r="31" spans="1:2" x14ac:dyDescent="0.45">
      <c r="A31" t="s">
        <v>8973</v>
      </c>
      <c r="B31" t="s">
        <v>11918</v>
      </c>
    </row>
    <row r="32" spans="1:2" x14ac:dyDescent="0.45">
      <c r="A32" t="s">
        <v>8990</v>
      </c>
      <c r="B32" t="s">
        <v>11846</v>
      </c>
    </row>
    <row r="33" spans="1:2" x14ac:dyDescent="0.45">
      <c r="A33" t="s">
        <v>7990</v>
      </c>
      <c r="B33" t="s">
        <v>11793</v>
      </c>
    </row>
    <row r="34" spans="1:2" x14ac:dyDescent="0.45">
      <c r="A34" t="s">
        <v>7272</v>
      </c>
      <c r="B34" t="s">
        <v>12012</v>
      </c>
    </row>
    <row r="35" spans="1:2" x14ac:dyDescent="0.45">
      <c r="A35" t="s">
        <v>8040</v>
      </c>
      <c r="B35" t="s">
        <v>12015</v>
      </c>
    </row>
    <row r="36" spans="1:2" x14ac:dyDescent="0.45">
      <c r="A36" t="s">
        <v>13333</v>
      </c>
      <c r="B36" t="s">
        <v>13395</v>
      </c>
    </row>
    <row r="37" spans="1:2" x14ac:dyDescent="0.45">
      <c r="A37" t="s">
        <v>931</v>
      </c>
      <c r="B37" t="s">
        <v>12064</v>
      </c>
    </row>
    <row r="38" spans="1:2" x14ac:dyDescent="0.45">
      <c r="A38" t="s">
        <v>1207</v>
      </c>
      <c r="B38" t="s">
        <v>12056</v>
      </c>
    </row>
    <row r="39" spans="1:2" x14ac:dyDescent="0.45">
      <c r="A39" t="s">
        <v>3055</v>
      </c>
      <c r="B39" t="s">
        <v>11913</v>
      </c>
    </row>
    <row r="40" spans="1:2" x14ac:dyDescent="0.45">
      <c r="A40" t="s">
        <v>3313</v>
      </c>
      <c r="B40" t="s">
        <v>11995</v>
      </c>
    </row>
    <row r="41" spans="1:2" x14ac:dyDescent="0.45">
      <c r="A41" t="s">
        <v>2917</v>
      </c>
      <c r="B41" t="s">
        <v>12033</v>
      </c>
    </row>
    <row r="42" spans="1:2" x14ac:dyDescent="0.45">
      <c r="A42" t="s">
        <v>3992</v>
      </c>
      <c r="B42" t="s">
        <v>11920</v>
      </c>
    </row>
    <row r="43" spans="1:2" x14ac:dyDescent="0.45">
      <c r="A43" t="s">
        <v>3248</v>
      </c>
      <c r="B43" t="s">
        <v>12068</v>
      </c>
    </row>
    <row r="44" spans="1:2" x14ac:dyDescent="0.45">
      <c r="A44" t="s">
        <v>3103</v>
      </c>
      <c r="B44" t="s">
        <v>11814</v>
      </c>
    </row>
    <row r="45" spans="1:2" x14ac:dyDescent="0.45">
      <c r="A45" t="s">
        <v>670</v>
      </c>
      <c r="B45" t="s">
        <v>12071</v>
      </c>
    </row>
    <row r="46" spans="1:2" x14ac:dyDescent="0.45">
      <c r="A46" t="s">
        <v>13305</v>
      </c>
      <c r="B46" t="s">
        <v>13366</v>
      </c>
    </row>
    <row r="47" spans="1:2" x14ac:dyDescent="0.45">
      <c r="A47" t="s">
        <v>2627</v>
      </c>
      <c r="B47" t="s">
        <v>12037</v>
      </c>
    </row>
    <row r="48" spans="1:2" x14ac:dyDescent="0.45">
      <c r="A48" t="s">
        <v>3365</v>
      </c>
      <c r="B48" t="s">
        <v>11894</v>
      </c>
    </row>
    <row r="49" spans="1:2" x14ac:dyDescent="0.45">
      <c r="A49" t="s">
        <v>1800</v>
      </c>
      <c r="B49" t="s">
        <v>11979</v>
      </c>
    </row>
    <row r="50" spans="1:2" x14ac:dyDescent="0.45">
      <c r="A50" t="s">
        <v>2326</v>
      </c>
      <c r="B50" t="s">
        <v>11957</v>
      </c>
    </row>
    <row r="51" spans="1:2" x14ac:dyDescent="0.45">
      <c r="A51" t="s">
        <v>2768</v>
      </c>
      <c r="B51" t="s">
        <v>12001</v>
      </c>
    </row>
    <row r="52" spans="1:2" x14ac:dyDescent="0.45">
      <c r="A52" t="s">
        <v>10391</v>
      </c>
      <c r="B52" t="s">
        <v>11932</v>
      </c>
    </row>
    <row r="53" spans="1:2" x14ac:dyDescent="0.45">
      <c r="A53" t="s">
        <v>4405</v>
      </c>
      <c r="B53" t="s">
        <v>11859</v>
      </c>
    </row>
    <row r="54" spans="1:2" x14ac:dyDescent="0.45">
      <c r="A54" t="s">
        <v>4303</v>
      </c>
      <c r="B54" t="s">
        <v>11868</v>
      </c>
    </row>
    <row r="55" spans="1:2" x14ac:dyDescent="0.45">
      <c r="A55" t="s">
        <v>3685</v>
      </c>
      <c r="B55" t="s">
        <v>11819</v>
      </c>
    </row>
    <row r="56" spans="1:2" x14ac:dyDescent="0.45">
      <c r="A56" t="s">
        <v>4820</v>
      </c>
      <c r="B56" t="s">
        <v>11981</v>
      </c>
    </row>
    <row r="57" spans="1:2" x14ac:dyDescent="0.45">
      <c r="A57" t="s">
        <v>2646</v>
      </c>
      <c r="B57" t="s">
        <v>11992</v>
      </c>
    </row>
    <row r="58" spans="1:2" x14ac:dyDescent="0.45">
      <c r="A58" t="s">
        <v>3736</v>
      </c>
      <c r="B58" t="s">
        <v>12034</v>
      </c>
    </row>
    <row r="59" spans="1:2" x14ac:dyDescent="0.45">
      <c r="A59" t="s">
        <v>13314</v>
      </c>
      <c r="B59" t="s">
        <v>13376</v>
      </c>
    </row>
    <row r="60" spans="1:2" x14ac:dyDescent="0.45">
      <c r="A60" t="s">
        <v>10201</v>
      </c>
      <c r="B60" t="s">
        <v>11955</v>
      </c>
    </row>
    <row r="61" spans="1:2" x14ac:dyDescent="0.45">
      <c r="A61" t="s">
        <v>11123</v>
      </c>
      <c r="B61" t="s">
        <v>11842</v>
      </c>
    </row>
    <row r="62" spans="1:2" x14ac:dyDescent="0.45">
      <c r="A62" t="s">
        <v>4671</v>
      </c>
      <c r="B62" t="s">
        <v>11919</v>
      </c>
    </row>
    <row r="63" spans="1:2" x14ac:dyDescent="0.45">
      <c r="A63" t="s">
        <v>11449</v>
      </c>
      <c r="B63" t="s">
        <v>11798</v>
      </c>
    </row>
    <row r="64" spans="1:2" x14ac:dyDescent="0.45">
      <c r="A64" t="s">
        <v>2815</v>
      </c>
      <c r="B64" t="s">
        <v>12003</v>
      </c>
    </row>
    <row r="65" spans="1:2" x14ac:dyDescent="0.45">
      <c r="A65" t="s">
        <v>3790</v>
      </c>
      <c r="B65" t="s">
        <v>11914</v>
      </c>
    </row>
    <row r="66" spans="1:2" x14ac:dyDescent="0.45">
      <c r="A66" t="s">
        <v>3922</v>
      </c>
      <c r="B66" t="s">
        <v>13374</v>
      </c>
    </row>
    <row r="67" spans="1:2" x14ac:dyDescent="0.45">
      <c r="A67" t="s">
        <v>13291</v>
      </c>
      <c r="B67" t="s">
        <v>13357</v>
      </c>
    </row>
    <row r="68" spans="1:2" x14ac:dyDescent="0.45">
      <c r="A68" t="s">
        <v>3851</v>
      </c>
      <c r="B68" t="s">
        <v>11916</v>
      </c>
    </row>
    <row r="69" spans="1:2" x14ac:dyDescent="0.45">
      <c r="A69" t="s">
        <v>7508</v>
      </c>
      <c r="B69" t="s">
        <v>11777</v>
      </c>
    </row>
    <row r="70" spans="1:2" x14ac:dyDescent="0.45">
      <c r="A70" t="s">
        <v>634</v>
      </c>
      <c r="B70" t="s">
        <v>11812</v>
      </c>
    </row>
    <row r="71" spans="1:2" x14ac:dyDescent="0.45">
      <c r="A71" t="s">
        <v>13304</v>
      </c>
      <c r="B71" t="s">
        <v>13365</v>
      </c>
    </row>
    <row r="72" spans="1:2" x14ac:dyDescent="0.45">
      <c r="A72" t="s">
        <v>6602</v>
      </c>
      <c r="B72" t="s">
        <v>12077</v>
      </c>
    </row>
    <row r="73" spans="1:2" x14ac:dyDescent="0.45">
      <c r="A73" t="s">
        <v>1553</v>
      </c>
      <c r="B73" t="s">
        <v>11789</v>
      </c>
    </row>
    <row r="74" spans="1:2" x14ac:dyDescent="0.45">
      <c r="A74" t="s">
        <v>3763</v>
      </c>
      <c r="B74" t="s">
        <v>11775</v>
      </c>
    </row>
    <row r="75" spans="1:2" x14ac:dyDescent="0.45">
      <c r="A75" t="s">
        <v>1200</v>
      </c>
      <c r="B75" t="s">
        <v>11852</v>
      </c>
    </row>
    <row r="76" spans="1:2" x14ac:dyDescent="0.45">
      <c r="A76" t="s">
        <v>1488</v>
      </c>
      <c r="B76" t="s">
        <v>11781</v>
      </c>
    </row>
    <row r="77" spans="1:2" x14ac:dyDescent="0.45">
      <c r="A77" t="s">
        <v>663</v>
      </c>
      <c r="B77" t="s">
        <v>12021</v>
      </c>
    </row>
    <row r="78" spans="1:2" x14ac:dyDescent="0.45">
      <c r="A78" t="s">
        <v>3986</v>
      </c>
      <c r="B78" t="s">
        <v>12023</v>
      </c>
    </row>
    <row r="79" spans="1:2" x14ac:dyDescent="0.45">
      <c r="A79" t="s">
        <v>2008</v>
      </c>
      <c r="B79" t="s">
        <v>12061</v>
      </c>
    </row>
    <row r="80" spans="1:2" x14ac:dyDescent="0.45">
      <c r="A80" t="s">
        <v>9582</v>
      </c>
      <c r="B80" t="s">
        <v>12029</v>
      </c>
    </row>
    <row r="81" spans="1:2" x14ac:dyDescent="0.45">
      <c r="A81" t="s">
        <v>3254</v>
      </c>
      <c r="B81" t="s">
        <v>11944</v>
      </c>
    </row>
    <row r="82" spans="1:2" x14ac:dyDescent="0.45">
      <c r="A82" t="s">
        <v>7840</v>
      </c>
      <c r="B82" t="s">
        <v>11959</v>
      </c>
    </row>
    <row r="83" spans="1:2" x14ac:dyDescent="0.45">
      <c r="A83" t="s">
        <v>7965</v>
      </c>
      <c r="B83" t="s">
        <v>11772</v>
      </c>
    </row>
    <row r="84" spans="1:2" x14ac:dyDescent="0.45">
      <c r="A84" t="s">
        <v>7787</v>
      </c>
      <c r="B84" t="s">
        <v>11804</v>
      </c>
    </row>
    <row r="85" spans="1:2" x14ac:dyDescent="0.45">
      <c r="A85" t="s">
        <v>13288</v>
      </c>
      <c r="B85" t="s">
        <v>13351</v>
      </c>
    </row>
    <row r="86" spans="1:2" x14ac:dyDescent="0.45">
      <c r="A86" t="s">
        <v>7857</v>
      </c>
      <c r="B86" t="s">
        <v>12039</v>
      </c>
    </row>
    <row r="87" spans="1:2" x14ac:dyDescent="0.45">
      <c r="A87" t="s">
        <v>6740</v>
      </c>
      <c r="B87" t="s">
        <v>11937</v>
      </c>
    </row>
    <row r="88" spans="1:2" x14ac:dyDescent="0.45">
      <c r="A88" t="s">
        <v>8023</v>
      </c>
      <c r="B88" t="s">
        <v>11887</v>
      </c>
    </row>
    <row r="89" spans="1:2" x14ac:dyDescent="0.45">
      <c r="A89" t="s">
        <v>7169</v>
      </c>
      <c r="B89" t="s">
        <v>12054</v>
      </c>
    </row>
    <row r="90" spans="1:2" x14ac:dyDescent="0.45">
      <c r="A90" t="s">
        <v>7656</v>
      </c>
      <c r="B90" t="s">
        <v>13367</v>
      </c>
    </row>
    <row r="91" spans="1:2" x14ac:dyDescent="0.45">
      <c r="A91" t="s">
        <v>7245</v>
      </c>
      <c r="B91" t="s">
        <v>11925</v>
      </c>
    </row>
    <row r="92" spans="1:2" x14ac:dyDescent="0.45">
      <c r="A92" t="s">
        <v>10980</v>
      </c>
      <c r="B92" t="s">
        <v>11860</v>
      </c>
    </row>
    <row r="93" spans="1:2" x14ac:dyDescent="0.45">
      <c r="A93" t="s">
        <v>10405</v>
      </c>
      <c r="B93" t="s">
        <v>11930</v>
      </c>
    </row>
    <row r="94" spans="1:2" x14ac:dyDescent="0.45">
      <c r="A94" t="s">
        <v>8957</v>
      </c>
      <c r="B94" t="s">
        <v>11949</v>
      </c>
    </row>
    <row r="95" spans="1:2" x14ac:dyDescent="0.45">
      <c r="A95" t="s">
        <v>6593</v>
      </c>
      <c r="B95" t="s">
        <v>12008</v>
      </c>
    </row>
    <row r="96" spans="1:2" x14ac:dyDescent="0.45">
      <c r="A96" t="s">
        <v>6785</v>
      </c>
      <c r="B96" t="s">
        <v>11835</v>
      </c>
    </row>
    <row r="97" spans="1:2" x14ac:dyDescent="0.45">
      <c r="A97" t="s">
        <v>6801</v>
      </c>
      <c r="B97" t="s">
        <v>11820</v>
      </c>
    </row>
    <row r="98" spans="1:2" x14ac:dyDescent="0.45">
      <c r="A98" t="s">
        <v>9938</v>
      </c>
      <c r="B98" t="s">
        <v>11987</v>
      </c>
    </row>
    <row r="99" spans="1:2" x14ac:dyDescent="0.45">
      <c r="A99" t="s">
        <v>7403</v>
      </c>
      <c r="B99" t="s">
        <v>11771</v>
      </c>
    </row>
    <row r="100" spans="1:2" x14ac:dyDescent="0.45">
      <c r="A100" t="s">
        <v>10431</v>
      </c>
      <c r="B100" t="s">
        <v>11927</v>
      </c>
    </row>
    <row r="101" spans="1:2" x14ac:dyDescent="0.45">
      <c r="A101" t="s">
        <v>6620</v>
      </c>
      <c r="B101" t="s">
        <v>11982</v>
      </c>
    </row>
    <row r="102" spans="1:2" x14ac:dyDescent="0.45">
      <c r="A102" t="s">
        <v>8098</v>
      </c>
      <c r="B102" t="s">
        <v>11897</v>
      </c>
    </row>
    <row r="103" spans="1:2" x14ac:dyDescent="0.45">
      <c r="A103" t="s">
        <v>8643</v>
      </c>
      <c r="B103" t="s">
        <v>11766</v>
      </c>
    </row>
    <row r="104" spans="1:2" x14ac:dyDescent="0.45">
      <c r="A104" t="s">
        <v>7102</v>
      </c>
      <c r="B104" t="s">
        <v>11911</v>
      </c>
    </row>
    <row r="105" spans="1:2" x14ac:dyDescent="0.45">
      <c r="A105" t="s">
        <v>11337</v>
      </c>
      <c r="B105" t="s">
        <v>11813</v>
      </c>
    </row>
    <row r="106" spans="1:2" x14ac:dyDescent="0.45">
      <c r="A106" t="s">
        <v>13303</v>
      </c>
      <c r="B106" t="s">
        <v>13364</v>
      </c>
    </row>
    <row r="107" spans="1:2" x14ac:dyDescent="0.45">
      <c r="A107" t="s">
        <v>10715</v>
      </c>
      <c r="B107" t="s">
        <v>11896</v>
      </c>
    </row>
    <row r="108" spans="1:2" x14ac:dyDescent="0.45">
      <c r="A108" t="s">
        <v>10420</v>
      </c>
      <c r="B108" t="s">
        <v>11928</v>
      </c>
    </row>
    <row r="109" spans="1:2" x14ac:dyDescent="0.45">
      <c r="A109" t="s">
        <v>7672</v>
      </c>
      <c r="B109" t="s">
        <v>11924</v>
      </c>
    </row>
    <row r="110" spans="1:2" x14ac:dyDescent="0.45">
      <c r="A110" t="s">
        <v>9856</v>
      </c>
      <c r="B110" t="s">
        <v>11996</v>
      </c>
    </row>
    <row r="111" spans="1:2" x14ac:dyDescent="0.45">
      <c r="A111" t="s">
        <v>8807</v>
      </c>
      <c r="B111" t="s">
        <v>11877</v>
      </c>
    </row>
    <row r="112" spans="1:2" x14ac:dyDescent="0.45">
      <c r="A112" t="s">
        <v>7746</v>
      </c>
      <c r="B112" t="s">
        <v>11783</v>
      </c>
    </row>
    <row r="113" spans="1:2" x14ac:dyDescent="0.45">
      <c r="A113" t="s">
        <v>10131</v>
      </c>
      <c r="B113" t="s">
        <v>11963</v>
      </c>
    </row>
    <row r="114" spans="1:2" x14ac:dyDescent="0.45">
      <c r="A114" t="s">
        <v>7347</v>
      </c>
      <c r="B114" t="s">
        <v>12035</v>
      </c>
    </row>
    <row r="115" spans="1:2" x14ac:dyDescent="0.45">
      <c r="A115" t="s">
        <v>9927</v>
      </c>
      <c r="B115" t="s">
        <v>11988</v>
      </c>
    </row>
    <row r="116" spans="1:2" x14ac:dyDescent="0.45">
      <c r="A116" t="s">
        <v>7085</v>
      </c>
      <c r="B116" t="s">
        <v>11853</v>
      </c>
    </row>
    <row r="117" spans="1:2" x14ac:dyDescent="0.45">
      <c r="A117" t="s">
        <v>8723</v>
      </c>
      <c r="B117" t="s">
        <v>11889</v>
      </c>
    </row>
    <row r="118" spans="1:2" x14ac:dyDescent="0.45">
      <c r="A118" t="s">
        <v>7160</v>
      </c>
      <c r="B118" t="s">
        <v>12045</v>
      </c>
    </row>
    <row r="119" spans="1:2" x14ac:dyDescent="0.45">
      <c r="A119" t="s">
        <v>11114</v>
      </c>
      <c r="B119" t="s">
        <v>11843</v>
      </c>
    </row>
    <row r="120" spans="1:2" x14ac:dyDescent="0.45">
      <c r="A120" t="s">
        <v>8199</v>
      </c>
      <c r="B120" t="s">
        <v>11847</v>
      </c>
    </row>
    <row r="121" spans="1:2" x14ac:dyDescent="0.45">
      <c r="A121" t="s">
        <v>8229</v>
      </c>
      <c r="B121" t="s">
        <v>12018</v>
      </c>
    </row>
    <row r="122" spans="1:2" x14ac:dyDescent="0.45">
      <c r="A122" t="s">
        <v>8905</v>
      </c>
      <c r="B122" t="s">
        <v>12036</v>
      </c>
    </row>
    <row r="123" spans="1:2" x14ac:dyDescent="0.45">
      <c r="A123" t="s">
        <v>11570</v>
      </c>
      <c r="B123" t="s">
        <v>11782</v>
      </c>
    </row>
    <row r="124" spans="1:2" x14ac:dyDescent="0.45">
      <c r="A124" t="s">
        <v>7127</v>
      </c>
      <c r="B124" t="s">
        <v>12020</v>
      </c>
    </row>
    <row r="125" spans="1:2" x14ac:dyDescent="0.45">
      <c r="A125" t="s">
        <v>7386</v>
      </c>
      <c r="B125" t="s">
        <v>11980</v>
      </c>
    </row>
    <row r="126" spans="1:2" x14ac:dyDescent="0.45">
      <c r="A126" t="s">
        <v>7565</v>
      </c>
      <c r="B126" t="s">
        <v>11947</v>
      </c>
    </row>
    <row r="127" spans="1:2" x14ac:dyDescent="0.45">
      <c r="A127" t="s">
        <v>7438</v>
      </c>
      <c r="B127" t="s">
        <v>12014</v>
      </c>
    </row>
    <row r="128" spans="1:2" x14ac:dyDescent="0.45">
      <c r="A128" t="s">
        <v>13316</v>
      </c>
      <c r="B128" t="s">
        <v>13378</v>
      </c>
    </row>
    <row r="129" spans="1:2" x14ac:dyDescent="0.45">
      <c r="A129" t="s">
        <v>13318</v>
      </c>
      <c r="B129" t="s">
        <v>13380</v>
      </c>
    </row>
    <row r="130" spans="1:2" x14ac:dyDescent="0.45">
      <c r="A130" t="s">
        <v>13330</v>
      </c>
      <c r="B130" t="s">
        <v>13392</v>
      </c>
    </row>
    <row r="131" spans="1:2" x14ac:dyDescent="0.45">
      <c r="A131" t="s">
        <v>13320</v>
      </c>
      <c r="B131" t="s">
        <v>13382</v>
      </c>
    </row>
    <row r="132" spans="1:2" x14ac:dyDescent="0.45">
      <c r="A132" t="s">
        <v>13296</v>
      </c>
      <c r="B132" t="s">
        <v>13358</v>
      </c>
    </row>
    <row r="133" spans="1:2" x14ac:dyDescent="0.45">
      <c r="A133" t="s">
        <v>13292</v>
      </c>
      <c r="B133" t="s">
        <v>13359</v>
      </c>
    </row>
    <row r="134" spans="1:2" x14ac:dyDescent="0.45">
      <c r="A134" t="s">
        <v>13344</v>
      </c>
      <c r="B134" t="s">
        <v>13406</v>
      </c>
    </row>
    <row r="135" spans="1:2" x14ac:dyDescent="0.45">
      <c r="A135" t="s">
        <v>13346</v>
      </c>
      <c r="B135" t="s">
        <v>13408</v>
      </c>
    </row>
    <row r="136" spans="1:2" x14ac:dyDescent="0.45">
      <c r="A136" t="s">
        <v>13331</v>
      </c>
      <c r="B136" t="s">
        <v>13393</v>
      </c>
    </row>
    <row r="137" spans="1:2" x14ac:dyDescent="0.45">
      <c r="A137" t="s">
        <v>13313</v>
      </c>
      <c r="B137" t="s">
        <v>13375</v>
      </c>
    </row>
    <row r="138" spans="1:2" x14ac:dyDescent="0.45">
      <c r="A138" t="s">
        <v>13337</v>
      </c>
      <c r="B138" t="s">
        <v>13399</v>
      </c>
    </row>
    <row r="139" spans="1:2" x14ac:dyDescent="0.45">
      <c r="A139" t="s">
        <v>13329</v>
      </c>
      <c r="B139" t="s">
        <v>13391</v>
      </c>
    </row>
    <row r="140" spans="1:2" x14ac:dyDescent="0.45">
      <c r="A140" t="s">
        <v>13322</v>
      </c>
      <c r="B140" t="s">
        <v>13384</v>
      </c>
    </row>
    <row r="141" spans="1:2" x14ac:dyDescent="0.45">
      <c r="A141" t="s">
        <v>10827</v>
      </c>
      <c r="B141" t="s">
        <v>11880</v>
      </c>
    </row>
    <row r="142" spans="1:2" x14ac:dyDescent="0.45">
      <c r="A142" t="s">
        <v>7143</v>
      </c>
      <c r="B142" t="s">
        <v>11844</v>
      </c>
    </row>
    <row r="143" spans="1:2" x14ac:dyDescent="0.45">
      <c r="A143" t="s">
        <v>13345</v>
      </c>
      <c r="B143" t="s">
        <v>13407</v>
      </c>
    </row>
    <row r="144" spans="1:2" x14ac:dyDescent="0.45">
      <c r="A144" t="s">
        <v>442</v>
      </c>
      <c r="B144" t="s">
        <v>12009</v>
      </c>
    </row>
    <row r="145" spans="1:2" x14ac:dyDescent="0.45">
      <c r="A145" t="s">
        <v>571</v>
      </c>
      <c r="B145" t="s">
        <v>11833</v>
      </c>
    </row>
    <row r="146" spans="1:2" x14ac:dyDescent="0.45">
      <c r="A146" t="s">
        <v>534</v>
      </c>
      <c r="B146" t="s">
        <v>11791</v>
      </c>
    </row>
    <row r="147" spans="1:2" x14ac:dyDescent="0.45">
      <c r="A147" t="s">
        <v>452</v>
      </c>
      <c r="B147" t="s">
        <v>12010</v>
      </c>
    </row>
    <row r="148" spans="1:2" x14ac:dyDescent="0.45">
      <c r="A148" t="s">
        <v>398</v>
      </c>
      <c r="B148" t="s">
        <v>11926</v>
      </c>
    </row>
    <row r="149" spans="1:2" x14ac:dyDescent="0.45">
      <c r="A149" t="s">
        <v>563</v>
      </c>
      <c r="B149" t="s">
        <v>11831</v>
      </c>
    </row>
    <row r="150" spans="1:2" x14ac:dyDescent="0.45">
      <c r="A150" t="s">
        <v>13294</v>
      </c>
      <c r="B150" t="s">
        <v>13361</v>
      </c>
    </row>
    <row r="151" spans="1:2" x14ac:dyDescent="0.45">
      <c r="A151" t="s">
        <v>13324</v>
      </c>
      <c r="B151" t="s">
        <v>13386</v>
      </c>
    </row>
    <row r="152" spans="1:2" x14ac:dyDescent="0.45">
      <c r="A152" t="s">
        <v>13339</v>
      </c>
      <c r="B152" t="s">
        <v>13401</v>
      </c>
    </row>
    <row r="153" spans="1:2" x14ac:dyDescent="0.45">
      <c r="A153" t="s">
        <v>13340</v>
      </c>
      <c r="B153" t="s">
        <v>13402</v>
      </c>
    </row>
    <row r="154" spans="1:2" x14ac:dyDescent="0.45">
      <c r="A154" t="s">
        <v>7638</v>
      </c>
      <c r="B154" t="s">
        <v>12005</v>
      </c>
    </row>
    <row r="155" spans="1:2" x14ac:dyDescent="0.45">
      <c r="A155" t="s">
        <v>9391</v>
      </c>
      <c r="B155" t="s">
        <v>12051</v>
      </c>
    </row>
    <row r="156" spans="1:2" x14ac:dyDescent="0.45">
      <c r="A156" t="s">
        <v>11173</v>
      </c>
      <c r="B156" t="s">
        <v>11836</v>
      </c>
    </row>
    <row r="157" spans="1:2" x14ac:dyDescent="0.45">
      <c r="A157" t="s">
        <v>6041</v>
      </c>
      <c r="B157" t="s">
        <v>12004</v>
      </c>
    </row>
    <row r="158" spans="1:2" x14ac:dyDescent="0.45">
      <c r="A158" t="s">
        <v>7455</v>
      </c>
      <c r="B158" t="s">
        <v>11952</v>
      </c>
    </row>
    <row r="159" spans="1:2" x14ac:dyDescent="0.45">
      <c r="A159" t="s">
        <v>13325</v>
      </c>
      <c r="B159" t="s">
        <v>13387</v>
      </c>
    </row>
    <row r="160" spans="1:2" x14ac:dyDescent="0.45">
      <c r="A160" t="s">
        <v>13327</v>
      </c>
      <c r="B160" t="s">
        <v>13389</v>
      </c>
    </row>
    <row r="161" spans="1:2" x14ac:dyDescent="0.45">
      <c r="A161" t="s">
        <v>13293</v>
      </c>
      <c r="B161" t="s">
        <v>13360</v>
      </c>
    </row>
    <row r="162" spans="1:2" x14ac:dyDescent="0.45">
      <c r="A162" t="s">
        <v>30</v>
      </c>
      <c r="B162" t="s">
        <v>11839</v>
      </c>
    </row>
    <row r="163" spans="1:2" x14ac:dyDescent="0.45">
      <c r="A163" t="s">
        <v>13338</v>
      </c>
      <c r="B163" t="s">
        <v>13400</v>
      </c>
    </row>
    <row r="164" spans="1:2" x14ac:dyDescent="0.45">
      <c r="A164" t="s">
        <v>13299</v>
      </c>
      <c r="B164" t="s">
        <v>13356</v>
      </c>
    </row>
    <row r="165" spans="1:2" x14ac:dyDescent="0.45">
      <c r="A165" t="s">
        <v>13342</v>
      </c>
      <c r="B165" t="s">
        <v>13404</v>
      </c>
    </row>
    <row r="166" spans="1:2" x14ac:dyDescent="0.45">
      <c r="A166" t="s">
        <v>10922</v>
      </c>
      <c r="B166" t="s">
        <v>11869</v>
      </c>
    </row>
    <row r="167" spans="1:2" x14ac:dyDescent="0.45">
      <c r="A167" t="s">
        <v>57</v>
      </c>
      <c r="B167" t="s">
        <v>11792</v>
      </c>
    </row>
    <row r="168" spans="1:2" x14ac:dyDescent="0.45">
      <c r="A168" t="s">
        <v>13287</v>
      </c>
      <c r="B168" t="s">
        <v>13348</v>
      </c>
    </row>
    <row r="169" spans="1:2" x14ac:dyDescent="0.45">
      <c r="A169" t="s">
        <v>13332</v>
      </c>
      <c r="B169" t="s">
        <v>13394</v>
      </c>
    </row>
    <row r="170" spans="1:2" x14ac:dyDescent="0.45">
      <c r="A170" t="s">
        <v>13341</v>
      </c>
      <c r="B170" t="s">
        <v>13403</v>
      </c>
    </row>
    <row r="171" spans="1:2" x14ac:dyDescent="0.45">
      <c r="A171" t="s">
        <v>13308</v>
      </c>
      <c r="B171" t="s">
        <v>13370</v>
      </c>
    </row>
    <row r="172" spans="1:2" x14ac:dyDescent="0.45">
      <c r="A172" t="s">
        <v>13297</v>
      </c>
      <c r="B172" t="s">
        <v>13355</v>
      </c>
    </row>
    <row r="173" spans="1:2" x14ac:dyDescent="0.45">
      <c r="A173" t="s">
        <v>13298</v>
      </c>
      <c r="B173" t="s">
        <v>13354</v>
      </c>
    </row>
    <row r="174" spans="1:2" x14ac:dyDescent="0.45">
      <c r="A174" t="s">
        <v>13290</v>
      </c>
      <c r="B174" t="s">
        <v>13352</v>
      </c>
    </row>
    <row r="175" spans="1:2" x14ac:dyDescent="0.45">
      <c r="A175" t="s">
        <v>13347</v>
      </c>
      <c r="B175" t="s">
        <v>13409</v>
      </c>
    </row>
    <row r="176" spans="1:2" x14ac:dyDescent="0.45">
      <c r="A176" t="s">
        <v>13289</v>
      </c>
      <c r="B176" t="s">
        <v>13350</v>
      </c>
    </row>
    <row r="177" spans="1:2" x14ac:dyDescent="0.45">
      <c r="A177" t="s">
        <v>7482</v>
      </c>
      <c r="B177" t="s">
        <v>11879</v>
      </c>
    </row>
    <row r="178" spans="1:2" x14ac:dyDescent="0.45">
      <c r="A178" t="s">
        <v>5871</v>
      </c>
      <c r="B178" t="s">
        <v>11933</v>
      </c>
    </row>
    <row r="179" spans="1:2" x14ac:dyDescent="0.45">
      <c r="A179" t="s">
        <v>6904</v>
      </c>
      <c r="B179" t="s">
        <v>11822</v>
      </c>
    </row>
    <row r="180" spans="1:2" x14ac:dyDescent="0.45">
      <c r="A180" t="s">
        <v>11148</v>
      </c>
      <c r="B180" t="s">
        <v>11840</v>
      </c>
    </row>
    <row r="181" spans="1:2" x14ac:dyDescent="0.45">
      <c r="A181" t="s">
        <v>6953</v>
      </c>
      <c r="B181" t="s">
        <v>12043</v>
      </c>
    </row>
    <row r="182" spans="1:2" x14ac:dyDescent="0.45">
      <c r="A182" t="s">
        <v>10150</v>
      </c>
      <c r="B182" t="s">
        <v>11961</v>
      </c>
    </row>
    <row r="183" spans="1:2" x14ac:dyDescent="0.45">
      <c r="A183" t="s">
        <v>6766</v>
      </c>
      <c r="B183" t="s">
        <v>11943</v>
      </c>
    </row>
    <row r="184" spans="1:2" x14ac:dyDescent="0.45">
      <c r="A184" t="s">
        <v>13310</v>
      </c>
      <c r="B184" t="s">
        <v>11815</v>
      </c>
    </row>
    <row r="185" spans="1:2" x14ac:dyDescent="0.45">
      <c r="A185" t="s">
        <v>13335</v>
      </c>
      <c r="B185" t="s">
        <v>13397</v>
      </c>
    </row>
    <row r="186" spans="1:2" x14ac:dyDescent="0.45">
      <c r="A186" t="s">
        <v>13336</v>
      </c>
      <c r="B186" t="s">
        <v>13398</v>
      </c>
    </row>
    <row r="187" spans="1:2" x14ac:dyDescent="0.45">
      <c r="A187" t="s">
        <v>8073</v>
      </c>
      <c r="B187" t="s">
        <v>11977</v>
      </c>
    </row>
    <row r="188" spans="1:2" x14ac:dyDescent="0.45">
      <c r="A188" t="s">
        <v>13315</v>
      </c>
      <c r="B188" t="s">
        <v>13377</v>
      </c>
    </row>
    <row r="189" spans="1:2" x14ac:dyDescent="0.45">
      <c r="A189" t="s">
        <v>13302</v>
      </c>
      <c r="B189" t="s">
        <v>13349</v>
      </c>
    </row>
    <row r="190" spans="1:2" x14ac:dyDescent="0.45">
      <c r="A190" t="s">
        <v>7885</v>
      </c>
      <c r="B190" t="s">
        <v>11801</v>
      </c>
    </row>
    <row r="191" spans="1:2" x14ac:dyDescent="0.45">
      <c r="A191" t="s">
        <v>7629</v>
      </c>
      <c r="B191" t="s">
        <v>11934</v>
      </c>
    </row>
    <row r="192" spans="1:2" x14ac:dyDescent="0.45">
      <c r="A192" t="s">
        <v>7922</v>
      </c>
      <c r="B192" t="s">
        <v>11940</v>
      </c>
    </row>
    <row r="193" spans="1:2" x14ac:dyDescent="0.45">
      <c r="A193" t="s">
        <v>7473</v>
      </c>
      <c r="B193" t="s">
        <v>11951</v>
      </c>
    </row>
    <row r="194" spans="1:2" x14ac:dyDescent="0.45">
      <c r="A194" t="s">
        <v>6775</v>
      </c>
      <c r="B194" t="s">
        <v>11841</v>
      </c>
    </row>
    <row r="195" spans="1:2" x14ac:dyDescent="0.45">
      <c r="A195" t="s">
        <v>8468</v>
      </c>
      <c r="B195" t="s">
        <v>12002</v>
      </c>
    </row>
    <row r="196" spans="1:2" x14ac:dyDescent="0.45">
      <c r="A196" t="s">
        <v>9194</v>
      </c>
      <c r="B196" t="s">
        <v>12073</v>
      </c>
    </row>
    <row r="197" spans="1:2" x14ac:dyDescent="0.45">
      <c r="A197" t="s">
        <v>7288</v>
      </c>
      <c r="B197" t="s">
        <v>12067</v>
      </c>
    </row>
    <row r="198" spans="1:2" x14ac:dyDescent="0.45">
      <c r="A198" t="s">
        <v>10238</v>
      </c>
      <c r="B198" t="s">
        <v>11950</v>
      </c>
    </row>
    <row r="199" spans="1:2" x14ac:dyDescent="0.45">
      <c r="A199" t="s">
        <v>7810</v>
      </c>
      <c r="B199" t="s">
        <v>12049</v>
      </c>
    </row>
    <row r="200" spans="1:2" x14ac:dyDescent="0.45">
      <c r="A200" t="s">
        <v>10746</v>
      </c>
      <c r="B200" t="s">
        <v>11892</v>
      </c>
    </row>
    <row r="201" spans="1:2" x14ac:dyDescent="0.45">
      <c r="A201" t="s">
        <v>6986</v>
      </c>
      <c r="B201" t="s">
        <v>11787</v>
      </c>
    </row>
    <row r="202" spans="1:2" x14ac:dyDescent="0.45">
      <c r="A202" t="s">
        <v>6898</v>
      </c>
      <c r="B202" t="s">
        <v>11958</v>
      </c>
    </row>
    <row r="203" spans="1:2" x14ac:dyDescent="0.45">
      <c r="A203" t="s">
        <v>6919</v>
      </c>
      <c r="B203" t="s">
        <v>11870</v>
      </c>
    </row>
    <row r="204" spans="1:2" x14ac:dyDescent="0.45">
      <c r="A204" t="s">
        <v>11067</v>
      </c>
      <c r="B204" t="s">
        <v>11849</v>
      </c>
    </row>
    <row r="205" spans="1:2" x14ac:dyDescent="0.45">
      <c r="A205" t="s">
        <v>6872</v>
      </c>
      <c r="B205" t="s">
        <v>12044</v>
      </c>
    </row>
    <row r="206" spans="1:2" x14ac:dyDescent="0.45">
      <c r="A206" t="s">
        <v>6681</v>
      </c>
      <c r="B206" t="s">
        <v>12055</v>
      </c>
    </row>
    <row r="207" spans="1:2" x14ac:dyDescent="0.45">
      <c r="A207" t="s">
        <v>10800</v>
      </c>
      <c r="B207" t="s">
        <v>11884</v>
      </c>
    </row>
    <row r="208" spans="1:2" x14ac:dyDescent="0.45">
      <c r="A208" t="s">
        <v>9561</v>
      </c>
      <c r="B208" t="s">
        <v>12032</v>
      </c>
    </row>
    <row r="209" spans="1:2" x14ac:dyDescent="0.45">
      <c r="A209" t="s">
        <v>11668</v>
      </c>
      <c r="B209" t="s">
        <v>11768</v>
      </c>
    </row>
    <row r="210" spans="1:2" x14ac:dyDescent="0.45">
      <c r="A210" t="s">
        <v>8139</v>
      </c>
      <c r="B210" t="s">
        <v>11971</v>
      </c>
    </row>
    <row r="211" spans="1:2" x14ac:dyDescent="0.45">
      <c r="A211" t="s">
        <v>8171</v>
      </c>
      <c r="B211" t="s">
        <v>11786</v>
      </c>
    </row>
    <row r="212" spans="1:2" x14ac:dyDescent="0.45">
      <c r="A212" t="s">
        <v>8190</v>
      </c>
      <c r="B212" t="s">
        <v>11824</v>
      </c>
    </row>
    <row r="213" spans="1:2" x14ac:dyDescent="0.45">
      <c r="A213" t="s">
        <v>7188</v>
      </c>
      <c r="B213" t="s">
        <v>12047</v>
      </c>
    </row>
    <row r="214" spans="1:2" x14ac:dyDescent="0.45">
      <c r="A214" t="s">
        <v>6664</v>
      </c>
      <c r="B214" t="s">
        <v>11895</v>
      </c>
    </row>
    <row r="215" spans="1:2" x14ac:dyDescent="0.45">
      <c r="A215" t="s">
        <v>10413</v>
      </c>
      <c r="B215" t="s">
        <v>11929</v>
      </c>
    </row>
    <row r="216" spans="1:2" x14ac:dyDescent="0.45">
      <c r="A216" t="s">
        <v>10642</v>
      </c>
      <c r="B216" t="s">
        <v>11903</v>
      </c>
    </row>
    <row r="217" spans="1:2" x14ac:dyDescent="0.45">
      <c r="A217" t="s">
        <v>10651</v>
      </c>
      <c r="B217" t="s">
        <v>11902</v>
      </c>
    </row>
    <row r="218" spans="1:2" x14ac:dyDescent="0.45">
      <c r="A218" t="s">
        <v>10160</v>
      </c>
      <c r="B218" t="s">
        <v>11960</v>
      </c>
    </row>
    <row r="219" spans="1:2" x14ac:dyDescent="0.45">
      <c r="A219" t="s">
        <v>9691</v>
      </c>
      <c r="B219" t="s">
        <v>12016</v>
      </c>
    </row>
    <row r="220" spans="1:2" x14ac:dyDescent="0.45">
      <c r="A220" t="s">
        <v>7904</v>
      </c>
      <c r="B220" t="s">
        <v>12072</v>
      </c>
    </row>
    <row r="221" spans="1:2" x14ac:dyDescent="0.45">
      <c r="A221" t="s">
        <v>11158</v>
      </c>
      <c r="B221" t="s">
        <v>11838</v>
      </c>
    </row>
    <row r="222" spans="1:2" x14ac:dyDescent="0.45">
      <c r="A222" t="s">
        <v>6757</v>
      </c>
      <c r="B222" t="s">
        <v>11921</v>
      </c>
    </row>
    <row r="223" spans="1:2" x14ac:dyDescent="0.45">
      <c r="A223" t="s">
        <v>10622</v>
      </c>
      <c r="B223" t="s">
        <v>11905</v>
      </c>
    </row>
    <row r="224" spans="1:2" x14ac:dyDescent="0.45">
      <c r="A224" t="s">
        <v>4463</v>
      </c>
      <c r="B224" t="s">
        <v>11848</v>
      </c>
    </row>
    <row r="225" spans="1:2" x14ac:dyDescent="0.45">
      <c r="A225" t="s">
        <v>10795</v>
      </c>
      <c r="B225" t="s">
        <v>11885</v>
      </c>
    </row>
    <row r="226" spans="1:2" x14ac:dyDescent="0.45">
      <c r="A226" t="s">
        <v>8236</v>
      </c>
      <c r="B226" t="s">
        <v>11923</v>
      </c>
    </row>
    <row r="227" spans="1:2" x14ac:dyDescent="0.45">
      <c r="A227" t="s">
        <v>6817</v>
      </c>
      <c r="B227" t="s">
        <v>12046</v>
      </c>
    </row>
    <row r="228" spans="1:2" x14ac:dyDescent="0.45">
      <c r="A228" t="s">
        <v>9373</v>
      </c>
      <c r="B228" t="s">
        <v>12053</v>
      </c>
    </row>
    <row r="229" spans="1:2" x14ac:dyDescent="0.45">
      <c r="A229" t="s">
        <v>7178</v>
      </c>
      <c r="B229" t="s">
        <v>12059</v>
      </c>
    </row>
    <row r="230" spans="1:2" x14ac:dyDescent="0.45">
      <c r="A230" t="s">
        <v>8270</v>
      </c>
      <c r="B230" t="s">
        <v>12062</v>
      </c>
    </row>
    <row r="231" spans="1:2" x14ac:dyDescent="0.45">
      <c r="A231" t="s">
        <v>6014</v>
      </c>
      <c r="B231" t="s">
        <v>11837</v>
      </c>
    </row>
    <row r="232" spans="1:2" x14ac:dyDescent="0.45">
      <c r="A232" t="s">
        <v>8822</v>
      </c>
      <c r="B232" t="s">
        <v>11861</v>
      </c>
    </row>
    <row r="233" spans="1:2" x14ac:dyDescent="0.45">
      <c r="A233" t="s">
        <v>11501</v>
      </c>
      <c r="B233" t="s">
        <v>11790</v>
      </c>
    </row>
    <row r="234" spans="1:2" x14ac:dyDescent="0.45">
      <c r="A234" t="s">
        <v>6278</v>
      </c>
      <c r="B234" t="s">
        <v>12052</v>
      </c>
    </row>
    <row r="235" spans="1:2" x14ac:dyDescent="0.45">
      <c r="A235" t="s">
        <v>7381</v>
      </c>
      <c r="B235" t="s">
        <v>12031</v>
      </c>
    </row>
    <row r="236" spans="1:2" x14ac:dyDescent="0.45">
      <c r="A236" t="s">
        <v>7939</v>
      </c>
      <c r="B236" t="s">
        <v>11893</v>
      </c>
    </row>
    <row r="237" spans="1:2" x14ac:dyDescent="0.45">
      <c r="A237" t="s">
        <v>6944</v>
      </c>
      <c r="B237" t="s">
        <v>11829</v>
      </c>
    </row>
    <row r="238" spans="1:2" x14ac:dyDescent="0.45">
      <c r="A238" t="s">
        <v>7446</v>
      </c>
      <c r="B238" t="s">
        <v>11946</v>
      </c>
    </row>
    <row r="239" spans="1:2" x14ac:dyDescent="0.45">
      <c r="A239" t="s">
        <v>9644</v>
      </c>
      <c r="B239" t="s">
        <v>12022</v>
      </c>
    </row>
    <row r="240" spans="1:2" x14ac:dyDescent="0.45">
      <c r="A240" t="s">
        <v>7365</v>
      </c>
      <c r="B240" t="s">
        <v>11807</v>
      </c>
    </row>
    <row r="241" spans="1:2" x14ac:dyDescent="0.45">
      <c r="A241" t="s">
        <v>6970</v>
      </c>
      <c r="B241" t="s">
        <v>12070</v>
      </c>
    </row>
    <row r="242" spans="1:2" x14ac:dyDescent="0.45">
      <c r="A242" t="s">
        <v>9183</v>
      </c>
      <c r="B242" t="s">
        <v>12074</v>
      </c>
    </row>
    <row r="243" spans="1:2" x14ac:dyDescent="0.45">
      <c r="A243" t="s">
        <v>6646</v>
      </c>
      <c r="B243" t="s">
        <v>11999</v>
      </c>
    </row>
    <row r="244" spans="1:2" x14ac:dyDescent="0.45">
      <c r="A244" t="s">
        <v>7223</v>
      </c>
      <c r="B244" t="s">
        <v>11890</v>
      </c>
    </row>
    <row r="245" spans="1:2" x14ac:dyDescent="0.45">
      <c r="A245" t="s">
        <v>9619</v>
      </c>
      <c r="B245" t="s">
        <v>12025</v>
      </c>
    </row>
    <row r="246" spans="1:2" x14ac:dyDescent="0.45">
      <c r="A246" t="s">
        <v>9480</v>
      </c>
      <c r="B246" t="s">
        <v>12041</v>
      </c>
    </row>
    <row r="247" spans="1:2" x14ac:dyDescent="0.45">
      <c r="A247" t="s">
        <v>11629</v>
      </c>
      <c r="B247" t="s">
        <v>11773</v>
      </c>
    </row>
    <row r="248" spans="1:2" x14ac:dyDescent="0.45">
      <c r="A248" t="s">
        <v>8014</v>
      </c>
      <c r="B248" t="s">
        <v>11776</v>
      </c>
    </row>
    <row r="249" spans="1:2" x14ac:dyDescent="0.45">
      <c r="A249" t="s">
        <v>8031</v>
      </c>
      <c r="B249" t="s">
        <v>12027</v>
      </c>
    </row>
    <row r="250" spans="1:2" x14ac:dyDescent="0.45">
      <c r="A250" t="s">
        <v>10255</v>
      </c>
      <c r="B250" t="s">
        <v>11948</v>
      </c>
    </row>
    <row r="251" spans="1:2" x14ac:dyDescent="0.45">
      <c r="A251" t="s">
        <v>8121</v>
      </c>
      <c r="B251" t="s">
        <v>11834</v>
      </c>
    </row>
    <row r="252" spans="1:2" x14ac:dyDescent="0.45">
      <c r="A252" t="s">
        <v>11430</v>
      </c>
      <c r="B252" t="s">
        <v>11800</v>
      </c>
    </row>
    <row r="253" spans="1:2" x14ac:dyDescent="0.45">
      <c r="A253" t="s">
        <v>11455</v>
      </c>
      <c r="B253" t="s">
        <v>11797</v>
      </c>
    </row>
    <row r="254" spans="1:2" x14ac:dyDescent="0.45">
      <c r="A254" t="s">
        <v>7686</v>
      </c>
      <c r="B254" t="s">
        <v>11794</v>
      </c>
    </row>
    <row r="255" spans="1:2" x14ac:dyDescent="0.45">
      <c r="A255" t="s">
        <v>7574</v>
      </c>
      <c r="B255" t="s">
        <v>11803</v>
      </c>
    </row>
    <row r="256" spans="1:2" x14ac:dyDescent="0.45">
      <c r="A256" t="s">
        <v>9820</v>
      </c>
      <c r="B256" t="s">
        <v>12000</v>
      </c>
    </row>
    <row r="257" spans="1:2" x14ac:dyDescent="0.45">
      <c r="A257" t="s">
        <v>7647</v>
      </c>
      <c r="B257" t="s">
        <v>11799</v>
      </c>
    </row>
    <row r="258" spans="1:2" x14ac:dyDescent="0.45">
      <c r="A258" t="s">
        <v>8056</v>
      </c>
      <c r="B258" t="s">
        <v>11823</v>
      </c>
    </row>
    <row r="259" spans="1:2" x14ac:dyDescent="0.45">
      <c r="A259" t="s">
        <v>10214</v>
      </c>
      <c r="B259" t="s">
        <v>11953</v>
      </c>
    </row>
    <row r="260" spans="1:2" x14ac:dyDescent="0.45">
      <c r="A260" t="s">
        <v>8594</v>
      </c>
      <c r="B260" t="s">
        <v>11968</v>
      </c>
    </row>
    <row r="261" spans="1:2" x14ac:dyDescent="0.45">
      <c r="A261" t="s">
        <v>10190</v>
      </c>
      <c r="B261" t="s">
        <v>11956</v>
      </c>
    </row>
    <row r="262" spans="1:2" x14ac:dyDescent="0.45">
      <c r="A262" t="s">
        <v>10113</v>
      </c>
      <c r="B262" t="s">
        <v>11965</v>
      </c>
    </row>
    <row r="263" spans="1:2" x14ac:dyDescent="0.45">
      <c r="A263" t="s">
        <v>8535</v>
      </c>
      <c r="B263" t="s">
        <v>12038</v>
      </c>
    </row>
    <row r="264" spans="1:2" x14ac:dyDescent="0.45">
      <c r="A264" t="s">
        <v>10063</v>
      </c>
      <c r="B264" t="s">
        <v>11972</v>
      </c>
    </row>
    <row r="265" spans="1:2" x14ac:dyDescent="0.45">
      <c r="A265" t="s">
        <v>10096</v>
      </c>
      <c r="B265" t="s">
        <v>11967</v>
      </c>
    </row>
    <row r="266" spans="1:2" x14ac:dyDescent="0.45">
      <c r="A266" t="s">
        <v>6672</v>
      </c>
      <c r="B266" t="s">
        <v>11795</v>
      </c>
    </row>
    <row r="267" spans="1:2" x14ac:dyDescent="0.45">
      <c r="A267" t="s">
        <v>8089</v>
      </c>
      <c r="B267" t="s">
        <v>11876</v>
      </c>
    </row>
    <row r="268" spans="1:2" x14ac:dyDescent="0.45">
      <c r="A268" t="s">
        <v>7761</v>
      </c>
      <c r="B268" t="s">
        <v>11802</v>
      </c>
    </row>
    <row r="269" spans="1:2" x14ac:dyDescent="0.45">
      <c r="A269" t="s">
        <v>7848</v>
      </c>
      <c r="B269" t="s">
        <v>11886</v>
      </c>
    </row>
    <row r="270" spans="1:2" x14ac:dyDescent="0.45">
      <c r="A270" t="s">
        <v>8214</v>
      </c>
      <c r="B270" t="s">
        <v>11969</v>
      </c>
    </row>
    <row r="271" spans="1:2" x14ac:dyDescent="0.45">
      <c r="A271" t="s">
        <v>7819</v>
      </c>
      <c r="B271" t="s">
        <v>11830</v>
      </c>
    </row>
    <row r="272" spans="1:2" x14ac:dyDescent="0.45">
      <c r="A272" t="s">
        <v>6690</v>
      </c>
      <c r="B272" t="s">
        <v>12024</v>
      </c>
    </row>
    <row r="273" spans="1:2" x14ac:dyDescent="0.45">
      <c r="A273" t="s">
        <v>7422</v>
      </c>
      <c r="B273" t="s">
        <v>11954</v>
      </c>
    </row>
    <row r="274" spans="1:2" x14ac:dyDescent="0.45">
      <c r="A274" t="s">
        <v>6881</v>
      </c>
      <c r="B274" t="s">
        <v>11986</v>
      </c>
    </row>
    <row r="275" spans="1:2" x14ac:dyDescent="0.45">
      <c r="A275" t="s">
        <v>9104</v>
      </c>
      <c r="B275" t="s">
        <v>12083</v>
      </c>
    </row>
    <row r="276" spans="1:2" x14ac:dyDescent="0.45">
      <c r="A276" t="s">
        <v>13306</v>
      </c>
      <c r="B276" t="s">
        <v>13368</v>
      </c>
    </row>
    <row r="277" spans="1:2" x14ac:dyDescent="0.45">
      <c r="A277" t="s">
        <v>13295</v>
      </c>
      <c r="B277" t="s">
        <v>13363</v>
      </c>
    </row>
    <row r="278" spans="1:2" x14ac:dyDescent="0.45">
      <c r="A278" t="s">
        <v>8914</v>
      </c>
      <c r="B278" t="s">
        <v>11966</v>
      </c>
    </row>
    <row r="279" spans="1:2" x14ac:dyDescent="0.45">
      <c r="A279" t="s">
        <v>10954</v>
      </c>
      <c r="B279" t="s">
        <v>11864</v>
      </c>
    </row>
    <row r="280" spans="1:2" x14ac:dyDescent="0.45">
      <c r="A280" t="s">
        <v>11240</v>
      </c>
      <c r="B280" t="s">
        <v>11826</v>
      </c>
    </row>
    <row r="281" spans="1:2" x14ac:dyDescent="0.45">
      <c r="A281" t="s">
        <v>11059</v>
      </c>
      <c r="B281" t="s">
        <v>11850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B00EB-C5E9-4430-AF98-FDAF114D2FF2}">
  <dimension ref="A1:R51"/>
  <sheetViews>
    <sheetView topLeftCell="A13" workbookViewId="0">
      <selection activeCell="A45" sqref="A45"/>
    </sheetView>
  </sheetViews>
  <sheetFormatPr defaultRowHeight="14.25" x14ac:dyDescent="0.45"/>
  <cols>
    <col min="1" max="1" width="8.46484375" bestFit="1" customWidth="1"/>
    <col min="2" max="2" width="12" bestFit="1" customWidth="1"/>
    <col min="3" max="3" width="175.6640625" bestFit="1" customWidth="1"/>
    <col min="4" max="4" width="123.19921875" bestFit="1" customWidth="1"/>
    <col min="5" max="5" width="37.1328125" bestFit="1" customWidth="1"/>
    <col min="6" max="6" width="16.1328125" bestFit="1" customWidth="1"/>
    <col min="7" max="7" width="9.19921875" bestFit="1" customWidth="1"/>
    <col min="8" max="8" width="7.1328125" bestFit="1" customWidth="1"/>
    <col min="9" max="9" width="11.46484375" bestFit="1" customWidth="1"/>
    <col min="10" max="10" width="30.53125" bestFit="1" customWidth="1"/>
    <col min="11" max="11" width="17.6640625" bestFit="1" customWidth="1"/>
    <col min="12" max="12" width="15.33203125" bestFit="1" customWidth="1"/>
    <col min="13" max="13" width="9.33203125" bestFit="1" customWidth="1"/>
    <col min="14" max="14" width="75" bestFit="1" customWidth="1"/>
    <col min="15" max="15" width="24.1328125" bestFit="1" customWidth="1"/>
    <col min="16" max="17" width="255.53125" bestFit="1" customWidth="1"/>
    <col min="18" max="18" width="11.46484375" bestFit="1" customWidth="1"/>
  </cols>
  <sheetData>
    <row r="1" spans="1:18" x14ac:dyDescent="0.45">
      <c r="A1" t="s">
        <v>385</v>
      </c>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x14ac:dyDescent="0.45">
      <c r="A2" t="s">
        <v>386</v>
      </c>
      <c r="B2" t="s">
        <v>17</v>
      </c>
      <c r="C2" t="s">
        <v>18</v>
      </c>
      <c r="D2" t="s">
        <v>19</v>
      </c>
      <c r="E2" t="s">
        <v>20</v>
      </c>
      <c r="F2">
        <v>2024</v>
      </c>
      <c r="G2">
        <v>8</v>
      </c>
      <c r="H2" t="s">
        <v>21</v>
      </c>
      <c r="J2" t="s">
        <v>22</v>
      </c>
      <c r="K2" t="s">
        <v>23</v>
      </c>
      <c r="L2" t="s">
        <v>24</v>
      </c>
      <c r="N2" t="s">
        <v>25</v>
      </c>
      <c r="O2" t="s">
        <v>26</v>
      </c>
      <c r="P2" t="s">
        <v>27</v>
      </c>
      <c r="Q2" t="s">
        <v>28</v>
      </c>
    </row>
    <row r="3" spans="1:18" x14ac:dyDescent="0.45">
      <c r="A3" t="s">
        <v>386</v>
      </c>
      <c r="B3" t="s">
        <v>17</v>
      </c>
      <c r="C3" t="s">
        <v>29</v>
      </c>
      <c r="D3" t="s">
        <v>30</v>
      </c>
      <c r="E3" t="s">
        <v>31</v>
      </c>
      <c r="F3">
        <v>2021</v>
      </c>
      <c r="G3">
        <v>13</v>
      </c>
      <c r="H3">
        <v>2</v>
      </c>
      <c r="J3" t="s">
        <v>22</v>
      </c>
      <c r="K3" t="s">
        <v>23</v>
      </c>
      <c r="L3" t="s">
        <v>32</v>
      </c>
      <c r="M3" t="s">
        <v>33</v>
      </c>
      <c r="N3" t="s">
        <v>34</v>
      </c>
      <c r="O3" t="s">
        <v>35</v>
      </c>
      <c r="P3" t="s">
        <v>36</v>
      </c>
      <c r="Q3" t="s">
        <v>37</v>
      </c>
    </row>
    <row r="4" spans="1:18" x14ac:dyDescent="0.45">
      <c r="A4" t="s">
        <v>386</v>
      </c>
      <c r="B4" t="s">
        <v>17</v>
      </c>
      <c r="C4" t="s">
        <v>38</v>
      </c>
      <c r="D4" t="s">
        <v>39</v>
      </c>
      <c r="E4" t="s">
        <v>40</v>
      </c>
      <c r="F4">
        <v>2022</v>
      </c>
      <c r="G4">
        <v>15</v>
      </c>
      <c r="H4">
        <v>12</v>
      </c>
      <c r="I4" t="s">
        <v>41</v>
      </c>
      <c r="J4" t="s">
        <v>42</v>
      </c>
      <c r="L4" t="s">
        <v>43</v>
      </c>
      <c r="M4" t="s">
        <v>44</v>
      </c>
      <c r="N4" t="s">
        <v>45</v>
      </c>
      <c r="O4" t="s">
        <v>46</v>
      </c>
      <c r="P4" t="s">
        <v>47</v>
      </c>
    </row>
    <row r="5" spans="1:18" x14ac:dyDescent="0.45">
      <c r="A5" t="s">
        <v>386</v>
      </c>
      <c r="B5" t="s">
        <v>17</v>
      </c>
      <c r="C5" t="s">
        <v>48</v>
      </c>
      <c r="D5" t="s">
        <v>49</v>
      </c>
      <c r="E5" t="s">
        <v>20</v>
      </c>
      <c r="F5">
        <v>2022</v>
      </c>
      <c r="G5">
        <v>6</v>
      </c>
      <c r="H5" t="s">
        <v>50</v>
      </c>
      <c r="J5" t="s">
        <v>22</v>
      </c>
      <c r="K5" t="s">
        <v>23</v>
      </c>
      <c r="L5" t="s">
        <v>51</v>
      </c>
      <c r="N5" t="s">
        <v>52</v>
      </c>
      <c r="O5" t="s">
        <v>53</v>
      </c>
      <c r="P5" t="s">
        <v>54</v>
      </c>
      <c r="Q5" t="s">
        <v>55</v>
      </c>
    </row>
    <row r="6" spans="1:18" x14ac:dyDescent="0.45">
      <c r="A6" t="s">
        <v>386</v>
      </c>
      <c r="B6" t="s">
        <v>17</v>
      </c>
      <c r="C6" t="s">
        <v>56</v>
      </c>
      <c r="D6" t="s">
        <v>57</v>
      </c>
      <c r="E6" t="s">
        <v>31</v>
      </c>
      <c r="F6">
        <v>2021</v>
      </c>
      <c r="G6">
        <v>14</v>
      </c>
      <c r="H6">
        <v>1</v>
      </c>
      <c r="J6" t="s">
        <v>22</v>
      </c>
      <c r="K6" t="s">
        <v>23</v>
      </c>
      <c r="L6" t="s">
        <v>58</v>
      </c>
      <c r="M6" t="s">
        <v>33</v>
      </c>
      <c r="N6" t="s">
        <v>59</v>
      </c>
      <c r="O6" t="s">
        <v>60</v>
      </c>
      <c r="P6" t="s">
        <v>61</v>
      </c>
      <c r="Q6" t="s">
        <v>62</v>
      </c>
    </row>
    <row r="7" spans="1:18" x14ac:dyDescent="0.45">
      <c r="A7" t="s">
        <v>386</v>
      </c>
      <c r="B7" t="s">
        <v>17</v>
      </c>
      <c r="C7" t="s">
        <v>63</v>
      </c>
      <c r="D7" t="s">
        <v>64</v>
      </c>
      <c r="E7" t="s">
        <v>65</v>
      </c>
      <c r="F7">
        <v>2023</v>
      </c>
      <c r="G7">
        <v>6</v>
      </c>
      <c r="H7" t="s">
        <v>66</v>
      </c>
      <c r="J7" t="s">
        <v>22</v>
      </c>
      <c r="K7" t="s">
        <v>23</v>
      </c>
      <c r="L7" t="s">
        <v>67</v>
      </c>
      <c r="N7" t="s">
        <v>68</v>
      </c>
      <c r="O7" t="s">
        <v>69</v>
      </c>
      <c r="P7" t="s">
        <v>70</v>
      </c>
      <c r="Q7" t="s">
        <v>71</v>
      </c>
    </row>
    <row r="8" spans="1:18" x14ac:dyDescent="0.45">
      <c r="A8" t="s">
        <v>386</v>
      </c>
      <c r="B8" t="s">
        <v>17</v>
      </c>
      <c r="C8" t="s">
        <v>72</v>
      </c>
      <c r="D8" t="s">
        <v>73</v>
      </c>
      <c r="E8" t="s">
        <v>74</v>
      </c>
      <c r="F8">
        <v>2024</v>
      </c>
      <c r="G8">
        <v>57</v>
      </c>
      <c r="H8">
        <v>1</v>
      </c>
      <c r="J8" t="s">
        <v>22</v>
      </c>
      <c r="K8" t="s">
        <v>23</v>
      </c>
      <c r="L8" t="s">
        <v>75</v>
      </c>
      <c r="M8" t="s">
        <v>76</v>
      </c>
      <c r="N8" t="s">
        <v>77</v>
      </c>
      <c r="O8" t="s">
        <v>78</v>
      </c>
      <c r="P8" t="s">
        <v>79</v>
      </c>
      <c r="Q8" t="s">
        <v>80</v>
      </c>
    </row>
    <row r="9" spans="1:18" x14ac:dyDescent="0.45">
      <c r="A9" t="s">
        <v>386</v>
      </c>
      <c r="B9" t="s">
        <v>17</v>
      </c>
      <c r="C9" t="s">
        <v>81</v>
      </c>
      <c r="D9" t="s">
        <v>82</v>
      </c>
      <c r="E9" t="s">
        <v>83</v>
      </c>
      <c r="F9">
        <v>2024</v>
      </c>
      <c r="G9">
        <v>5</v>
      </c>
      <c r="H9">
        <v>3</v>
      </c>
      <c r="J9" t="s">
        <v>22</v>
      </c>
      <c r="K9" t="s">
        <v>23</v>
      </c>
      <c r="L9" t="s">
        <v>84</v>
      </c>
      <c r="N9" t="s">
        <v>85</v>
      </c>
      <c r="O9" t="s">
        <v>86</v>
      </c>
      <c r="P9" t="s">
        <v>87</v>
      </c>
      <c r="Q9" t="s">
        <v>88</v>
      </c>
    </row>
    <row r="10" spans="1:18" x14ac:dyDescent="0.45">
      <c r="A10" t="s">
        <v>386</v>
      </c>
      <c r="B10" t="s">
        <v>17</v>
      </c>
      <c r="C10" t="s">
        <v>89</v>
      </c>
      <c r="D10" t="s">
        <v>90</v>
      </c>
      <c r="E10" t="s">
        <v>31</v>
      </c>
      <c r="F10">
        <v>2022</v>
      </c>
      <c r="G10">
        <v>14</v>
      </c>
      <c r="H10">
        <v>1</v>
      </c>
      <c r="J10" t="s">
        <v>22</v>
      </c>
      <c r="K10" t="s">
        <v>23</v>
      </c>
      <c r="L10" t="s">
        <v>91</v>
      </c>
      <c r="M10" t="s">
        <v>33</v>
      </c>
      <c r="N10" t="s">
        <v>92</v>
      </c>
      <c r="O10" t="s">
        <v>93</v>
      </c>
      <c r="Q10" t="s">
        <v>94</v>
      </c>
    </row>
    <row r="11" spans="1:18" x14ac:dyDescent="0.45">
      <c r="A11" t="s">
        <v>386</v>
      </c>
      <c r="B11" t="s">
        <v>17</v>
      </c>
      <c r="C11" t="s">
        <v>95</v>
      </c>
      <c r="D11" t="s">
        <v>96</v>
      </c>
      <c r="E11" t="s">
        <v>83</v>
      </c>
      <c r="F11">
        <v>2023</v>
      </c>
      <c r="G11">
        <v>4</v>
      </c>
      <c r="H11">
        <v>2</v>
      </c>
      <c r="J11" t="s">
        <v>22</v>
      </c>
      <c r="K11" t="s">
        <v>23</v>
      </c>
      <c r="L11" t="s">
        <v>97</v>
      </c>
      <c r="N11" t="s">
        <v>98</v>
      </c>
      <c r="O11" t="s">
        <v>99</v>
      </c>
      <c r="P11" t="s">
        <v>100</v>
      </c>
      <c r="Q11" t="s">
        <v>101</v>
      </c>
    </row>
    <row r="12" spans="1:18" x14ac:dyDescent="0.45">
      <c r="A12" t="s">
        <v>386</v>
      </c>
      <c r="B12" t="s">
        <v>17</v>
      </c>
      <c r="C12" t="s">
        <v>102</v>
      </c>
      <c r="D12" t="s">
        <v>103</v>
      </c>
      <c r="E12" t="s">
        <v>20</v>
      </c>
      <c r="F12">
        <v>2022</v>
      </c>
      <c r="G12">
        <v>6</v>
      </c>
      <c r="H12" t="s">
        <v>21</v>
      </c>
      <c r="J12" t="s">
        <v>22</v>
      </c>
      <c r="K12" t="s">
        <v>23</v>
      </c>
      <c r="L12" t="s">
        <v>104</v>
      </c>
      <c r="N12" t="s">
        <v>105</v>
      </c>
      <c r="O12" t="s">
        <v>106</v>
      </c>
      <c r="P12" t="s">
        <v>107</v>
      </c>
      <c r="Q12" t="s">
        <v>108</v>
      </c>
    </row>
    <row r="13" spans="1:18" x14ac:dyDescent="0.45">
      <c r="A13" t="s">
        <v>386</v>
      </c>
      <c r="B13" t="s">
        <v>17</v>
      </c>
      <c r="C13" t="s">
        <v>109</v>
      </c>
      <c r="D13" t="s">
        <v>110</v>
      </c>
      <c r="E13" t="s">
        <v>40</v>
      </c>
      <c r="F13">
        <v>2023</v>
      </c>
      <c r="G13">
        <v>17</v>
      </c>
      <c r="H13">
        <v>2</v>
      </c>
      <c r="I13" t="s">
        <v>111</v>
      </c>
      <c r="J13" t="s">
        <v>42</v>
      </c>
      <c r="L13" t="s">
        <v>67</v>
      </c>
      <c r="M13" t="s">
        <v>44</v>
      </c>
      <c r="N13" t="s">
        <v>112</v>
      </c>
      <c r="O13" t="s">
        <v>113</v>
      </c>
      <c r="P13" t="s">
        <v>114</v>
      </c>
    </row>
    <row r="14" spans="1:18" x14ac:dyDescent="0.45">
      <c r="A14" t="s">
        <v>386</v>
      </c>
      <c r="B14" t="s">
        <v>17</v>
      </c>
      <c r="C14" t="s">
        <v>115</v>
      </c>
      <c r="D14" t="s">
        <v>116</v>
      </c>
      <c r="E14" t="s">
        <v>31</v>
      </c>
      <c r="F14">
        <v>2023</v>
      </c>
      <c r="G14">
        <v>15</v>
      </c>
      <c r="H14">
        <v>4</v>
      </c>
      <c r="J14" t="s">
        <v>22</v>
      </c>
      <c r="K14" t="s">
        <v>23</v>
      </c>
      <c r="L14" t="s">
        <v>117</v>
      </c>
      <c r="M14" t="s">
        <v>33</v>
      </c>
      <c r="N14" t="s">
        <v>118</v>
      </c>
      <c r="O14" t="s">
        <v>119</v>
      </c>
      <c r="P14" t="s">
        <v>120</v>
      </c>
      <c r="Q14" t="s">
        <v>121</v>
      </c>
    </row>
    <row r="15" spans="1:18" x14ac:dyDescent="0.45">
      <c r="A15" t="s">
        <v>386</v>
      </c>
      <c r="B15" t="s">
        <v>17</v>
      </c>
      <c r="C15" t="s">
        <v>122</v>
      </c>
      <c r="D15" t="s">
        <v>123</v>
      </c>
      <c r="E15" t="s">
        <v>31</v>
      </c>
      <c r="F15">
        <v>2021</v>
      </c>
      <c r="G15">
        <v>13</v>
      </c>
      <c r="H15">
        <v>2</v>
      </c>
      <c r="J15" t="s">
        <v>22</v>
      </c>
      <c r="K15" t="s">
        <v>23</v>
      </c>
      <c r="L15" t="s">
        <v>32</v>
      </c>
      <c r="M15" t="s">
        <v>33</v>
      </c>
      <c r="N15" t="s">
        <v>124</v>
      </c>
      <c r="O15" t="s">
        <v>125</v>
      </c>
      <c r="Q15" t="s">
        <v>126</v>
      </c>
    </row>
    <row r="16" spans="1:18" x14ac:dyDescent="0.45">
      <c r="A16" t="s">
        <v>386</v>
      </c>
      <c r="B16" t="s">
        <v>17</v>
      </c>
      <c r="C16" t="s">
        <v>127</v>
      </c>
      <c r="D16" t="s">
        <v>128</v>
      </c>
      <c r="E16" t="s">
        <v>65</v>
      </c>
      <c r="F16">
        <v>2023</v>
      </c>
      <c r="G16">
        <v>6</v>
      </c>
      <c r="H16" t="s">
        <v>66</v>
      </c>
      <c r="J16" t="s">
        <v>22</v>
      </c>
      <c r="K16" t="s">
        <v>23</v>
      </c>
      <c r="L16" t="s">
        <v>129</v>
      </c>
      <c r="N16" t="s">
        <v>130</v>
      </c>
      <c r="O16" t="s">
        <v>131</v>
      </c>
      <c r="P16" t="s">
        <v>132</v>
      </c>
      <c r="Q16" t="s">
        <v>133</v>
      </c>
    </row>
    <row r="17" spans="1:18" x14ac:dyDescent="0.45">
      <c r="A17" t="s">
        <v>386</v>
      </c>
      <c r="B17" t="s">
        <v>17</v>
      </c>
      <c r="C17" t="s">
        <v>134</v>
      </c>
      <c r="D17" t="s">
        <v>135</v>
      </c>
      <c r="E17" t="s">
        <v>20</v>
      </c>
      <c r="F17">
        <v>2023</v>
      </c>
      <c r="G17">
        <v>7</v>
      </c>
      <c r="H17" t="s">
        <v>50</v>
      </c>
      <c r="J17" t="s">
        <v>22</v>
      </c>
      <c r="K17" t="s">
        <v>23</v>
      </c>
      <c r="L17" t="s">
        <v>136</v>
      </c>
      <c r="N17" t="s">
        <v>137</v>
      </c>
      <c r="O17" t="s">
        <v>138</v>
      </c>
      <c r="P17" t="s">
        <v>139</v>
      </c>
      <c r="Q17" t="s">
        <v>140</v>
      </c>
    </row>
    <row r="18" spans="1:18" x14ac:dyDescent="0.45">
      <c r="A18" t="s">
        <v>386</v>
      </c>
      <c r="B18" t="s">
        <v>17</v>
      </c>
      <c r="C18" t="s">
        <v>141</v>
      </c>
      <c r="D18" t="s">
        <v>142</v>
      </c>
      <c r="E18" t="s">
        <v>74</v>
      </c>
      <c r="F18">
        <v>2023</v>
      </c>
      <c r="G18">
        <v>55</v>
      </c>
      <c r="H18">
        <v>11</v>
      </c>
      <c r="J18" t="s">
        <v>22</v>
      </c>
      <c r="K18" t="s">
        <v>23</v>
      </c>
      <c r="L18" t="s">
        <v>143</v>
      </c>
      <c r="M18" t="s">
        <v>76</v>
      </c>
      <c r="N18" t="s">
        <v>144</v>
      </c>
      <c r="O18" t="s">
        <v>145</v>
      </c>
      <c r="P18" t="s">
        <v>146</v>
      </c>
      <c r="Q18" t="s">
        <v>147</v>
      </c>
    </row>
    <row r="19" spans="1:18" x14ac:dyDescent="0.45">
      <c r="A19" t="s">
        <v>386</v>
      </c>
      <c r="B19" t="s">
        <v>17</v>
      </c>
      <c r="C19" t="s">
        <v>148</v>
      </c>
      <c r="D19" t="s">
        <v>149</v>
      </c>
      <c r="E19" t="s">
        <v>40</v>
      </c>
      <c r="F19">
        <v>2024</v>
      </c>
      <c r="G19">
        <v>17</v>
      </c>
      <c r="H19">
        <v>12</v>
      </c>
      <c r="I19" t="s">
        <v>150</v>
      </c>
      <c r="J19" t="s">
        <v>42</v>
      </c>
      <c r="L19" t="s">
        <v>24</v>
      </c>
      <c r="M19" t="s">
        <v>44</v>
      </c>
      <c r="N19" t="s">
        <v>151</v>
      </c>
      <c r="O19" t="s">
        <v>152</v>
      </c>
      <c r="P19" t="s">
        <v>153</v>
      </c>
    </row>
    <row r="20" spans="1:18" x14ac:dyDescent="0.45">
      <c r="A20" t="s">
        <v>386</v>
      </c>
      <c r="B20" t="s">
        <v>17</v>
      </c>
      <c r="C20" t="s">
        <v>154</v>
      </c>
      <c r="D20" t="s">
        <v>155</v>
      </c>
      <c r="E20" t="s">
        <v>31</v>
      </c>
      <c r="F20">
        <v>2018</v>
      </c>
      <c r="G20">
        <v>10</v>
      </c>
      <c r="H20">
        <v>2</v>
      </c>
      <c r="J20" t="s">
        <v>22</v>
      </c>
      <c r="K20" t="s">
        <v>23</v>
      </c>
      <c r="L20" t="s">
        <v>156</v>
      </c>
      <c r="M20" t="s">
        <v>33</v>
      </c>
      <c r="N20" t="s">
        <v>157</v>
      </c>
      <c r="O20" t="s">
        <v>158</v>
      </c>
      <c r="Q20" t="s">
        <v>159</v>
      </c>
    </row>
    <row r="21" spans="1:18" x14ac:dyDescent="0.45">
      <c r="A21" t="s">
        <v>386</v>
      </c>
      <c r="B21" t="s">
        <v>17</v>
      </c>
      <c r="C21" t="s">
        <v>160</v>
      </c>
      <c r="D21" t="s">
        <v>161</v>
      </c>
      <c r="E21" t="s">
        <v>40</v>
      </c>
      <c r="F21">
        <v>2022</v>
      </c>
      <c r="G21">
        <v>15</v>
      </c>
      <c r="H21">
        <v>12</v>
      </c>
      <c r="I21" t="s">
        <v>162</v>
      </c>
      <c r="J21" t="s">
        <v>42</v>
      </c>
      <c r="L21" t="s">
        <v>43</v>
      </c>
      <c r="M21" t="s">
        <v>44</v>
      </c>
      <c r="N21" t="s">
        <v>163</v>
      </c>
      <c r="O21" t="s">
        <v>164</v>
      </c>
      <c r="P21" t="s">
        <v>165</v>
      </c>
    </row>
    <row r="22" spans="1:18" x14ac:dyDescent="0.45">
      <c r="A22" t="s">
        <v>386</v>
      </c>
      <c r="B22" t="s">
        <v>17</v>
      </c>
      <c r="C22" t="s">
        <v>166</v>
      </c>
      <c r="D22" t="s">
        <v>167</v>
      </c>
      <c r="E22" t="s">
        <v>31</v>
      </c>
      <c r="F22">
        <v>2021</v>
      </c>
      <c r="G22">
        <v>14</v>
      </c>
      <c r="H22">
        <v>1</v>
      </c>
      <c r="J22" t="s">
        <v>22</v>
      </c>
      <c r="K22" t="s">
        <v>23</v>
      </c>
      <c r="L22" t="s">
        <v>58</v>
      </c>
      <c r="M22" t="s">
        <v>33</v>
      </c>
      <c r="N22" t="s">
        <v>168</v>
      </c>
      <c r="O22" t="s">
        <v>169</v>
      </c>
      <c r="P22" t="s">
        <v>170</v>
      </c>
      <c r="Q22" t="s">
        <v>171</v>
      </c>
    </row>
    <row r="23" spans="1:18" x14ac:dyDescent="0.45">
      <c r="A23" t="s">
        <v>386</v>
      </c>
      <c r="B23" t="s">
        <v>17</v>
      </c>
      <c r="C23" t="s">
        <v>172</v>
      </c>
      <c r="D23" t="s">
        <v>173</v>
      </c>
      <c r="E23" t="s">
        <v>40</v>
      </c>
      <c r="F23">
        <v>2024</v>
      </c>
      <c r="G23">
        <v>17</v>
      </c>
      <c r="H23">
        <v>12</v>
      </c>
      <c r="I23" t="s">
        <v>174</v>
      </c>
      <c r="J23" t="s">
        <v>42</v>
      </c>
      <c r="L23" t="s">
        <v>24</v>
      </c>
      <c r="M23" t="s">
        <v>44</v>
      </c>
      <c r="N23" t="s">
        <v>175</v>
      </c>
      <c r="O23" t="s">
        <v>176</v>
      </c>
      <c r="P23" t="s">
        <v>177</v>
      </c>
    </row>
    <row r="24" spans="1:18" x14ac:dyDescent="0.45">
      <c r="A24" t="s">
        <v>386</v>
      </c>
      <c r="B24" t="s">
        <v>17</v>
      </c>
      <c r="C24" t="s">
        <v>178</v>
      </c>
      <c r="D24" t="s">
        <v>179</v>
      </c>
      <c r="E24" t="s">
        <v>74</v>
      </c>
      <c r="F24">
        <v>2019</v>
      </c>
      <c r="G24">
        <v>52</v>
      </c>
      <c r="H24">
        <v>5</v>
      </c>
      <c r="J24" t="s">
        <v>22</v>
      </c>
      <c r="K24" t="s">
        <v>23</v>
      </c>
      <c r="L24" t="s">
        <v>180</v>
      </c>
      <c r="M24" t="s">
        <v>76</v>
      </c>
      <c r="N24" t="s">
        <v>181</v>
      </c>
      <c r="O24" t="s">
        <v>182</v>
      </c>
      <c r="P24" t="s">
        <v>183</v>
      </c>
      <c r="Q24" t="s">
        <v>184</v>
      </c>
    </row>
    <row r="25" spans="1:18" x14ac:dyDescent="0.45">
      <c r="A25" t="s">
        <v>386</v>
      </c>
      <c r="B25" t="s">
        <v>17</v>
      </c>
      <c r="C25" t="s">
        <v>185</v>
      </c>
      <c r="D25" t="s">
        <v>186</v>
      </c>
      <c r="E25" t="s">
        <v>20</v>
      </c>
      <c r="F25">
        <v>2023</v>
      </c>
      <c r="G25">
        <v>7</v>
      </c>
      <c r="H25" t="s">
        <v>50</v>
      </c>
      <c r="J25" t="s">
        <v>22</v>
      </c>
      <c r="K25" t="s">
        <v>23</v>
      </c>
      <c r="L25" t="s">
        <v>136</v>
      </c>
      <c r="N25" t="s">
        <v>187</v>
      </c>
      <c r="O25" t="s">
        <v>188</v>
      </c>
      <c r="P25" t="s">
        <v>189</v>
      </c>
      <c r="Q25" t="s">
        <v>190</v>
      </c>
    </row>
    <row r="26" spans="1:18" x14ac:dyDescent="0.45">
      <c r="A26" t="s">
        <v>386</v>
      </c>
      <c r="B26" t="s">
        <v>17</v>
      </c>
      <c r="C26" t="s">
        <v>191</v>
      </c>
      <c r="D26" t="s">
        <v>192</v>
      </c>
      <c r="E26" t="s">
        <v>40</v>
      </c>
      <c r="F26">
        <v>2020</v>
      </c>
      <c r="G26">
        <v>13</v>
      </c>
      <c r="H26">
        <v>12</v>
      </c>
      <c r="I26" t="s">
        <v>193</v>
      </c>
      <c r="J26" t="s">
        <v>42</v>
      </c>
      <c r="L26" t="s">
        <v>194</v>
      </c>
      <c r="M26" t="s">
        <v>44</v>
      </c>
      <c r="N26" t="s">
        <v>195</v>
      </c>
      <c r="O26" t="s">
        <v>196</v>
      </c>
      <c r="P26" t="s">
        <v>197</v>
      </c>
    </row>
    <row r="27" spans="1:18" x14ac:dyDescent="0.45">
      <c r="A27" t="s">
        <v>386</v>
      </c>
      <c r="B27" t="s">
        <v>17</v>
      </c>
      <c r="C27" t="s">
        <v>198</v>
      </c>
      <c r="D27" t="s">
        <v>199</v>
      </c>
      <c r="E27" t="s">
        <v>31</v>
      </c>
      <c r="F27">
        <v>2024</v>
      </c>
      <c r="J27" t="s">
        <v>22</v>
      </c>
      <c r="K27" t="s">
        <v>23</v>
      </c>
      <c r="L27" t="s">
        <v>24</v>
      </c>
      <c r="M27" t="s">
        <v>33</v>
      </c>
      <c r="N27" t="s">
        <v>200</v>
      </c>
      <c r="O27" t="s">
        <v>201</v>
      </c>
      <c r="P27" t="s">
        <v>202</v>
      </c>
      <c r="Q27" t="s">
        <v>203</v>
      </c>
      <c r="R27" t="s">
        <v>204</v>
      </c>
    </row>
    <row r="28" spans="1:18" x14ac:dyDescent="0.45">
      <c r="A28" t="s">
        <v>386</v>
      </c>
      <c r="B28" t="s">
        <v>17</v>
      </c>
      <c r="C28" t="s">
        <v>205</v>
      </c>
      <c r="D28" t="s">
        <v>206</v>
      </c>
      <c r="E28" t="s">
        <v>40</v>
      </c>
      <c r="F28">
        <v>2020</v>
      </c>
      <c r="G28">
        <v>13</v>
      </c>
      <c r="H28">
        <v>12</v>
      </c>
      <c r="I28" t="s">
        <v>207</v>
      </c>
      <c r="J28" t="s">
        <v>42</v>
      </c>
      <c r="L28" t="s">
        <v>194</v>
      </c>
      <c r="M28" t="s">
        <v>44</v>
      </c>
      <c r="N28" t="s">
        <v>208</v>
      </c>
      <c r="O28" t="s">
        <v>209</v>
      </c>
      <c r="P28" t="s">
        <v>210</v>
      </c>
    </row>
    <row r="29" spans="1:18" x14ac:dyDescent="0.45">
      <c r="A29" t="s">
        <v>386</v>
      </c>
      <c r="B29" t="s">
        <v>17</v>
      </c>
      <c r="C29" t="s">
        <v>211</v>
      </c>
      <c r="D29" t="s">
        <v>212</v>
      </c>
      <c r="E29" t="s">
        <v>213</v>
      </c>
      <c r="F29">
        <v>2021</v>
      </c>
      <c r="G29">
        <v>13</v>
      </c>
      <c r="H29">
        <v>2</v>
      </c>
      <c r="J29" t="s">
        <v>22</v>
      </c>
      <c r="K29" t="s">
        <v>23</v>
      </c>
      <c r="L29" t="s">
        <v>58</v>
      </c>
      <c r="M29" t="s">
        <v>214</v>
      </c>
      <c r="N29" t="s">
        <v>215</v>
      </c>
      <c r="O29" t="s">
        <v>216</v>
      </c>
      <c r="P29" t="s">
        <v>217</v>
      </c>
      <c r="Q29" t="s">
        <v>218</v>
      </c>
    </row>
    <row r="30" spans="1:18" x14ac:dyDescent="0.45">
      <c r="A30" t="s">
        <v>386</v>
      </c>
      <c r="B30" t="s">
        <v>17</v>
      </c>
      <c r="C30" t="s">
        <v>219</v>
      </c>
      <c r="D30" t="s">
        <v>220</v>
      </c>
      <c r="E30" t="s">
        <v>31</v>
      </c>
      <c r="F30">
        <v>2023</v>
      </c>
      <c r="G30">
        <v>15</v>
      </c>
      <c r="H30">
        <v>4</v>
      </c>
      <c r="J30" t="s">
        <v>22</v>
      </c>
      <c r="K30" t="s">
        <v>23</v>
      </c>
      <c r="L30" t="s">
        <v>117</v>
      </c>
      <c r="M30" t="s">
        <v>33</v>
      </c>
      <c r="N30" t="s">
        <v>221</v>
      </c>
      <c r="O30" t="s">
        <v>222</v>
      </c>
      <c r="P30" t="s">
        <v>223</v>
      </c>
      <c r="Q30" t="s">
        <v>224</v>
      </c>
    </row>
    <row r="31" spans="1:18" x14ac:dyDescent="0.45">
      <c r="A31" t="s">
        <v>386</v>
      </c>
      <c r="B31" t="s">
        <v>17</v>
      </c>
      <c r="C31" t="s">
        <v>225</v>
      </c>
      <c r="D31" t="s">
        <v>226</v>
      </c>
      <c r="E31" t="s">
        <v>227</v>
      </c>
      <c r="F31">
        <v>2023</v>
      </c>
      <c r="G31">
        <v>1</v>
      </c>
      <c r="H31">
        <v>2</v>
      </c>
      <c r="J31" t="s">
        <v>22</v>
      </c>
      <c r="K31" t="s">
        <v>23</v>
      </c>
      <c r="L31" t="s">
        <v>97</v>
      </c>
      <c r="N31" t="s">
        <v>228</v>
      </c>
      <c r="O31" t="s">
        <v>229</v>
      </c>
      <c r="P31" t="s">
        <v>230</v>
      </c>
      <c r="Q31" t="s">
        <v>231</v>
      </c>
    </row>
    <row r="32" spans="1:18" x14ac:dyDescent="0.45">
      <c r="A32" t="s">
        <v>386</v>
      </c>
      <c r="B32" t="s">
        <v>17</v>
      </c>
      <c r="C32" t="s">
        <v>232</v>
      </c>
      <c r="D32" t="s">
        <v>233</v>
      </c>
      <c r="E32" t="s">
        <v>31</v>
      </c>
      <c r="F32">
        <v>2023</v>
      </c>
      <c r="G32">
        <v>15</v>
      </c>
      <c r="H32">
        <v>3</v>
      </c>
      <c r="J32" t="s">
        <v>22</v>
      </c>
      <c r="K32" t="s">
        <v>23</v>
      </c>
      <c r="L32" t="s">
        <v>234</v>
      </c>
      <c r="M32" t="s">
        <v>33</v>
      </c>
      <c r="N32" t="s">
        <v>235</v>
      </c>
      <c r="O32" t="s">
        <v>236</v>
      </c>
      <c r="P32" t="s">
        <v>237</v>
      </c>
      <c r="Q32" t="s">
        <v>238</v>
      </c>
    </row>
    <row r="33" spans="1:17" x14ac:dyDescent="0.45">
      <c r="A33" t="s">
        <v>386</v>
      </c>
      <c r="B33" t="s">
        <v>17</v>
      </c>
      <c r="C33" t="s">
        <v>239</v>
      </c>
      <c r="D33" t="s">
        <v>240</v>
      </c>
      <c r="E33" t="s">
        <v>74</v>
      </c>
      <c r="F33">
        <v>2021</v>
      </c>
      <c r="G33">
        <v>54</v>
      </c>
      <c r="H33">
        <v>2</v>
      </c>
      <c r="J33" t="s">
        <v>22</v>
      </c>
      <c r="K33" t="s">
        <v>23</v>
      </c>
      <c r="L33" t="s">
        <v>241</v>
      </c>
      <c r="M33" t="s">
        <v>76</v>
      </c>
      <c r="N33" t="s">
        <v>242</v>
      </c>
      <c r="O33" t="s">
        <v>243</v>
      </c>
      <c r="P33" t="s">
        <v>244</v>
      </c>
      <c r="Q33" t="s">
        <v>245</v>
      </c>
    </row>
    <row r="34" spans="1:17" x14ac:dyDescent="0.45">
      <c r="A34" t="s">
        <v>386</v>
      </c>
      <c r="B34" t="s">
        <v>17</v>
      </c>
      <c r="C34" t="s">
        <v>246</v>
      </c>
      <c r="D34" t="s">
        <v>247</v>
      </c>
      <c r="E34" t="s">
        <v>20</v>
      </c>
      <c r="F34">
        <v>2023</v>
      </c>
      <c r="G34">
        <v>7</v>
      </c>
      <c r="H34" t="s">
        <v>50</v>
      </c>
      <c r="J34" t="s">
        <v>22</v>
      </c>
      <c r="K34" t="s">
        <v>23</v>
      </c>
      <c r="L34" t="s">
        <v>136</v>
      </c>
      <c r="N34" t="s">
        <v>248</v>
      </c>
      <c r="O34" t="s">
        <v>249</v>
      </c>
      <c r="P34" t="s">
        <v>250</v>
      </c>
      <c r="Q34" t="s">
        <v>251</v>
      </c>
    </row>
    <row r="35" spans="1:17" x14ac:dyDescent="0.45">
      <c r="A35" t="s">
        <v>386</v>
      </c>
      <c r="B35" t="s">
        <v>17</v>
      </c>
      <c r="C35" t="s">
        <v>252</v>
      </c>
      <c r="D35" t="s">
        <v>253</v>
      </c>
      <c r="E35" t="s">
        <v>20</v>
      </c>
      <c r="F35">
        <v>2023</v>
      </c>
      <c r="G35">
        <v>7</v>
      </c>
      <c r="H35" t="s">
        <v>21</v>
      </c>
      <c r="J35" t="s">
        <v>22</v>
      </c>
      <c r="K35" t="s">
        <v>23</v>
      </c>
      <c r="L35" t="s">
        <v>67</v>
      </c>
      <c r="N35" t="s">
        <v>254</v>
      </c>
      <c r="O35" t="s">
        <v>255</v>
      </c>
      <c r="P35" t="s">
        <v>256</v>
      </c>
      <c r="Q35" t="s">
        <v>257</v>
      </c>
    </row>
    <row r="36" spans="1:17" x14ac:dyDescent="0.45">
      <c r="A36" t="s">
        <v>386</v>
      </c>
      <c r="B36" t="s">
        <v>17</v>
      </c>
      <c r="C36" t="s">
        <v>258</v>
      </c>
      <c r="D36" t="s">
        <v>259</v>
      </c>
      <c r="E36" t="s">
        <v>260</v>
      </c>
      <c r="F36">
        <v>2023</v>
      </c>
      <c r="G36">
        <v>1</v>
      </c>
      <c r="H36">
        <v>1</v>
      </c>
      <c r="J36" t="s">
        <v>22</v>
      </c>
      <c r="K36" t="s">
        <v>23</v>
      </c>
      <c r="L36" t="s">
        <v>261</v>
      </c>
      <c r="N36" t="s">
        <v>262</v>
      </c>
      <c r="O36" t="s">
        <v>263</v>
      </c>
      <c r="P36" t="s">
        <v>264</v>
      </c>
      <c r="Q36" t="s">
        <v>265</v>
      </c>
    </row>
    <row r="37" spans="1:17" x14ac:dyDescent="0.45">
      <c r="A37" t="s">
        <v>386</v>
      </c>
      <c r="B37" t="s">
        <v>17</v>
      </c>
      <c r="C37" t="s">
        <v>266</v>
      </c>
      <c r="D37" t="s">
        <v>267</v>
      </c>
      <c r="E37" t="s">
        <v>74</v>
      </c>
      <c r="F37">
        <v>2023</v>
      </c>
      <c r="G37">
        <v>56</v>
      </c>
      <c r="H37">
        <v>4</v>
      </c>
      <c r="J37" t="s">
        <v>22</v>
      </c>
      <c r="K37" t="s">
        <v>23</v>
      </c>
      <c r="L37" t="s">
        <v>117</v>
      </c>
      <c r="M37" t="s">
        <v>76</v>
      </c>
      <c r="N37" t="s">
        <v>268</v>
      </c>
      <c r="O37" t="s">
        <v>269</v>
      </c>
      <c r="P37" t="s">
        <v>270</v>
      </c>
      <c r="Q37" t="s">
        <v>271</v>
      </c>
    </row>
    <row r="38" spans="1:17" x14ac:dyDescent="0.45">
      <c r="A38" t="s">
        <v>386</v>
      </c>
      <c r="B38" t="s">
        <v>17</v>
      </c>
      <c r="C38" t="s">
        <v>272</v>
      </c>
      <c r="D38" t="s">
        <v>273</v>
      </c>
      <c r="E38" t="s">
        <v>227</v>
      </c>
      <c r="F38">
        <v>2023</v>
      </c>
      <c r="G38">
        <v>1</v>
      </c>
      <c r="H38">
        <v>2</v>
      </c>
      <c r="J38" t="s">
        <v>22</v>
      </c>
      <c r="K38" t="s">
        <v>23</v>
      </c>
      <c r="L38" t="s">
        <v>97</v>
      </c>
      <c r="N38" t="s">
        <v>274</v>
      </c>
      <c r="O38" t="s">
        <v>275</v>
      </c>
      <c r="P38" t="s">
        <v>276</v>
      </c>
      <c r="Q38" t="s">
        <v>277</v>
      </c>
    </row>
    <row r="39" spans="1:17" x14ac:dyDescent="0.45">
      <c r="A39" t="s">
        <v>386</v>
      </c>
      <c r="B39" t="s">
        <v>17</v>
      </c>
      <c r="C39" t="s">
        <v>278</v>
      </c>
      <c r="D39" t="s">
        <v>279</v>
      </c>
      <c r="E39" t="s">
        <v>280</v>
      </c>
      <c r="F39">
        <v>2021</v>
      </c>
      <c r="G39">
        <v>11</v>
      </c>
      <c r="H39" t="s">
        <v>66</v>
      </c>
      <c r="J39" t="s">
        <v>22</v>
      </c>
      <c r="K39" t="s">
        <v>23</v>
      </c>
      <c r="L39" t="s">
        <v>281</v>
      </c>
      <c r="M39" t="s">
        <v>282</v>
      </c>
      <c r="N39" t="s">
        <v>283</v>
      </c>
      <c r="O39" t="s">
        <v>284</v>
      </c>
      <c r="P39" t="s">
        <v>285</v>
      </c>
      <c r="Q39" t="s">
        <v>286</v>
      </c>
    </row>
    <row r="40" spans="1:17" x14ac:dyDescent="0.45">
      <c r="A40" t="s">
        <v>386</v>
      </c>
      <c r="B40" t="s">
        <v>17</v>
      </c>
      <c r="C40" t="s">
        <v>287</v>
      </c>
      <c r="D40" t="s">
        <v>288</v>
      </c>
      <c r="E40" t="s">
        <v>40</v>
      </c>
      <c r="F40">
        <v>2019</v>
      </c>
      <c r="G40">
        <v>12</v>
      </c>
      <c r="H40">
        <v>12</v>
      </c>
      <c r="I40" t="s">
        <v>289</v>
      </c>
      <c r="J40" t="s">
        <v>42</v>
      </c>
      <c r="L40" t="s">
        <v>290</v>
      </c>
      <c r="M40" t="s">
        <v>44</v>
      </c>
      <c r="N40" t="s">
        <v>291</v>
      </c>
      <c r="O40" t="s">
        <v>292</v>
      </c>
      <c r="P40" t="s">
        <v>293</v>
      </c>
    </row>
    <row r="41" spans="1:17" x14ac:dyDescent="0.45">
      <c r="A41" t="s">
        <v>386</v>
      </c>
      <c r="B41" t="s">
        <v>17</v>
      </c>
      <c r="C41" t="s">
        <v>294</v>
      </c>
      <c r="D41" t="s">
        <v>295</v>
      </c>
      <c r="E41" t="s">
        <v>40</v>
      </c>
      <c r="F41">
        <v>2021</v>
      </c>
      <c r="G41">
        <v>14</v>
      </c>
      <c r="H41">
        <v>11</v>
      </c>
      <c r="I41" t="s">
        <v>296</v>
      </c>
      <c r="J41" t="s">
        <v>42</v>
      </c>
      <c r="L41" t="s">
        <v>297</v>
      </c>
      <c r="M41" t="s">
        <v>44</v>
      </c>
      <c r="N41" t="s">
        <v>298</v>
      </c>
      <c r="O41" t="s">
        <v>299</v>
      </c>
      <c r="P41" t="s">
        <v>300</v>
      </c>
    </row>
    <row r="42" spans="1:17" x14ac:dyDescent="0.45">
      <c r="A42" t="s">
        <v>386</v>
      </c>
      <c r="B42" t="s">
        <v>17</v>
      </c>
      <c r="C42" t="s">
        <v>301</v>
      </c>
      <c r="D42" t="s">
        <v>302</v>
      </c>
      <c r="E42" t="s">
        <v>303</v>
      </c>
      <c r="F42">
        <v>2021</v>
      </c>
      <c r="G42">
        <v>18</v>
      </c>
      <c r="H42">
        <v>2</v>
      </c>
      <c r="I42" t="s">
        <v>304</v>
      </c>
      <c r="J42" t="s">
        <v>305</v>
      </c>
      <c r="K42" t="s">
        <v>306</v>
      </c>
      <c r="L42" t="s">
        <v>307</v>
      </c>
      <c r="M42" t="s">
        <v>308</v>
      </c>
      <c r="N42" t="s">
        <v>309</v>
      </c>
      <c r="O42" t="s">
        <v>310</v>
      </c>
      <c r="P42" t="s">
        <v>311</v>
      </c>
    </row>
    <row r="43" spans="1:17" x14ac:dyDescent="0.45">
      <c r="A43" t="s">
        <v>386</v>
      </c>
      <c r="B43" t="s">
        <v>17</v>
      </c>
      <c r="C43" t="s">
        <v>312</v>
      </c>
      <c r="D43" t="s">
        <v>313</v>
      </c>
      <c r="E43" t="s">
        <v>20</v>
      </c>
      <c r="F43">
        <v>2020</v>
      </c>
      <c r="G43">
        <v>4</v>
      </c>
      <c r="H43" t="s">
        <v>21</v>
      </c>
      <c r="J43" t="s">
        <v>22</v>
      </c>
      <c r="K43" t="s">
        <v>23</v>
      </c>
      <c r="L43" t="s">
        <v>314</v>
      </c>
      <c r="N43" t="s">
        <v>315</v>
      </c>
      <c r="O43" t="s">
        <v>316</v>
      </c>
      <c r="P43" t="s">
        <v>317</v>
      </c>
      <c r="Q43" t="s">
        <v>318</v>
      </c>
    </row>
    <row r="44" spans="1:17" x14ac:dyDescent="0.45">
      <c r="A44" t="s">
        <v>386</v>
      </c>
      <c r="B44" t="s">
        <v>17</v>
      </c>
      <c r="C44" t="s">
        <v>319</v>
      </c>
      <c r="D44" t="s">
        <v>320</v>
      </c>
      <c r="E44" t="s">
        <v>20</v>
      </c>
      <c r="F44">
        <v>2018</v>
      </c>
      <c r="G44">
        <v>2</v>
      </c>
      <c r="H44" t="s">
        <v>321</v>
      </c>
      <c r="J44" t="s">
        <v>22</v>
      </c>
      <c r="K44" t="s">
        <v>23</v>
      </c>
      <c r="L44" t="s">
        <v>322</v>
      </c>
      <c r="N44" t="s">
        <v>323</v>
      </c>
      <c r="O44" t="s">
        <v>324</v>
      </c>
      <c r="P44" t="s">
        <v>325</v>
      </c>
      <c r="Q44" t="s">
        <v>326</v>
      </c>
    </row>
    <row r="45" spans="1:17" x14ac:dyDescent="0.45">
      <c r="A45" t="s">
        <v>386</v>
      </c>
      <c r="B45" t="s">
        <v>17</v>
      </c>
      <c r="C45" t="s">
        <v>327</v>
      </c>
      <c r="D45" t="s">
        <v>328</v>
      </c>
      <c r="E45" t="s">
        <v>329</v>
      </c>
      <c r="F45">
        <v>2017</v>
      </c>
      <c r="G45">
        <v>36</v>
      </c>
      <c r="H45">
        <v>1</v>
      </c>
      <c r="J45" t="s">
        <v>22</v>
      </c>
      <c r="K45" t="s">
        <v>23</v>
      </c>
      <c r="L45" t="s">
        <v>330</v>
      </c>
      <c r="M45" t="s">
        <v>331</v>
      </c>
      <c r="N45" t="s">
        <v>332</v>
      </c>
      <c r="O45" t="s">
        <v>333</v>
      </c>
      <c r="P45" t="s">
        <v>334</v>
      </c>
      <c r="Q45" t="s">
        <v>335</v>
      </c>
    </row>
    <row r="46" spans="1:17" x14ac:dyDescent="0.45">
      <c r="A46" t="s">
        <v>386</v>
      </c>
      <c r="B46" t="s">
        <v>17</v>
      </c>
      <c r="C46" t="s">
        <v>336</v>
      </c>
      <c r="D46" t="s">
        <v>337</v>
      </c>
      <c r="E46" t="s">
        <v>338</v>
      </c>
      <c r="F46">
        <v>2019</v>
      </c>
      <c r="G46">
        <v>13</v>
      </c>
      <c r="H46">
        <v>2</v>
      </c>
      <c r="J46" t="s">
        <v>22</v>
      </c>
      <c r="K46" t="s">
        <v>23</v>
      </c>
      <c r="L46" t="s">
        <v>339</v>
      </c>
      <c r="M46" t="s">
        <v>340</v>
      </c>
      <c r="N46" t="s">
        <v>341</v>
      </c>
      <c r="O46" t="s">
        <v>342</v>
      </c>
      <c r="P46" t="s">
        <v>343</v>
      </c>
      <c r="Q46" t="s">
        <v>344</v>
      </c>
    </row>
    <row r="47" spans="1:17" x14ac:dyDescent="0.45">
      <c r="A47" t="s">
        <v>386</v>
      </c>
      <c r="B47" t="s">
        <v>17</v>
      </c>
      <c r="C47" t="s">
        <v>345</v>
      </c>
      <c r="D47" t="s">
        <v>346</v>
      </c>
      <c r="E47" t="s">
        <v>347</v>
      </c>
      <c r="F47">
        <v>2020</v>
      </c>
      <c r="G47">
        <v>4</v>
      </c>
      <c r="H47" t="s">
        <v>348</v>
      </c>
      <c r="J47" t="s">
        <v>22</v>
      </c>
      <c r="K47" t="s">
        <v>23</v>
      </c>
      <c r="L47" t="s">
        <v>349</v>
      </c>
      <c r="N47" t="s">
        <v>350</v>
      </c>
      <c r="O47" t="s">
        <v>351</v>
      </c>
      <c r="P47" t="s">
        <v>352</v>
      </c>
      <c r="Q47" t="s">
        <v>353</v>
      </c>
    </row>
    <row r="48" spans="1:17" x14ac:dyDescent="0.45">
      <c r="A48" t="s">
        <v>386</v>
      </c>
      <c r="B48" t="s">
        <v>17</v>
      </c>
      <c r="C48" t="s">
        <v>354</v>
      </c>
      <c r="D48" t="s">
        <v>355</v>
      </c>
      <c r="E48" t="s">
        <v>338</v>
      </c>
      <c r="F48">
        <v>2018</v>
      </c>
      <c r="G48">
        <v>12</v>
      </c>
      <c r="H48">
        <v>2</v>
      </c>
      <c r="J48" t="s">
        <v>22</v>
      </c>
      <c r="K48" t="s">
        <v>23</v>
      </c>
      <c r="L48" t="s">
        <v>356</v>
      </c>
      <c r="M48" t="s">
        <v>340</v>
      </c>
      <c r="N48" t="s">
        <v>357</v>
      </c>
      <c r="O48" t="s">
        <v>358</v>
      </c>
      <c r="P48" t="s">
        <v>359</v>
      </c>
      <c r="Q48" t="s">
        <v>360</v>
      </c>
    </row>
    <row r="49" spans="1:17" x14ac:dyDescent="0.45">
      <c r="A49" t="s">
        <v>386</v>
      </c>
      <c r="B49" t="s">
        <v>17</v>
      </c>
      <c r="C49" t="s">
        <v>361</v>
      </c>
      <c r="D49" t="s">
        <v>362</v>
      </c>
      <c r="E49" t="s">
        <v>363</v>
      </c>
      <c r="F49">
        <v>2018</v>
      </c>
      <c r="G49">
        <v>26</v>
      </c>
      <c r="H49">
        <v>3</v>
      </c>
      <c r="I49" t="s">
        <v>364</v>
      </c>
      <c r="J49" t="s">
        <v>365</v>
      </c>
      <c r="L49" t="s">
        <v>366</v>
      </c>
      <c r="M49" t="s">
        <v>367</v>
      </c>
      <c r="N49" t="s">
        <v>368</v>
      </c>
      <c r="O49" t="s">
        <v>369</v>
      </c>
      <c r="P49" t="s">
        <v>370</v>
      </c>
    </row>
    <row r="50" spans="1:17" x14ac:dyDescent="0.45">
      <c r="A50" t="s">
        <v>386</v>
      </c>
      <c r="B50" t="s">
        <v>17</v>
      </c>
      <c r="C50" t="s">
        <v>371</v>
      </c>
      <c r="D50" t="s">
        <v>372</v>
      </c>
      <c r="E50" t="s">
        <v>363</v>
      </c>
      <c r="F50">
        <v>2017</v>
      </c>
      <c r="G50">
        <v>25</v>
      </c>
      <c r="H50">
        <v>5</v>
      </c>
      <c r="I50" t="s">
        <v>373</v>
      </c>
      <c r="J50" t="s">
        <v>365</v>
      </c>
      <c r="L50" t="s">
        <v>374</v>
      </c>
      <c r="M50" t="s">
        <v>367</v>
      </c>
      <c r="N50" t="s">
        <v>375</v>
      </c>
      <c r="O50" t="s">
        <v>376</v>
      </c>
      <c r="P50" t="s">
        <v>377</v>
      </c>
    </row>
    <row r="51" spans="1:17" x14ac:dyDescent="0.45">
      <c r="A51" t="s">
        <v>386</v>
      </c>
      <c r="B51" t="s">
        <v>17</v>
      </c>
      <c r="C51" t="s">
        <v>378</v>
      </c>
      <c r="D51" t="s">
        <v>379</v>
      </c>
      <c r="E51" t="s">
        <v>74</v>
      </c>
      <c r="F51">
        <v>2018</v>
      </c>
      <c r="G51">
        <v>51</v>
      </c>
      <c r="H51">
        <v>2</v>
      </c>
      <c r="J51" t="s">
        <v>22</v>
      </c>
      <c r="K51" t="s">
        <v>23</v>
      </c>
      <c r="L51" t="s">
        <v>380</v>
      </c>
      <c r="M51" t="s">
        <v>76</v>
      </c>
      <c r="N51" t="s">
        <v>381</v>
      </c>
      <c r="O51" t="s">
        <v>382</v>
      </c>
      <c r="P51" t="s">
        <v>383</v>
      </c>
      <c r="Q51" t="s">
        <v>384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BDD7F-A910-4B14-A68F-86A2F45D59FB}">
  <dimension ref="A1:J51"/>
  <sheetViews>
    <sheetView workbookViewId="0"/>
  </sheetViews>
  <sheetFormatPr defaultRowHeight="14.25" x14ac:dyDescent="0.45"/>
  <cols>
    <col min="1" max="1" width="8.46484375" bestFit="1" customWidth="1"/>
    <col min="2" max="2" width="12" bestFit="1" customWidth="1"/>
    <col min="3" max="4" width="80.53125" bestFit="1" customWidth="1"/>
    <col min="5" max="5" width="37.1328125" bestFit="1" customWidth="1"/>
    <col min="6" max="6" width="6.53125" bestFit="1" customWidth="1"/>
    <col min="7" max="7" width="75" bestFit="1" customWidth="1"/>
    <col min="8" max="8" width="24.1328125" bestFit="1" customWidth="1"/>
    <col min="9" max="10" width="80.53125" bestFit="1" customWidth="1"/>
    <col min="11" max="11" width="30.53125" bestFit="1" customWidth="1"/>
    <col min="12" max="12" width="17.6640625" bestFit="1" customWidth="1"/>
    <col min="13" max="13" width="15.33203125" bestFit="1" customWidth="1"/>
    <col min="14" max="14" width="9.33203125" bestFit="1" customWidth="1"/>
    <col min="15" max="15" width="75" bestFit="1" customWidth="1"/>
    <col min="16" max="16" width="24.1328125" bestFit="1" customWidth="1"/>
    <col min="17" max="18" width="80.53125" bestFit="1" customWidth="1"/>
    <col min="19" max="20" width="11.46484375" bestFit="1" customWidth="1"/>
  </cols>
  <sheetData>
    <row r="1" spans="1:10" x14ac:dyDescent="0.45">
      <c r="A1" t="s">
        <v>385</v>
      </c>
      <c r="B1" t="s">
        <v>11763</v>
      </c>
      <c r="C1" t="s">
        <v>1</v>
      </c>
      <c r="D1" t="s">
        <v>2</v>
      </c>
      <c r="E1" t="s">
        <v>3</v>
      </c>
      <c r="F1" t="s">
        <v>5846</v>
      </c>
      <c r="G1" t="s">
        <v>12</v>
      </c>
      <c r="H1" t="s">
        <v>13</v>
      </c>
      <c r="I1" t="s">
        <v>14</v>
      </c>
      <c r="J1" t="s">
        <v>15</v>
      </c>
    </row>
    <row r="2" spans="1:10" x14ac:dyDescent="0.45">
      <c r="A2" t="s">
        <v>386</v>
      </c>
      <c r="B2" t="s">
        <v>17</v>
      </c>
      <c r="C2" t="s">
        <v>18</v>
      </c>
      <c r="D2" t="s">
        <v>19</v>
      </c>
      <c r="E2" t="s">
        <v>20</v>
      </c>
      <c r="F2">
        <v>2024</v>
      </c>
      <c r="G2" t="s">
        <v>25</v>
      </c>
      <c r="H2" t="s">
        <v>26</v>
      </c>
      <c r="I2" t="s">
        <v>27</v>
      </c>
      <c r="J2" t="s">
        <v>28</v>
      </c>
    </row>
    <row r="3" spans="1:10" x14ac:dyDescent="0.45">
      <c r="A3" t="s">
        <v>386</v>
      </c>
      <c r="B3" t="s">
        <v>17</v>
      </c>
      <c r="C3" t="s">
        <v>29</v>
      </c>
      <c r="D3" t="s">
        <v>30</v>
      </c>
      <c r="E3" t="s">
        <v>31</v>
      </c>
      <c r="F3">
        <v>2021</v>
      </c>
      <c r="G3" t="s">
        <v>34</v>
      </c>
      <c r="H3" t="s">
        <v>35</v>
      </c>
      <c r="I3" t="s">
        <v>36</v>
      </c>
      <c r="J3" t="s">
        <v>37</v>
      </c>
    </row>
    <row r="4" spans="1:10" x14ac:dyDescent="0.45">
      <c r="A4" t="s">
        <v>386</v>
      </c>
      <c r="B4" t="s">
        <v>17</v>
      </c>
      <c r="C4" t="s">
        <v>38</v>
      </c>
      <c r="D4" t="s">
        <v>39</v>
      </c>
      <c r="E4" t="s">
        <v>40</v>
      </c>
      <c r="F4">
        <v>2022</v>
      </c>
      <c r="G4" t="s">
        <v>45</v>
      </c>
      <c r="H4" t="s">
        <v>46</v>
      </c>
      <c r="I4" t="s">
        <v>47</v>
      </c>
    </row>
    <row r="5" spans="1:10" x14ac:dyDescent="0.45">
      <c r="A5" t="s">
        <v>386</v>
      </c>
      <c r="B5" t="s">
        <v>17</v>
      </c>
      <c r="C5" t="s">
        <v>48</v>
      </c>
      <c r="D5" t="s">
        <v>49</v>
      </c>
      <c r="E5" t="s">
        <v>20</v>
      </c>
      <c r="F5">
        <v>2022</v>
      </c>
      <c r="G5" t="s">
        <v>52</v>
      </c>
      <c r="H5" t="s">
        <v>53</v>
      </c>
      <c r="I5" t="s">
        <v>54</v>
      </c>
      <c r="J5" t="s">
        <v>55</v>
      </c>
    </row>
    <row r="6" spans="1:10" x14ac:dyDescent="0.45">
      <c r="A6" t="s">
        <v>386</v>
      </c>
      <c r="B6" t="s">
        <v>17</v>
      </c>
      <c r="C6" t="s">
        <v>56</v>
      </c>
      <c r="D6" t="s">
        <v>57</v>
      </c>
      <c r="E6" t="s">
        <v>31</v>
      </c>
      <c r="F6">
        <v>2021</v>
      </c>
      <c r="G6" t="s">
        <v>59</v>
      </c>
      <c r="H6" t="s">
        <v>60</v>
      </c>
      <c r="I6" t="s">
        <v>61</v>
      </c>
      <c r="J6" t="s">
        <v>62</v>
      </c>
    </row>
    <row r="7" spans="1:10" x14ac:dyDescent="0.45">
      <c r="A7" t="s">
        <v>386</v>
      </c>
      <c r="B7" t="s">
        <v>17</v>
      </c>
      <c r="C7" t="s">
        <v>63</v>
      </c>
      <c r="D7" t="s">
        <v>64</v>
      </c>
      <c r="E7" t="s">
        <v>65</v>
      </c>
      <c r="F7">
        <v>2023</v>
      </c>
      <c r="G7" t="s">
        <v>68</v>
      </c>
      <c r="H7" t="s">
        <v>69</v>
      </c>
      <c r="I7" t="s">
        <v>70</v>
      </c>
      <c r="J7" t="s">
        <v>71</v>
      </c>
    </row>
    <row r="8" spans="1:10" x14ac:dyDescent="0.45">
      <c r="A8" t="s">
        <v>386</v>
      </c>
      <c r="B8" t="s">
        <v>17</v>
      </c>
      <c r="C8" t="s">
        <v>72</v>
      </c>
      <c r="D8" t="s">
        <v>73</v>
      </c>
      <c r="E8" t="s">
        <v>74</v>
      </c>
      <c r="F8">
        <v>2024</v>
      </c>
      <c r="G8" t="s">
        <v>77</v>
      </c>
      <c r="H8" t="s">
        <v>78</v>
      </c>
      <c r="I8" t="s">
        <v>79</v>
      </c>
      <c r="J8" t="s">
        <v>80</v>
      </c>
    </row>
    <row r="9" spans="1:10" x14ac:dyDescent="0.45">
      <c r="A9" t="s">
        <v>386</v>
      </c>
      <c r="B9" t="s">
        <v>17</v>
      </c>
      <c r="C9" t="s">
        <v>81</v>
      </c>
      <c r="D9" t="s">
        <v>82</v>
      </c>
      <c r="E9" t="s">
        <v>83</v>
      </c>
      <c r="F9">
        <v>2024</v>
      </c>
      <c r="G9" t="s">
        <v>85</v>
      </c>
      <c r="H9" t="s">
        <v>86</v>
      </c>
      <c r="I9" t="s">
        <v>87</v>
      </c>
      <c r="J9" t="s">
        <v>88</v>
      </c>
    </row>
    <row r="10" spans="1:10" x14ac:dyDescent="0.45">
      <c r="A10" t="s">
        <v>386</v>
      </c>
      <c r="B10" t="s">
        <v>17</v>
      </c>
      <c r="C10" t="s">
        <v>89</v>
      </c>
      <c r="D10" t="s">
        <v>90</v>
      </c>
      <c r="E10" t="s">
        <v>31</v>
      </c>
      <c r="F10">
        <v>2022</v>
      </c>
      <c r="G10" t="s">
        <v>92</v>
      </c>
      <c r="H10" t="s">
        <v>93</v>
      </c>
      <c r="J10" t="s">
        <v>94</v>
      </c>
    </row>
    <row r="11" spans="1:10" x14ac:dyDescent="0.45">
      <c r="A11" t="s">
        <v>386</v>
      </c>
      <c r="B11" t="s">
        <v>17</v>
      </c>
      <c r="C11" t="s">
        <v>95</v>
      </c>
      <c r="D11" t="s">
        <v>96</v>
      </c>
      <c r="E11" t="s">
        <v>83</v>
      </c>
      <c r="F11">
        <v>2023</v>
      </c>
      <c r="G11" t="s">
        <v>98</v>
      </c>
      <c r="H11" t="s">
        <v>99</v>
      </c>
      <c r="I11" t="s">
        <v>100</v>
      </c>
      <c r="J11" t="s">
        <v>101</v>
      </c>
    </row>
    <row r="12" spans="1:10" x14ac:dyDescent="0.45">
      <c r="A12" t="s">
        <v>386</v>
      </c>
      <c r="B12" t="s">
        <v>17</v>
      </c>
      <c r="C12" t="s">
        <v>102</v>
      </c>
      <c r="D12" t="s">
        <v>103</v>
      </c>
      <c r="E12" t="s">
        <v>20</v>
      </c>
      <c r="F12">
        <v>2022</v>
      </c>
      <c r="G12" t="s">
        <v>105</v>
      </c>
      <c r="H12" t="s">
        <v>106</v>
      </c>
      <c r="I12" t="s">
        <v>107</v>
      </c>
      <c r="J12" t="s">
        <v>108</v>
      </c>
    </row>
    <row r="13" spans="1:10" x14ac:dyDescent="0.45">
      <c r="A13" t="s">
        <v>386</v>
      </c>
      <c r="B13" t="s">
        <v>17</v>
      </c>
      <c r="C13" t="s">
        <v>109</v>
      </c>
      <c r="D13" t="s">
        <v>110</v>
      </c>
      <c r="E13" t="s">
        <v>40</v>
      </c>
      <c r="F13">
        <v>2023</v>
      </c>
      <c r="G13" t="s">
        <v>112</v>
      </c>
      <c r="H13" t="s">
        <v>113</v>
      </c>
      <c r="I13" t="s">
        <v>114</v>
      </c>
    </row>
    <row r="14" spans="1:10" x14ac:dyDescent="0.45">
      <c r="A14" t="s">
        <v>386</v>
      </c>
      <c r="B14" t="s">
        <v>17</v>
      </c>
      <c r="C14" t="s">
        <v>115</v>
      </c>
      <c r="D14" t="s">
        <v>116</v>
      </c>
      <c r="E14" t="s">
        <v>31</v>
      </c>
      <c r="F14">
        <v>2023</v>
      </c>
      <c r="G14" t="s">
        <v>118</v>
      </c>
      <c r="H14" t="s">
        <v>119</v>
      </c>
      <c r="I14" t="s">
        <v>120</v>
      </c>
      <c r="J14" t="s">
        <v>121</v>
      </c>
    </row>
    <row r="15" spans="1:10" x14ac:dyDescent="0.45">
      <c r="A15" t="s">
        <v>386</v>
      </c>
      <c r="B15" t="s">
        <v>17</v>
      </c>
      <c r="C15" t="s">
        <v>122</v>
      </c>
      <c r="D15" t="s">
        <v>123</v>
      </c>
      <c r="E15" t="s">
        <v>31</v>
      </c>
      <c r="F15">
        <v>2021</v>
      </c>
      <c r="G15" t="s">
        <v>124</v>
      </c>
      <c r="H15" t="s">
        <v>125</v>
      </c>
      <c r="J15" t="s">
        <v>126</v>
      </c>
    </row>
    <row r="16" spans="1:10" x14ac:dyDescent="0.45">
      <c r="A16" t="s">
        <v>386</v>
      </c>
      <c r="B16" t="s">
        <v>17</v>
      </c>
      <c r="C16" t="s">
        <v>127</v>
      </c>
      <c r="D16" t="s">
        <v>128</v>
      </c>
      <c r="E16" t="s">
        <v>65</v>
      </c>
      <c r="F16">
        <v>2023</v>
      </c>
      <c r="G16" t="s">
        <v>130</v>
      </c>
      <c r="H16" t="s">
        <v>131</v>
      </c>
      <c r="I16" t="s">
        <v>132</v>
      </c>
      <c r="J16" t="s">
        <v>133</v>
      </c>
    </row>
    <row r="17" spans="1:10" x14ac:dyDescent="0.45">
      <c r="A17" t="s">
        <v>386</v>
      </c>
      <c r="B17" t="s">
        <v>17</v>
      </c>
      <c r="C17" t="s">
        <v>134</v>
      </c>
      <c r="D17" t="s">
        <v>135</v>
      </c>
      <c r="E17" t="s">
        <v>20</v>
      </c>
      <c r="F17">
        <v>2023</v>
      </c>
      <c r="G17" t="s">
        <v>137</v>
      </c>
      <c r="H17" t="s">
        <v>138</v>
      </c>
      <c r="I17" t="s">
        <v>139</v>
      </c>
      <c r="J17" t="s">
        <v>140</v>
      </c>
    </row>
    <row r="18" spans="1:10" x14ac:dyDescent="0.45">
      <c r="A18" t="s">
        <v>386</v>
      </c>
      <c r="B18" t="s">
        <v>17</v>
      </c>
      <c r="C18" t="s">
        <v>141</v>
      </c>
      <c r="D18" t="s">
        <v>142</v>
      </c>
      <c r="E18" t="s">
        <v>74</v>
      </c>
      <c r="F18">
        <v>2023</v>
      </c>
      <c r="G18" t="s">
        <v>144</v>
      </c>
      <c r="H18" t="s">
        <v>145</v>
      </c>
      <c r="I18" t="s">
        <v>146</v>
      </c>
      <c r="J18" t="s">
        <v>147</v>
      </c>
    </row>
    <row r="19" spans="1:10" x14ac:dyDescent="0.45">
      <c r="A19" t="s">
        <v>386</v>
      </c>
      <c r="B19" t="s">
        <v>17</v>
      </c>
      <c r="C19" t="s">
        <v>148</v>
      </c>
      <c r="D19" t="s">
        <v>149</v>
      </c>
      <c r="E19" t="s">
        <v>40</v>
      </c>
      <c r="F19">
        <v>2024</v>
      </c>
      <c r="G19" t="s">
        <v>151</v>
      </c>
      <c r="H19" t="s">
        <v>152</v>
      </c>
      <c r="I19" t="s">
        <v>153</v>
      </c>
    </row>
    <row r="20" spans="1:10" x14ac:dyDescent="0.45">
      <c r="A20" t="s">
        <v>386</v>
      </c>
      <c r="B20" t="s">
        <v>17</v>
      </c>
      <c r="C20" t="s">
        <v>154</v>
      </c>
      <c r="D20" t="s">
        <v>155</v>
      </c>
      <c r="E20" t="s">
        <v>31</v>
      </c>
      <c r="F20">
        <v>2018</v>
      </c>
      <c r="G20" t="s">
        <v>157</v>
      </c>
      <c r="H20" t="s">
        <v>158</v>
      </c>
      <c r="J20" t="s">
        <v>159</v>
      </c>
    </row>
    <row r="21" spans="1:10" x14ac:dyDescent="0.45">
      <c r="A21" t="s">
        <v>386</v>
      </c>
      <c r="B21" t="s">
        <v>17</v>
      </c>
      <c r="C21" t="s">
        <v>160</v>
      </c>
      <c r="D21" t="s">
        <v>161</v>
      </c>
      <c r="E21" t="s">
        <v>40</v>
      </c>
      <c r="F21">
        <v>2022</v>
      </c>
      <c r="G21" t="s">
        <v>163</v>
      </c>
      <c r="H21" t="s">
        <v>164</v>
      </c>
      <c r="I21" t="s">
        <v>165</v>
      </c>
    </row>
    <row r="22" spans="1:10" x14ac:dyDescent="0.45">
      <c r="A22" t="s">
        <v>386</v>
      </c>
      <c r="B22" t="s">
        <v>17</v>
      </c>
      <c r="C22" t="s">
        <v>166</v>
      </c>
      <c r="D22" t="s">
        <v>167</v>
      </c>
      <c r="E22" t="s">
        <v>31</v>
      </c>
      <c r="F22">
        <v>2021</v>
      </c>
      <c r="G22" t="s">
        <v>168</v>
      </c>
      <c r="H22" t="s">
        <v>169</v>
      </c>
      <c r="I22" t="s">
        <v>170</v>
      </c>
      <c r="J22" t="s">
        <v>171</v>
      </c>
    </row>
    <row r="23" spans="1:10" x14ac:dyDescent="0.45">
      <c r="A23" t="s">
        <v>386</v>
      </c>
      <c r="B23" t="s">
        <v>17</v>
      </c>
      <c r="C23" t="s">
        <v>172</v>
      </c>
      <c r="D23" t="s">
        <v>173</v>
      </c>
      <c r="E23" t="s">
        <v>40</v>
      </c>
      <c r="F23">
        <v>2024</v>
      </c>
      <c r="G23" t="s">
        <v>175</v>
      </c>
      <c r="H23" t="s">
        <v>176</v>
      </c>
      <c r="I23" t="s">
        <v>177</v>
      </c>
    </row>
    <row r="24" spans="1:10" x14ac:dyDescent="0.45">
      <c r="A24" t="s">
        <v>386</v>
      </c>
      <c r="B24" t="s">
        <v>17</v>
      </c>
      <c r="C24" t="s">
        <v>178</v>
      </c>
      <c r="D24" t="s">
        <v>179</v>
      </c>
      <c r="E24" t="s">
        <v>74</v>
      </c>
      <c r="F24">
        <v>2019</v>
      </c>
      <c r="G24" t="s">
        <v>181</v>
      </c>
      <c r="H24" t="s">
        <v>182</v>
      </c>
      <c r="I24" t="s">
        <v>183</v>
      </c>
      <c r="J24" t="s">
        <v>184</v>
      </c>
    </row>
    <row r="25" spans="1:10" x14ac:dyDescent="0.45">
      <c r="A25" t="s">
        <v>386</v>
      </c>
      <c r="B25" t="s">
        <v>17</v>
      </c>
      <c r="C25" t="s">
        <v>185</v>
      </c>
      <c r="D25" t="s">
        <v>186</v>
      </c>
      <c r="E25" t="s">
        <v>20</v>
      </c>
      <c r="F25">
        <v>2023</v>
      </c>
      <c r="G25" t="s">
        <v>187</v>
      </c>
      <c r="H25" t="s">
        <v>188</v>
      </c>
      <c r="I25" t="s">
        <v>189</v>
      </c>
      <c r="J25" t="s">
        <v>190</v>
      </c>
    </row>
    <row r="26" spans="1:10" x14ac:dyDescent="0.45">
      <c r="A26" t="s">
        <v>386</v>
      </c>
      <c r="B26" t="s">
        <v>17</v>
      </c>
      <c r="C26" t="s">
        <v>191</v>
      </c>
      <c r="D26" t="s">
        <v>192</v>
      </c>
      <c r="E26" t="s">
        <v>40</v>
      </c>
      <c r="F26">
        <v>2020</v>
      </c>
      <c r="G26" t="s">
        <v>195</v>
      </c>
      <c r="H26" t="s">
        <v>196</v>
      </c>
      <c r="I26" t="s">
        <v>197</v>
      </c>
    </row>
    <row r="27" spans="1:10" x14ac:dyDescent="0.45">
      <c r="A27" t="s">
        <v>386</v>
      </c>
      <c r="B27" t="s">
        <v>17</v>
      </c>
      <c r="C27" t="s">
        <v>198</v>
      </c>
      <c r="D27" t="s">
        <v>199</v>
      </c>
      <c r="E27" t="s">
        <v>31</v>
      </c>
      <c r="F27">
        <v>2024</v>
      </c>
      <c r="G27" t="s">
        <v>200</v>
      </c>
      <c r="H27" t="s">
        <v>201</v>
      </c>
      <c r="I27" t="s">
        <v>202</v>
      </c>
      <c r="J27" t="s">
        <v>203</v>
      </c>
    </row>
    <row r="28" spans="1:10" x14ac:dyDescent="0.45">
      <c r="A28" t="s">
        <v>386</v>
      </c>
      <c r="B28" t="s">
        <v>17</v>
      </c>
      <c r="C28" t="s">
        <v>205</v>
      </c>
      <c r="D28" t="s">
        <v>206</v>
      </c>
      <c r="E28" t="s">
        <v>40</v>
      </c>
      <c r="F28">
        <v>2020</v>
      </c>
      <c r="G28" t="s">
        <v>208</v>
      </c>
      <c r="H28" t="s">
        <v>209</v>
      </c>
      <c r="I28" t="s">
        <v>210</v>
      </c>
    </row>
    <row r="29" spans="1:10" x14ac:dyDescent="0.45">
      <c r="A29" t="s">
        <v>386</v>
      </c>
      <c r="B29" t="s">
        <v>17</v>
      </c>
      <c r="C29" t="s">
        <v>211</v>
      </c>
      <c r="D29" t="s">
        <v>212</v>
      </c>
      <c r="E29" t="s">
        <v>213</v>
      </c>
      <c r="F29">
        <v>2021</v>
      </c>
      <c r="G29" t="s">
        <v>215</v>
      </c>
      <c r="H29" t="s">
        <v>216</v>
      </c>
      <c r="I29" t="s">
        <v>217</v>
      </c>
      <c r="J29" t="s">
        <v>218</v>
      </c>
    </row>
    <row r="30" spans="1:10" x14ac:dyDescent="0.45">
      <c r="A30" t="s">
        <v>386</v>
      </c>
      <c r="B30" t="s">
        <v>17</v>
      </c>
      <c r="C30" t="s">
        <v>219</v>
      </c>
      <c r="D30" t="s">
        <v>220</v>
      </c>
      <c r="E30" t="s">
        <v>31</v>
      </c>
      <c r="F30">
        <v>2023</v>
      </c>
      <c r="G30" t="s">
        <v>221</v>
      </c>
      <c r="H30" t="s">
        <v>222</v>
      </c>
      <c r="I30" t="s">
        <v>223</v>
      </c>
      <c r="J30" t="s">
        <v>224</v>
      </c>
    </row>
    <row r="31" spans="1:10" x14ac:dyDescent="0.45">
      <c r="A31" t="s">
        <v>386</v>
      </c>
      <c r="B31" t="s">
        <v>17</v>
      </c>
      <c r="C31" t="s">
        <v>225</v>
      </c>
      <c r="D31" t="s">
        <v>226</v>
      </c>
      <c r="E31" t="s">
        <v>227</v>
      </c>
      <c r="F31">
        <v>2023</v>
      </c>
      <c r="G31" t="s">
        <v>228</v>
      </c>
      <c r="H31" t="s">
        <v>229</v>
      </c>
      <c r="I31" t="s">
        <v>230</v>
      </c>
      <c r="J31" t="s">
        <v>231</v>
      </c>
    </row>
    <row r="32" spans="1:10" x14ac:dyDescent="0.45">
      <c r="A32" t="s">
        <v>386</v>
      </c>
      <c r="B32" t="s">
        <v>17</v>
      </c>
      <c r="C32" t="s">
        <v>232</v>
      </c>
      <c r="D32" t="s">
        <v>233</v>
      </c>
      <c r="E32" t="s">
        <v>31</v>
      </c>
      <c r="F32">
        <v>2023</v>
      </c>
      <c r="G32" t="s">
        <v>235</v>
      </c>
      <c r="H32" t="s">
        <v>236</v>
      </c>
      <c r="I32" t="s">
        <v>237</v>
      </c>
      <c r="J32" t="s">
        <v>238</v>
      </c>
    </row>
    <row r="33" spans="1:10" x14ac:dyDescent="0.45">
      <c r="A33" t="s">
        <v>386</v>
      </c>
      <c r="B33" t="s">
        <v>17</v>
      </c>
      <c r="C33" t="s">
        <v>239</v>
      </c>
      <c r="D33" t="s">
        <v>240</v>
      </c>
      <c r="E33" t="s">
        <v>74</v>
      </c>
      <c r="F33">
        <v>2021</v>
      </c>
      <c r="G33" t="s">
        <v>242</v>
      </c>
      <c r="H33" t="s">
        <v>243</v>
      </c>
      <c r="I33" t="s">
        <v>244</v>
      </c>
      <c r="J33" t="s">
        <v>245</v>
      </c>
    </row>
    <row r="34" spans="1:10" x14ac:dyDescent="0.45">
      <c r="A34" t="s">
        <v>386</v>
      </c>
      <c r="B34" t="s">
        <v>17</v>
      </c>
      <c r="C34" t="s">
        <v>246</v>
      </c>
      <c r="D34" t="s">
        <v>247</v>
      </c>
      <c r="E34" t="s">
        <v>20</v>
      </c>
      <c r="F34">
        <v>2023</v>
      </c>
      <c r="G34" t="s">
        <v>248</v>
      </c>
      <c r="H34" t="s">
        <v>249</v>
      </c>
      <c r="I34" t="s">
        <v>250</v>
      </c>
      <c r="J34" t="s">
        <v>251</v>
      </c>
    </row>
    <row r="35" spans="1:10" x14ac:dyDescent="0.45">
      <c r="A35" t="s">
        <v>386</v>
      </c>
      <c r="B35" t="s">
        <v>17</v>
      </c>
      <c r="C35" t="s">
        <v>252</v>
      </c>
      <c r="D35" t="s">
        <v>253</v>
      </c>
      <c r="E35" t="s">
        <v>20</v>
      </c>
      <c r="F35">
        <v>2023</v>
      </c>
      <c r="G35" t="s">
        <v>254</v>
      </c>
      <c r="H35" t="s">
        <v>255</v>
      </c>
      <c r="I35" t="s">
        <v>256</v>
      </c>
      <c r="J35" t="s">
        <v>257</v>
      </c>
    </row>
    <row r="36" spans="1:10" x14ac:dyDescent="0.45">
      <c r="A36" t="s">
        <v>386</v>
      </c>
      <c r="B36" t="s">
        <v>17</v>
      </c>
      <c r="C36" t="s">
        <v>258</v>
      </c>
      <c r="D36" t="s">
        <v>259</v>
      </c>
      <c r="E36" t="s">
        <v>260</v>
      </c>
      <c r="F36">
        <v>2023</v>
      </c>
      <c r="G36" t="s">
        <v>262</v>
      </c>
      <c r="H36" t="s">
        <v>263</v>
      </c>
      <c r="I36" t="s">
        <v>264</v>
      </c>
      <c r="J36" t="s">
        <v>265</v>
      </c>
    </row>
    <row r="37" spans="1:10" x14ac:dyDescent="0.45">
      <c r="A37" t="s">
        <v>386</v>
      </c>
      <c r="B37" t="s">
        <v>17</v>
      </c>
      <c r="C37" t="s">
        <v>266</v>
      </c>
      <c r="D37" t="s">
        <v>267</v>
      </c>
      <c r="E37" t="s">
        <v>74</v>
      </c>
      <c r="F37">
        <v>2023</v>
      </c>
      <c r="G37" t="s">
        <v>268</v>
      </c>
      <c r="H37" t="s">
        <v>269</v>
      </c>
      <c r="I37" t="s">
        <v>270</v>
      </c>
      <c r="J37" t="s">
        <v>271</v>
      </c>
    </row>
    <row r="38" spans="1:10" x14ac:dyDescent="0.45">
      <c r="A38" t="s">
        <v>386</v>
      </c>
      <c r="B38" t="s">
        <v>17</v>
      </c>
      <c r="C38" t="s">
        <v>272</v>
      </c>
      <c r="D38" t="s">
        <v>273</v>
      </c>
      <c r="E38" t="s">
        <v>227</v>
      </c>
      <c r="F38">
        <v>2023</v>
      </c>
      <c r="G38" t="s">
        <v>274</v>
      </c>
      <c r="H38" t="s">
        <v>275</v>
      </c>
      <c r="I38" t="s">
        <v>276</v>
      </c>
      <c r="J38" t="s">
        <v>277</v>
      </c>
    </row>
    <row r="39" spans="1:10" x14ac:dyDescent="0.45">
      <c r="A39" t="s">
        <v>386</v>
      </c>
      <c r="B39" t="s">
        <v>17</v>
      </c>
      <c r="C39" t="s">
        <v>278</v>
      </c>
      <c r="D39" t="s">
        <v>279</v>
      </c>
      <c r="E39" t="s">
        <v>280</v>
      </c>
      <c r="F39">
        <v>2021</v>
      </c>
      <c r="G39" t="s">
        <v>283</v>
      </c>
      <c r="H39" t="s">
        <v>284</v>
      </c>
      <c r="I39" t="s">
        <v>285</v>
      </c>
      <c r="J39" t="s">
        <v>286</v>
      </c>
    </row>
    <row r="40" spans="1:10" x14ac:dyDescent="0.45">
      <c r="A40" t="s">
        <v>386</v>
      </c>
      <c r="B40" t="s">
        <v>17</v>
      </c>
      <c r="C40" t="s">
        <v>287</v>
      </c>
      <c r="D40" t="s">
        <v>288</v>
      </c>
      <c r="E40" t="s">
        <v>40</v>
      </c>
      <c r="F40">
        <v>2019</v>
      </c>
      <c r="G40" t="s">
        <v>291</v>
      </c>
      <c r="H40" t="s">
        <v>292</v>
      </c>
      <c r="I40" t="s">
        <v>293</v>
      </c>
    </row>
    <row r="41" spans="1:10" x14ac:dyDescent="0.45">
      <c r="A41" t="s">
        <v>386</v>
      </c>
      <c r="B41" t="s">
        <v>17</v>
      </c>
      <c r="C41" t="s">
        <v>294</v>
      </c>
      <c r="D41" t="s">
        <v>295</v>
      </c>
      <c r="E41" t="s">
        <v>40</v>
      </c>
      <c r="F41">
        <v>2021</v>
      </c>
      <c r="G41" t="s">
        <v>298</v>
      </c>
      <c r="H41" t="s">
        <v>299</v>
      </c>
      <c r="I41" t="s">
        <v>300</v>
      </c>
    </row>
    <row r="42" spans="1:10" x14ac:dyDescent="0.45">
      <c r="A42" t="s">
        <v>386</v>
      </c>
      <c r="B42" t="s">
        <v>17</v>
      </c>
      <c r="C42" t="s">
        <v>301</v>
      </c>
      <c r="D42" t="s">
        <v>302</v>
      </c>
      <c r="E42" t="s">
        <v>303</v>
      </c>
      <c r="F42">
        <v>2021</v>
      </c>
      <c r="G42" t="s">
        <v>309</v>
      </c>
      <c r="H42" t="s">
        <v>310</v>
      </c>
      <c r="I42" t="s">
        <v>311</v>
      </c>
    </row>
    <row r="43" spans="1:10" x14ac:dyDescent="0.45">
      <c r="A43" t="s">
        <v>386</v>
      </c>
      <c r="B43" t="s">
        <v>17</v>
      </c>
      <c r="C43" t="s">
        <v>312</v>
      </c>
      <c r="D43" t="s">
        <v>313</v>
      </c>
      <c r="E43" t="s">
        <v>20</v>
      </c>
      <c r="F43">
        <v>2020</v>
      </c>
      <c r="G43" t="s">
        <v>315</v>
      </c>
      <c r="H43" t="s">
        <v>316</v>
      </c>
      <c r="I43" t="s">
        <v>317</v>
      </c>
      <c r="J43" t="s">
        <v>318</v>
      </c>
    </row>
    <row r="44" spans="1:10" x14ac:dyDescent="0.45">
      <c r="A44" t="s">
        <v>386</v>
      </c>
      <c r="B44" t="s">
        <v>17</v>
      </c>
      <c r="C44" t="s">
        <v>319</v>
      </c>
      <c r="D44" t="s">
        <v>320</v>
      </c>
      <c r="E44" t="s">
        <v>20</v>
      </c>
      <c r="F44">
        <v>2018</v>
      </c>
      <c r="G44" t="s">
        <v>323</v>
      </c>
      <c r="H44" t="s">
        <v>324</v>
      </c>
      <c r="I44" t="s">
        <v>325</v>
      </c>
      <c r="J44" t="s">
        <v>326</v>
      </c>
    </row>
    <row r="45" spans="1:10" x14ac:dyDescent="0.45">
      <c r="A45" t="s">
        <v>386</v>
      </c>
      <c r="B45" t="s">
        <v>17</v>
      </c>
      <c r="C45" t="s">
        <v>327</v>
      </c>
      <c r="D45" t="s">
        <v>328</v>
      </c>
      <c r="E45" t="s">
        <v>329</v>
      </c>
      <c r="F45">
        <v>2017</v>
      </c>
      <c r="G45" t="s">
        <v>332</v>
      </c>
      <c r="H45" t="s">
        <v>333</v>
      </c>
      <c r="I45" t="s">
        <v>334</v>
      </c>
      <c r="J45" t="s">
        <v>335</v>
      </c>
    </row>
    <row r="46" spans="1:10" x14ac:dyDescent="0.45">
      <c r="A46" t="s">
        <v>386</v>
      </c>
      <c r="B46" t="s">
        <v>17</v>
      </c>
      <c r="C46" t="s">
        <v>336</v>
      </c>
      <c r="D46" t="s">
        <v>337</v>
      </c>
      <c r="E46" t="s">
        <v>338</v>
      </c>
      <c r="F46">
        <v>2019</v>
      </c>
      <c r="G46" t="s">
        <v>341</v>
      </c>
      <c r="H46" t="s">
        <v>342</v>
      </c>
      <c r="I46" t="s">
        <v>343</v>
      </c>
      <c r="J46" t="s">
        <v>344</v>
      </c>
    </row>
    <row r="47" spans="1:10" x14ac:dyDescent="0.45">
      <c r="A47" t="s">
        <v>386</v>
      </c>
      <c r="B47" t="s">
        <v>17</v>
      </c>
      <c r="C47" t="s">
        <v>345</v>
      </c>
      <c r="D47" t="s">
        <v>346</v>
      </c>
      <c r="E47" t="s">
        <v>347</v>
      </c>
      <c r="F47">
        <v>2020</v>
      </c>
      <c r="G47" t="s">
        <v>350</v>
      </c>
      <c r="H47" t="s">
        <v>351</v>
      </c>
      <c r="I47" t="s">
        <v>352</v>
      </c>
      <c r="J47" t="s">
        <v>353</v>
      </c>
    </row>
    <row r="48" spans="1:10" x14ac:dyDescent="0.45">
      <c r="A48" t="s">
        <v>386</v>
      </c>
      <c r="B48" t="s">
        <v>17</v>
      </c>
      <c r="C48" t="s">
        <v>354</v>
      </c>
      <c r="D48" t="s">
        <v>355</v>
      </c>
      <c r="E48" t="s">
        <v>338</v>
      </c>
      <c r="F48">
        <v>2018</v>
      </c>
      <c r="G48" t="s">
        <v>357</v>
      </c>
      <c r="H48" t="s">
        <v>358</v>
      </c>
      <c r="I48" t="s">
        <v>359</v>
      </c>
      <c r="J48" t="s">
        <v>360</v>
      </c>
    </row>
    <row r="49" spans="1:10" x14ac:dyDescent="0.45">
      <c r="A49" t="s">
        <v>386</v>
      </c>
      <c r="B49" t="s">
        <v>17</v>
      </c>
      <c r="C49" t="s">
        <v>361</v>
      </c>
      <c r="D49" t="s">
        <v>362</v>
      </c>
      <c r="E49" t="s">
        <v>363</v>
      </c>
      <c r="F49">
        <v>2018</v>
      </c>
      <c r="G49" t="s">
        <v>368</v>
      </c>
      <c r="H49" t="s">
        <v>369</v>
      </c>
      <c r="I49" t="s">
        <v>370</v>
      </c>
    </row>
    <row r="50" spans="1:10" x14ac:dyDescent="0.45">
      <c r="A50" t="s">
        <v>386</v>
      </c>
      <c r="B50" t="s">
        <v>17</v>
      </c>
      <c r="C50" t="s">
        <v>371</v>
      </c>
      <c r="D50" t="s">
        <v>372</v>
      </c>
      <c r="E50" t="s">
        <v>363</v>
      </c>
      <c r="F50">
        <v>2017</v>
      </c>
      <c r="G50" t="s">
        <v>375</v>
      </c>
      <c r="H50" t="s">
        <v>376</v>
      </c>
      <c r="I50" t="s">
        <v>377</v>
      </c>
    </row>
    <row r="51" spans="1:10" x14ac:dyDescent="0.45">
      <c r="A51" t="s">
        <v>386</v>
      </c>
      <c r="B51" t="s">
        <v>17</v>
      </c>
      <c r="C51" t="s">
        <v>378</v>
      </c>
      <c r="D51" t="s">
        <v>379</v>
      </c>
      <c r="E51" t="s">
        <v>74</v>
      </c>
      <c r="F51">
        <v>2018</v>
      </c>
      <c r="G51" t="s">
        <v>381</v>
      </c>
      <c r="H51" t="s">
        <v>382</v>
      </c>
      <c r="I51" t="s">
        <v>383</v>
      </c>
      <c r="J51" t="s">
        <v>384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4985-879D-4819-A6C8-2CF271CA66BB}">
  <dimension ref="A1:AC20"/>
  <sheetViews>
    <sheetView topLeftCell="D1" workbookViewId="0">
      <selection activeCell="D17" sqref="A2:AC20"/>
    </sheetView>
  </sheetViews>
  <sheetFormatPr defaultRowHeight="14.25" x14ac:dyDescent="0.45"/>
  <cols>
    <col min="1" max="1" width="8.46484375" bestFit="1" customWidth="1"/>
    <col min="2" max="2" width="100" bestFit="1" customWidth="1"/>
    <col min="3" max="3" width="68.86328125" bestFit="1" customWidth="1"/>
    <col min="4" max="4" width="255.53125" bestFit="1" customWidth="1"/>
    <col min="5" max="5" width="65.796875" bestFit="1" customWidth="1"/>
    <col min="6" max="6" width="21" bestFit="1" customWidth="1"/>
    <col min="7" max="7" width="16.1328125" bestFit="1" customWidth="1"/>
    <col min="8" max="8" width="9.19921875" bestFit="1" customWidth="1"/>
    <col min="9" max="9" width="7.1328125" bestFit="1" customWidth="1"/>
    <col min="10" max="10" width="11.1328125" bestFit="1" customWidth="1"/>
    <col min="11" max="11" width="10.33203125" bestFit="1" customWidth="1"/>
    <col min="12" max="12" width="255.53125" bestFit="1" customWidth="1"/>
    <col min="13" max="13" width="9.33203125" bestFit="1" customWidth="1"/>
    <col min="14" max="14" width="7.53125" bestFit="1" customWidth="1"/>
    <col min="15" max="15" width="26.53125" bestFit="1" customWidth="1"/>
    <col min="16" max="16" width="255.53125" bestFit="1" customWidth="1"/>
    <col min="17" max="17" width="53.86328125" bestFit="1" customWidth="1"/>
    <col min="18" max="18" width="164.19921875" bestFit="1" customWidth="1"/>
    <col min="19" max="19" width="108.6640625" bestFit="1" customWidth="1"/>
    <col min="20" max="20" width="13.46484375" bestFit="1" customWidth="1"/>
    <col min="21" max="21" width="20.46484375" bestFit="1" customWidth="1"/>
    <col min="22" max="22" width="20.53125" bestFit="1" customWidth="1"/>
    <col min="23" max="23" width="16.53125" bestFit="1" customWidth="1"/>
    <col min="24" max="24" width="9.46484375" bestFit="1" customWidth="1"/>
    <col min="25" max="25" width="12.53125" bestFit="1" customWidth="1"/>
    <col min="26" max="26" width="11.46484375" bestFit="1" customWidth="1"/>
    <col min="27" max="27" width="14" bestFit="1" customWidth="1"/>
    <col min="28" max="28" width="13.19921875" bestFit="1" customWidth="1"/>
    <col min="29" max="29" width="20.19921875" bestFit="1" customWidth="1"/>
  </cols>
  <sheetData>
    <row r="1" spans="1:29" x14ac:dyDescent="0.45">
      <c r="A1" t="s">
        <v>385</v>
      </c>
      <c r="B1" t="s">
        <v>601</v>
      </c>
      <c r="C1" t="s">
        <v>1</v>
      </c>
      <c r="D1" t="s">
        <v>600</v>
      </c>
      <c r="E1" t="s">
        <v>599</v>
      </c>
      <c r="F1" t="s">
        <v>598</v>
      </c>
      <c r="G1" t="s">
        <v>597</v>
      </c>
      <c r="H1" t="s">
        <v>5</v>
      </c>
      <c r="I1" t="s">
        <v>6</v>
      </c>
      <c r="J1" t="s">
        <v>596</v>
      </c>
      <c r="K1" t="s">
        <v>595</v>
      </c>
      <c r="L1" t="s">
        <v>14</v>
      </c>
      <c r="M1" t="s">
        <v>11</v>
      </c>
      <c r="N1" t="s">
        <v>594</v>
      </c>
      <c r="O1" t="s">
        <v>13</v>
      </c>
      <c r="P1" t="s">
        <v>593</v>
      </c>
      <c r="Q1" t="s">
        <v>592</v>
      </c>
      <c r="R1" t="s">
        <v>591</v>
      </c>
      <c r="S1" t="s">
        <v>590</v>
      </c>
      <c r="T1" t="s">
        <v>589</v>
      </c>
      <c r="U1" t="s">
        <v>588</v>
      </c>
      <c r="V1" t="s">
        <v>587</v>
      </c>
      <c r="W1" t="s">
        <v>586</v>
      </c>
      <c r="X1" t="s">
        <v>585</v>
      </c>
      <c r="Y1" t="s">
        <v>584</v>
      </c>
      <c r="Z1" t="s">
        <v>583</v>
      </c>
      <c r="AA1" t="s">
        <v>582</v>
      </c>
      <c r="AB1" t="s">
        <v>8</v>
      </c>
      <c r="AC1" t="s">
        <v>581</v>
      </c>
    </row>
    <row r="2" spans="1:29" x14ac:dyDescent="0.45">
      <c r="A2" t="s">
        <v>388</v>
      </c>
      <c r="B2" t="s">
        <v>580</v>
      </c>
      <c r="C2" t="s">
        <v>579</v>
      </c>
      <c r="D2" t="s">
        <v>578</v>
      </c>
      <c r="E2" t="s">
        <v>488</v>
      </c>
      <c r="F2" s="1">
        <v>43698</v>
      </c>
      <c r="G2">
        <v>2019</v>
      </c>
      <c r="H2">
        <v>7</v>
      </c>
      <c r="J2">
        <v>111692</v>
      </c>
      <c r="K2">
        <v>111708</v>
      </c>
      <c r="L2" t="s">
        <v>577</v>
      </c>
      <c r="M2" t="s">
        <v>486</v>
      </c>
      <c r="O2" t="s">
        <v>576</v>
      </c>
      <c r="P2" t="s">
        <v>575</v>
      </c>
      <c r="Q2" t="s">
        <v>574</v>
      </c>
      <c r="R2" t="s">
        <v>573</v>
      </c>
      <c r="S2" t="s">
        <v>572</v>
      </c>
      <c r="U2">
        <v>10</v>
      </c>
      <c r="W2">
        <v>24</v>
      </c>
      <c r="X2" t="s">
        <v>470</v>
      </c>
      <c r="Y2" s="1">
        <v>43685</v>
      </c>
      <c r="AB2" t="s">
        <v>388</v>
      </c>
      <c r="AC2" t="s">
        <v>387</v>
      </c>
    </row>
    <row r="3" spans="1:29" x14ac:dyDescent="0.45">
      <c r="A3" t="s">
        <v>388</v>
      </c>
      <c r="B3" t="s">
        <v>571</v>
      </c>
      <c r="C3" t="s">
        <v>570</v>
      </c>
      <c r="D3" t="s">
        <v>569</v>
      </c>
      <c r="E3" t="s">
        <v>449</v>
      </c>
      <c r="F3" s="1">
        <v>43838</v>
      </c>
      <c r="G3">
        <v>2020</v>
      </c>
      <c r="H3">
        <v>16</v>
      </c>
      <c r="I3">
        <v>1</v>
      </c>
      <c r="J3">
        <v>183</v>
      </c>
      <c r="K3">
        <v>192</v>
      </c>
      <c r="L3" t="s">
        <v>568</v>
      </c>
      <c r="M3" t="s">
        <v>447</v>
      </c>
      <c r="O3" t="s">
        <v>567</v>
      </c>
      <c r="Q3" t="s">
        <v>566</v>
      </c>
      <c r="R3" t="s">
        <v>565</v>
      </c>
      <c r="S3" t="s">
        <v>564</v>
      </c>
      <c r="U3">
        <v>146</v>
      </c>
      <c r="W3">
        <v>28</v>
      </c>
      <c r="X3" t="s">
        <v>388</v>
      </c>
      <c r="Y3" s="1">
        <v>43594</v>
      </c>
      <c r="AB3" t="s">
        <v>388</v>
      </c>
      <c r="AC3" t="s">
        <v>387</v>
      </c>
    </row>
    <row r="4" spans="1:29" x14ac:dyDescent="0.45">
      <c r="A4" t="s">
        <v>388</v>
      </c>
      <c r="B4" t="s">
        <v>563</v>
      </c>
      <c r="C4" t="s">
        <v>562</v>
      </c>
      <c r="D4" t="s">
        <v>561</v>
      </c>
      <c r="E4" t="s">
        <v>560</v>
      </c>
      <c r="F4" s="1">
        <v>44958</v>
      </c>
      <c r="G4">
        <v>2022</v>
      </c>
      <c r="H4">
        <v>19</v>
      </c>
      <c r="I4">
        <v>4</v>
      </c>
      <c r="J4">
        <v>3896</v>
      </c>
      <c r="K4">
        <v>3907</v>
      </c>
      <c r="L4" t="s">
        <v>559</v>
      </c>
      <c r="M4" t="s">
        <v>558</v>
      </c>
      <c r="O4" t="s">
        <v>557</v>
      </c>
      <c r="P4" t="s">
        <v>556</v>
      </c>
      <c r="Q4" t="s">
        <v>555</v>
      </c>
      <c r="R4" t="s">
        <v>554</v>
      </c>
      <c r="S4" t="s">
        <v>553</v>
      </c>
      <c r="U4">
        <v>25</v>
      </c>
      <c r="W4">
        <v>49</v>
      </c>
      <c r="X4" t="s">
        <v>388</v>
      </c>
      <c r="Y4" s="1">
        <v>44810</v>
      </c>
      <c r="AB4" t="s">
        <v>388</v>
      </c>
      <c r="AC4" t="s">
        <v>387</v>
      </c>
    </row>
    <row r="5" spans="1:29" x14ac:dyDescent="0.45">
      <c r="A5" t="s">
        <v>388</v>
      </c>
      <c r="B5" t="s">
        <v>552</v>
      </c>
      <c r="C5" t="s">
        <v>551</v>
      </c>
      <c r="D5" t="s">
        <v>550</v>
      </c>
      <c r="E5" t="s">
        <v>488</v>
      </c>
      <c r="F5" s="1">
        <v>45505</v>
      </c>
      <c r="G5">
        <v>2024</v>
      </c>
      <c r="H5">
        <v>12</v>
      </c>
      <c r="J5">
        <v>103162</v>
      </c>
      <c r="K5">
        <v>103175</v>
      </c>
      <c r="L5" t="s">
        <v>549</v>
      </c>
      <c r="M5" t="s">
        <v>486</v>
      </c>
      <c r="O5" t="s">
        <v>548</v>
      </c>
      <c r="P5" t="s">
        <v>547</v>
      </c>
      <c r="Q5" t="s">
        <v>546</v>
      </c>
      <c r="R5" t="s">
        <v>545</v>
      </c>
      <c r="S5" t="s">
        <v>544</v>
      </c>
      <c r="W5">
        <v>103</v>
      </c>
      <c r="X5" t="s">
        <v>470</v>
      </c>
      <c r="Y5" s="1">
        <v>45497</v>
      </c>
      <c r="AB5" t="s">
        <v>388</v>
      </c>
      <c r="AC5" t="s">
        <v>387</v>
      </c>
    </row>
    <row r="6" spans="1:29" x14ac:dyDescent="0.45">
      <c r="A6" t="s">
        <v>388</v>
      </c>
      <c r="B6" t="s">
        <v>543</v>
      </c>
      <c r="C6" t="s">
        <v>542</v>
      </c>
      <c r="D6" t="s">
        <v>541</v>
      </c>
      <c r="E6" t="s">
        <v>488</v>
      </c>
      <c r="F6" s="1">
        <v>43677</v>
      </c>
      <c r="G6">
        <v>2019</v>
      </c>
      <c r="H6">
        <v>7</v>
      </c>
      <c r="J6">
        <v>96604</v>
      </c>
      <c r="K6">
        <v>96619</v>
      </c>
      <c r="L6" t="s">
        <v>540</v>
      </c>
      <c r="M6" t="s">
        <v>486</v>
      </c>
      <c r="O6" t="s">
        <v>539</v>
      </c>
      <c r="P6" t="s">
        <v>538</v>
      </c>
      <c r="Q6" t="s">
        <v>537</v>
      </c>
      <c r="R6" t="s">
        <v>536</v>
      </c>
      <c r="S6" t="s">
        <v>535</v>
      </c>
      <c r="U6">
        <v>11</v>
      </c>
      <c r="W6">
        <v>75</v>
      </c>
      <c r="X6" t="s">
        <v>470</v>
      </c>
      <c r="Y6" s="1">
        <v>43663</v>
      </c>
      <c r="AB6" t="s">
        <v>388</v>
      </c>
      <c r="AC6" t="s">
        <v>387</v>
      </c>
    </row>
    <row r="7" spans="1:29" x14ac:dyDescent="0.45">
      <c r="A7" t="s">
        <v>388</v>
      </c>
      <c r="B7" t="s">
        <v>534</v>
      </c>
      <c r="C7" t="s">
        <v>533</v>
      </c>
      <c r="D7" t="s">
        <v>532</v>
      </c>
      <c r="E7" t="s">
        <v>449</v>
      </c>
      <c r="F7" s="1">
        <v>44823</v>
      </c>
      <c r="G7">
        <v>2022</v>
      </c>
      <c r="H7">
        <v>18</v>
      </c>
      <c r="I7">
        <v>11</v>
      </c>
      <c r="J7">
        <v>8346</v>
      </c>
      <c r="K7">
        <v>8355</v>
      </c>
      <c r="L7" t="s">
        <v>531</v>
      </c>
      <c r="M7" t="s">
        <v>447</v>
      </c>
      <c r="O7" t="s">
        <v>530</v>
      </c>
      <c r="P7" t="s">
        <v>529</v>
      </c>
      <c r="Q7" t="s">
        <v>528</v>
      </c>
      <c r="R7" t="s">
        <v>527</v>
      </c>
      <c r="S7" t="s">
        <v>526</v>
      </c>
      <c r="U7">
        <v>16</v>
      </c>
      <c r="W7">
        <v>29</v>
      </c>
      <c r="X7" t="s">
        <v>388</v>
      </c>
      <c r="Y7" s="1">
        <v>44691</v>
      </c>
      <c r="AB7" t="s">
        <v>388</v>
      </c>
      <c r="AC7" t="s">
        <v>387</v>
      </c>
    </row>
    <row r="8" spans="1:29" x14ac:dyDescent="0.45">
      <c r="A8" t="s">
        <v>388</v>
      </c>
      <c r="B8" t="s">
        <v>525</v>
      </c>
      <c r="C8" t="s">
        <v>524</v>
      </c>
      <c r="D8" t="s">
        <v>523</v>
      </c>
      <c r="E8" t="s">
        <v>522</v>
      </c>
      <c r="F8" s="1">
        <v>44175</v>
      </c>
      <c r="G8">
        <v>2020</v>
      </c>
      <c r="H8">
        <v>46</v>
      </c>
      <c r="I8">
        <v>12</v>
      </c>
      <c r="J8">
        <v>1340</v>
      </c>
      <c r="K8">
        <v>1363</v>
      </c>
      <c r="L8" t="s">
        <v>521</v>
      </c>
      <c r="M8" t="s">
        <v>520</v>
      </c>
      <c r="O8" t="s">
        <v>519</v>
      </c>
      <c r="P8" t="s">
        <v>518</v>
      </c>
      <c r="Q8" t="s">
        <v>517</v>
      </c>
      <c r="R8" t="s">
        <v>516</v>
      </c>
      <c r="S8" t="s">
        <v>515</v>
      </c>
      <c r="U8">
        <v>16</v>
      </c>
      <c r="W8">
        <v>70</v>
      </c>
      <c r="X8" t="s">
        <v>388</v>
      </c>
      <c r="Y8" s="1">
        <v>43398</v>
      </c>
      <c r="AB8" t="s">
        <v>388</v>
      </c>
      <c r="AC8" t="s">
        <v>387</v>
      </c>
    </row>
    <row r="9" spans="1:29" x14ac:dyDescent="0.45">
      <c r="A9" t="s">
        <v>388</v>
      </c>
      <c r="B9" t="s">
        <v>514</v>
      </c>
      <c r="C9" t="s">
        <v>513</v>
      </c>
      <c r="D9" t="s">
        <v>512</v>
      </c>
      <c r="E9" t="s">
        <v>511</v>
      </c>
      <c r="F9" s="1">
        <v>44902</v>
      </c>
      <c r="G9">
        <v>2022</v>
      </c>
      <c r="H9">
        <v>9</v>
      </c>
      <c r="I9">
        <v>24</v>
      </c>
      <c r="J9">
        <v>25052</v>
      </c>
      <c r="K9">
        <v>25067</v>
      </c>
      <c r="L9" t="s">
        <v>510</v>
      </c>
      <c r="M9" t="s">
        <v>509</v>
      </c>
      <c r="O9" t="s">
        <v>508</v>
      </c>
      <c r="P9" t="s">
        <v>507</v>
      </c>
      <c r="Q9" t="s">
        <v>506</v>
      </c>
      <c r="R9" t="s">
        <v>505</v>
      </c>
      <c r="S9" t="s">
        <v>504</v>
      </c>
      <c r="U9">
        <v>8</v>
      </c>
      <c r="W9">
        <v>43</v>
      </c>
      <c r="X9" t="s">
        <v>388</v>
      </c>
      <c r="Y9" s="1">
        <v>44774</v>
      </c>
      <c r="AB9" t="s">
        <v>388</v>
      </c>
      <c r="AC9" t="s">
        <v>387</v>
      </c>
    </row>
    <row r="10" spans="1:29" x14ac:dyDescent="0.45">
      <c r="A10" t="s">
        <v>388</v>
      </c>
      <c r="B10" t="s">
        <v>503</v>
      </c>
      <c r="C10" t="s">
        <v>502</v>
      </c>
      <c r="D10" t="s">
        <v>501</v>
      </c>
      <c r="E10" t="s">
        <v>500</v>
      </c>
      <c r="F10" s="1">
        <v>45567</v>
      </c>
      <c r="G10">
        <v>2024</v>
      </c>
      <c r="H10">
        <v>17</v>
      </c>
      <c r="J10">
        <v>17349</v>
      </c>
      <c r="K10">
        <v>17370</v>
      </c>
      <c r="L10" t="s">
        <v>499</v>
      </c>
      <c r="M10" t="s">
        <v>498</v>
      </c>
      <c r="O10" t="s">
        <v>497</v>
      </c>
      <c r="P10" t="s">
        <v>496</v>
      </c>
      <c r="Q10" t="s">
        <v>495</v>
      </c>
      <c r="R10" t="s">
        <v>494</v>
      </c>
      <c r="S10" t="s">
        <v>493</v>
      </c>
      <c r="W10">
        <v>93</v>
      </c>
      <c r="X10" t="s">
        <v>492</v>
      </c>
      <c r="Y10" s="1">
        <v>45538</v>
      </c>
      <c r="AB10" t="s">
        <v>388</v>
      </c>
      <c r="AC10" t="s">
        <v>387</v>
      </c>
    </row>
    <row r="11" spans="1:29" x14ac:dyDescent="0.45">
      <c r="A11" t="s">
        <v>388</v>
      </c>
      <c r="B11" t="s">
        <v>491</v>
      </c>
      <c r="C11" t="s">
        <v>490</v>
      </c>
      <c r="D11" t="s">
        <v>489</v>
      </c>
      <c r="E11" t="s">
        <v>488</v>
      </c>
      <c r="F11" s="1">
        <v>44294</v>
      </c>
      <c r="G11">
        <v>2021</v>
      </c>
      <c r="H11">
        <v>9</v>
      </c>
      <c r="J11">
        <v>52266</v>
      </c>
      <c r="K11">
        <v>52276</v>
      </c>
      <c r="L11" t="s">
        <v>487</v>
      </c>
      <c r="M11" t="s">
        <v>486</v>
      </c>
      <c r="O11" t="s">
        <v>485</v>
      </c>
      <c r="P11" t="s">
        <v>484</v>
      </c>
      <c r="Q11" t="s">
        <v>483</v>
      </c>
      <c r="R11" t="s">
        <v>482</v>
      </c>
      <c r="S11" t="s">
        <v>481</v>
      </c>
      <c r="U11">
        <v>12</v>
      </c>
      <c r="W11">
        <v>59</v>
      </c>
      <c r="X11" t="s">
        <v>470</v>
      </c>
      <c r="Y11" s="1">
        <v>44286</v>
      </c>
      <c r="AB11" t="s">
        <v>388</v>
      </c>
      <c r="AC11" t="s">
        <v>387</v>
      </c>
    </row>
    <row r="12" spans="1:29" x14ac:dyDescent="0.45">
      <c r="A12" t="s">
        <v>388</v>
      </c>
      <c r="B12" t="s">
        <v>480</v>
      </c>
      <c r="C12" t="s">
        <v>479</v>
      </c>
      <c r="D12" t="s">
        <v>478</v>
      </c>
      <c r="E12" t="s">
        <v>477</v>
      </c>
      <c r="F12" s="1">
        <v>44837</v>
      </c>
      <c r="G12">
        <v>2022</v>
      </c>
      <c r="H12">
        <v>3</v>
      </c>
      <c r="J12">
        <v>631</v>
      </c>
      <c r="K12">
        <v>649</v>
      </c>
      <c r="L12" t="s">
        <v>476</v>
      </c>
      <c r="M12" t="s">
        <v>475</v>
      </c>
      <c r="O12" t="s">
        <v>474</v>
      </c>
      <c r="Q12" t="s">
        <v>473</v>
      </c>
      <c r="R12" t="s">
        <v>472</v>
      </c>
      <c r="S12" t="s">
        <v>471</v>
      </c>
      <c r="U12">
        <v>3</v>
      </c>
      <c r="W12">
        <v>84</v>
      </c>
      <c r="X12" t="s">
        <v>470</v>
      </c>
      <c r="Y12" s="1">
        <v>44820</v>
      </c>
      <c r="AB12" t="s">
        <v>388</v>
      </c>
      <c r="AC12" t="s">
        <v>387</v>
      </c>
    </row>
    <row r="13" spans="1:29" x14ac:dyDescent="0.45">
      <c r="A13" t="s">
        <v>388</v>
      </c>
      <c r="B13" t="s">
        <v>469</v>
      </c>
      <c r="C13" t="s">
        <v>468</v>
      </c>
      <c r="D13" t="s">
        <v>467</v>
      </c>
      <c r="E13" t="s">
        <v>439</v>
      </c>
      <c r="F13" s="1">
        <v>42884</v>
      </c>
      <c r="G13">
        <v>2017</v>
      </c>
      <c r="H13">
        <v>3</v>
      </c>
      <c r="I13">
        <v>2</v>
      </c>
      <c r="J13">
        <v>220</v>
      </c>
      <c r="K13">
        <v>233</v>
      </c>
      <c r="L13" t="s">
        <v>466</v>
      </c>
      <c r="M13" t="s">
        <v>437</v>
      </c>
      <c r="O13" t="s">
        <v>465</v>
      </c>
      <c r="P13" t="s">
        <v>464</v>
      </c>
      <c r="Q13" t="s">
        <v>463</v>
      </c>
      <c r="R13" t="s">
        <v>462</v>
      </c>
      <c r="S13" t="s">
        <v>461</v>
      </c>
      <c r="U13">
        <v>25</v>
      </c>
      <c r="W13">
        <v>47</v>
      </c>
      <c r="X13" t="s">
        <v>388</v>
      </c>
      <c r="Y13" s="1">
        <v>42688</v>
      </c>
      <c r="AB13" t="s">
        <v>388</v>
      </c>
      <c r="AC13" t="s">
        <v>387</v>
      </c>
    </row>
    <row r="14" spans="1:29" x14ac:dyDescent="0.45">
      <c r="A14" t="s">
        <v>388</v>
      </c>
      <c r="B14" t="s">
        <v>460</v>
      </c>
      <c r="C14" t="s">
        <v>459</v>
      </c>
      <c r="D14" t="s">
        <v>458</v>
      </c>
      <c r="E14" t="s">
        <v>407</v>
      </c>
      <c r="F14" s="1">
        <v>45191</v>
      </c>
      <c r="G14">
        <v>2018</v>
      </c>
      <c r="H14">
        <v>6</v>
      </c>
      <c r="I14">
        <v>3</v>
      </c>
      <c r="J14">
        <v>217</v>
      </c>
      <c r="K14">
        <v>244</v>
      </c>
      <c r="L14" t="s">
        <v>457</v>
      </c>
      <c r="M14" t="s">
        <v>405</v>
      </c>
      <c r="O14" t="s">
        <v>456</v>
      </c>
      <c r="Q14" t="s">
        <v>455</v>
      </c>
      <c r="R14" t="s">
        <v>454</v>
      </c>
      <c r="S14" t="s">
        <v>453</v>
      </c>
      <c r="W14">
        <v>49</v>
      </c>
      <c r="Y14" s="1">
        <v>45191</v>
      </c>
      <c r="AB14" t="s">
        <v>400</v>
      </c>
      <c r="AC14" t="s">
        <v>399</v>
      </c>
    </row>
    <row r="15" spans="1:29" x14ac:dyDescent="0.45">
      <c r="A15" t="s">
        <v>388</v>
      </c>
      <c r="B15" t="s">
        <v>452</v>
      </c>
      <c r="C15" t="s">
        <v>451</v>
      </c>
      <c r="D15" t="s">
        <v>450</v>
      </c>
      <c r="E15" t="s">
        <v>449</v>
      </c>
      <c r="F15" s="1">
        <v>45009</v>
      </c>
      <c r="G15">
        <v>2023</v>
      </c>
      <c r="H15">
        <v>19</v>
      </c>
      <c r="I15">
        <v>4</v>
      </c>
      <c r="J15">
        <v>5701</v>
      </c>
      <c r="K15">
        <v>5710</v>
      </c>
      <c r="L15" t="s">
        <v>448</v>
      </c>
      <c r="M15" t="s">
        <v>447</v>
      </c>
      <c r="O15" t="s">
        <v>446</v>
      </c>
      <c r="Q15" t="s">
        <v>445</v>
      </c>
      <c r="R15" t="s">
        <v>444</v>
      </c>
      <c r="S15" t="s">
        <v>443</v>
      </c>
      <c r="U15">
        <v>31</v>
      </c>
      <c r="W15">
        <v>29</v>
      </c>
      <c r="X15" t="s">
        <v>388</v>
      </c>
      <c r="Y15" s="1">
        <v>44711</v>
      </c>
      <c r="AB15" t="s">
        <v>388</v>
      </c>
      <c r="AC15" t="s">
        <v>387</v>
      </c>
    </row>
    <row r="16" spans="1:29" x14ac:dyDescent="0.45">
      <c r="A16" t="s">
        <v>388</v>
      </c>
      <c r="B16" t="s">
        <v>442</v>
      </c>
      <c r="C16" t="s">
        <v>441</v>
      </c>
      <c r="D16" t="s">
        <v>440</v>
      </c>
      <c r="E16" t="s">
        <v>439</v>
      </c>
      <c r="F16" s="1">
        <v>43888</v>
      </c>
      <c r="G16">
        <v>2020</v>
      </c>
      <c r="H16">
        <v>6</v>
      </c>
      <c r="I16">
        <v>1</v>
      </c>
      <c r="J16">
        <v>80</v>
      </c>
      <c r="K16">
        <v>92</v>
      </c>
      <c r="L16" t="s">
        <v>438</v>
      </c>
      <c r="M16" t="s">
        <v>437</v>
      </c>
      <c r="O16" t="s">
        <v>436</v>
      </c>
      <c r="P16" t="s">
        <v>435</v>
      </c>
      <c r="Q16" t="s">
        <v>434</v>
      </c>
      <c r="R16" t="s">
        <v>433</v>
      </c>
      <c r="S16" t="s">
        <v>432</v>
      </c>
      <c r="U16">
        <v>9</v>
      </c>
      <c r="W16">
        <v>49</v>
      </c>
      <c r="X16" t="s">
        <v>388</v>
      </c>
      <c r="Y16" s="1">
        <v>43349</v>
      </c>
      <c r="AB16" t="s">
        <v>388</v>
      </c>
      <c r="AC16" t="s">
        <v>387</v>
      </c>
    </row>
    <row r="17" spans="1:29" x14ac:dyDescent="0.45">
      <c r="A17" t="s">
        <v>388</v>
      </c>
      <c r="B17" t="s">
        <v>431</v>
      </c>
      <c r="C17" t="s">
        <v>430</v>
      </c>
      <c r="D17" t="s">
        <v>429</v>
      </c>
      <c r="E17" t="s">
        <v>428</v>
      </c>
      <c r="F17" s="1">
        <v>43553</v>
      </c>
      <c r="G17">
        <v>2019</v>
      </c>
      <c r="H17">
        <v>47</v>
      </c>
      <c r="I17">
        <v>1</v>
      </c>
      <c r="J17">
        <v>58</v>
      </c>
      <c r="K17">
        <v>66</v>
      </c>
      <c r="L17" t="s">
        <v>427</v>
      </c>
      <c r="M17" t="s">
        <v>426</v>
      </c>
      <c r="O17" t="s">
        <v>425</v>
      </c>
      <c r="Q17" t="s">
        <v>424</v>
      </c>
      <c r="R17" t="s">
        <v>423</v>
      </c>
      <c r="S17" t="s">
        <v>422</v>
      </c>
      <c r="U17">
        <v>7</v>
      </c>
      <c r="W17">
        <v>34</v>
      </c>
      <c r="X17" t="s">
        <v>388</v>
      </c>
      <c r="Y17" s="1">
        <v>43527</v>
      </c>
      <c r="AB17" t="s">
        <v>388</v>
      </c>
      <c r="AC17" t="s">
        <v>387</v>
      </c>
    </row>
    <row r="18" spans="1:29" x14ac:dyDescent="0.45">
      <c r="A18" t="s">
        <v>388</v>
      </c>
      <c r="B18" t="s">
        <v>421</v>
      </c>
      <c r="C18" t="s">
        <v>420</v>
      </c>
      <c r="D18" t="s">
        <v>419</v>
      </c>
      <c r="E18" t="s">
        <v>418</v>
      </c>
      <c r="F18" s="1">
        <v>45426</v>
      </c>
      <c r="G18">
        <v>2024</v>
      </c>
      <c r="H18">
        <v>21</v>
      </c>
      <c r="I18">
        <v>3</v>
      </c>
      <c r="J18">
        <v>1424</v>
      </c>
      <c r="K18">
        <v>1436</v>
      </c>
      <c r="L18" t="s">
        <v>417</v>
      </c>
      <c r="M18" t="s">
        <v>416</v>
      </c>
      <c r="O18" t="s">
        <v>415</v>
      </c>
      <c r="P18" t="s">
        <v>414</v>
      </c>
      <c r="Q18" t="s">
        <v>413</v>
      </c>
      <c r="R18" t="s">
        <v>412</v>
      </c>
      <c r="S18" t="s">
        <v>411</v>
      </c>
      <c r="U18">
        <v>3</v>
      </c>
      <c r="W18">
        <v>53</v>
      </c>
      <c r="X18" t="s">
        <v>388</v>
      </c>
      <c r="Y18" s="1">
        <v>45086</v>
      </c>
      <c r="AB18" t="s">
        <v>388</v>
      </c>
      <c r="AC18" t="s">
        <v>387</v>
      </c>
    </row>
    <row r="19" spans="1:29" x14ac:dyDescent="0.45">
      <c r="A19" t="s">
        <v>388</v>
      </c>
      <c r="B19" t="s">
        <v>410</v>
      </c>
      <c r="C19" t="s">
        <v>409</v>
      </c>
      <c r="D19" t="s">
        <v>408</v>
      </c>
      <c r="E19" t="s">
        <v>407</v>
      </c>
      <c r="F19" s="1">
        <v>45191</v>
      </c>
      <c r="G19">
        <v>2018</v>
      </c>
      <c r="H19">
        <v>6</v>
      </c>
      <c r="I19">
        <v>3</v>
      </c>
      <c r="J19">
        <v>179</v>
      </c>
      <c r="K19">
        <v>202</v>
      </c>
      <c r="L19" t="s">
        <v>406</v>
      </c>
      <c r="M19" t="s">
        <v>405</v>
      </c>
      <c r="O19" t="s">
        <v>404</v>
      </c>
      <c r="Q19" t="s">
        <v>403</v>
      </c>
      <c r="R19" t="s">
        <v>402</v>
      </c>
      <c r="S19" t="s">
        <v>401</v>
      </c>
      <c r="U19">
        <v>2</v>
      </c>
      <c r="W19">
        <v>36</v>
      </c>
      <c r="Y19" s="1">
        <v>45191</v>
      </c>
      <c r="AB19" t="s">
        <v>400</v>
      </c>
      <c r="AC19" t="s">
        <v>399</v>
      </c>
    </row>
    <row r="20" spans="1:29" x14ac:dyDescent="0.45">
      <c r="A20" t="s">
        <v>388</v>
      </c>
      <c r="B20" t="s">
        <v>398</v>
      </c>
      <c r="C20" t="s">
        <v>397</v>
      </c>
      <c r="D20" t="s">
        <v>396</v>
      </c>
      <c r="E20" t="s">
        <v>395</v>
      </c>
      <c r="F20" s="1">
        <v>43809</v>
      </c>
      <c r="G20">
        <v>2020</v>
      </c>
      <c r="H20">
        <v>32</v>
      </c>
      <c r="I20">
        <v>1</v>
      </c>
      <c r="J20">
        <v>67</v>
      </c>
      <c r="K20">
        <v>77</v>
      </c>
      <c r="L20" t="s">
        <v>394</v>
      </c>
      <c r="M20" t="s">
        <v>393</v>
      </c>
      <c r="O20" t="s">
        <v>392</v>
      </c>
      <c r="Q20" t="s">
        <v>391</v>
      </c>
      <c r="R20" t="s">
        <v>390</v>
      </c>
      <c r="S20" t="s">
        <v>389</v>
      </c>
      <c r="U20">
        <v>2</v>
      </c>
      <c r="W20">
        <v>15</v>
      </c>
      <c r="X20" t="s">
        <v>388</v>
      </c>
      <c r="Y20" s="1">
        <v>43415</v>
      </c>
      <c r="AB20" t="s">
        <v>388</v>
      </c>
      <c r="AC20" t="s">
        <v>387</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B675F-5016-4237-8910-258C612F1664}">
  <dimension ref="A1:H20"/>
  <sheetViews>
    <sheetView workbookViewId="0">
      <selection activeCell="B38" sqref="B37:B38"/>
    </sheetView>
  </sheetViews>
  <sheetFormatPr defaultRowHeight="14.25" x14ac:dyDescent="0.45"/>
  <cols>
    <col min="1" max="1" width="8.46484375" bestFit="1" customWidth="1"/>
    <col min="2" max="2" width="80.53125" bestFit="1" customWidth="1"/>
    <col min="3" max="3" width="68.86328125" bestFit="1" customWidth="1"/>
    <col min="4" max="4" width="6.53125" bestFit="1" customWidth="1"/>
    <col min="5" max="5" width="80.53125" customWidth="1"/>
    <col min="6" max="6" width="26.53125" bestFit="1" customWidth="1"/>
    <col min="7" max="7" width="53.86328125" bestFit="1" customWidth="1"/>
    <col min="8" max="8" width="80.53125" customWidth="1"/>
    <col min="9" max="9" width="65.796875" bestFit="1" customWidth="1"/>
    <col min="10" max="10" width="21" bestFit="1" customWidth="1"/>
    <col min="11" max="11" width="16.1328125" bestFit="1" customWidth="1"/>
    <col min="12" max="12" width="9.19921875" bestFit="1" customWidth="1"/>
    <col min="13" max="13" width="7.1328125" bestFit="1" customWidth="1"/>
    <col min="14" max="14" width="11.1328125" bestFit="1" customWidth="1"/>
    <col min="15" max="15" width="10.33203125" bestFit="1" customWidth="1"/>
    <col min="16" max="16" width="80.53125" bestFit="1" customWidth="1"/>
    <col min="17" max="17" width="9.33203125" bestFit="1" customWidth="1"/>
    <col min="18" max="18" width="7.53125" bestFit="1" customWidth="1"/>
    <col min="19" max="19" width="26.53125" bestFit="1" customWidth="1"/>
    <col min="20" max="20" width="80.53125" bestFit="1" customWidth="1"/>
    <col min="21" max="21" width="53.86328125" bestFit="1" customWidth="1"/>
    <col min="22" max="23" width="80.53125" bestFit="1" customWidth="1"/>
    <col min="24" max="24" width="13.46484375" bestFit="1" customWidth="1"/>
    <col min="25" max="25" width="20.46484375" bestFit="1" customWidth="1"/>
    <col min="26" max="26" width="20.53125" bestFit="1" customWidth="1"/>
    <col min="27" max="27" width="16.53125" bestFit="1" customWidth="1"/>
    <col min="28" max="28" width="9.46484375" bestFit="1" customWidth="1"/>
    <col min="29" max="29" width="15.19921875" bestFit="1" customWidth="1"/>
    <col min="30" max="30" width="11.46484375" bestFit="1" customWidth="1"/>
    <col min="31" max="31" width="14" bestFit="1" customWidth="1"/>
    <col min="32" max="32" width="13.19921875" bestFit="1" customWidth="1"/>
    <col min="33" max="33" width="20.19921875" bestFit="1" customWidth="1"/>
  </cols>
  <sheetData>
    <row r="1" spans="1:8" x14ac:dyDescent="0.45">
      <c r="A1" t="s">
        <v>385</v>
      </c>
      <c r="B1" t="s">
        <v>2</v>
      </c>
      <c r="C1" t="s">
        <v>1</v>
      </c>
      <c r="D1" t="s">
        <v>5846</v>
      </c>
      <c r="E1" t="s">
        <v>14</v>
      </c>
      <c r="F1" t="s">
        <v>13</v>
      </c>
      <c r="G1" t="s">
        <v>12</v>
      </c>
      <c r="H1" t="s">
        <v>15</v>
      </c>
    </row>
    <row r="2" spans="1:8" x14ac:dyDescent="0.45">
      <c r="A2" t="s">
        <v>388</v>
      </c>
      <c r="B2" t="s">
        <v>580</v>
      </c>
      <c r="C2" t="s">
        <v>579</v>
      </c>
      <c r="D2">
        <v>2019</v>
      </c>
      <c r="E2" t="s">
        <v>577</v>
      </c>
      <c r="F2" t="s">
        <v>576</v>
      </c>
      <c r="G2" t="s">
        <v>574</v>
      </c>
      <c r="H2" t="s">
        <v>573</v>
      </c>
    </row>
    <row r="3" spans="1:8" x14ac:dyDescent="0.45">
      <c r="A3" t="s">
        <v>388</v>
      </c>
      <c r="B3" t="s">
        <v>571</v>
      </c>
      <c r="C3" t="s">
        <v>570</v>
      </c>
      <c r="D3">
        <v>2020</v>
      </c>
      <c r="E3" t="s">
        <v>568</v>
      </c>
      <c r="F3" t="s">
        <v>567</v>
      </c>
      <c r="G3" t="s">
        <v>566</v>
      </c>
      <c r="H3" t="s">
        <v>565</v>
      </c>
    </row>
    <row r="4" spans="1:8" x14ac:dyDescent="0.45">
      <c r="A4" t="s">
        <v>388</v>
      </c>
      <c r="B4" t="s">
        <v>563</v>
      </c>
      <c r="C4" t="s">
        <v>562</v>
      </c>
      <c r="D4">
        <v>2022</v>
      </c>
      <c r="E4" t="s">
        <v>559</v>
      </c>
      <c r="F4" t="s">
        <v>557</v>
      </c>
      <c r="G4" t="s">
        <v>555</v>
      </c>
      <c r="H4" t="s">
        <v>554</v>
      </c>
    </row>
    <row r="5" spans="1:8" x14ac:dyDescent="0.45">
      <c r="A5" t="s">
        <v>388</v>
      </c>
      <c r="B5" t="s">
        <v>552</v>
      </c>
      <c r="C5" t="s">
        <v>551</v>
      </c>
      <c r="D5">
        <v>2024</v>
      </c>
      <c r="E5" t="s">
        <v>549</v>
      </c>
      <c r="F5" t="s">
        <v>548</v>
      </c>
      <c r="G5" t="s">
        <v>546</v>
      </c>
      <c r="H5" t="s">
        <v>545</v>
      </c>
    </row>
    <row r="6" spans="1:8" x14ac:dyDescent="0.45">
      <c r="A6" t="s">
        <v>388</v>
      </c>
      <c r="B6" t="s">
        <v>543</v>
      </c>
      <c r="C6" t="s">
        <v>542</v>
      </c>
      <c r="D6">
        <v>2019</v>
      </c>
      <c r="E6" t="s">
        <v>540</v>
      </c>
      <c r="F6" t="s">
        <v>539</v>
      </c>
      <c r="G6" t="s">
        <v>537</v>
      </c>
      <c r="H6" t="s">
        <v>536</v>
      </c>
    </row>
    <row r="7" spans="1:8" x14ac:dyDescent="0.45">
      <c r="A7" t="s">
        <v>388</v>
      </c>
      <c r="B7" t="s">
        <v>534</v>
      </c>
      <c r="C7" t="s">
        <v>533</v>
      </c>
      <c r="D7">
        <v>2022</v>
      </c>
      <c r="E7" t="s">
        <v>531</v>
      </c>
      <c r="F7" t="s">
        <v>530</v>
      </c>
      <c r="G7" t="s">
        <v>528</v>
      </c>
      <c r="H7" t="s">
        <v>527</v>
      </c>
    </row>
    <row r="8" spans="1:8" x14ac:dyDescent="0.45">
      <c r="A8" t="s">
        <v>388</v>
      </c>
      <c r="B8" t="s">
        <v>525</v>
      </c>
      <c r="C8" t="s">
        <v>524</v>
      </c>
      <c r="D8">
        <v>2020</v>
      </c>
      <c r="E8" t="s">
        <v>521</v>
      </c>
      <c r="F8" t="s">
        <v>519</v>
      </c>
      <c r="G8" t="s">
        <v>517</v>
      </c>
      <c r="H8" t="s">
        <v>516</v>
      </c>
    </row>
    <row r="9" spans="1:8" x14ac:dyDescent="0.45">
      <c r="A9" t="s">
        <v>388</v>
      </c>
      <c r="B9" t="s">
        <v>514</v>
      </c>
      <c r="C9" t="s">
        <v>513</v>
      </c>
      <c r="D9">
        <v>2022</v>
      </c>
      <c r="E9" t="s">
        <v>510</v>
      </c>
      <c r="F9" t="s">
        <v>508</v>
      </c>
      <c r="G9" t="s">
        <v>506</v>
      </c>
      <c r="H9" t="s">
        <v>505</v>
      </c>
    </row>
    <row r="10" spans="1:8" x14ac:dyDescent="0.45">
      <c r="A10" t="s">
        <v>388</v>
      </c>
      <c r="B10" t="s">
        <v>503</v>
      </c>
      <c r="C10" t="s">
        <v>502</v>
      </c>
      <c r="D10">
        <v>2024</v>
      </c>
      <c r="E10" t="s">
        <v>499</v>
      </c>
      <c r="F10" t="s">
        <v>497</v>
      </c>
      <c r="G10" t="s">
        <v>495</v>
      </c>
      <c r="H10" t="s">
        <v>494</v>
      </c>
    </row>
    <row r="11" spans="1:8" x14ac:dyDescent="0.45">
      <c r="A11" t="s">
        <v>388</v>
      </c>
      <c r="B11" t="s">
        <v>491</v>
      </c>
      <c r="C11" t="s">
        <v>490</v>
      </c>
      <c r="D11">
        <v>2021</v>
      </c>
      <c r="E11" t="s">
        <v>487</v>
      </c>
      <c r="F11" t="s">
        <v>485</v>
      </c>
      <c r="G11" t="s">
        <v>483</v>
      </c>
      <c r="H11" t="s">
        <v>482</v>
      </c>
    </row>
    <row r="12" spans="1:8" x14ac:dyDescent="0.45">
      <c r="A12" t="s">
        <v>388</v>
      </c>
      <c r="B12" t="s">
        <v>480</v>
      </c>
      <c r="C12" t="s">
        <v>479</v>
      </c>
      <c r="D12">
        <v>2022</v>
      </c>
      <c r="E12" t="s">
        <v>476</v>
      </c>
      <c r="F12" t="s">
        <v>474</v>
      </c>
      <c r="G12" t="s">
        <v>473</v>
      </c>
      <c r="H12" t="s">
        <v>472</v>
      </c>
    </row>
    <row r="13" spans="1:8" x14ac:dyDescent="0.45">
      <c r="A13" t="s">
        <v>388</v>
      </c>
      <c r="B13" t="s">
        <v>469</v>
      </c>
      <c r="C13" t="s">
        <v>468</v>
      </c>
      <c r="D13">
        <v>2017</v>
      </c>
      <c r="E13" t="s">
        <v>466</v>
      </c>
      <c r="F13" t="s">
        <v>465</v>
      </c>
      <c r="G13" t="s">
        <v>463</v>
      </c>
      <c r="H13" t="s">
        <v>462</v>
      </c>
    </row>
    <row r="14" spans="1:8" x14ac:dyDescent="0.45">
      <c r="A14" t="s">
        <v>388</v>
      </c>
      <c r="B14" t="s">
        <v>460</v>
      </c>
      <c r="C14" t="s">
        <v>459</v>
      </c>
      <c r="D14">
        <v>2018</v>
      </c>
      <c r="E14" t="s">
        <v>457</v>
      </c>
      <c r="F14" t="s">
        <v>456</v>
      </c>
      <c r="G14" t="s">
        <v>455</v>
      </c>
      <c r="H14" t="s">
        <v>454</v>
      </c>
    </row>
    <row r="15" spans="1:8" x14ac:dyDescent="0.45">
      <c r="A15" t="s">
        <v>388</v>
      </c>
      <c r="B15" t="s">
        <v>452</v>
      </c>
      <c r="C15" t="s">
        <v>451</v>
      </c>
      <c r="D15">
        <v>2023</v>
      </c>
      <c r="E15" t="s">
        <v>448</v>
      </c>
      <c r="F15" t="s">
        <v>446</v>
      </c>
      <c r="G15" t="s">
        <v>445</v>
      </c>
      <c r="H15" t="s">
        <v>444</v>
      </c>
    </row>
    <row r="16" spans="1:8" x14ac:dyDescent="0.45">
      <c r="A16" t="s">
        <v>388</v>
      </c>
      <c r="B16" t="s">
        <v>442</v>
      </c>
      <c r="C16" t="s">
        <v>441</v>
      </c>
      <c r="D16">
        <v>2020</v>
      </c>
      <c r="E16" t="s">
        <v>438</v>
      </c>
      <c r="F16" t="s">
        <v>436</v>
      </c>
      <c r="G16" t="s">
        <v>434</v>
      </c>
      <c r="H16" t="s">
        <v>433</v>
      </c>
    </row>
    <row r="17" spans="1:8" x14ac:dyDescent="0.45">
      <c r="A17" t="s">
        <v>388</v>
      </c>
      <c r="B17" t="s">
        <v>431</v>
      </c>
      <c r="C17" t="s">
        <v>430</v>
      </c>
      <c r="D17">
        <v>2019</v>
      </c>
      <c r="E17" t="s">
        <v>427</v>
      </c>
      <c r="F17" t="s">
        <v>425</v>
      </c>
      <c r="G17" t="s">
        <v>424</v>
      </c>
      <c r="H17" t="s">
        <v>423</v>
      </c>
    </row>
    <row r="18" spans="1:8" x14ac:dyDescent="0.45">
      <c r="A18" t="s">
        <v>388</v>
      </c>
      <c r="B18" t="s">
        <v>421</v>
      </c>
      <c r="C18" t="s">
        <v>420</v>
      </c>
      <c r="D18">
        <v>2024</v>
      </c>
      <c r="E18" t="s">
        <v>417</v>
      </c>
      <c r="F18" t="s">
        <v>415</v>
      </c>
      <c r="G18" t="s">
        <v>413</v>
      </c>
      <c r="H18" t="s">
        <v>412</v>
      </c>
    </row>
    <row r="19" spans="1:8" x14ac:dyDescent="0.45">
      <c r="A19" t="s">
        <v>388</v>
      </c>
      <c r="B19" t="s">
        <v>410</v>
      </c>
      <c r="C19" t="s">
        <v>409</v>
      </c>
      <c r="D19">
        <v>2018</v>
      </c>
      <c r="E19" t="s">
        <v>406</v>
      </c>
      <c r="F19" t="s">
        <v>404</v>
      </c>
      <c r="G19" t="s">
        <v>403</v>
      </c>
      <c r="H19" t="s">
        <v>402</v>
      </c>
    </row>
    <row r="20" spans="1:8" x14ac:dyDescent="0.45">
      <c r="A20" t="s">
        <v>388</v>
      </c>
      <c r="B20" t="s">
        <v>398</v>
      </c>
      <c r="C20" t="s">
        <v>397</v>
      </c>
      <c r="D20">
        <v>2020</v>
      </c>
      <c r="E20" t="s">
        <v>394</v>
      </c>
      <c r="F20" t="s">
        <v>392</v>
      </c>
      <c r="G20" t="s">
        <v>391</v>
      </c>
      <c r="H20" t="s">
        <v>390</v>
      </c>
    </row>
  </sheetData>
  <phoneticPr fontId="2"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AF333-443B-480F-9FB5-08C9C8858485}">
  <dimension ref="A1:AF763"/>
  <sheetViews>
    <sheetView topLeftCell="G706" workbookViewId="0">
      <selection activeCell="N728" sqref="N728"/>
    </sheetView>
  </sheetViews>
  <sheetFormatPr defaultRowHeight="14.25" x14ac:dyDescent="0.45"/>
  <cols>
    <col min="1" max="1" width="11.19921875" bestFit="1" customWidth="1"/>
    <col min="2" max="2" width="17.1328125" bestFit="1" customWidth="1"/>
    <col min="3" max="3" width="6.796875" bestFit="1" customWidth="1"/>
    <col min="4" max="4" width="37" bestFit="1" customWidth="1"/>
    <col min="5" max="5" width="255.53125" bestFit="1" customWidth="1"/>
    <col min="6" max="6" width="188.46484375" bestFit="1" customWidth="1"/>
    <col min="7" max="7" width="57.33203125" bestFit="1" customWidth="1"/>
    <col min="8" max="8" width="9.19921875" bestFit="1" customWidth="1"/>
    <col min="9" max="9" width="9.53125" bestFit="1" customWidth="1"/>
    <col min="10" max="10" width="8.46484375" bestFit="1" customWidth="1"/>
    <col min="11" max="11" width="11.33203125" bestFit="1" customWidth="1"/>
    <col min="12" max="12" width="9.33203125" bestFit="1" customWidth="1"/>
    <col min="13" max="13" width="9.53125" bestFit="1" customWidth="1"/>
    <col min="14" max="14" width="228.1328125" bestFit="1" customWidth="1"/>
    <col min="15" max="16" width="58.53125" bestFit="1" customWidth="1"/>
    <col min="17" max="17" width="9.33203125" bestFit="1" customWidth="1"/>
    <col min="18" max="18" width="8.6640625" bestFit="1" customWidth="1"/>
    <col min="19" max="19" width="33.6640625" bestFit="1" customWidth="1"/>
    <col min="20" max="20" width="28.53125" bestFit="1" customWidth="1"/>
    <col min="21" max="21" width="12" bestFit="1" customWidth="1"/>
    <col min="22" max="22" width="12.46484375" bestFit="1" customWidth="1"/>
    <col min="23" max="23" width="14.796875" bestFit="1" customWidth="1"/>
    <col min="24" max="24" width="11.46484375" bestFit="1" customWidth="1"/>
    <col min="25" max="25" width="14.1328125" bestFit="1" customWidth="1"/>
    <col min="26" max="26" width="8.33203125" bestFit="1" customWidth="1"/>
    <col min="27" max="27" width="9" bestFit="1" customWidth="1"/>
    <col min="28" max="30" width="255.53125" bestFit="1" customWidth="1"/>
    <col min="31" max="31" width="123.19921875" bestFit="1" customWidth="1"/>
    <col min="32" max="32" width="10.1328125" bestFit="1" customWidth="1"/>
  </cols>
  <sheetData>
    <row r="1" spans="1:32" x14ac:dyDescent="0.45">
      <c r="A1" t="s">
        <v>385</v>
      </c>
      <c r="B1" t="s">
        <v>5852</v>
      </c>
      <c r="C1" t="s">
        <v>5851</v>
      </c>
      <c r="D1" t="s">
        <v>5850</v>
      </c>
      <c r="E1" t="s">
        <v>5849</v>
      </c>
      <c r="F1" t="s">
        <v>2</v>
      </c>
      <c r="G1" t="s">
        <v>3</v>
      </c>
      <c r="H1" t="s">
        <v>5</v>
      </c>
      <c r="I1" t="s">
        <v>5848</v>
      </c>
      <c r="J1" t="s">
        <v>5847</v>
      </c>
      <c r="K1" t="s">
        <v>7</v>
      </c>
      <c r="L1" t="s">
        <v>5846</v>
      </c>
      <c r="M1" t="s">
        <v>9</v>
      </c>
      <c r="N1" t="s">
        <v>5845</v>
      </c>
      <c r="O1" t="s">
        <v>5844</v>
      </c>
      <c r="P1" t="s">
        <v>5843</v>
      </c>
      <c r="Q1" t="s">
        <v>5842</v>
      </c>
      <c r="R1" t="s">
        <v>5841</v>
      </c>
      <c r="S1" t="s">
        <v>5840</v>
      </c>
      <c r="T1" t="s">
        <v>5839</v>
      </c>
      <c r="U1" t="s">
        <v>8</v>
      </c>
      <c r="V1" t="s">
        <v>5838</v>
      </c>
      <c r="W1" t="s">
        <v>5837</v>
      </c>
      <c r="X1" t="s">
        <v>5836</v>
      </c>
      <c r="Y1" t="s">
        <v>5835</v>
      </c>
      <c r="Z1" t="s">
        <v>5834</v>
      </c>
      <c r="AA1" t="s">
        <v>5833</v>
      </c>
      <c r="AB1" t="s">
        <v>5832</v>
      </c>
      <c r="AC1" t="s">
        <v>5831</v>
      </c>
      <c r="AD1" t="s">
        <v>5830</v>
      </c>
      <c r="AE1" t="s">
        <v>5829</v>
      </c>
      <c r="AF1" t="s">
        <v>5828</v>
      </c>
    </row>
    <row r="2" spans="1:32" x14ac:dyDescent="0.45">
      <c r="A2" t="s">
        <v>11759</v>
      </c>
      <c r="B2">
        <v>7</v>
      </c>
      <c r="D2" t="s">
        <v>5827</v>
      </c>
      <c r="E2" t="s">
        <v>5826</v>
      </c>
      <c r="F2" t="s">
        <v>5825</v>
      </c>
      <c r="G2" t="s">
        <v>1980</v>
      </c>
      <c r="H2">
        <v>107</v>
      </c>
      <c r="I2">
        <v>12</v>
      </c>
      <c r="K2" t="s">
        <v>5824</v>
      </c>
      <c r="L2">
        <v>2024</v>
      </c>
      <c r="O2" t="s">
        <v>5823</v>
      </c>
      <c r="AB2" t="s">
        <v>5822</v>
      </c>
      <c r="AD2" t="s">
        <v>5821</v>
      </c>
    </row>
    <row r="3" spans="1:32" x14ac:dyDescent="0.45">
      <c r="A3" t="s">
        <v>11759</v>
      </c>
      <c r="B3">
        <v>7</v>
      </c>
      <c r="D3" t="s">
        <v>5820</v>
      </c>
      <c r="E3" t="s">
        <v>5819</v>
      </c>
      <c r="F3" t="s">
        <v>5818</v>
      </c>
      <c r="G3" t="s">
        <v>773</v>
      </c>
      <c r="H3">
        <v>153</v>
      </c>
      <c r="K3">
        <v>105284</v>
      </c>
      <c r="L3">
        <v>2024</v>
      </c>
      <c r="O3" t="s">
        <v>5817</v>
      </c>
      <c r="AB3" t="s">
        <v>5816</v>
      </c>
      <c r="AD3" t="s">
        <v>5815</v>
      </c>
    </row>
    <row r="4" spans="1:32" x14ac:dyDescent="0.45">
      <c r="A4" t="s">
        <v>11759</v>
      </c>
      <c r="B4">
        <v>7</v>
      </c>
      <c r="D4" t="s">
        <v>5814</v>
      </c>
      <c r="E4" t="s">
        <v>5813</v>
      </c>
      <c r="F4" t="s">
        <v>5812</v>
      </c>
      <c r="G4" t="s">
        <v>3219</v>
      </c>
      <c r="H4">
        <v>192</v>
      </c>
      <c r="K4">
        <v>105639</v>
      </c>
      <c r="L4">
        <v>2024</v>
      </c>
      <c r="O4" t="s">
        <v>5811</v>
      </c>
      <c r="AB4" t="s">
        <v>5810</v>
      </c>
    </row>
    <row r="5" spans="1:32" x14ac:dyDescent="0.45">
      <c r="A5" t="s">
        <v>11759</v>
      </c>
      <c r="B5">
        <v>7</v>
      </c>
      <c r="D5" t="s">
        <v>5809</v>
      </c>
      <c r="E5" t="s">
        <v>5808</v>
      </c>
      <c r="F5" t="s">
        <v>5807</v>
      </c>
      <c r="G5" t="s">
        <v>640</v>
      </c>
      <c r="H5">
        <v>169</v>
      </c>
      <c r="K5">
        <v>112832</v>
      </c>
      <c r="L5">
        <v>2024</v>
      </c>
      <c r="O5" t="s">
        <v>5806</v>
      </c>
      <c r="AB5" t="s">
        <v>5805</v>
      </c>
      <c r="AD5" t="s">
        <v>5804</v>
      </c>
    </row>
    <row r="6" spans="1:32" x14ac:dyDescent="0.45">
      <c r="A6" t="s">
        <v>11759</v>
      </c>
      <c r="B6">
        <v>7</v>
      </c>
      <c r="D6" t="s">
        <v>5803</v>
      </c>
      <c r="E6" t="s">
        <v>5802</v>
      </c>
      <c r="F6" t="s">
        <v>5801</v>
      </c>
      <c r="G6" t="s">
        <v>4411</v>
      </c>
      <c r="H6">
        <v>169</v>
      </c>
      <c r="K6">
        <v>106355</v>
      </c>
      <c r="L6">
        <v>2024</v>
      </c>
      <c r="O6" t="s">
        <v>5800</v>
      </c>
      <c r="AB6" t="s">
        <v>5799</v>
      </c>
      <c r="AD6" t="s">
        <v>5798</v>
      </c>
    </row>
    <row r="7" spans="1:32" x14ac:dyDescent="0.45">
      <c r="A7" t="s">
        <v>11759</v>
      </c>
      <c r="B7">
        <v>7</v>
      </c>
      <c r="D7" t="s">
        <v>5797</v>
      </c>
      <c r="E7" t="s">
        <v>5796</v>
      </c>
      <c r="F7" t="s">
        <v>5795</v>
      </c>
      <c r="G7" t="s">
        <v>795</v>
      </c>
      <c r="H7">
        <v>41</v>
      </c>
      <c r="I7">
        <v>3</v>
      </c>
      <c r="K7">
        <v>101963</v>
      </c>
      <c r="L7">
        <v>2024</v>
      </c>
      <c r="O7" t="s">
        <v>5794</v>
      </c>
      <c r="AB7" t="s">
        <v>5793</v>
      </c>
      <c r="AD7" t="s">
        <v>5792</v>
      </c>
    </row>
    <row r="8" spans="1:32" x14ac:dyDescent="0.45">
      <c r="A8" t="s">
        <v>11759</v>
      </c>
      <c r="B8">
        <v>7</v>
      </c>
      <c r="D8" t="s">
        <v>5791</v>
      </c>
      <c r="E8" t="s">
        <v>5790</v>
      </c>
      <c r="F8" t="s">
        <v>5789</v>
      </c>
      <c r="G8" t="s">
        <v>2981</v>
      </c>
      <c r="H8">
        <v>365</v>
      </c>
      <c r="K8">
        <v>121508</v>
      </c>
      <c r="L8">
        <v>2024</v>
      </c>
      <c r="O8" t="s">
        <v>5788</v>
      </c>
      <c r="AB8" t="s">
        <v>5787</v>
      </c>
      <c r="AD8" t="s">
        <v>5786</v>
      </c>
    </row>
    <row r="9" spans="1:32" x14ac:dyDescent="0.45">
      <c r="A9" t="s">
        <v>11759</v>
      </c>
      <c r="B9">
        <v>7</v>
      </c>
      <c r="D9" t="s">
        <v>5785</v>
      </c>
      <c r="E9" t="s">
        <v>5784</v>
      </c>
      <c r="F9" t="s">
        <v>5783</v>
      </c>
      <c r="G9" t="s">
        <v>4614</v>
      </c>
      <c r="H9">
        <v>10</v>
      </c>
      <c r="I9">
        <v>11</v>
      </c>
      <c r="K9" t="s">
        <v>5782</v>
      </c>
      <c r="L9">
        <v>2024</v>
      </c>
      <c r="O9" t="s">
        <v>5781</v>
      </c>
      <c r="AB9" t="s">
        <v>5780</v>
      </c>
      <c r="AD9" t="s">
        <v>5779</v>
      </c>
    </row>
    <row r="10" spans="1:32" x14ac:dyDescent="0.45">
      <c r="A10" t="s">
        <v>11759</v>
      </c>
      <c r="B10">
        <v>7</v>
      </c>
      <c r="D10" t="s">
        <v>5778</v>
      </c>
      <c r="E10" t="s">
        <v>5777</v>
      </c>
      <c r="F10" t="s">
        <v>5776</v>
      </c>
      <c r="G10" t="s">
        <v>1731</v>
      </c>
      <c r="H10">
        <v>54</v>
      </c>
      <c r="K10">
        <v>106029</v>
      </c>
      <c r="L10">
        <v>2024</v>
      </c>
      <c r="O10" t="s">
        <v>5775</v>
      </c>
      <c r="AB10" t="s">
        <v>5774</v>
      </c>
      <c r="AD10" t="s">
        <v>5773</v>
      </c>
    </row>
    <row r="11" spans="1:32" x14ac:dyDescent="0.45">
      <c r="A11" t="s">
        <v>11759</v>
      </c>
      <c r="B11">
        <v>7</v>
      </c>
      <c r="D11" t="s">
        <v>5772</v>
      </c>
      <c r="E11" t="s">
        <v>5771</v>
      </c>
      <c r="F11" t="s">
        <v>5770</v>
      </c>
      <c r="G11" t="s">
        <v>3425</v>
      </c>
      <c r="K11">
        <v>100241</v>
      </c>
      <c r="L11">
        <v>2024</v>
      </c>
      <c r="O11" t="s">
        <v>5769</v>
      </c>
      <c r="AB11" t="s">
        <v>5768</v>
      </c>
      <c r="AD11" t="s">
        <v>5767</v>
      </c>
    </row>
    <row r="12" spans="1:32" x14ac:dyDescent="0.45">
      <c r="A12" t="s">
        <v>11759</v>
      </c>
      <c r="B12">
        <v>7</v>
      </c>
      <c r="D12" t="s">
        <v>5766</v>
      </c>
      <c r="E12" t="s">
        <v>5765</v>
      </c>
      <c r="F12" t="s">
        <v>5764</v>
      </c>
      <c r="G12" t="s">
        <v>5763</v>
      </c>
      <c r="H12">
        <v>88</v>
      </c>
      <c r="K12">
        <v>103267</v>
      </c>
      <c r="L12">
        <v>2024</v>
      </c>
      <c r="O12" t="s">
        <v>5762</v>
      </c>
      <c r="AB12" t="s">
        <v>5761</v>
      </c>
      <c r="AD12" t="s">
        <v>5760</v>
      </c>
    </row>
    <row r="13" spans="1:32" x14ac:dyDescent="0.45">
      <c r="A13" t="s">
        <v>11759</v>
      </c>
      <c r="B13">
        <v>7</v>
      </c>
      <c r="D13" t="s">
        <v>5759</v>
      </c>
      <c r="E13" t="s">
        <v>5758</v>
      </c>
      <c r="F13" t="s">
        <v>5757</v>
      </c>
      <c r="G13" t="s">
        <v>5476</v>
      </c>
      <c r="H13">
        <v>9</v>
      </c>
      <c r="I13">
        <v>1</v>
      </c>
      <c r="K13" s="3">
        <v>16072</v>
      </c>
      <c r="L13">
        <v>2024</v>
      </c>
      <c r="O13" t="s">
        <v>5756</v>
      </c>
      <c r="AB13" t="s">
        <v>5755</v>
      </c>
      <c r="AD13" t="s">
        <v>5754</v>
      </c>
    </row>
    <row r="14" spans="1:32" x14ac:dyDescent="0.45">
      <c r="A14" t="s">
        <v>11759</v>
      </c>
      <c r="B14">
        <v>7</v>
      </c>
      <c r="D14" t="s">
        <v>5753</v>
      </c>
      <c r="E14" t="s">
        <v>5752</v>
      </c>
      <c r="F14" t="s">
        <v>5751</v>
      </c>
      <c r="G14" t="s">
        <v>4147</v>
      </c>
      <c r="H14">
        <v>74</v>
      </c>
      <c r="K14">
        <v>102752</v>
      </c>
      <c r="L14">
        <v>2024</v>
      </c>
      <c r="O14" t="s">
        <v>5750</v>
      </c>
      <c r="AB14" t="s">
        <v>5749</v>
      </c>
      <c r="AD14" t="s">
        <v>5748</v>
      </c>
    </row>
    <row r="15" spans="1:32" x14ac:dyDescent="0.45">
      <c r="A15" t="s">
        <v>11759</v>
      </c>
      <c r="B15">
        <v>7</v>
      </c>
      <c r="D15" t="s">
        <v>5747</v>
      </c>
      <c r="E15" t="s">
        <v>5746</v>
      </c>
      <c r="F15" t="s">
        <v>5745</v>
      </c>
      <c r="G15" t="s">
        <v>5744</v>
      </c>
      <c r="H15">
        <v>2</v>
      </c>
      <c r="I15">
        <v>10</v>
      </c>
      <c r="K15" t="s">
        <v>5743</v>
      </c>
      <c r="L15">
        <v>2024</v>
      </c>
      <c r="O15" t="s">
        <v>5742</v>
      </c>
      <c r="AB15" t="s">
        <v>5741</v>
      </c>
    </row>
    <row r="16" spans="1:32" x14ac:dyDescent="0.45">
      <c r="A16" t="s">
        <v>11759</v>
      </c>
      <c r="B16">
        <v>7</v>
      </c>
      <c r="D16" t="s">
        <v>5740</v>
      </c>
      <c r="E16" t="s">
        <v>5739</v>
      </c>
      <c r="F16" t="s">
        <v>5738</v>
      </c>
      <c r="G16" t="s">
        <v>1581</v>
      </c>
      <c r="H16">
        <v>949</v>
      </c>
      <c r="K16">
        <v>175058</v>
      </c>
      <c r="L16">
        <v>2024</v>
      </c>
      <c r="O16" t="s">
        <v>5737</v>
      </c>
      <c r="AB16" t="s">
        <v>5736</v>
      </c>
      <c r="AD16" t="s">
        <v>5735</v>
      </c>
    </row>
    <row r="17" spans="1:30" x14ac:dyDescent="0.45">
      <c r="A17" t="s">
        <v>11759</v>
      </c>
      <c r="B17">
        <v>7</v>
      </c>
      <c r="D17" t="s">
        <v>5734</v>
      </c>
      <c r="E17" t="s">
        <v>5733</v>
      </c>
      <c r="F17" t="s">
        <v>5732</v>
      </c>
      <c r="G17" t="s">
        <v>3810</v>
      </c>
      <c r="H17">
        <v>7</v>
      </c>
      <c r="K17">
        <v>100098</v>
      </c>
      <c r="L17">
        <v>2024</v>
      </c>
      <c r="O17" t="s">
        <v>5731</v>
      </c>
      <c r="AB17" t="s">
        <v>5730</v>
      </c>
      <c r="AD17" t="s">
        <v>5729</v>
      </c>
    </row>
    <row r="18" spans="1:30" x14ac:dyDescent="0.45">
      <c r="A18" t="s">
        <v>11759</v>
      </c>
      <c r="B18">
        <v>7</v>
      </c>
      <c r="D18" t="s">
        <v>5728</v>
      </c>
      <c r="E18" t="s">
        <v>5727</v>
      </c>
      <c r="F18" t="s">
        <v>5726</v>
      </c>
      <c r="G18" t="s">
        <v>1731</v>
      </c>
      <c r="H18">
        <v>55</v>
      </c>
      <c r="K18">
        <v>106041</v>
      </c>
      <c r="L18">
        <v>2024</v>
      </c>
      <c r="O18" t="s">
        <v>5725</v>
      </c>
      <c r="AB18" t="s">
        <v>5724</v>
      </c>
      <c r="AD18" t="s">
        <v>5723</v>
      </c>
    </row>
    <row r="19" spans="1:30" x14ac:dyDescent="0.45">
      <c r="A19" t="s">
        <v>11759</v>
      </c>
      <c r="B19">
        <v>7</v>
      </c>
      <c r="D19" t="s">
        <v>5722</v>
      </c>
      <c r="E19" t="s">
        <v>5721</v>
      </c>
      <c r="F19" t="s">
        <v>5720</v>
      </c>
      <c r="G19" t="s">
        <v>3189</v>
      </c>
      <c r="H19">
        <v>218</v>
      </c>
      <c r="K19">
        <v>112185</v>
      </c>
      <c r="L19">
        <v>2024</v>
      </c>
      <c r="O19" t="s">
        <v>5719</v>
      </c>
      <c r="AB19" t="s">
        <v>5718</v>
      </c>
      <c r="AD19" t="s">
        <v>5717</v>
      </c>
    </row>
    <row r="20" spans="1:30" x14ac:dyDescent="0.45">
      <c r="A20" t="s">
        <v>11759</v>
      </c>
      <c r="B20">
        <v>7</v>
      </c>
      <c r="D20" t="s">
        <v>5716</v>
      </c>
      <c r="E20" t="s">
        <v>5715</v>
      </c>
      <c r="F20" t="s">
        <v>5714</v>
      </c>
      <c r="G20" t="s">
        <v>795</v>
      </c>
      <c r="H20">
        <v>41</v>
      </c>
      <c r="I20">
        <v>4</v>
      </c>
      <c r="K20">
        <v>101986</v>
      </c>
      <c r="L20">
        <v>2024</v>
      </c>
      <c r="O20" t="s">
        <v>5713</v>
      </c>
      <c r="AB20" t="s">
        <v>5712</v>
      </c>
      <c r="AD20" t="s">
        <v>5711</v>
      </c>
    </row>
    <row r="21" spans="1:30" x14ac:dyDescent="0.45">
      <c r="A21" t="s">
        <v>11759</v>
      </c>
      <c r="B21">
        <v>7</v>
      </c>
      <c r="D21" t="s">
        <v>5710</v>
      </c>
      <c r="E21" t="s">
        <v>5709</v>
      </c>
      <c r="F21" t="s">
        <v>5708</v>
      </c>
      <c r="G21" t="s">
        <v>893</v>
      </c>
      <c r="H21">
        <v>160</v>
      </c>
      <c r="K21" t="s">
        <v>5707</v>
      </c>
      <c r="L21">
        <v>2024</v>
      </c>
      <c r="O21" t="s">
        <v>5706</v>
      </c>
      <c r="AB21" t="s">
        <v>5705</v>
      </c>
      <c r="AD21" t="s">
        <v>5704</v>
      </c>
    </row>
    <row r="22" spans="1:30" x14ac:dyDescent="0.45">
      <c r="A22" t="s">
        <v>11759</v>
      </c>
      <c r="B22">
        <v>7</v>
      </c>
      <c r="D22" t="s">
        <v>5703</v>
      </c>
      <c r="E22" t="s">
        <v>5702</v>
      </c>
      <c r="F22" t="s">
        <v>5701</v>
      </c>
      <c r="G22" t="s">
        <v>979</v>
      </c>
      <c r="H22">
        <v>254</v>
      </c>
      <c r="K22">
        <v>124398</v>
      </c>
      <c r="L22">
        <v>2024</v>
      </c>
      <c r="O22" t="s">
        <v>5700</v>
      </c>
      <c r="AB22" t="s">
        <v>5699</v>
      </c>
      <c r="AD22" t="s">
        <v>5698</v>
      </c>
    </row>
    <row r="23" spans="1:30" x14ac:dyDescent="0.45">
      <c r="A23" t="s">
        <v>11759</v>
      </c>
      <c r="B23">
        <v>7</v>
      </c>
      <c r="D23" t="s">
        <v>5697</v>
      </c>
      <c r="E23" t="s">
        <v>5696</v>
      </c>
      <c r="F23" t="s">
        <v>5695</v>
      </c>
      <c r="G23" t="s">
        <v>640</v>
      </c>
      <c r="H23">
        <v>166</v>
      </c>
      <c r="K23">
        <v>112315</v>
      </c>
      <c r="L23">
        <v>2024</v>
      </c>
      <c r="O23" t="s">
        <v>5694</v>
      </c>
      <c r="AB23" t="s">
        <v>5693</v>
      </c>
      <c r="AD23" t="s">
        <v>5692</v>
      </c>
    </row>
    <row r="24" spans="1:30" x14ac:dyDescent="0.45">
      <c r="A24" t="s">
        <v>11759</v>
      </c>
      <c r="B24">
        <v>7</v>
      </c>
      <c r="D24" t="s">
        <v>5691</v>
      </c>
      <c r="E24" t="s">
        <v>5690</v>
      </c>
      <c r="F24" t="s">
        <v>5689</v>
      </c>
      <c r="G24" t="s">
        <v>1980</v>
      </c>
      <c r="H24">
        <v>107</v>
      </c>
      <c r="I24">
        <v>9</v>
      </c>
      <c r="K24" t="s">
        <v>5688</v>
      </c>
      <c r="L24">
        <v>2024</v>
      </c>
      <c r="O24" t="s">
        <v>5687</v>
      </c>
      <c r="AB24" t="s">
        <v>5686</v>
      </c>
      <c r="AD24" t="s">
        <v>5685</v>
      </c>
    </row>
    <row r="25" spans="1:30" x14ac:dyDescent="0.45">
      <c r="A25" t="s">
        <v>11759</v>
      </c>
      <c r="B25">
        <v>7</v>
      </c>
      <c r="D25" t="s">
        <v>5684</v>
      </c>
      <c r="E25" t="s">
        <v>5683</v>
      </c>
      <c r="F25" t="s">
        <v>5682</v>
      </c>
      <c r="G25" t="s">
        <v>766</v>
      </c>
      <c r="H25">
        <v>78</v>
      </c>
      <c r="K25">
        <v>102806</v>
      </c>
      <c r="L25">
        <v>2024</v>
      </c>
      <c r="O25" t="s">
        <v>5681</v>
      </c>
      <c r="AB25" t="s">
        <v>5680</v>
      </c>
      <c r="AD25" t="s">
        <v>5679</v>
      </c>
    </row>
    <row r="26" spans="1:30" x14ac:dyDescent="0.45">
      <c r="A26" t="s">
        <v>11759</v>
      </c>
      <c r="B26">
        <v>7</v>
      </c>
      <c r="D26" t="s">
        <v>5678</v>
      </c>
      <c r="E26" t="s">
        <v>5677</v>
      </c>
      <c r="F26" t="s">
        <v>5676</v>
      </c>
      <c r="G26" t="s">
        <v>2981</v>
      </c>
      <c r="H26">
        <v>370</v>
      </c>
      <c r="K26">
        <v>122819</v>
      </c>
      <c r="L26">
        <v>2024</v>
      </c>
      <c r="O26" t="s">
        <v>5675</v>
      </c>
      <c r="AB26" t="s">
        <v>5674</v>
      </c>
      <c r="AD26" t="s">
        <v>5673</v>
      </c>
    </row>
    <row r="27" spans="1:30" x14ac:dyDescent="0.45">
      <c r="A27" t="s">
        <v>11759</v>
      </c>
      <c r="B27">
        <v>7</v>
      </c>
      <c r="D27" t="s">
        <v>5672</v>
      </c>
      <c r="E27" t="s">
        <v>5671</v>
      </c>
      <c r="F27" t="s">
        <v>5670</v>
      </c>
      <c r="G27" t="s">
        <v>4500</v>
      </c>
      <c r="H27">
        <v>53</v>
      </c>
      <c r="K27">
        <v>100655</v>
      </c>
      <c r="L27">
        <v>2024</v>
      </c>
      <c r="O27" t="s">
        <v>5669</v>
      </c>
      <c r="AB27" t="s">
        <v>5668</v>
      </c>
      <c r="AD27" t="s">
        <v>5667</v>
      </c>
    </row>
    <row r="28" spans="1:30" x14ac:dyDescent="0.45">
      <c r="A28" t="s">
        <v>11759</v>
      </c>
      <c r="B28">
        <v>7</v>
      </c>
      <c r="D28" t="s">
        <v>5666</v>
      </c>
      <c r="E28" t="s">
        <v>5665</v>
      </c>
      <c r="F28" t="s">
        <v>5664</v>
      </c>
      <c r="G28" t="s">
        <v>1769</v>
      </c>
      <c r="H28">
        <v>158</v>
      </c>
      <c r="K28">
        <v>108303</v>
      </c>
      <c r="L28">
        <v>2024</v>
      </c>
      <c r="O28" t="s">
        <v>5663</v>
      </c>
      <c r="AB28" t="s">
        <v>5662</v>
      </c>
      <c r="AD28" t="s">
        <v>5661</v>
      </c>
    </row>
    <row r="29" spans="1:30" x14ac:dyDescent="0.45">
      <c r="A29" t="s">
        <v>11759</v>
      </c>
      <c r="B29">
        <v>7</v>
      </c>
      <c r="D29" t="s">
        <v>5660</v>
      </c>
      <c r="E29" t="s">
        <v>5659</v>
      </c>
      <c r="F29" t="s">
        <v>5658</v>
      </c>
      <c r="G29" t="s">
        <v>5657</v>
      </c>
      <c r="H29">
        <v>7</v>
      </c>
      <c r="K29">
        <v>100195</v>
      </c>
      <c r="L29">
        <v>2024</v>
      </c>
      <c r="O29" t="s">
        <v>5656</v>
      </c>
      <c r="AB29" t="s">
        <v>5655</v>
      </c>
      <c r="AD29" t="s">
        <v>5654</v>
      </c>
    </row>
    <row r="30" spans="1:30" x14ac:dyDescent="0.45">
      <c r="A30" t="s">
        <v>11759</v>
      </c>
      <c r="B30">
        <v>7</v>
      </c>
      <c r="D30" t="s">
        <v>5653</v>
      </c>
      <c r="E30" t="s">
        <v>5652</v>
      </c>
      <c r="F30" t="s">
        <v>5651</v>
      </c>
      <c r="G30" t="s">
        <v>5650</v>
      </c>
      <c r="K30">
        <v>101075</v>
      </c>
      <c r="L30">
        <v>2024</v>
      </c>
      <c r="O30" t="s">
        <v>5649</v>
      </c>
      <c r="AB30" t="s">
        <v>5648</v>
      </c>
      <c r="AD30" t="s">
        <v>5647</v>
      </c>
    </row>
    <row r="31" spans="1:30" x14ac:dyDescent="0.45">
      <c r="A31" t="s">
        <v>11759</v>
      </c>
      <c r="B31">
        <v>7</v>
      </c>
      <c r="D31" t="s">
        <v>5646</v>
      </c>
      <c r="E31" t="s">
        <v>5645</v>
      </c>
      <c r="F31" t="s">
        <v>5644</v>
      </c>
      <c r="G31" t="s">
        <v>5643</v>
      </c>
      <c r="H31">
        <v>7</v>
      </c>
      <c r="K31">
        <v>100319</v>
      </c>
      <c r="L31">
        <v>2024</v>
      </c>
      <c r="O31" t="s">
        <v>5642</v>
      </c>
      <c r="AB31" t="s">
        <v>5641</v>
      </c>
      <c r="AD31" t="s">
        <v>5640</v>
      </c>
    </row>
    <row r="32" spans="1:30" x14ac:dyDescent="0.45">
      <c r="A32" t="s">
        <v>11759</v>
      </c>
      <c r="B32">
        <v>7</v>
      </c>
      <c r="D32" t="s">
        <v>5639</v>
      </c>
      <c r="E32" t="s">
        <v>5638</v>
      </c>
      <c r="F32" t="s">
        <v>5637</v>
      </c>
      <c r="G32" t="s">
        <v>5636</v>
      </c>
      <c r="H32">
        <v>103</v>
      </c>
      <c r="K32">
        <v>114267</v>
      </c>
      <c r="L32">
        <v>2024</v>
      </c>
      <c r="O32" t="s">
        <v>5635</v>
      </c>
      <c r="AB32" t="s">
        <v>5634</v>
      </c>
      <c r="AD32" t="s">
        <v>5633</v>
      </c>
    </row>
    <row r="33" spans="1:30" x14ac:dyDescent="0.45">
      <c r="A33" t="s">
        <v>11759</v>
      </c>
      <c r="B33">
        <v>7</v>
      </c>
      <c r="D33" t="s">
        <v>5632</v>
      </c>
      <c r="E33" t="s">
        <v>5631</v>
      </c>
      <c r="F33" t="s">
        <v>5630</v>
      </c>
      <c r="G33" t="s">
        <v>1178</v>
      </c>
      <c r="H33">
        <v>247</v>
      </c>
      <c r="K33">
        <v>110472</v>
      </c>
      <c r="L33">
        <v>2024</v>
      </c>
      <c r="O33" t="s">
        <v>5629</v>
      </c>
      <c r="AB33" t="s">
        <v>5628</v>
      </c>
      <c r="AD33" t="s">
        <v>5627</v>
      </c>
    </row>
    <row r="34" spans="1:30" x14ac:dyDescent="0.45">
      <c r="A34" t="s">
        <v>11759</v>
      </c>
      <c r="B34">
        <v>7</v>
      </c>
      <c r="D34" t="s">
        <v>5626</v>
      </c>
      <c r="E34" t="s">
        <v>5625</v>
      </c>
      <c r="F34" t="s">
        <v>5624</v>
      </c>
      <c r="G34" t="s">
        <v>1178</v>
      </c>
      <c r="H34">
        <v>255</v>
      </c>
      <c r="K34">
        <v>110851</v>
      </c>
      <c r="L34">
        <v>2024</v>
      </c>
      <c r="O34" t="s">
        <v>5623</v>
      </c>
      <c r="AB34" t="s">
        <v>5622</v>
      </c>
      <c r="AD34" t="s">
        <v>5621</v>
      </c>
    </row>
    <row r="35" spans="1:30" x14ac:dyDescent="0.45">
      <c r="A35" t="s">
        <v>11759</v>
      </c>
      <c r="B35">
        <v>7</v>
      </c>
      <c r="D35" t="s">
        <v>5620</v>
      </c>
      <c r="E35" t="s">
        <v>5619</v>
      </c>
      <c r="F35" t="s">
        <v>5618</v>
      </c>
      <c r="G35" t="s">
        <v>4411</v>
      </c>
      <c r="H35">
        <v>169</v>
      </c>
      <c r="K35">
        <v>106279</v>
      </c>
      <c r="L35">
        <v>2024</v>
      </c>
      <c r="O35" t="s">
        <v>5617</v>
      </c>
      <c r="AB35" t="s">
        <v>5616</v>
      </c>
      <c r="AD35" t="s">
        <v>5615</v>
      </c>
    </row>
    <row r="36" spans="1:30" x14ac:dyDescent="0.45">
      <c r="A36" t="s">
        <v>11759</v>
      </c>
      <c r="B36">
        <v>7</v>
      </c>
      <c r="D36" t="s">
        <v>5614</v>
      </c>
      <c r="E36" t="s">
        <v>5613</v>
      </c>
      <c r="F36" t="s">
        <v>5612</v>
      </c>
      <c r="G36" t="s">
        <v>5611</v>
      </c>
      <c r="H36">
        <v>95</v>
      </c>
      <c r="K36">
        <v>101959</v>
      </c>
      <c r="L36">
        <v>2024</v>
      </c>
      <c r="O36" t="s">
        <v>5610</v>
      </c>
      <c r="AB36" t="s">
        <v>5609</v>
      </c>
      <c r="AD36" t="s">
        <v>5608</v>
      </c>
    </row>
    <row r="37" spans="1:30" x14ac:dyDescent="0.45">
      <c r="A37" t="s">
        <v>11759</v>
      </c>
      <c r="B37">
        <v>7</v>
      </c>
      <c r="D37" t="s">
        <v>5607</v>
      </c>
      <c r="E37" t="s">
        <v>5606</v>
      </c>
      <c r="F37" t="s">
        <v>5605</v>
      </c>
      <c r="G37" t="s">
        <v>5604</v>
      </c>
      <c r="H37">
        <v>97</v>
      </c>
      <c r="K37" t="s">
        <v>5603</v>
      </c>
      <c r="L37">
        <v>2024</v>
      </c>
      <c r="N37" t="s">
        <v>5602</v>
      </c>
      <c r="O37" t="s">
        <v>5601</v>
      </c>
      <c r="AB37" t="s">
        <v>5600</v>
      </c>
      <c r="AD37" t="s">
        <v>5599</v>
      </c>
    </row>
    <row r="38" spans="1:30" x14ac:dyDescent="0.45">
      <c r="A38" t="s">
        <v>11759</v>
      </c>
      <c r="B38">
        <v>7</v>
      </c>
      <c r="D38" t="s">
        <v>5598</v>
      </c>
      <c r="E38" t="s">
        <v>5597</v>
      </c>
      <c r="F38" t="s">
        <v>5596</v>
      </c>
      <c r="G38" t="s">
        <v>4243</v>
      </c>
      <c r="H38">
        <v>27</v>
      </c>
      <c r="K38">
        <v>101318</v>
      </c>
      <c r="L38">
        <v>2024</v>
      </c>
      <c r="O38" t="s">
        <v>5595</v>
      </c>
      <c r="AB38" t="s">
        <v>5594</v>
      </c>
      <c r="AD38" t="s">
        <v>5593</v>
      </c>
    </row>
    <row r="39" spans="1:30" x14ac:dyDescent="0.45">
      <c r="A39" t="s">
        <v>11759</v>
      </c>
      <c r="B39">
        <v>7</v>
      </c>
      <c r="D39" t="s">
        <v>5592</v>
      </c>
      <c r="E39" t="s">
        <v>5591</v>
      </c>
      <c r="F39" t="s">
        <v>5590</v>
      </c>
      <c r="G39" t="s">
        <v>5589</v>
      </c>
      <c r="H39">
        <v>81</v>
      </c>
      <c r="I39">
        <v>11</v>
      </c>
      <c r="K39" t="s">
        <v>5588</v>
      </c>
      <c r="L39">
        <v>2024</v>
      </c>
      <c r="O39" t="s">
        <v>5587</v>
      </c>
      <c r="AD39" t="s">
        <v>5586</v>
      </c>
    </row>
    <row r="40" spans="1:30" x14ac:dyDescent="0.45">
      <c r="A40" t="s">
        <v>11759</v>
      </c>
      <c r="B40">
        <v>7</v>
      </c>
      <c r="D40" t="s">
        <v>5585</v>
      </c>
      <c r="E40" t="s">
        <v>5584</v>
      </c>
      <c r="F40" t="s">
        <v>5583</v>
      </c>
      <c r="G40" t="s">
        <v>5582</v>
      </c>
      <c r="H40">
        <v>46</v>
      </c>
      <c r="I40">
        <v>7</v>
      </c>
      <c r="K40" t="s">
        <v>5581</v>
      </c>
      <c r="L40">
        <v>2024</v>
      </c>
      <c r="O40" t="s">
        <v>5580</v>
      </c>
      <c r="AB40" t="s">
        <v>5579</v>
      </c>
      <c r="AD40" t="s">
        <v>5578</v>
      </c>
    </row>
    <row r="41" spans="1:30" x14ac:dyDescent="0.45">
      <c r="A41" t="s">
        <v>11759</v>
      </c>
      <c r="B41">
        <v>7</v>
      </c>
      <c r="D41" t="s">
        <v>5577</v>
      </c>
      <c r="E41" t="s">
        <v>5576</v>
      </c>
      <c r="F41" t="s">
        <v>5575</v>
      </c>
      <c r="G41" t="s">
        <v>4614</v>
      </c>
      <c r="H41">
        <v>10</v>
      </c>
      <c r="I41">
        <v>9</v>
      </c>
      <c r="K41" t="s">
        <v>5574</v>
      </c>
      <c r="L41">
        <v>2024</v>
      </c>
      <c r="O41" t="s">
        <v>5573</v>
      </c>
      <c r="AB41" t="s">
        <v>5572</v>
      </c>
      <c r="AD41" t="s">
        <v>5571</v>
      </c>
    </row>
    <row r="42" spans="1:30" x14ac:dyDescent="0.45">
      <c r="A42" t="s">
        <v>11759</v>
      </c>
      <c r="B42">
        <v>7</v>
      </c>
      <c r="D42" t="s">
        <v>5570</v>
      </c>
      <c r="E42" t="s">
        <v>2989</v>
      </c>
      <c r="F42" t="s">
        <v>5569</v>
      </c>
      <c r="G42" t="s">
        <v>5568</v>
      </c>
      <c r="H42">
        <v>115</v>
      </c>
      <c r="K42">
        <v>103211</v>
      </c>
      <c r="L42">
        <v>2024</v>
      </c>
      <c r="O42" t="s">
        <v>5567</v>
      </c>
      <c r="AB42" t="s">
        <v>5566</v>
      </c>
      <c r="AD42" t="s">
        <v>5565</v>
      </c>
    </row>
    <row r="43" spans="1:30" x14ac:dyDescent="0.45">
      <c r="A43" t="s">
        <v>11759</v>
      </c>
      <c r="B43">
        <v>7</v>
      </c>
      <c r="D43" t="s">
        <v>5564</v>
      </c>
      <c r="E43" t="s">
        <v>5563</v>
      </c>
      <c r="F43" t="s">
        <v>5562</v>
      </c>
      <c r="G43" t="s">
        <v>626</v>
      </c>
      <c r="H43">
        <v>471</v>
      </c>
      <c r="K43">
        <v>143212</v>
      </c>
      <c r="L43">
        <v>2024</v>
      </c>
      <c r="O43" t="s">
        <v>5561</v>
      </c>
      <c r="AB43" t="s">
        <v>5560</v>
      </c>
      <c r="AD43" t="s">
        <v>5559</v>
      </c>
    </row>
    <row r="44" spans="1:30" x14ac:dyDescent="0.45">
      <c r="A44" t="s">
        <v>11759</v>
      </c>
      <c r="B44">
        <v>7</v>
      </c>
      <c r="D44" t="s">
        <v>5558</v>
      </c>
      <c r="E44" t="s">
        <v>5557</v>
      </c>
      <c r="F44" t="s">
        <v>5556</v>
      </c>
      <c r="G44" t="s">
        <v>5554</v>
      </c>
      <c r="H44">
        <v>7</v>
      </c>
      <c r="I44">
        <v>1</v>
      </c>
      <c r="K44" t="s">
        <v>5555</v>
      </c>
      <c r="L44">
        <v>2024</v>
      </c>
      <c r="N44" t="s">
        <v>5554</v>
      </c>
      <c r="O44" t="s">
        <v>5553</v>
      </c>
      <c r="AD44" t="s">
        <v>5552</v>
      </c>
    </row>
    <row r="45" spans="1:30" x14ac:dyDescent="0.45">
      <c r="A45" t="s">
        <v>11759</v>
      </c>
      <c r="B45">
        <v>7</v>
      </c>
      <c r="D45" t="s">
        <v>5551</v>
      </c>
      <c r="E45" t="s">
        <v>5550</v>
      </c>
      <c r="F45" t="s">
        <v>5549</v>
      </c>
      <c r="G45" t="s">
        <v>5548</v>
      </c>
      <c r="H45">
        <v>2</v>
      </c>
      <c r="I45">
        <v>2</v>
      </c>
      <c r="K45">
        <v>100075</v>
      </c>
      <c r="L45">
        <v>2024</v>
      </c>
      <c r="O45" t="s">
        <v>5547</v>
      </c>
      <c r="AB45" t="s">
        <v>5546</v>
      </c>
      <c r="AD45" t="s">
        <v>5545</v>
      </c>
    </row>
    <row r="46" spans="1:30" x14ac:dyDescent="0.45">
      <c r="A46" t="s">
        <v>11759</v>
      </c>
      <c r="B46">
        <v>7</v>
      </c>
      <c r="D46" t="s">
        <v>5544</v>
      </c>
      <c r="E46" t="s">
        <v>5543</v>
      </c>
      <c r="F46" t="s">
        <v>5542</v>
      </c>
      <c r="G46" t="s">
        <v>2981</v>
      </c>
      <c r="H46">
        <v>372</v>
      </c>
      <c r="K46">
        <v>123296</v>
      </c>
      <c r="L46">
        <v>2024</v>
      </c>
      <c r="O46" t="s">
        <v>5541</v>
      </c>
      <c r="AB46" t="s">
        <v>5540</v>
      </c>
      <c r="AD46" t="s">
        <v>5539</v>
      </c>
    </row>
    <row r="47" spans="1:30" x14ac:dyDescent="0.45">
      <c r="A47" t="s">
        <v>11759</v>
      </c>
      <c r="B47">
        <v>7</v>
      </c>
      <c r="D47" t="s">
        <v>5538</v>
      </c>
      <c r="E47" t="s">
        <v>5537</v>
      </c>
      <c r="F47" t="s">
        <v>5536</v>
      </c>
      <c r="G47" t="s">
        <v>690</v>
      </c>
      <c r="H47">
        <v>147</v>
      </c>
      <c r="K47">
        <v>107371</v>
      </c>
      <c r="L47">
        <v>2024</v>
      </c>
      <c r="O47" t="s">
        <v>5535</v>
      </c>
      <c r="AB47" t="s">
        <v>5534</v>
      </c>
      <c r="AD47" t="s">
        <v>5533</v>
      </c>
    </row>
    <row r="48" spans="1:30" x14ac:dyDescent="0.45">
      <c r="A48" t="s">
        <v>11759</v>
      </c>
      <c r="B48">
        <v>7</v>
      </c>
      <c r="D48" t="s">
        <v>5532</v>
      </c>
      <c r="E48" t="s">
        <v>5531</v>
      </c>
      <c r="F48" t="s">
        <v>5530</v>
      </c>
      <c r="G48" t="s">
        <v>1731</v>
      </c>
      <c r="H48">
        <v>54</v>
      </c>
      <c r="K48">
        <v>105997</v>
      </c>
      <c r="L48">
        <v>2024</v>
      </c>
      <c r="O48" t="s">
        <v>5529</v>
      </c>
      <c r="AB48" t="s">
        <v>5528</v>
      </c>
      <c r="AD48" t="s">
        <v>5527</v>
      </c>
    </row>
    <row r="49" spans="1:30" x14ac:dyDescent="0.45">
      <c r="A49" t="s">
        <v>11759</v>
      </c>
      <c r="B49">
        <v>7</v>
      </c>
      <c r="D49" t="s">
        <v>5526</v>
      </c>
      <c r="E49" t="s">
        <v>5525</v>
      </c>
      <c r="F49" t="s">
        <v>5524</v>
      </c>
      <c r="G49" t="s">
        <v>3536</v>
      </c>
      <c r="H49">
        <v>79</v>
      </c>
      <c r="I49">
        <v>2</v>
      </c>
      <c r="K49" t="s">
        <v>5523</v>
      </c>
      <c r="L49">
        <v>2024</v>
      </c>
      <c r="O49" t="s">
        <v>5522</v>
      </c>
      <c r="AB49" t="s">
        <v>5521</v>
      </c>
      <c r="AD49" t="s">
        <v>5520</v>
      </c>
    </row>
    <row r="50" spans="1:30" x14ac:dyDescent="0.45">
      <c r="A50" t="s">
        <v>11759</v>
      </c>
      <c r="B50">
        <v>7</v>
      </c>
      <c r="D50" t="s">
        <v>5519</v>
      </c>
      <c r="E50" t="s">
        <v>5518</v>
      </c>
      <c r="F50" t="s">
        <v>5517</v>
      </c>
      <c r="G50" t="s">
        <v>3096</v>
      </c>
      <c r="H50">
        <v>42</v>
      </c>
      <c r="K50">
        <v>100733</v>
      </c>
      <c r="L50">
        <v>2024</v>
      </c>
      <c r="O50" t="s">
        <v>5516</v>
      </c>
      <c r="AB50" t="s">
        <v>5515</v>
      </c>
      <c r="AD50" t="s">
        <v>5514</v>
      </c>
    </row>
    <row r="51" spans="1:30" x14ac:dyDescent="0.45">
      <c r="A51" t="s">
        <v>11759</v>
      </c>
      <c r="B51">
        <v>7</v>
      </c>
      <c r="D51" t="s">
        <v>5513</v>
      </c>
      <c r="E51" t="s">
        <v>5512</v>
      </c>
      <c r="F51" t="s">
        <v>5511</v>
      </c>
      <c r="G51" t="s">
        <v>1717</v>
      </c>
      <c r="H51">
        <v>48</v>
      </c>
      <c r="I51">
        <v>7</v>
      </c>
      <c r="K51">
        <v>102780</v>
      </c>
      <c r="L51">
        <v>2024</v>
      </c>
      <c r="O51" t="s">
        <v>5510</v>
      </c>
      <c r="AB51" t="s">
        <v>5509</v>
      </c>
      <c r="AD51" t="s">
        <v>5508</v>
      </c>
    </row>
    <row r="52" spans="1:30" x14ac:dyDescent="0.45">
      <c r="A52" t="s">
        <v>11759</v>
      </c>
      <c r="B52">
        <v>7</v>
      </c>
      <c r="D52" t="s">
        <v>5507</v>
      </c>
      <c r="E52" t="s">
        <v>5506</v>
      </c>
      <c r="F52" t="s">
        <v>5505</v>
      </c>
      <c r="G52" t="s">
        <v>5504</v>
      </c>
      <c r="H52">
        <v>4</v>
      </c>
      <c r="I52">
        <v>4</v>
      </c>
      <c r="K52" t="s">
        <v>5503</v>
      </c>
      <c r="L52">
        <v>2024</v>
      </c>
      <c r="O52" t="s">
        <v>5502</v>
      </c>
      <c r="AB52" t="s">
        <v>5501</v>
      </c>
      <c r="AD52" t="s">
        <v>5500</v>
      </c>
    </row>
    <row r="53" spans="1:30" x14ac:dyDescent="0.45">
      <c r="A53" t="s">
        <v>11759</v>
      </c>
      <c r="B53">
        <v>7</v>
      </c>
      <c r="D53" t="s">
        <v>5499</v>
      </c>
      <c r="E53" t="s">
        <v>5498</v>
      </c>
      <c r="F53" t="s">
        <v>5497</v>
      </c>
      <c r="G53" t="s">
        <v>5496</v>
      </c>
      <c r="H53">
        <v>221</v>
      </c>
      <c r="K53">
        <v>119334</v>
      </c>
      <c r="L53">
        <v>2024</v>
      </c>
      <c r="O53" t="s">
        <v>5495</v>
      </c>
      <c r="AB53" t="s">
        <v>5494</v>
      </c>
      <c r="AD53" t="s">
        <v>5493</v>
      </c>
    </row>
    <row r="54" spans="1:30" x14ac:dyDescent="0.45">
      <c r="A54" t="s">
        <v>11759</v>
      </c>
      <c r="B54">
        <v>7</v>
      </c>
      <c r="D54" t="s">
        <v>5492</v>
      </c>
      <c r="E54" t="s">
        <v>5491</v>
      </c>
      <c r="F54" t="s">
        <v>5490</v>
      </c>
      <c r="G54" t="s">
        <v>4689</v>
      </c>
      <c r="H54">
        <v>3</v>
      </c>
      <c r="I54">
        <v>5</v>
      </c>
      <c r="K54" t="s">
        <v>5489</v>
      </c>
      <c r="L54">
        <v>2024</v>
      </c>
      <c r="O54" t="s">
        <v>5488</v>
      </c>
      <c r="AB54" t="s">
        <v>5487</v>
      </c>
    </row>
    <row r="55" spans="1:30" x14ac:dyDescent="0.45">
      <c r="A55" t="s">
        <v>11759</v>
      </c>
      <c r="B55">
        <v>7</v>
      </c>
      <c r="D55" t="s">
        <v>5486</v>
      </c>
      <c r="E55" t="s">
        <v>5485</v>
      </c>
      <c r="F55" t="s">
        <v>5484</v>
      </c>
      <c r="G55" t="s">
        <v>5483</v>
      </c>
      <c r="H55">
        <v>195</v>
      </c>
      <c r="K55">
        <v>109461</v>
      </c>
      <c r="L55">
        <v>2024</v>
      </c>
      <c r="O55" t="s">
        <v>5482</v>
      </c>
      <c r="AB55" t="s">
        <v>5481</v>
      </c>
      <c r="AD55" t="s">
        <v>5480</v>
      </c>
    </row>
    <row r="56" spans="1:30" x14ac:dyDescent="0.45">
      <c r="A56" t="s">
        <v>11759</v>
      </c>
      <c r="B56">
        <v>7</v>
      </c>
      <c r="D56" t="s">
        <v>5479</v>
      </c>
      <c r="E56" t="s">
        <v>5478</v>
      </c>
      <c r="F56" t="s">
        <v>5477</v>
      </c>
      <c r="G56" t="s">
        <v>5476</v>
      </c>
      <c r="H56">
        <v>9</v>
      </c>
      <c r="K56" s="3">
        <v>44197</v>
      </c>
      <c r="L56">
        <v>2024</v>
      </c>
      <c r="O56" t="s">
        <v>5475</v>
      </c>
      <c r="AB56" t="s">
        <v>5474</v>
      </c>
      <c r="AD56" t="s">
        <v>5473</v>
      </c>
    </row>
    <row r="57" spans="1:30" x14ac:dyDescent="0.45">
      <c r="A57" t="s">
        <v>11759</v>
      </c>
      <c r="B57">
        <v>7</v>
      </c>
      <c r="D57" t="s">
        <v>5472</v>
      </c>
      <c r="E57" t="s">
        <v>5471</v>
      </c>
      <c r="F57" t="s">
        <v>5470</v>
      </c>
      <c r="G57" t="s">
        <v>5469</v>
      </c>
      <c r="H57">
        <v>56</v>
      </c>
      <c r="K57">
        <v>110853</v>
      </c>
      <c r="L57">
        <v>2024</v>
      </c>
      <c r="O57" t="s">
        <v>5468</v>
      </c>
      <c r="AB57" t="s">
        <v>5467</v>
      </c>
      <c r="AD57" t="s">
        <v>5466</v>
      </c>
    </row>
    <row r="58" spans="1:30" x14ac:dyDescent="0.45">
      <c r="A58" t="s">
        <v>11759</v>
      </c>
      <c r="B58">
        <v>7</v>
      </c>
      <c r="D58" t="s">
        <v>5465</v>
      </c>
      <c r="E58" t="s">
        <v>5464</v>
      </c>
      <c r="F58" t="s">
        <v>5463</v>
      </c>
      <c r="G58" t="s">
        <v>5462</v>
      </c>
      <c r="H58">
        <v>11</v>
      </c>
      <c r="I58">
        <v>4</v>
      </c>
      <c r="K58" t="s">
        <v>5461</v>
      </c>
      <c r="L58">
        <v>2024</v>
      </c>
      <c r="O58" t="s">
        <v>5460</v>
      </c>
      <c r="AB58" t="s">
        <v>5459</v>
      </c>
      <c r="AD58" t="s">
        <v>5458</v>
      </c>
    </row>
    <row r="59" spans="1:30" x14ac:dyDescent="0.45">
      <c r="A59" t="s">
        <v>11759</v>
      </c>
      <c r="B59">
        <v>7</v>
      </c>
      <c r="D59" t="s">
        <v>5457</v>
      </c>
      <c r="E59" t="s">
        <v>5456</v>
      </c>
      <c r="F59" t="s">
        <v>5455</v>
      </c>
      <c r="G59" t="s">
        <v>766</v>
      </c>
      <c r="H59">
        <v>78</v>
      </c>
      <c r="K59">
        <v>102804</v>
      </c>
      <c r="L59">
        <v>2024</v>
      </c>
      <c r="O59" t="s">
        <v>5454</v>
      </c>
      <c r="AB59" t="s">
        <v>5453</v>
      </c>
      <c r="AD59" t="s">
        <v>5452</v>
      </c>
    </row>
    <row r="60" spans="1:30" x14ac:dyDescent="0.45">
      <c r="A60" t="s">
        <v>11759</v>
      </c>
      <c r="B60">
        <v>7</v>
      </c>
      <c r="D60" t="s">
        <v>5451</v>
      </c>
      <c r="E60" t="s">
        <v>5450</v>
      </c>
      <c r="F60" t="s">
        <v>5449</v>
      </c>
      <c r="G60" t="s">
        <v>2679</v>
      </c>
      <c r="H60">
        <v>118</v>
      </c>
      <c r="K60">
        <v>103821</v>
      </c>
      <c r="L60">
        <v>2024</v>
      </c>
      <c r="O60" t="s">
        <v>5448</v>
      </c>
      <c r="AB60" t="s">
        <v>5447</v>
      </c>
      <c r="AD60" t="s">
        <v>5446</v>
      </c>
    </row>
    <row r="61" spans="1:30" x14ac:dyDescent="0.45">
      <c r="A61" t="s">
        <v>11759</v>
      </c>
      <c r="B61">
        <v>7</v>
      </c>
      <c r="D61" t="s">
        <v>5445</v>
      </c>
      <c r="E61" t="s">
        <v>5444</v>
      </c>
      <c r="F61" t="s">
        <v>5443</v>
      </c>
      <c r="G61" t="s">
        <v>5442</v>
      </c>
      <c r="H61">
        <v>118</v>
      </c>
      <c r="K61">
        <v>104290</v>
      </c>
      <c r="L61">
        <v>2024</v>
      </c>
      <c r="O61" t="s">
        <v>5441</v>
      </c>
      <c r="AB61" t="s">
        <v>5440</v>
      </c>
      <c r="AD61" t="s">
        <v>5439</v>
      </c>
    </row>
    <row r="62" spans="1:30" x14ac:dyDescent="0.45">
      <c r="A62" t="s">
        <v>11759</v>
      </c>
      <c r="B62">
        <v>7</v>
      </c>
      <c r="D62" t="s">
        <v>5438</v>
      </c>
      <c r="E62" t="s">
        <v>5437</v>
      </c>
      <c r="F62" t="s">
        <v>5436</v>
      </c>
      <c r="G62" t="s">
        <v>626</v>
      </c>
      <c r="H62">
        <v>475</v>
      </c>
      <c r="K62">
        <v>143581</v>
      </c>
      <c r="L62">
        <v>2024</v>
      </c>
      <c r="O62" t="s">
        <v>5435</v>
      </c>
      <c r="AB62" t="s">
        <v>5434</v>
      </c>
      <c r="AD62" t="s">
        <v>5433</v>
      </c>
    </row>
    <row r="63" spans="1:30" x14ac:dyDescent="0.45">
      <c r="A63" t="s">
        <v>11759</v>
      </c>
      <c r="B63">
        <v>7</v>
      </c>
      <c r="D63" t="s">
        <v>5432</v>
      </c>
      <c r="E63" t="s">
        <v>5431</v>
      </c>
      <c r="F63" t="s">
        <v>5430</v>
      </c>
      <c r="G63" t="s">
        <v>1858</v>
      </c>
      <c r="H63">
        <v>255</v>
      </c>
      <c r="K63">
        <v>108336</v>
      </c>
      <c r="L63">
        <v>2024</v>
      </c>
      <c r="O63" t="s">
        <v>5429</v>
      </c>
      <c r="AB63" t="s">
        <v>5428</v>
      </c>
      <c r="AD63" t="s">
        <v>5427</v>
      </c>
    </row>
    <row r="64" spans="1:30" x14ac:dyDescent="0.45">
      <c r="A64" t="s">
        <v>11759</v>
      </c>
      <c r="B64">
        <v>7</v>
      </c>
      <c r="D64" t="s">
        <v>5426</v>
      </c>
      <c r="E64" t="s">
        <v>5425</v>
      </c>
      <c r="F64" t="s">
        <v>5424</v>
      </c>
      <c r="G64" t="s">
        <v>979</v>
      </c>
      <c r="H64">
        <v>252</v>
      </c>
      <c r="K64">
        <v>124148</v>
      </c>
      <c r="L64">
        <v>2024</v>
      </c>
      <c r="O64" t="s">
        <v>5423</v>
      </c>
      <c r="AB64" t="s">
        <v>5422</v>
      </c>
      <c r="AD64" t="s">
        <v>5421</v>
      </c>
    </row>
    <row r="65" spans="1:31" x14ac:dyDescent="0.45">
      <c r="A65" t="s">
        <v>11759</v>
      </c>
      <c r="B65">
        <v>7</v>
      </c>
      <c r="D65" t="s">
        <v>5420</v>
      </c>
      <c r="E65" t="s">
        <v>5419</v>
      </c>
      <c r="F65" t="s">
        <v>5418</v>
      </c>
      <c r="G65" t="s">
        <v>1830</v>
      </c>
      <c r="H65">
        <v>62</v>
      </c>
      <c r="K65">
        <v>102592</v>
      </c>
      <c r="L65">
        <v>2024</v>
      </c>
      <c r="O65" t="s">
        <v>5417</v>
      </c>
      <c r="AB65" t="s">
        <v>5416</v>
      </c>
      <c r="AD65" t="s">
        <v>5415</v>
      </c>
    </row>
    <row r="66" spans="1:31" x14ac:dyDescent="0.45">
      <c r="A66" t="s">
        <v>11759</v>
      </c>
      <c r="B66">
        <v>7</v>
      </c>
      <c r="D66" t="s">
        <v>5414</v>
      </c>
      <c r="E66" t="s">
        <v>5413</v>
      </c>
      <c r="F66" t="s">
        <v>5412</v>
      </c>
      <c r="G66" t="s">
        <v>4154</v>
      </c>
      <c r="H66">
        <v>296</v>
      </c>
      <c r="K66">
        <v>111840</v>
      </c>
      <c r="L66">
        <v>2024</v>
      </c>
      <c r="O66" t="s">
        <v>5411</v>
      </c>
      <c r="AB66" t="s">
        <v>5410</v>
      </c>
      <c r="AD66" t="s">
        <v>5409</v>
      </c>
    </row>
    <row r="67" spans="1:31" x14ac:dyDescent="0.45">
      <c r="A67" t="s">
        <v>11759</v>
      </c>
      <c r="B67">
        <v>7</v>
      </c>
      <c r="D67" t="s">
        <v>5408</v>
      </c>
      <c r="E67" t="s">
        <v>5407</v>
      </c>
      <c r="F67" t="s">
        <v>5406</v>
      </c>
      <c r="G67" t="s">
        <v>5405</v>
      </c>
      <c r="H67">
        <v>33</v>
      </c>
      <c r="I67">
        <v>4</v>
      </c>
      <c r="K67">
        <v>101865</v>
      </c>
      <c r="L67">
        <v>2024</v>
      </c>
      <c r="O67" t="s">
        <v>5404</v>
      </c>
      <c r="AB67" t="s">
        <v>5403</v>
      </c>
    </row>
    <row r="68" spans="1:31" x14ac:dyDescent="0.45">
      <c r="A68" t="s">
        <v>11759</v>
      </c>
      <c r="B68">
        <v>7</v>
      </c>
      <c r="D68" t="s">
        <v>5402</v>
      </c>
      <c r="E68" t="s">
        <v>5401</v>
      </c>
      <c r="F68" t="s">
        <v>5400</v>
      </c>
      <c r="G68" t="s">
        <v>4614</v>
      </c>
      <c r="H68">
        <v>10</v>
      </c>
      <c r="I68">
        <v>11</v>
      </c>
      <c r="K68" t="s">
        <v>5399</v>
      </c>
      <c r="L68">
        <v>2024</v>
      </c>
      <c r="O68" t="s">
        <v>5398</v>
      </c>
      <c r="AB68" t="s">
        <v>5397</v>
      </c>
      <c r="AD68" t="s">
        <v>5396</v>
      </c>
    </row>
    <row r="69" spans="1:31" x14ac:dyDescent="0.45">
      <c r="A69" t="s">
        <v>11759</v>
      </c>
      <c r="B69">
        <v>7</v>
      </c>
      <c r="D69" t="s">
        <v>5395</v>
      </c>
      <c r="E69" t="s">
        <v>5394</v>
      </c>
      <c r="F69" t="s">
        <v>5393</v>
      </c>
      <c r="G69" t="s">
        <v>5392</v>
      </c>
      <c r="H69">
        <v>48</v>
      </c>
      <c r="K69">
        <v>100852</v>
      </c>
      <c r="L69">
        <v>2024</v>
      </c>
      <c r="O69" t="s">
        <v>5391</v>
      </c>
      <c r="AB69" t="s">
        <v>5390</v>
      </c>
      <c r="AD69" t="s">
        <v>5389</v>
      </c>
    </row>
    <row r="70" spans="1:31" x14ac:dyDescent="0.45">
      <c r="A70" t="s">
        <v>11759</v>
      </c>
      <c r="B70">
        <v>7</v>
      </c>
      <c r="D70" t="s">
        <v>5388</v>
      </c>
      <c r="E70" t="s">
        <v>5387</v>
      </c>
      <c r="F70" t="s">
        <v>5386</v>
      </c>
      <c r="G70" t="s">
        <v>795</v>
      </c>
      <c r="H70">
        <v>41</v>
      </c>
      <c r="I70">
        <v>4</v>
      </c>
      <c r="K70">
        <v>101981</v>
      </c>
      <c r="L70">
        <v>2024</v>
      </c>
      <c r="O70" t="s">
        <v>5385</v>
      </c>
      <c r="AB70" t="s">
        <v>5384</v>
      </c>
      <c r="AD70" t="s">
        <v>5383</v>
      </c>
    </row>
    <row r="71" spans="1:31" x14ac:dyDescent="0.45">
      <c r="A71" t="s">
        <v>11759</v>
      </c>
      <c r="B71">
        <v>7</v>
      </c>
      <c r="D71" t="s">
        <v>5382</v>
      </c>
      <c r="E71" t="s">
        <v>5381</v>
      </c>
      <c r="F71" t="s">
        <v>5380</v>
      </c>
      <c r="G71" t="s">
        <v>795</v>
      </c>
      <c r="H71">
        <v>41</v>
      </c>
      <c r="I71">
        <v>3</v>
      </c>
      <c r="K71">
        <v>101958</v>
      </c>
      <c r="L71">
        <v>2024</v>
      </c>
      <c r="O71" t="s">
        <v>5379</v>
      </c>
      <c r="AB71" t="s">
        <v>5378</v>
      </c>
      <c r="AD71" t="s">
        <v>5377</v>
      </c>
    </row>
    <row r="72" spans="1:31" x14ac:dyDescent="0.45">
      <c r="A72" t="s">
        <v>11759</v>
      </c>
      <c r="B72">
        <v>7</v>
      </c>
      <c r="D72" t="s">
        <v>5376</v>
      </c>
      <c r="E72" t="s">
        <v>5375</v>
      </c>
      <c r="F72" t="s">
        <v>5374</v>
      </c>
      <c r="G72" t="s">
        <v>930</v>
      </c>
      <c r="H72">
        <v>355</v>
      </c>
      <c r="K72">
        <v>110151</v>
      </c>
      <c r="L72">
        <v>2024</v>
      </c>
      <c r="O72" t="s">
        <v>5373</v>
      </c>
      <c r="AB72" t="s">
        <v>5372</v>
      </c>
      <c r="AD72" t="s">
        <v>5371</v>
      </c>
    </row>
    <row r="73" spans="1:31" x14ac:dyDescent="0.45">
      <c r="A73" t="s">
        <v>11759</v>
      </c>
      <c r="B73">
        <v>7</v>
      </c>
      <c r="D73" t="s">
        <v>5370</v>
      </c>
      <c r="E73" t="s">
        <v>5369</v>
      </c>
      <c r="F73" t="s">
        <v>5368</v>
      </c>
      <c r="G73" t="s">
        <v>5367</v>
      </c>
      <c r="H73">
        <v>128</v>
      </c>
      <c r="I73">
        <v>8</v>
      </c>
      <c r="J73" t="s">
        <v>876</v>
      </c>
      <c r="L73">
        <v>2024</v>
      </c>
      <c r="O73" t="s">
        <v>5366</v>
      </c>
      <c r="P73" t="s">
        <v>5365</v>
      </c>
      <c r="AC73" t="s">
        <v>5364</v>
      </c>
      <c r="AE73" t="s">
        <v>5363</v>
      </c>
    </row>
    <row r="74" spans="1:31" x14ac:dyDescent="0.45">
      <c r="A74" t="s">
        <v>11759</v>
      </c>
      <c r="B74">
        <v>7</v>
      </c>
      <c r="D74" t="s">
        <v>5362</v>
      </c>
      <c r="E74" t="s">
        <v>5361</v>
      </c>
      <c r="F74" t="s">
        <v>5360</v>
      </c>
      <c r="G74" t="s">
        <v>5359</v>
      </c>
      <c r="H74">
        <v>119</v>
      </c>
      <c r="I74">
        <v>2</v>
      </c>
      <c r="K74" t="s">
        <v>5358</v>
      </c>
      <c r="L74">
        <v>2024</v>
      </c>
      <c r="N74" t="s">
        <v>5357</v>
      </c>
      <c r="O74" t="s">
        <v>5356</v>
      </c>
      <c r="AB74" t="s">
        <v>5355</v>
      </c>
    </row>
    <row r="75" spans="1:31" x14ac:dyDescent="0.45">
      <c r="A75" t="s">
        <v>11759</v>
      </c>
      <c r="B75">
        <v>7</v>
      </c>
      <c r="D75" t="s">
        <v>5354</v>
      </c>
      <c r="E75" t="s">
        <v>5353</v>
      </c>
      <c r="F75" t="s">
        <v>5352</v>
      </c>
      <c r="G75" t="s">
        <v>5351</v>
      </c>
      <c r="H75">
        <v>26</v>
      </c>
      <c r="K75">
        <v>100481</v>
      </c>
      <c r="L75">
        <v>2024</v>
      </c>
      <c r="O75" t="s">
        <v>5350</v>
      </c>
      <c r="AB75" t="s">
        <v>5349</v>
      </c>
      <c r="AD75" t="s">
        <v>5348</v>
      </c>
    </row>
    <row r="76" spans="1:31" x14ac:dyDescent="0.45">
      <c r="A76" t="s">
        <v>11759</v>
      </c>
      <c r="B76">
        <v>7</v>
      </c>
      <c r="D76" t="s">
        <v>5347</v>
      </c>
      <c r="E76" t="s">
        <v>5346</v>
      </c>
      <c r="F76" t="s">
        <v>5345</v>
      </c>
      <c r="G76" t="s">
        <v>3412</v>
      </c>
      <c r="H76">
        <v>48</v>
      </c>
      <c r="K76" t="s">
        <v>5344</v>
      </c>
      <c r="L76">
        <v>2024</v>
      </c>
      <c r="O76" t="s">
        <v>5343</v>
      </c>
      <c r="AB76" t="s">
        <v>5342</v>
      </c>
      <c r="AD76" t="s">
        <v>5341</v>
      </c>
    </row>
    <row r="77" spans="1:31" x14ac:dyDescent="0.45">
      <c r="A77" t="s">
        <v>11759</v>
      </c>
      <c r="B77">
        <v>7</v>
      </c>
      <c r="D77" t="s">
        <v>5340</v>
      </c>
      <c r="E77" t="s">
        <v>5339</v>
      </c>
      <c r="F77" t="s">
        <v>5338</v>
      </c>
      <c r="G77" t="s">
        <v>795</v>
      </c>
      <c r="H77">
        <v>41</v>
      </c>
      <c r="I77">
        <v>4</v>
      </c>
      <c r="K77">
        <v>101983</v>
      </c>
      <c r="L77">
        <v>2024</v>
      </c>
      <c r="O77" t="s">
        <v>5337</v>
      </c>
      <c r="AB77" t="s">
        <v>5336</v>
      </c>
      <c r="AD77" t="s">
        <v>5335</v>
      </c>
    </row>
    <row r="78" spans="1:31" x14ac:dyDescent="0.45">
      <c r="A78" t="s">
        <v>11759</v>
      </c>
      <c r="B78">
        <v>7</v>
      </c>
      <c r="D78" t="s">
        <v>5334</v>
      </c>
      <c r="E78" t="s">
        <v>5333</v>
      </c>
      <c r="F78" t="s">
        <v>5332</v>
      </c>
      <c r="G78" t="s">
        <v>2473</v>
      </c>
      <c r="H78">
        <v>84</v>
      </c>
      <c r="I78">
        <v>1</v>
      </c>
      <c r="K78" t="s">
        <v>5331</v>
      </c>
      <c r="L78">
        <v>2024</v>
      </c>
      <c r="O78" t="s">
        <v>5330</v>
      </c>
      <c r="AB78" t="s">
        <v>5329</v>
      </c>
      <c r="AD78" t="s">
        <v>5328</v>
      </c>
    </row>
    <row r="79" spans="1:31" x14ac:dyDescent="0.45">
      <c r="A79" t="s">
        <v>11759</v>
      </c>
      <c r="B79">
        <v>7</v>
      </c>
      <c r="D79" t="s">
        <v>5327</v>
      </c>
      <c r="E79" t="s">
        <v>5326</v>
      </c>
      <c r="F79" t="s">
        <v>5325</v>
      </c>
      <c r="G79" t="s">
        <v>4614</v>
      </c>
      <c r="H79">
        <v>10</v>
      </c>
      <c r="I79">
        <v>14</v>
      </c>
      <c r="K79" t="s">
        <v>5324</v>
      </c>
      <c r="L79">
        <v>2024</v>
      </c>
      <c r="O79" t="s">
        <v>5323</v>
      </c>
      <c r="AB79" t="s">
        <v>5322</v>
      </c>
      <c r="AD79" t="s">
        <v>5321</v>
      </c>
    </row>
    <row r="80" spans="1:31" x14ac:dyDescent="0.45">
      <c r="A80" t="s">
        <v>11759</v>
      </c>
      <c r="B80">
        <v>7</v>
      </c>
      <c r="D80" t="s">
        <v>5320</v>
      </c>
      <c r="E80" t="s">
        <v>5319</v>
      </c>
      <c r="F80" t="s">
        <v>5318</v>
      </c>
      <c r="G80" t="s">
        <v>5317</v>
      </c>
      <c r="H80">
        <v>16</v>
      </c>
      <c r="K80">
        <v>100163</v>
      </c>
      <c r="L80">
        <v>2024</v>
      </c>
      <c r="O80" t="s">
        <v>5316</v>
      </c>
      <c r="AB80" t="s">
        <v>5315</v>
      </c>
      <c r="AD80" t="s">
        <v>5314</v>
      </c>
    </row>
    <row r="81" spans="1:30" x14ac:dyDescent="0.45">
      <c r="A81" t="s">
        <v>11759</v>
      </c>
      <c r="B81">
        <v>7</v>
      </c>
      <c r="D81" t="s">
        <v>5313</v>
      </c>
      <c r="E81" t="s">
        <v>5312</v>
      </c>
      <c r="F81" t="s">
        <v>5311</v>
      </c>
      <c r="G81" t="s">
        <v>4614</v>
      </c>
      <c r="H81">
        <v>10</v>
      </c>
      <c r="I81">
        <v>24</v>
      </c>
      <c r="K81" t="s">
        <v>5310</v>
      </c>
      <c r="L81">
        <v>2024</v>
      </c>
      <c r="O81" t="s">
        <v>5309</v>
      </c>
      <c r="AB81" t="s">
        <v>5308</v>
      </c>
      <c r="AD81" t="s">
        <v>5307</v>
      </c>
    </row>
    <row r="82" spans="1:30" x14ac:dyDescent="0.45">
      <c r="A82" t="s">
        <v>11759</v>
      </c>
      <c r="B82">
        <v>7</v>
      </c>
      <c r="D82" t="s">
        <v>5306</v>
      </c>
      <c r="E82" t="s">
        <v>5305</v>
      </c>
      <c r="F82" t="s">
        <v>5304</v>
      </c>
      <c r="G82" t="s">
        <v>773</v>
      </c>
      <c r="H82">
        <v>154</v>
      </c>
      <c r="K82">
        <v>105396</v>
      </c>
      <c r="L82">
        <v>2024</v>
      </c>
      <c r="O82" t="s">
        <v>5303</v>
      </c>
      <c r="AB82" t="s">
        <v>5302</v>
      </c>
      <c r="AD82" t="s">
        <v>5301</v>
      </c>
    </row>
    <row r="83" spans="1:30" x14ac:dyDescent="0.45">
      <c r="A83" t="s">
        <v>11759</v>
      </c>
      <c r="B83">
        <v>7</v>
      </c>
      <c r="D83" t="s">
        <v>5300</v>
      </c>
      <c r="E83" t="s">
        <v>5299</v>
      </c>
      <c r="F83" t="s">
        <v>5298</v>
      </c>
      <c r="G83" t="s">
        <v>5297</v>
      </c>
      <c r="H83">
        <v>95</v>
      </c>
      <c r="K83">
        <v>110094</v>
      </c>
      <c r="L83">
        <v>2024</v>
      </c>
      <c r="O83" t="s">
        <v>5296</v>
      </c>
      <c r="AB83" t="s">
        <v>5295</v>
      </c>
      <c r="AD83" t="s">
        <v>5294</v>
      </c>
    </row>
    <row r="84" spans="1:30" x14ac:dyDescent="0.45">
      <c r="A84" t="s">
        <v>11759</v>
      </c>
      <c r="B84">
        <v>7</v>
      </c>
      <c r="D84" t="s">
        <v>5293</v>
      </c>
      <c r="E84" t="s">
        <v>5292</v>
      </c>
      <c r="F84" t="s">
        <v>5291</v>
      </c>
      <c r="G84" t="s">
        <v>1318</v>
      </c>
      <c r="H84">
        <v>226</v>
      </c>
      <c r="K84">
        <v>109386</v>
      </c>
      <c r="L84">
        <v>2024</v>
      </c>
      <c r="O84" t="s">
        <v>5290</v>
      </c>
      <c r="AB84" t="s">
        <v>5289</v>
      </c>
      <c r="AD84" t="s">
        <v>5288</v>
      </c>
    </row>
    <row r="85" spans="1:30" x14ac:dyDescent="0.45">
      <c r="A85" t="s">
        <v>11759</v>
      </c>
      <c r="B85">
        <v>7</v>
      </c>
      <c r="D85" t="s">
        <v>5287</v>
      </c>
      <c r="E85" t="s">
        <v>5286</v>
      </c>
      <c r="F85" t="s">
        <v>5285</v>
      </c>
      <c r="G85" t="s">
        <v>4614</v>
      </c>
      <c r="H85">
        <v>10</v>
      </c>
      <c r="I85">
        <v>17</v>
      </c>
      <c r="K85" t="s">
        <v>5284</v>
      </c>
      <c r="L85">
        <v>2024</v>
      </c>
      <c r="O85" t="s">
        <v>5283</v>
      </c>
      <c r="AB85" t="s">
        <v>5282</v>
      </c>
      <c r="AD85" t="s">
        <v>5281</v>
      </c>
    </row>
    <row r="86" spans="1:30" x14ac:dyDescent="0.45">
      <c r="A86" t="s">
        <v>11759</v>
      </c>
      <c r="B86">
        <v>7</v>
      </c>
      <c r="D86" t="s">
        <v>5280</v>
      </c>
      <c r="E86" t="s">
        <v>5279</v>
      </c>
      <c r="F86" t="s">
        <v>5278</v>
      </c>
      <c r="G86" t="s">
        <v>2380</v>
      </c>
      <c r="H86">
        <v>154</v>
      </c>
      <c r="K86">
        <v>102348</v>
      </c>
      <c r="L86">
        <v>2024</v>
      </c>
      <c r="O86" t="s">
        <v>5277</v>
      </c>
      <c r="AB86" t="s">
        <v>5276</v>
      </c>
      <c r="AD86" t="s">
        <v>5275</v>
      </c>
    </row>
    <row r="87" spans="1:30" x14ac:dyDescent="0.45">
      <c r="A87" t="s">
        <v>11759</v>
      </c>
      <c r="B87">
        <v>7</v>
      </c>
      <c r="D87" t="s">
        <v>5274</v>
      </c>
      <c r="E87" t="s">
        <v>5273</v>
      </c>
      <c r="F87" t="s">
        <v>5272</v>
      </c>
      <c r="G87" t="s">
        <v>2182</v>
      </c>
      <c r="H87">
        <v>276</v>
      </c>
      <c r="K87">
        <v>109367</v>
      </c>
      <c r="L87">
        <v>2024</v>
      </c>
      <c r="O87" t="s">
        <v>5271</v>
      </c>
      <c r="AB87" t="s">
        <v>5270</v>
      </c>
      <c r="AD87" t="s">
        <v>5269</v>
      </c>
    </row>
    <row r="88" spans="1:30" x14ac:dyDescent="0.45">
      <c r="A88" t="s">
        <v>11759</v>
      </c>
      <c r="B88">
        <v>7</v>
      </c>
      <c r="D88" t="s">
        <v>5268</v>
      </c>
      <c r="E88" t="s">
        <v>5267</v>
      </c>
      <c r="F88" t="s">
        <v>5266</v>
      </c>
      <c r="G88" t="s">
        <v>1717</v>
      </c>
      <c r="H88">
        <v>48</v>
      </c>
      <c r="I88">
        <v>6</v>
      </c>
      <c r="K88">
        <v>102763</v>
      </c>
      <c r="L88">
        <v>2024</v>
      </c>
      <c r="O88" t="s">
        <v>5265</v>
      </c>
      <c r="AB88" t="s">
        <v>5264</v>
      </c>
      <c r="AD88" t="s">
        <v>5263</v>
      </c>
    </row>
    <row r="89" spans="1:30" x14ac:dyDescent="0.45">
      <c r="A89" t="s">
        <v>11759</v>
      </c>
      <c r="B89">
        <v>7</v>
      </c>
      <c r="D89" t="s">
        <v>5262</v>
      </c>
      <c r="E89" t="s">
        <v>5261</v>
      </c>
      <c r="F89" t="s">
        <v>5260</v>
      </c>
      <c r="G89" t="s">
        <v>5259</v>
      </c>
      <c r="H89">
        <v>162</v>
      </c>
      <c r="K89">
        <v>110283</v>
      </c>
      <c r="L89">
        <v>2024</v>
      </c>
      <c r="O89" t="s">
        <v>5258</v>
      </c>
      <c r="AB89" t="s">
        <v>5257</v>
      </c>
      <c r="AD89" t="s">
        <v>5256</v>
      </c>
    </row>
    <row r="90" spans="1:30" x14ac:dyDescent="0.45">
      <c r="A90" t="s">
        <v>11759</v>
      </c>
      <c r="B90">
        <v>7</v>
      </c>
      <c r="D90" t="s">
        <v>5255</v>
      </c>
      <c r="E90" t="s">
        <v>5254</v>
      </c>
      <c r="F90" t="s">
        <v>5253</v>
      </c>
      <c r="G90" t="s">
        <v>930</v>
      </c>
      <c r="H90">
        <v>355</v>
      </c>
      <c r="K90">
        <v>110105</v>
      </c>
      <c r="L90">
        <v>2024</v>
      </c>
      <c r="O90" t="s">
        <v>5252</v>
      </c>
      <c r="AB90" t="s">
        <v>5251</v>
      </c>
      <c r="AD90" t="s">
        <v>5250</v>
      </c>
    </row>
    <row r="91" spans="1:30" x14ac:dyDescent="0.45">
      <c r="A91" t="s">
        <v>11759</v>
      </c>
      <c r="B91">
        <v>7</v>
      </c>
      <c r="D91" t="s">
        <v>5249</v>
      </c>
      <c r="E91" t="s">
        <v>5248</v>
      </c>
      <c r="F91" t="s">
        <v>5247</v>
      </c>
      <c r="G91" t="s">
        <v>1364</v>
      </c>
      <c r="H91">
        <v>56</v>
      </c>
      <c r="K91">
        <v>101582</v>
      </c>
      <c r="L91">
        <v>2024</v>
      </c>
      <c r="O91" t="s">
        <v>5246</v>
      </c>
      <c r="AB91" t="s">
        <v>5245</v>
      </c>
      <c r="AD91" t="s">
        <v>5244</v>
      </c>
    </row>
    <row r="92" spans="1:30" x14ac:dyDescent="0.45">
      <c r="A92" t="s">
        <v>11759</v>
      </c>
      <c r="B92">
        <v>7</v>
      </c>
      <c r="D92" t="s">
        <v>5243</v>
      </c>
      <c r="E92" t="s">
        <v>5242</v>
      </c>
      <c r="F92" t="s">
        <v>5241</v>
      </c>
      <c r="G92" t="s">
        <v>5240</v>
      </c>
      <c r="H92">
        <v>641</v>
      </c>
      <c r="K92">
        <v>131772</v>
      </c>
      <c r="L92">
        <v>2024</v>
      </c>
      <c r="O92" t="s">
        <v>5239</v>
      </c>
      <c r="AB92" t="s">
        <v>5238</v>
      </c>
      <c r="AD92" t="s">
        <v>5237</v>
      </c>
    </row>
    <row r="93" spans="1:30" x14ac:dyDescent="0.45">
      <c r="A93" t="s">
        <v>11759</v>
      </c>
      <c r="B93">
        <v>7</v>
      </c>
      <c r="D93" t="s">
        <v>5236</v>
      </c>
      <c r="E93" t="s">
        <v>5235</v>
      </c>
      <c r="F93" t="s">
        <v>5234</v>
      </c>
      <c r="G93" t="s">
        <v>5233</v>
      </c>
      <c r="H93">
        <v>154</v>
      </c>
      <c r="K93">
        <v>102900</v>
      </c>
      <c r="L93">
        <v>2024</v>
      </c>
      <c r="O93" t="s">
        <v>5232</v>
      </c>
      <c r="AB93" t="s">
        <v>5231</v>
      </c>
      <c r="AD93" t="s">
        <v>5230</v>
      </c>
    </row>
    <row r="94" spans="1:30" x14ac:dyDescent="0.45">
      <c r="A94" t="s">
        <v>11759</v>
      </c>
      <c r="B94">
        <v>7</v>
      </c>
      <c r="D94" t="s">
        <v>5229</v>
      </c>
      <c r="E94" t="s">
        <v>5228</v>
      </c>
      <c r="F94" t="s">
        <v>5227</v>
      </c>
      <c r="G94" t="s">
        <v>5226</v>
      </c>
      <c r="H94">
        <v>9</v>
      </c>
      <c r="I94">
        <v>5</v>
      </c>
      <c r="K94" t="s">
        <v>5225</v>
      </c>
      <c r="L94">
        <v>2024</v>
      </c>
      <c r="O94" t="s">
        <v>5224</v>
      </c>
      <c r="AB94" t="s">
        <v>5223</v>
      </c>
      <c r="AD94" t="s">
        <v>5222</v>
      </c>
    </row>
    <row r="95" spans="1:30" x14ac:dyDescent="0.45">
      <c r="A95" t="s">
        <v>11759</v>
      </c>
      <c r="B95">
        <v>7</v>
      </c>
      <c r="D95" t="s">
        <v>5221</v>
      </c>
      <c r="E95" t="s">
        <v>5220</v>
      </c>
      <c r="F95" t="s">
        <v>5219</v>
      </c>
      <c r="G95" t="s">
        <v>2380</v>
      </c>
      <c r="H95">
        <v>153</v>
      </c>
      <c r="K95">
        <v>102333</v>
      </c>
      <c r="L95">
        <v>2024</v>
      </c>
      <c r="O95" t="s">
        <v>5218</v>
      </c>
      <c r="AB95" t="s">
        <v>5217</v>
      </c>
      <c r="AD95" t="s">
        <v>5216</v>
      </c>
    </row>
    <row r="96" spans="1:30" x14ac:dyDescent="0.45">
      <c r="A96" t="s">
        <v>11759</v>
      </c>
      <c r="B96">
        <v>7</v>
      </c>
      <c r="D96" t="s">
        <v>5215</v>
      </c>
      <c r="E96" t="s">
        <v>5214</v>
      </c>
      <c r="F96" t="s">
        <v>5213</v>
      </c>
      <c r="G96" t="s">
        <v>1941</v>
      </c>
      <c r="H96">
        <v>259</v>
      </c>
      <c r="K96">
        <v>107429</v>
      </c>
      <c r="L96">
        <v>2024</v>
      </c>
      <c r="O96" t="s">
        <v>5212</v>
      </c>
      <c r="AB96" t="s">
        <v>5211</v>
      </c>
      <c r="AD96" t="s">
        <v>5210</v>
      </c>
    </row>
    <row r="97" spans="1:30" x14ac:dyDescent="0.45">
      <c r="A97" t="s">
        <v>11759</v>
      </c>
      <c r="B97">
        <v>7</v>
      </c>
      <c r="D97" t="s">
        <v>5209</v>
      </c>
      <c r="E97" t="s">
        <v>5208</v>
      </c>
      <c r="F97" t="s">
        <v>5207</v>
      </c>
      <c r="G97" t="s">
        <v>1776</v>
      </c>
      <c r="H97">
        <v>154</v>
      </c>
      <c r="K97">
        <v>103216</v>
      </c>
      <c r="L97">
        <v>2024</v>
      </c>
      <c r="O97" t="s">
        <v>5206</v>
      </c>
      <c r="AB97" t="s">
        <v>5205</v>
      </c>
      <c r="AD97" t="s">
        <v>5204</v>
      </c>
    </row>
    <row r="98" spans="1:30" x14ac:dyDescent="0.45">
      <c r="A98" t="s">
        <v>11759</v>
      </c>
      <c r="B98">
        <v>7</v>
      </c>
      <c r="D98" t="s">
        <v>5203</v>
      </c>
      <c r="E98" t="s">
        <v>5202</v>
      </c>
      <c r="F98" t="s">
        <v>5201</v>
      </c>
      <c r="G98" t="s">
        <v>662</v>
      </c>
      <c r="H98">
        <v>94</v>
      </c>
      <c r="K98">
        <v>102190</v>
      </c>
      <c r="L98">
        <v>2024</v>
      </c>
      <c r="O98" t="s">
        <v>5200</v>
      </c>
      <c r="AB98" t="s">
        <v>5199</v>
      </c>
      <c r="AD98" t="s">
        <v>5198</v>
      </c>
    </row>
    <row r="99" spans="1:30" x14ac:dyDescent="0.45">
      <c r="A99" t="s">
        <v>11759</v>
      </c>
      <c r="B99">
        <v>7</v>
      </c>
      <c r="D99" t="s">
        <v>5197</v>
      </c>
      <c r="E99" t="s">
        <v>5196</v>
      </c>
      <c r="F99" t="s">
        <v>5195</v>
      </c>
      <c r="G99" t="s">
        <v>5194</v>
      </c>
      <c r="H99">
        <v>43</v>
      </c>
      <c r="I99">
        <v>11</v>
      </c>
      <c r="K99">
        <v>114972</v>
      </c>
      <c r="L99">
        <v>2024</v>
      </c>
      <c r="O99" t="s">
        <v>5193</v>
      </c>
      <c r="AB99" t="s">
        <v>5192</v>
      </c>
      <c r="AD99" t="s">
        <v>5191</v>
      </c>
    </row>
    <row r="100" spans="1:30" x14ac:dyDescent="0.45">
      <c r="A100" t="s">
        <v>11759</v>
      </c>
      <c r="B100">
        <v>7</v>
      </c>
      <c r="D100" t="s">
        <v>5190</v>
      </c>
      <c r="E100" t="s">
        <v>5189</v>
      </c>
      <c r="F100" t="s">
        <v>5188</v>
      </c>
      <c r="G100" t="s">
        <v>5187</v>
      </c>
      <c r="H100">
        <v>10</v>
      </c>
      <c r="K100">
        <v>100143</v>
      </c>
      <c r="L100">
        <v>2024</v>
      </c>
      <c r="O100" t="s">
        <v>5186</v>
      </c>
      <c r="AB100" t="s">
        <v>5185</v>
      </c>
      <c r="AD100" t="s">
        <v>5184</v>
      </c>
    </row>
    <row r="101" spans="1:30" x14ac:dyDescent="0.45">
      <c r="A101" t="s">
        <v>11759</v>
      </c>
      <c r="B101">
        <v>7</v>
      </c>
      <c r="D101" t="s">
        <v>5183</v>
      </c>
      <c r="E101" t="s">
        <v>5182</v>
      </c>
      <c r="F101" t="s">
        <v>5181</v>
      </c>
      <c r="G101" t="s">
        <v>5180</v>
      </c>
      <c r="H101">
        <v>55</v>
      </c>
      <c r="K101">
        <v>101728</v>
      </c>
      <c r="L101">
        <v>2024</v>
      </c>
      <c r="O101" t="s">
        <v>5179</v>
      </c>
      <c r="AB101" t="s">
        <v>5178</v>
      </c>
      <c r="AD101" t="s">
        <v>5177</v>
      </c>
    </row>
    <row r="102" spans="1:30" x14ac:dyDescent="0.45">
      <c r="A102" t="s">
        <v>11759</v>
      </c>
      <c r="B102">
        <v>7</v>
      </c>
      <c r="D102" t="s">
        <v>5176</v>
      </c>
      <c r="E102" t="s">
        <v>5175</v>
      </c>
      <c r="F102" t="s">
        <v>5174</v>
      </c>
      <c r="G102" t="s">
        <v>902</v>
      </c>
      <c r="H102">
        <v>130</v>
      </c>
      <c r="K102" t="s">
        <v>5173</v>
      </c>
      <c r="L102">
        <v>2024</v>
      </c>
      <c r="N102" t="s">
        <v>4635</v>
      </c>
      <c r="O102" t="s">
        <v>5172</v>
      </c>
      <c r="AB102" t="s">
        <v>5171</v>
      </c>
      <c r="AD102" t="s">
        <v>5170</v>
      </c>
    </row>
    <row r="103" spans="1:30" x14ac:dyDescent="0.45">
      <c r="A103" t="s">
        <v>11759</v>
      </c>
      <c r="B103">
        <v>7</v>
      </c>
      <c r="D103" t="s">
        <v>5169</v>
      </c>
      <c r="E103" t="s">
        <v>5168</v>
      </c>
      <c r="F103" t="s">
        <v>5167</v>
      </c>
      <c r="G103" t="s">
        <v>902</v>
      </c>
      <c r="H103">
        <v>130</v>
      </c>
      <c r="K103" t="s">
        <v>5166</v>
      </c>
      <c r="L103">
        <v>2024</v>
      </c>
      <c r="N103" t="s">
        <v>4635</v>
      </c>
      <c r="O103" t="s">
        <v>5165</v>
      </c>
      <c r="AB103" t="s">
        <v>5164</v>
      </c>
      <c r="AD103" t="s">
        <v>5163</v>
      </c>
    </row>
    <row r="104" spans="1:30" x14ac:dyDescent="0.45">
      <c r="A104" t="s">
        <v>11759</v>
      </c>
      <c r="B104">
        <v>7</v>
      </c>
      <c r="D104" t="s">
        <v>5162</v>
      </c>
      <c r="E104" t="s">
        <v>5161</v>
      </c>
      <c r="F104" t="s">
        <v>5160</v>
      </c>
      <c r="G104" t="s">
        <v>3912</v>
      </c>
      <c r="H104">
        <v>191</v>
      </c>
      <c r="K104">
        <v>114065</v>
      </c>
      <c r="L104">
        <v>2024</v>
      </c>
      <c r="O104" t="s">
        <v>5159</v>
      </c>
      <c r="AB104" t="s">
        <v>5158</v>
      </c>
      <c r="AD104" t="s">
        <v>5157</v>
      </c>
    </row>
    <row r="105" spans="1:30" x14ac:dyDescent="0.45">
      <c r="A105" t="s">
        <v>11759</v>
      </c>
      <c r="B105">
        <v>7</v>
      </c>
      <c r="D105" t="s">
        <v>5156</v>
      </c>
      <c r="E105" t="s">
        <v>5155</v>
      </c>
      <c r="F105" t="s">
        <v>5154</v>
      </c>
      <c r="G105" t="s">
        <v>902</v>
      </c>
      <c r="H105">
        <v>130</v>
      </c>
      <c r="K105" t="s">
        <v>5153</v>
      </c>
      <c r="L105">
        <v>2024</v>
      </c>
      <c r="N105" t="s">
        <v>4635</v>
      </c>
      <c r="O105" t="s">
        <v>5152</v>
      </c>
      <c r="AB105" t="s">
        <v>5151</v>
      </c>
      <c r="AD105" t="s">
        <v>5150</v>
      </c>
    </row>
    <row r="106" spans="1:30" x14ac:dyDescent="0.45">
      <c r="A106" t="s">
        <v>11759</v>
      </c>
      <c r="B106">
        <v>7</v>
      </c>
      <c r="D106" t="s">
        <v>5149</v>
      </c>
      <c r="E106" t="s">
        <v>5148</v>
      </c>
      <c r="F106" t="s">
        <v>5147</v>
      </c>
      <c r="G106" t="s">
        <v>1921</v>
      </c>
      <c r="H106">
        <v>12</v>
      </c>
      <c r="L106">
        <v>2024</v>
      </c>
      <c r="O106" t="s">
        <v>5146</v>
      </c>
      <c r="AB106" t="s">
        <v>5145</v>
      </c>
      <c r="AD106" t="s">
        <v>5144</v>
      </c>
    </row>
    <row r="107" spans="1:30" x14ac:dyDescent="0.45">
      <c r="A107" t="s">
        <v>11759</v>
      </c>
      <c r="B107">
        <v>7</v>
      </c>
      <c r="D107" t="s">
        <v>5143</v>
      </c>
      <c r="E107" t="s">
        <v>5142</v>
      </c>
      <c r="F107" t="s">
        <v>5141</v>
      </c>
      <c r="G107" t="s">
        <v>830</v>
      </c>
      <c r="H107">
        <v>203</v>
      </c>
      <c r="K107">
        <v>123346</v>
      </c>
      <c r="L107">
        <v>2024</v>
      </c>
      <c r="O107" t="s">
        <v>5140</v>
      </c>
      <c r="AB107" t="s">
        <v>5139</v>
      </c>
      <c r="AD107" t="s">
        <v>5138</v>
      </c>
    </row>
    <row r="108" spans="1:30" x14ac:dyDescent="0.45">
      <c r="A108" t="s">
        <v>11759</v>
      </c>
      <c r="B108">
        <v>7</v>
      </c>
      <c r="D108" t="s">
        <v>5137</v>
      </c>
      <c r="E108" t="s">
        <v>5136</v>
      </c>
      <c r="F108" t="s">
        <v>5135</v>
      </c>
      <c r="G108" t="s">
        <v>773</v>
      </c>
      <c r="H108">
        <v>148</v>
      </c>
      <c r="K108">
        <v>104851</v>
      </c>
      <c r="L108">
        <v>2024</v>
      </c>
      <c r="O108" t="s">
        <v>5134</v>
      </c>
      <c r="AB108" t="s">
        <v>5133</v>
      </c>
      <c r="AD108" t="s">
        <v>5132</v>
      </c>
    </row>
    <row r="109" spans="1:30" x14ac:dyDescent="0.45">
      <c r="A109" t="s">
        <v>11759</v>
      </c>
      <c r="B109">
        <v>7</v>
      </c>
      <c r="D109" t="s">
        <v>5131</v>
      </c>
      <c r="E109" t="s">
        <v>5130</v>
      </c>
      <c r="F109" t="s">
        <v>5129</v>
      </c>
      <c r="G109" t="s">
        <v>655</v>
      </c>
      <c r="H109">
        <v>26</v>
      </c>
      <c r="L109">
        <v>2024</v>
      </c>
      <c r="O109" t="s">
        <v>5128</v>
      </c>
      <c r="AB109" t="s">
        <v>5127</v>
      </c>
      <c r="AD109" t="s">
        <v>5126</v>
      </c>
    </row>
    <row r="110" spans="1:30" x14ac:dyDescent="0.45">
      <c r="A110" t="s">
        <v>11759</v>
      </c>
      <c r="B110">
        <v>7</v>
      </c>
      <c r="D110" t="s">
        <v>5125</v>
      </c>
      <c r="E110" t="s">
        <v>5124</v>
      </c>
      <c r="F110" t="s">
        <v>5123</v>
      </c>
      <c r="G110" t="s">
        <v>1559</v>
      </c>
      <c r="H110">
        <v>13</v>
      </c>
      <c r="L110">
        <v>2024</v>
      </c>
      <c r="O110" t="s">
        <v>5122</v>
      </c>
      <c r="AB110" t="s">
        <v>5121</v>
      </c>
      <c r="AD110" t="s">
        <v>5120</v>
      </c>
    </row>
    <row r="111" spans="1:30" x14ac:dyDescent="0.45">
      <c r="A111" t="s">
        <v>11759</v>
      </c>
      <c r="B111">
        <v>7</v>
      </c>
      <c r="D111" t="s">
        <v>5119</v>
      </c>
      <c r="E111" t="s">
        <v>5118</v>
      </c>
      <c r="F111" t="s">
        <v>5117</v>
      </c>
      <c r="G111" t="s">
        <v>5116</v>
      </c>
      <c r="H111">
        <v>90</v>
      </c>
      <c r="K111">
        <v>104710</v>
      </c>
      <c r="L111">
        <v>2024</v>
      </c>
      <c r="O111" t="s">
        <v>5115</v>
      </c>
      <c r="AB111" t="s">
        <v>5114</v>
      </c>
      <c r="AD111" t="s">
        <v>5113</v>
      </c>
    </row>
    <row r="112" spans="1:30" x14ac:dyDescent="0.45">
      <c r="A112" t="s">
        <v>11759</v>
      </c>
      <c r="B112">
        <v>7</v>
      </c>
      <c r="D112" t="s">
        <v>5112</v>
      </c>
      <c r="E112" t="s">
        <v>5111</v>
      </c>
      <c r="F112" t="s">
        <v>5110</v>
      </c>
      <c r="G112" t="s">
        <v>655</v>
      </c>
      <c r="H112">
        <v>26</v>
      </c>
      <c r="L112">
        <v>2024</v>
      </c>
      <c r="O112" t="s">
        <v>5109</v>
      </c>
      <c r="AB112" t="s">
        <v>5108</v>
      </c>
      <c r="AD112" t="s">
        <v>5107</v>
      </c>
    </row>
    <row r="113" spans="1:30" x14ac:dyDescent="0.45">
      <c r="A113" t="s">
        <v>11759</v>
      </c>
      <c r="B113">
        <v>7</v>
      </c>
      <c r="D113" t="s">
        <v>5106</v>
      </c>
      <c r="E113" t="s">
        <v>5105</v>
      </c>
      <c r="F113" t="s">
        <v>5104</v>
      </c>
      <c r="G113" t="s">
        <v>3169</v>
      </c>
      <c r="H113">
        <v>8</v>
      </c>
      <c r="L113">
        <v>2024</v>
      </c>
      <c r="O113" t="s">
        <v>5103</v>
      </c>
      <c r="AB113" t="s">
        <v>5102</v>
      </c>
      <c r="AD113" t="s">
        <v>5101</v>
      </c>
    </row>
    <row r="114" spans="1:30" x14ac:dyDescent="0.45">
      <c r="A114" t="s">
        <v>11759</v>
      </c>
      <c r="B114">
        <v>7</v>
      </c>
      <c r="D114" t="s">
        <v>5100</v>
      </c>
      <c r="E114" t="s">
        <v>5099</v>
      </c>
      <c r="F114" t="s">
        <v>5098</v>
      </c>
      <c r="G114" t="s">
        <v>3061</v>
      </c>
      <c r="H114">
        <v>132</v>
      </c>
      <c r="K114">
        <v>102992</v>
      </c>
      <c r="L114">
        <v>2024</v>
      </c>
      <c r="O114" t="s">
        <v>5097</v>
      </c>
      <c r="AB114" t="s">
        <v>5096</v>
      </c>
    </row>
    <row r="115" spans="1:30" x14ac:dyDescent="0.45">
      <c r="A115" t="s">
        <v>11759</v>
      </c>
      <c r="B115">
        <v>7</v>
      </c>
      <c r="D115" t="s">
        <v>5095</v>
      </c>
      <c r="E115" t="s">
        <v>5094</v>
      </c>
      <c r="F115" t="s">
        <v>5093</v>
      </c>
      <c r="G115" t="s">
        <v>2380</v>
      </c>
      <c r="H115">
        <v>151</v>
      </c>
      <c r="K115">
        <v>102301</v>
      </c>
      <c r="L115">
        <v>2024</v>
      </c>
      <c r="O115" t="s">
        <v>5092</v>
      </c>
      <c r="AB115" t="s">
        <v>5091</v>
      </c>
      <c r="AD115" t="s">
        <v>5090</v>
      </c>
    </row>
    <row r="116" spans="1:30" x14ac:dyDescent="0.45">
      <c r="A116" t="s">
        <v>11759</v>
      </c>
      <c r="B116">
        <v>7</v>
      </c>
      <c r="D116" t="s">
        <v>5089</v>
      </c>
      <c r="E116" t="s">
        <v>5088</v>
      </c>
      <c r="F116" t="s">
        <v>5087</v>
      </c>
      <c r="G116" t="s">
        <v>902</v>
      </c>
      <c r="H116">
        <v>130</v>
      </c>
      <c r="K116" t="s">
        <v>5086</v>
      </c>
      <c r="L116">
        <v>2024</v>
      </c>
      <c r="N116" t="s">
        <v>4635</v>
      </c>
      <c r="O116" t="s">
        <v>5085</v>
      </c>
      <c r="AB116" t="s">
        <v>5084</v>
      </c>
      <c r="AD116" t="s">
        <v>5083</v>
      </c>
    </row>
    <row r="117" spans="1:30" x14ac:dyDescent="0.45">
      <c r="A117" t="s">
        <v>11759</v>
      </c>
      <c r="B117">
        <v>7</v>
      </c>
      <c r="D117" t="s">
        <v>5082</v>
      </c>
      <c r="E117" t="s">
        <v>5081</v>
      </c>
      <c r="F117" t="s">
        <v>5080</v>
      </c>
      <c r="G117" t="s">
        <v>5079</v>
      </c>
      <c r="H117">
        <v>29</v>
      </c>
      <c r="I117">
        <v>5</v>
      </c>
      <c r="K117">
        <v>103953</v>
      </c>
      <c r="L117">
        <v>2024</v>
      </c>
      <c r="O117" t="s">
        <v>5078</v>
      </c>
      <c r="AB117" t="s">
        <v>5077</v>
      </c>
      <c r="AD117" t="s">
        <v>5076</v>
      </c>
    </row>
    <row r="118" spans="1:30" x14ac:dyDescent="0.45">
      <c r="A118" t="s">
        <v>11759</v>
      </c>
      <c r="B118">
        <v>7</v>
      </c>
      <c r="D118" t="s">
        <v>5075</v>
      </c>
      <c r="E118" t="s">
        <v>5074</v>
      </c>
      <c r="F118" t="s">
        <v>5073</v>
      </c>
      <c r="G118" t="s">
        <v>720</v>
      </c>
      <c r="H118">
        <v>239</v>
      </c>
      <c r="K118" t="s">
        <v>5072</v>
      </c>
      <c r="L118">
        <v>2024</v>
      </c>
      <c r="N118" t="s">
        <v>4879</v>
      </c>
      <c r="O118" t="s">
        <v>5071</v>
      </c>
      <c r="AB118" t="s">
        <v>5070</v>
      </c>
      <c r="AD118" t="s">
        <v>5069</v>
      </c>
    </row>
    <row r="119" spans="1:30" x14ac:dyDescent="0.45">
      <c r="A119" t="s">
        <v>11759</v>
      </c>
      <c r="B119">
        <v>7</v>
      </c>
      <c r="D119" t="s">
        <v>5068</v>
      </c>
      <c r="E119" t="s">
        <v>5067</v>
      </c>
      <c r="F119" t="s">
        <v>5066</v>
      </c>
      <c r="G119" t="s">
        <v>5065</v>
      </c>
      <c r="H119">
        <v>179</v>
      </c>
      <c r="K119">
        <v>114182</v>
      </c>
      <c r="L119">
        <v>2024</v>
      </c>
      <c r="O119" t="s">
        <v>5064</v>
      </c>
      <c r="AB119" t="s">
        <v>5063</v>
      </c>
      <c r="AD119" t="s">
        <v>5062</v>
      </c>
    </row>
    <row r="120" spans="1:30" x14ac:dyDescent="0.45">
      <c r="A120" t="s">
        <v>11759</v>
      </c>
      <c r="B120">
        <v>7</v>
      </c>
      <c r="D120" t="s">
        <v>5061</v>
      </c>
      <c r="E120" t="s">
        <v>5060</v>
      </c>
      <c r="F120" t="s">
        <v>5059</v>
      </c>
      <c r="G120" t="s">
        <v>662</v>
      </c>
      <c r="H120">
        <v>90</v>
      </c>
      <c r="K120">
        <v>102132</v>
      </c>
      <c r="L120">
        <v>2024</v>
      </c>
      <c r="O120" t="s">
        <v>5058</v>
      </c>
      <c r="AB120" t="s">
        <v>5057</v>
      </c>
      <c r="AD120" t="s">
        <v>5056</v>
      </c>
    </row>
    <row r="121" spans="1:30" x14ac:dyDescent="0.45">
      <c r="A121" t="s">
        <v>11759</v>
      </c>
      <c r="B121">
        <v>7</v>
      </c>
      <c r="D121" t="s">
        <v>5055</v>
      </c>
      <c r="E121" t="s">
        <v>5054</v>
      </c>
      <c r="F121" t="s">
        <v>5053</v>
      </c>
      <c r="G121" t="s">
        <v>5052</v>
      </c>
      <c r="L121">
        <v>2024</v>
      </c>
      <c r="O121" t="s">
        <v>5051</v>
      </c>
      <c r="AB121" t="s">
        <v>5050</v>
      </c>
      <c r="AD121" t="s">
        <v>5049</v>
      </c>
    </row>
    <row r="122" spans="1:30" x14ac:dyDescent="0.45">
      <c r="A122" t="s">
        <v>11759</v>
      </c>
      <c r="B122">
        <v>7</v>
      </c>
      <c r="D122" t="s">
        <v>5048</v>
      </c>
      <c r="E122" t="s">
        <v>5047</v>
      </c>
      <c r="F122" t="s">
        <v>5046</v>
      </c>
      <c r="G122" t="s">
        <v>795</v>
      </c>
      <c r="H122">
        <v>41</v>
      </c>
      <c r="I122">
        <v>2</v>
      </c>
      <c r="K122">
        <v>101935</v>
      </c>
      <c r="L122">
        <v>2024</v>
      </c>
      <c r="O122" t="s">
        <v>5045</v>
      </c>
      <c r="AB122" t="s">
        <v>5044</v>
      </c>
      <c r="AD122" t="s">
        <v>5043</v>
      </c>
    </row>
    <row r="123" spans="1:30" x14ac:dyDescent="0.45">
      <c r="A123" t="s">
        <v>11759</v>
      </c>
      <c r="B123">
        <v>7</v>
      </c>
      <c r="D123" t="s">
        <v>5042</v>
      </c>
      <c r="E123" t="s">
        <v>5041</v>
      </c>
      <c r="F123" t="s">
        <v>5040</v>
      </c>
      <c r="G123" t="s">
        <v>5039</v>
      </c>
      <c r="H123">
        <v>2</v>
      </c>
      <c r="K123">
        <v>100026</v>
      </c>
      <c r="L123">
        <v>2024</v>
      </c>
      <c r="O123" t="s">
        <v>5038</v>
      </c>
      <c r="AB123" t="s">
        <v>5037</v>
      </c>
      <c r="AD123" t="s">
        <v>5036</v>
      </c>
    </row>
    <row r="124" spans="1:30" x14ac:dyDescent="0.45">
      <c r="A124" t="s">
        <v>11759</v>
      </c>
      <c r="B124">
        <v>7</v>
      </c>
      <c r="D124" t="s">
        <v>5035</v>
      </c>
      <c r="E124" t="s">
        <v>5034</v>
      </c>
      <c r="F124" t="s">
        <v>5033</v>
      </c>
      <c r="G124" t="s">
        <v>2981</v>
      </c>
      <c r="H124">
        <v>354</v>
      </c>
      <c r="K124">
        <v>120255</v>
      </c>
      <c r="L124">
        <v>2024</v>
      </c>
      <c r="O124" t="s">
        <v>5032</v>
      </c>
      <c r="AB124" t="s">
        <v>5031</v>
      </c>
    </row>
    <row r="125" spans="1:30" x14ac:dyDescent="0.45">
      <c r="A125" t="s">
        <v>11759</v>
      </c>
      <c r="B125">
        <v>7</v>
      </c>
      <c r="D125" t="s">
        <v>5030</v>
      </c>
      <c r="E125" t="s">
        <v>5029</v>
      </c>
      <c r="F125" t="s">
        <v>5028</v>
      </c>
      <c r="G125" t="s">
        <v>5027</v>
      </c>
      <c r="H125">
        <v>158</v>
      </c>
      <c r="K125">
        <v>111588</v>
      </c>
      <c r="L125">
        <v>2024</v>
      </c>
      <c r="O125" t="s">
        <v>5026</v>
      </c>
      <c r="AB125" t="s">
        <v>5025</v>
      </c>
      <c r="AD125" t="s">
        <v>5024</v>
      </c>
    </row>
    <row r="126" spans="1:30" x14ac:dyDescent="0.45">
      <c r="A126" t="s">
        <v>11759</v>
      </c>
      <c r="B126">
        <v>7</v>
      </c>
      <c r="D126" t="s">
        <v>5023</v>
      </c>
      <c r="E126" t="s">
        <v>5022</v>
      </c>
      <c r="F126" t="s">
        <v>5021</v>
      </c>
      <c r="G126" t="s">
        <v>902</v>
      </c>
      <c r="H126">
        <v>128</v>
      </c>
      <c r="K126" t="s">
        <v>5020</v>
      </c>
      <c r="L126">
        <v>2024</v>
      </c>
      <c r="N126" t="s">
        <v>4772</v>
      </c>
      <c r="O126" t="s">
        <v>5019</v>
      </c>
      <c r="AB126" t="s">
        <v>5018</v>
      </c>
      <c r="AD126" t="s">
        <v>5017</v>
      </c>
    </row>
    <row r="127" spans="1:30" x14ac:dyDescent="0.45">
      <c r="A127" t="s">
        <v>11759</v>
      </c>
      <c r="B127">
        <v>7</v>
      </c>
      <c r="D127" t="s">
        <v>5016</v>
      </c>
      <c r="E127" t="s">
        <v>5015</v>
      </c>
      <c r="F127" t="s">
        <v>5014</v>
      </c>
      <c r="G127" t="s">
        <v>626</v>
      </c>
      <c r="H127">
        <v>450</v>
      </c>
      <c r="K127">
        <v>141854</v>
      </c>
      <c r="L127">
        <v>2024</v>
      </c>
      <c r="O127" t="s">
        <v>5013</v>
      </c>
      <c r="AB127" t="s">
        <v>5012</v>
      </c>
      <c r="AD127" t="s">
        <v>5011</v>
      </c>
    </row>
    <row r="128" spans="1:30" x14ac:dyDescent="0.45">
      <c r="A128" t="s">
        <v>11759</v>
      </c>
      <c r="B128">
        <v>7</v>
      </c>
      <c r="D128" t="s">
        <v>5010</v>
      </c>
      <c r="E128" t="s">
        <v>5009</v>
      </c>
      <c r="F128" t="s">
        <v>5008</v>
      </c>
      <c r="G128" t="s">
        <v>5007</v>
      </c>
      <c r="H128">
        <v>4</v>
      </c>
      <c r="K128" t="s">
        <v>5006</v>
      </c>
      <c r="L128">
        <v>2024</v>
      </c>
      <c r="O128" t="s">
        <v>5005</v>
      </c>
      <c r="AB128" t="s">
        <v>5004</v>
      </c>
      <c r="AD128" t="s">
        <v>5003</v>
      </c>
    </row>
    <row r="129" spans="1:30" x14ac:dyDescent="0.45">
      <c r="A129" t="s">
        <v>11759</v>
      </c>
      <c r="B129">
        <v>7</v>
      </c>
      <c r="D129" t="s">
        <v>5002</v>
      </c>
      <c r="E129" t="s">
        <v>5001</v>
      </c>
      <c r="F129" t="s">
        <v>5000</v>
      </c>
      <c r="G129" t="s">
        <v>655</v>
      </c>
      <c r="H129">
        <v>26</v>
      </c>
      <c r="L129">
        <v>2024</v>
      </c>
      <c r="O129" t="s">
        <v>4999</v>
      </c>
      <c r="AB129" t="s">
        <v>4998</v>
      </c>
      <c r="AD129" t="s">
        <v>4997</v>
      </c>
    </row>
    <row r="130" spans="1:30" x14ac:dyDescent="0.45">
      <c r="A130" t="s">
        <v>11759</v>
      </c>
      <c r="B130">
        <v>7</v>
      </c>
      <c r="D130" t="s">
        <v>4996</v>
      </c>
      <c r="E130" t="s">
        <v>4995</v>
      </c>
      <c r="F130" t="s">
        <v>4994</v>
      </c>
      <c r="G130" t="s">
        <v>979</v>
      </c>
      <c r="H130">
        <v>249</v>
      </c>
      <c r="K130">
        <v>123485</v>
      </c>
      <c r="L130">
        <v>2024</v>
      </c>
      <c r="O130" t="s">
        <v>4993</v>
      </c>
      <c r="AB130" t="s">
        <v>4992</v>
      </c>
      <c r="AD130" t="s">
        <v>4991</v>
      </c>
    </row>
    <row r="131" spans="1:30" x14ac:dyDescent="0.45">
      <c r="A131" t="s">
        <v>11759</v>
      </c>
      <c r="B131">
        <v>7</v>
      </c>
      <c r="D131" t="s">
        <v>4990</v>
      </c>
      <c r="E131" t="s">
        <v>4989</v>
      </c>
      <c r="F131" t="s">
        <v>4988</v>
      </c>
      <c r="G131" t="s">
        <v>830</v>
      </c>
      <c r="H131">
        <v>201</v>
      </c>
      <c r="K131">
        <v>123271</v>
      </c>
      <c r="L131">
        <v>2024</v>
      </c>
      <c r="O131" t="s">
        <v>4987</v>
      </c>
      <c r="AB131" t="s">
        <v>4986</v>
      </c>
      <c r="AD131" t="s">
        <v>4985</v>
      </c>
    </row>
    <row r="132" spans="1:30" x14ac:dyDescent="0.45">
      <c r="A132" t="s">
        <v>11759</v>
      </c>
      <c r="B132">
        <v>7</v>
      </c>
      <c r="D132" t="s">
        <v>4984</v>
      </c>
      <c r="E132" t="s">
        <v>4983</v>
      </c>
      <c r="F132" t="s">
        <v>4982</v>
      </c>
      <c r="G132" t="s">
        <v>720</v>
      </c>
      <c r="H132">
        <v>239</v>
      </c>
      <c r="K132" t="s">
        <v>4981</v>
      </c>
      <c r="L132">
        <v>2024</v>
      </c>
      <c r="N132" t="s">
        <v>4879</v>
      </c>
      <c r="O132" t="s">
        <v>4980</v>
      </c>
      <c r="AB132" t="s">
        <v>4979</v>
      </c>
      <c r="AD132" t="s">
        <v>4978</v>
      </c>
    </row>
    <row r="133" spans="1:30" x14ac:dyDescent="0.45">
      <c r="A133" t="s">
        <v>11759</v>
      </c>
      <c r="B133">
        <v>7</v>
      </c>
      <c r="D133" t="s">
        <v>4977</v>
      </c>
      <c r="E133" t="s">
        <v>4976</v>
      </c>
      <c r="F133" t="s">
        <v>4975</v>
      </c>
      <c r="G133" t="s">
        <v>902</v>
      </c>
      <c r="H133">
        <v>122</v>
      </c>
      <c r="K133" t="s">
        <v>4974</v>
      </c>
      <c r="L133">
        <v>2024</v>
      </c>
      <c r="N133" t="s">
        <v>4973</v>
      </c>
      <c r="O133" t="s">
        <v>4972</v>
      </c>
      <c r="AB133" t="s">
        <v>4971</v>
      </c>
      <c r="AD133" t="s">
        <v>4970</v>
      </c>
    </row>
    <row r="134" spans="1:30" x14ac:dyDescent="0.45">
      <c r="A134" t="s">
        <v>11759</v>
      </c>
      <c r="B134">
        <v>7</v>
      </c>
      <c r="D134" t="s">
        <v>4969</v>
      </c>
      <c r="E134" t="s">
        <v>4968</v>
      </c>
      <c r="F134" t="s">
        <v>4967</v>
      </c>
      <c r="G134" t="s">
        <v>3169</v>
      </c>
      <c r="H134">
        <v>8</v>
      </c>
      <c r="L134">
        <v>2024</v>
      </c>
      <c r="O134" t="s">
        <v>4966</v>
      </c>
      <c r="AB134" t="s">
        <v>4965</v>
      </c>
      <c r="AD134" t="s">
        <v>4964</v>
      </c>
    </row>
    <row r="135" spans="1:30" x14ac:dyDescent="0.45">
      <c r="A135" t="s">
        <v>11759</v>
      </c>
      <c r="B135">
        <v>7</v>
      </c>
      <c r="D135" t="s">
        <v>4963</v>
      </c>
      <c r="E135" t="s">
        <v>4962</v>
      </c>
      <c r="F135" t="s">
        <v>4961</v>
      </c>
      <c r="G135" t="s">
        <v>4614</v>
      </c>
      <c r="H135">
        <v>10</v>
      </c>
      <c r="I135">
        <v>1</v>
      </c>
      <c r="K135" t="s">
        <v>4960</v>
      </c>
      <c r="L135">
        <v>2024</v>
      </c>
      <c r="O135" t="s">
        <v>4959</v>
      </c>
      <c r="AB135" t="s">
        <v>4958</v>
      </c>
      <c r="AD135" t="s">
        <v>4957</v>
      </c>
    </row>
    <row r="136" spans="1:30" x14ac:dyDescent="0.45">
      <c r="A136" t="s">
        <v>11759</v>
      </c>
      <c r="B136">
        <v>7</v>
      </c>
      <c r="D136" t="s">
        <v>4956</v>
      </c>
      <c r="E136" t="s">
        <v>4955</v>
      </c>
      <c r="F136" t="s">
        <v>4954</v>
      </c>
      <c r="G136" t="s">
        <v>4953</v>
      </c>
      <c r="H136">
        <v>51</v>
      </c>
      <c r="I136">
        <v>3</v>
      </c>
      <c r="K136" t="s">
        <v>4952</v>
      </c>
      <c r="L136">
        <v>2024</v>
      </c>
      <c r="O136" t="s">
        <v>4951</v>
      </c>
      <c r="AB136" t="s">
        <v>4950</v>
      </c>
      <c r="AD136" t="s">
        <v>4949</v>
      </c>
    </row>
    <row r="137" spans="1:30" x14ac:dyDescent="0.45">
      <c r="A137" t="s">
        <v>11759</v>
      </c>
      <c r="B137">
        <v>7</v>
      </c>
      <c r="D137" t="s">
        <v>4948</v>
      </c>
      <c r="E137" t="s">
        <v>4947</v>
      </c>
      <c r="F137" t="s">
        <v>4946</v>
      </c>
      <c r="G137" t="s">
        <v>720</v>
      </c>
      <c r="H137">
        <v>249</v>
      </c>
      <c r="K137" t="s">
        <v>4945</v>
      </c>
      <c r="L137">
        <v>2024</v>
      </c>
      <c r="N137" t="s">
        <v>4944</v>
      </c>
      <c r="O137" t="s">
        <v>4943</v>
      </c>
      <c r="AB137" t="s">
        <v>4942</v>
      </c>
      <c r="AD137" t="s">
        <v>4941</v>
      </c>
    </row>
    <row r="138" spans="1:30" x14ac:dyDescent="0.45">
      <c r="A138" t="s">
        <v>11759</v>
      </c>
      <c r="B138">
        <v>7</v>
      </c>
      <c r="D138" t="s">
        <v>4940</v>
      </c>
      <c r="E138" t="s">
        <v>4939</v>
      </c>
      <c r="F138" t="s">
        <v>4938</v>
      </c>
      <c r="G138" t="s">
        <v>1964</v>
      </c>
      <c r="H138">
        <v>107</v>
      </c>
      <c r="K138">
        <v>102317</v>
      </c>
      <c r="L138">
        <v>2024</v>
      </c>
      <c r="O138" t="s">
        <v>4937</v>
      </c>
      <c r="AB138" t="s">
        <v>4936</v>
      </c>
      <c r="AD138" t="s">
        <v>4935</v>
      </c>
    </row>
    <row r="139" spans="1:30" x14ac:dyDescent="0.45">
      <c r="A139" t="s">
        <v>11759</v>
      </c>
      <c r="B139">
        <v>7</v>
      </c>
      <c r="D139" t="s">
        <v>4934</v>
      </c>
      <c r="E139" t="s">
        <v>4933</v>
      </c>
      <c r="F139" t="s">
        <v>4932</v>
      </c>
      <c r="G139" t="s">
        <v>704</v>
      </c>
      <c r="H139">
        <v>10</v>
      </c>
      <c r="L139">
        <v>2024</v>
      </c>
      <c r="O139" t="s">
        <v>4931</v>
      </c>
      <c r="AB139" t="s">
        <v>4930</v>
      </c>
      <c r="AD139" t="s">
        <v>4929</v>
      </c>
    </row>
    <row r="140" spans="1:30" x14ac:dyDescent="0.45">
      <c r="A140" t="s">
        <v>11759</v>
      </c>
      <c r="B140">
        <v>7</v>
      </c>
      <c r="D140" t="s">
        <v>4928</v>
      </c>
      <c r="E140" t="s">
        <v>4927</v>
      </c>
      <c r="F140" t="s">
        <v>4926</v>
      </c>
      <c r="G140" t="s">
        <v>795</v>
      </c>
      <c r="H140">
        <v>41</v>
      </c>
      <c r="I140">
        <v>2</v>
      </c>
      <c r="K140">
        <v>101930</v>
      </c>
      <c r="L140">
        <v>2024</v>
      </c>
      <c r="O140" t="s">
        <v>4925</v>
      </c>
      <c r="AB140" t="s">
        <v>4924</v>
      </c>
      <c r="AD140" t="s">
        <v>4923</v>
      </c>
    </row>
    <row r="141" spans="1:30" x14ac:dyDescent="0.45">
      <c r="A141" t="s">
        <v>11759</v>
      </c>
      <c r="B141">
        <v>7</v>
      </c>
      <c r="D141" t="s">
        <v>4922</v>
      </c>
      <c r="E141" t="s">
        <v>4921</v>
      </c>
      <c r="F141" t="s">
        <v>4920</v>
      </c>
      <c r="G141" t="s">
        <v>4919</v>
      </c>
      <c r="H141">
        <v>10</v>
      </c>
      <c r="I141">
        <v>3</v>
      </c>
      <c r="K141" t="s">
        <v>4918</v>
      </c>
      <c r="L141">
        <v>2024</v>
      </c>
      <c r="O141" t="s">
        <v>4917</v>
      </c>
      <c r="AB141" t="s">
        <v>4916</v>
      </c>
      <c r="AD141" t="s">
        <v>4915</v>
      </c>
    </row>
    <row r="142" spans="1:30" x14ac:dyDescent="0.45">
      <c r="A142" t="s">
        <v>11759</v>
      </c>
      <c r="B142">
        <v>7</v>
      </c>
      <c r="D142" t="s">
        <v>4914</v>
      </c>
      <c r="E142" t="s">
        <v>4913</v>
      </c>
      <c r="F142" t="s">
        <v>4912</v>
      </c>
      <c r="G142" t="s">
        <v>626</v>
      </c>
      <c r="H142">
        <v>461</v>
      </c>
      <c r="K142">
        <v>142271</v>
      </c>
      <c r="L142">
        <v>2024</v>
      </c>
      <c r="O142" t="s">
        <v>4911</v>
      </c>
      <c r="AB142" t="s">
        <v>4910</v>
      </c>
      <c r="AD142" t="s">
        <v>4909</v>
      </c>
    </row>
    <row r="143" spans="1:30" x14ac:dyDescent="0.45">
      <c r="A143" t="s">
        <v>11759</v>
      </c>
      <c r="B143">
        <v>7</v>
      </c>
      <c r="D143" t="s">
        <v>4908</v>
      </c>
      <c r="E143" t="s">
        <v>4907</v>
      </c>
      <c r="F143" t="s">
        <v>4906</v>
      </c>
      <c r="G143" t="s">
        <v>795</v>
      </c>
      <c r="H143">
        <v>41</v>
      </c>
      <c r="I143">
        <v>1</v>
      </c>
      <c r="K143">
        <v>101902</v>
      </c>
      <c r="L143">
        <v>2024</v>
      </c>
      <c r="O143" t="s">
        <v>4905</v>
      </c>
      <c r="AB143" t="s">
        <v>4904</v>
      </c>
      <c r="AD143" t="s">
        <v>4903</v>
      </c>
    </row>
    <row r="144" spans="1:30" x14ac:dyDescent="0.45">
      <c r="A144" t="s">
        <v>11759</v>
      </c>
      <c r="B144">
        <v>7</v>
      </c>
      <c r="D144" t="s">
        <v>4902</v>
      </c>
      <c r="E144" t="s">
        <v>4901</v>
      </c>
      <c r="F144" t="s">
        <v>4900</v>
      </c>
      <c r="G144" t="s">
        <v>4074</v>
      </c>
      <c r="H144">
        <v>184</v>
      </c>
      <c r="K144">
        <v>113910</v>
      </c>
      <c r="L144">
        <v>2024</v>
      </c>
      <c r="O144" t="s">
        <v>4899</v>
      </c>
      <c r="AB144" t="s">
        <v>4898</v>
      </c>
      <c r="AD144" t="s">
        <v>4897</v>
      </c>
    </row>
    <row r="145" spans="1:30" x14ac:dyDescent="0.45">
      <c r="A145" t="s">
        <v>11759</v>
      </c>
      <c r="B145">
        <v>7</v>
      </c>
      <c r="D145" t="s">
        <v>4896</v>
      </c>
      <c r="E145" t="s">
        <v>4895</v>
      </c>
      <c r="F145" t="s">
        <v>4894</v>
      </c>
      <c r="G145" t="s">
        <v>4893</v>
      </c>
      <c r="H145">
        <v>173</v>
      </c>
      <c r="K145">
        <v>108340</v>
      </c>
      <c r="L145">
        <v>2024</v>
      </c>
      <c r="O145" t="s">
        <v>4892</v>
      </c>
      <c r="AB145" t="s">
        <v>4891</v>
      </c>
      <c r="AD145" t="s">
        <v>4890</v>
      </c>
    </row>
    <row r="146" spans="1:30" x14ac:dyDescent="0.45">
      <c r="A146" t="s">
        <v>11759</v>
      </c>
      <c r="B146">
        <v>7</v>
      </c>
      <c r="D146" t="s">
        <v>4889</v>
      </c>
      <c r="E146" t="s">
        <v>4888</v>
      </c>
      <c r="F146" t="s">
        <v>4887</v>
      </c>
      <c r="G146" t="s">
        <v>830</v>
      </c>
      <c r="H146">
        <v>200</v>
      </c>
      <c r="K146">
        <v>123144</v>
      </c>
      <c r="L146">
        <v>2024</v>
      </c>
      <c r="O146" t="s">
        <v>4886</v>
      </c>
      <c r="AB146" t="s">
        <v>4885</v>
      </c>
      <c r="AD146" t="s">
        <v>4884</v>
      </c>
    </row>
    <row r="147" spans="1:30" x14ac:dyDescent="0.45">
      <c r="A147" t="s">
        <v>11759</v>
      </c>
      <c r="B147">
        <v>7</v>
      </c>
      <c r="D147" t="s">
        <v>4883</v>
      </c>
      <c r="E147" t="s">
        <v>4882</v>
      </c>
      <c r="F147" t="s">
        <v>4881</v>
      </c>
      <c r="G147" t="s">
        <v>720</v>
      </c>
      <c r="H147">
        <v>239</v>
      </c>
      <c r="K147" t="s">
        <v>4880</v>
      </c>
      <c r="L147">
        <v>2024</v>
      </c>
      <c r="N147" t="s">
        <v>4879</v>
      </c>
      <c r="O147" t="s">
        <v>4878</v>
      </c>
      <c r="AB147" t="s">
        <v>4877</v>
      </c>
      <c r="AD147" t="s">
        <v>4876</v>
      </c>
    </row>
    <row r="148" spans="1:30" x14ac:dyDescent="0.45">
      <c r="A148" t="s">
        <v>11759</v>
      </c>
      <c r="B148">
        <v>7</v>
      </c>
      <c r="D148" t="s">
        <v>4875</v>
      </c>
      <c r="E148" t="s">
        <v>4874</v>
      </c>
      <c r="F148" t="s">
        <v>4873</v>
      </c>
      <c r="G148" t="s">
        <v>4872</v>
      </c>
      <c r="H148">
        <v>12</v>
      </c>
      <c r="I148">
        <v>3</v>
      </c>
      <c r="K148" t="s">
        <v>4871</v>
      </c>
      <c r="L148">
        <v>2024</v>
      </c>
      <c r="O148" t="s">
        <v>4870</v>
      </c>
      <c r="AB148" t="s">
        <v>4869</v>
      </c>
      <c r="AD148" t="s">
        <v>4868</v>
      </c>
    </row>
    <row r="149" spans="1:30" x14ac:dyDescent="0.45">
      <c r="A149" t="s">
        <v>11759</v>
      </c>
      <c r="B149">
        <v>7</v>
      </c>
      <c r="D149" t="s">
        <v>4867</v>
      </c>
      <c r="E149" t="s">
        <v>4866</v>
      </c>
      <c r="F149" t="s">
        <v>4865</v>
      </c>
      <c r="G149" t="s">
        <v>640</v>
      </c>
      <c r="H149">
        <v>158</v>
      </c>
      <c r="K149">
        <v>111384</v>
      </c>
      <c r="L149">
        <v>2024</v>
      </c>
      <c r="O149" t="s">
        <v>4864</v>
      </c>
      <c r="AB149" t="s">
        <v>4863</v>
      </c>
      <c r="AD149" t="s">
        <v>4862</v>
      </c>
    </row>
    <row r="150" spans="1:30" x14ac:dyDescent="0.45">
      <c r="A150" t="s">
        <v>11759</v>
      </c>
      <c r="B150">
        <v>7</v>
      </c>
      <c r="D150" t="s">
        <v>4861</v>
      </c>
      <c r="E150" t="s">
        <v>4860</v>
      </c>
      <c r="F150" t="s">
        <v>4859</v>
      </c>
      <c r="G150" t="s">
        <v>2167</v>
      </c>
      <c r="H150">
        <v>191</v>
      </c>
      <c r="K150">
        <v>110163</v>
      </c>
      <c r="L150">
        <v>2024</v>
      </c>
      <c r="O150" t="s">
        <v>4858</v>
      </c>
      <c r="AB150" t="s">
        <v>4857</v>
      </c>
      <c r="AD150" t="s">
        <v>4856</v>
      </c>
    </row>
    <row r="151" spans="1:30" x14ac:dyDescent="0.45">
      <c r="A151" t="s">
        <v>11759</v>
      </c>
      <c r="B151">
        <v>7</v>
      </c>
      <c r="D151" t="s">
        <v>4855</v>
      </c>
      <c r="E151" t="s">
        <v>4854</v>
      </c>
      <c r="F151" t="s">
        <v>4853</v>
      </c>
      <c r="G151" t="s">
        <v>655</v>
      </c>
      <c r="H151">
        <v>26</v>
      </c>
      <c r="L151">
        <v>2024</v>
      </c>
      <c r="O151" t="s">
        <v>4852</v>
      </c>
      <c r="AB151" t="s">
        <v>4851</v>
      </c>
      <c r="AD151" t="s">
        <v>4850</v>
      </c>
    </row>
    <row r="152" spans="1:30" x14ac:dyDescent="0.45">
      <c r="A152" t="s">
        <v>11759</v>
      </c>
      <c r="B152">
        <v>7</v>
      </c>
      <c r="D152" t="s">
        <v>4849</v>
      </c>
      <c r="E152" t="s">
        <v>4848</v>
      </c>
      <c r="F152" t="s">
        <v>4847</v>
      </c>
      <c r="G152" t="s">
        <v>4846</v>
      </c>
      <c r="L152">
        <v>2024</v>
      </c>
      <c r="O152" t="s">
        <v>4845</v>
      </c>
      <c r="AB152" t="s">
        <v>4844</v>
      </c>
      <c r="AD152" t="s">
        <v>4843</v>
      </c>
    </row>
    <row r="153" spans="1:30" x14ac:dyDescent="0.45">
      <c r="A153" t="s">
        <v>11759</v>
      </c>
      <c r="B153">
        <v>7</v>
      </c>
      <c r="D153" t="s">
        <v>4842</v>
      </c>
      <c r="E153" t="s">
        <v>4841</v>
      </c>
      <c r="F153" t="s">
        <v>4840</v>
      </c>
      <c r="G153" t="s">
        <v>4614</v>
      </c>
      <c r="H153">
        <v>10</v>
      </c>
      <c r="I153">
        <v>2</v>
      </c>
      <c r="K153" t="s">
        <v>4839</v>
      </c>
      <c r="L153">
        <v>2024</v>
      </c>
      <c r="O153" t="s">
        <v>4838</v>
      </c>
      <c r="AB153" t="s">
        <v>4837</v>
      </c>
      <c r="AD153" t="s">
        <v>4836</v>
      </c>
    </row>
    <row r="154" spans="1:30" x14ac:dyDescent="0.45">
      <c r="A154" t="s">
        <v>11759</v>
      </c>
      <c r="B154">
        <v>7</v>
      </c>
      <c r="D154" t="s">
        <v>4835</v>
      </c>
      <c r="E154" t="s">
        <v>4834</v>
      </c>
      <c r="F154" t="s">
        <v>4833</v>
      </c>
      <c r="G154" t="s">
        <v>4832</v>
      </c>
      <c r="H154">
        <v>8</v>
      </c>
      <c r="I154">
        <v>2</v>
      </c>
      <c r="K154" t="s">
        <v>4831</v>
      </c>
      <c r="L154">
        <v>2024</v>
      </c>
      <c r="O154" t="s">
        <v>4830</v>
      </c>
      <c r="AB154" t="s">
        <v>4829</v>
      </c>
    </row>
    <row r="155" spans="1:30" x14ac:dyDescent="0.45">
      <c r="A155" t="s">
        <v>11759</v>
      </c>
      <c r="B155">
        <v>7</v>
      </c>
      <c r="D155" t="s">
        <v>4828</v>
      </c>
      <c r="E155" t="s">
        <v>4827</v>
      </c>
      <c r="F155" t="s">
        <v>4826</v>
      </c>
      <c r="G155" t="s">
        <v>3607</v>
      </c>
      <c r="H155">
        <v>53</v>
      </c>
      <c r="I155">
        <v>2</v>
      </c>
      <c r="K155">
        <v>104913</v>
      </c>
      <c r="L155">
        <v>2024</v>
      </c>
      <c r="O155" t="s">
        <v>4825</v>
      </c>
      <c r="AB155" t="s">
        <v>4824</v>
      </c>
      <c r="AD155" t="s">
        <v>4823</v>
      </c>
    </row>
    <row r="156" spans="1:30" x14ac:dyDescent="0.45">
      <c r="A156" t="s">
        <v>11759</v>
      </c>
      <c r="B156">
        <v>7</v>
      </c>
      <c r="D156" t="s">
        <v>4822</v>
      </c>
      <c r="E156" t="s">
        <v>4821</v>
      </c>
      <c r="F156" t="s">
        <v>4820</v>
      </c>
      <c r="G156" t="s">
        <v>795</v>
      </c>
      <c r="H156">
        <v>41</v>
      </c>
      <c r="I156">
        <v>1</v>
      </c>
      <c r="K156">
        <v>101898</v>
      </c>
      <c r="L156">
        <v>2024</v>
      </c>
      <c r="O156" t="s">
        <v>4819</v>
      </c>
      <c r="AB156" t="s">
        <v>4818</v>
      </c>
      <c r="AD156" t="s">
        <v>4817</v>
      </c>
    </row>
    <row r="157" spans="1:30" x14ac:dyDescent="0.45">
      <c r="A157" t="s">
        <v>11759</v>
      </c>
      <c r="B157">
        <v>7</v>
      </c>
      <c r="D157" t="s">
        <v>4816</v>
      </c>
      <c r="E157" t="s">
        <v>4815</v>
      </c>
      <c r="F157" t="s">
        <v>4814</v>
      </c>
      <c r="G157" t="s">
        <v>902</v>
      </c>
      <c r="H157">
        <v>130</v>
      </c>
      <c r="K157" t="s">
        <v>4813</v>
      </c>
      <c r="L157">
        <v>2024</v>
      </c>
      <c r="N157" t="s">
        <v>4635</v>
      </c>
      <c r="O157" t="s">
        <v>4812</v>
      </c>
      <c r="AB157" t="s">
        <v>4811</v>
      </c>
      <c r="AD157" t="s">
        <v>4810</v>
      </c>
    </row>
    <row r="158" spans="1:30" x14ac:dyDescent="0.45">
      <c r="A158" t="s">
        <v>11759</v>
      </c>
      <c r="B158">
        <v>7</v>
      </c>
      <c r="D158" t="s">
        <v>4809</v>
      </c>
      <c r="E158" t="s">
        <v>4808</v>
      </c>
      <c r="F158" t="s">
        <v>4807</v>
      </c>
      <c r="G158" t="s">
        <v>902</v>
      </c>
      <c r="H158">
        <v>130</v>
      </c>
      <c r="K158" t="s">
        <v>4806</v>
      </c>
      <c r="L158">
        <v>2024</v>
      </c>
      <c r="N158" t="s">
        <v>4635</v>
      </c>
      <c r="O158" t="s">
        <v>4805</v>
      </c>
      <c r="AB158" t="s">
        <v>4804</v>
      </c>
      <c r="AD158" t="s">
        <v>4803</v>
      </c>
    </row>
    <row r="159" spans="1:30" x14ac:dyDescent="0.45">
      <c r="A159" t="s">
        <v>11759</v>
      </c>
      <c r="B159">
        <v>7</v>
      </c>
      <c r="D159" t="s">
        <v>4802</v>
      </c>
      <c r="E159" t="s">
        <v>4801</v>
      </c>
      <c r="F159" t="s">
        <v>4800</v>
      </c>
      <c r="G159" t="s">
        <v>4799</v>
      </c>
      <c r="H159">
        <v>214</v>
      </c>
      <c r="K159">
        <v>103822</v>
      </c>
      <c r="L159">
        <v>2024</v>
      </c>
      <c r="O159" t="s">
        <v>4798</v>
      </c>
      <c r="AB159" t="s">
        <v>4797</v>
      </c>
      <c r="AD159" t="s">
        <v>4796</v>
      </c>
    </row>
    <row r="160" spans="1:30" x14ac:dyDescent="0.45">
      <c r="A160" t="s">
        <v>11759</v>
      </c>
      <c r="B160">
        <v>7</v>
      </c>
      <c r="D160" t="s">
        <v>4795</v>
      </c>
      <c r="E160" t="s">
        <v>4794</v>
      </c>
      <c r="F160" t="s">
        <v>4793</v>
      </c>
      <c r="G160" t="s">
        <v>612</v>
      </c>
      <c r="H160">
        <v>301</v>
      </c>
      <c r="K160">
        <v>113875</v>
      </c>
      <c r="L160">
        <v>2024</v>
      </c>
      <c r="O160" t="s">
        <v>4792</v>
      </c>
      <c r="AB160" t="s">
        <v>4791</v>
      </c>
      <c r="AD160" t="s">
        <v>4790</v>
      </c>
    </row>
    <row r="161" spans="1:30" x14ac:dyDescent="0.45">
      <c r="A161" t="s">
        <v>11759</v>
      </c>
      <c r="B161">
        <v>7</v>
      </c>
      <c r="D161" t="s">
        <v>4789</v>
      </c>
      <c r="E161" t="s">
        <v>4788</v>
      </c>
      <c r="F161" t="s">
        <v>4787</v>
      </c>
      <c r="G161" t="s">
        <v>4786</v>
      </c>
      <c r="H161">
        <v>76</v>
      </c>
      <c r="K161">
        <v>102457</v>
      </c>
      <c r="L161">
        <v>2024</v>
      </c>
      <c r="O161" t="s">
        <v>4785</v>
      </c>
      <c r="AB161" t="s">
        <v>4784</v>
      </c>
      <c r="AD161" t="s">
        <v>4783</v>
      </c>
    </row>
    <row r="162" spans="1:30" x14ac:dyDescent="0.45">
      <c r="A162" t="s">
        <v>11759</v>
      </c>
      <c r="B162">
        <v>7</v>
      </c>
      <c r="D162" t="s">
        <v>4782</v>
      </c>
      <c r="E162" t="s">
        <v>4781</v>
      </c>
      <c r="F162" t="s">
        <v>4780</v>
      </c>
      <c r="G162" t="s">
        <v>3789</v>
      </c>
      <c r="H162">
        <v>46</v>
      </c>
      <c r="I162">
        <v>1</v>
      </c>
      <c r="K162">
        <v>101284</v>
      </c>
      <c r="L162">
        <v>2024</v>
      </c>
      <c r="O162" t="s">
        <v>4779</v>
      </c>
      <c r="AB162" t="s">
        <v>4778</v>
      </c>
      <c r="AD162" t="s">
        <v>4777</v>
      </c>
    </row>
    <row r="163" spans="1:30" x14ac:dyDescent="0.45">
      <c r="A163" t="s">
        <v>11759</v>
      </c>
      <c r="B163">
        <v>7</v>
      </c>
      <c r="D163" t="s">
        <v>4776</v>
      </c>
      <c r="E163" t="s">
        <v>4775</v>
      </c>
      <c r="F163" t="s">
        <v>4774</v>
      </c>
      <c r="G163" t="s">
        <v>902</v>
      </c>
      <c r="H163">
        <v>128</v>
      </c>
      <c r="K163" t="s">
        <v>4773</v>
      </c>
      <c r="L163">
        <v>2024</v>
      </c>
      <c r="N163" t="s">
        <v>4772</v>
      </c>
      <c r="O163" t="s">
        <v>4771</v>
      </c>
      <c r="AB163" t="s">
        <v>4770</v>
      </c>
      <c r="AD163" t="s">
        <v>4769</v>
      </c>
    </row>
    <row r="164" spans="1:30" x14ac:dyDescent="0.45">
      <c r="A164" t="s">
        <v>11759</v>
      </c>
      <c r="B164">
        <v>7</v>
      </c>
      <c r="D164" t="s">
        <v>4768</v>
      </c>
      <c r="E164" t="s">
        <v>4767</v>
      </c>
      <c r="F164" t="s">
        <v>4766</v>
      </c>
      <c r="G164" t="s">
        <v>773</v>
      </c>
      <c r="H164">
        <v>148</v>
      </c>
      <c r="K164">
        <v>104859</v>
      </c>
      <c r="L164">
        <v>2024</v>
      </c>
      <c r="O164" t="s">
        <v>4765</v>
      </c>
      <c r="AB164" t="s">
        <v>4764</v>
      </c>
      <c r="AD164" t="s">
        <v>4763</v>
      </c>
    </row>
    <row r="165" spans="1:30" x14ac:dyDescent="0.45">
      <c r="A165" t="s">
        <v>11759</v>
      </c>
      <c r="B165">
        <v>7</v>
      </c>
      <c r="D165" t="s">
        <v>4762</v>
      </c>
      <c r="E165" t="s">
        <v>4761</v>
      </c>
      <c r="F165" t="s">
        <v>4760</v>
      </c>
      <c r="G165" t="s">
        <v>2151</v>
      </c>
      <c r="H165">
        <v>242</v>
      </c>
      <c r="K165">
        <v>104957</v>
      </c>
      <c r="L165">
        <v>2024</v>
      </c>
      <c r="O165" t="s">
        <v>4759</v>
      </c>
      <c r="AB165" t="s">
        <v>4758</v>
      </c>
      <c r="AD165" t="s">
        <v>4757</v>
      </c>
    </row>
    <row r="166" spans="1:30" x14ac:dyDescent="0.45">
      <c r="A166" t="s">
        <v>11759</v>
      </c>
      <c r="B166">
        <v>7</v>
      </c>
      <c r="D166" t="s">
        <v>4756</v>
      </c>
      <c r="E166" t="s">
        <v>4755</v>
      </c>
      <c r="F166" t="s">
        <v>4754</v>
      </c>
      <c r="G166" t="s">
        <v>2659</v>
      </c>
      <c r="H166">
        <v>156</v>
      </c>
      <c r="K166">
        <v>103318</v>
      </c>
      <c r="L166">
        <v>2024</v>
      </c>
      <c r="O166" t="s">
        <v>4753</v>
      </c>
      <c r="AB166" t="s">
        <v>4752</v>
      </c>
      <c r="AD166" t="s">
        <v>4751</v>
      </c>
    </row>
    <row r="167" spans="1:30" x14ac:dyDescent="0.45">
      <c r="A167" t="s">
        <v>11759</v>
      </c>
      <c r="B167">
        <v>7</v>
      </c>
      <c r="D167" t="s">
        <v>4750</v>
      </c>
      <c r="E167" t="s">
        <v>4749</v>
      </c>
      <c r="F167" t="s">
        <v>4748</v>
      </c>
      <c r="G167" t="s">
        <v>4747</v>
      </c>
      <c r="H167">
        <v>100</v>
      </c>
      <c r="K167">
        <v>101905</v>
      </c>
      <c r="L167">
        <v>2024</v>
      </c>
      <c r="O167" t="s">
        <v>4746</v>
      </c>
      <c r="AB167" t="s">
        <v>4745</v>
      </c>
      <c r="AD167" t="s">
        <v>4744</v>
      </c>
    </row>
    <row r="168" spans="1:30" x14ac:dyDescent="0.45">
      <c r="A168" t="s">
        <v>11759</v>
      </c>
      <c r="B168">
        <v>7</v>
      </c>
      <c r="D168" t="s">
        <v>4743</v>
      </c>
      <c r="E168" t="s">
        <v>4742</v>
      </c>
      <c r="F168" t="s">
        <v>4741</v>
      </c>
      <c r="G168" t="s">
        <v>1267</v>
      </c>
      <c r="H168">
        <v>48</v>
      </c>
      <c r="K168">
        <v>301695</v>
      </c>
      <c r="L168">
        <v>2024</v>
      </c>
      <c r="O168" t="s">
        <v>4740</v>
      </c>
      <c r="AB168" t="s">
        <v>4739</v>
      </c>
      <c r="AD168" t="s">
        <v>4738</v>
      </c>
    </row>
    <row r="169" spans="1:30" x14ac:dyDescent="0.45">
      <c r="A169" t="s">
        <v>11759</v>
      </c>
      <c r="B169">
        <v>7</v>
      </c>
      <c r="D169" t="s">
        <v>4737</v>
      </c>
      <c r="E169" t="s">
        <v>4736</v>
      </c>
      <c r="F169" t="s">
        <v>4735</v>
      </c>
      <c r="G169" t="s">
        <v>720</v>
      </c>
      <c r="H169">
        <v>235</v>
      </c>
      <c r="K169" t="s">
        <v>4734</v>
      </c>
      <c r="L169">
        <v>2024</v>
      </c>
      <c r="N169" t="s">
        <v>4733</v>
      </c>
      <c r="O169" t="s">
        <v>4732</v>
      </c>
      <c r="AB169" t="s">
        <v>4731</v>
      </c>
      <c r="AD169" t="s">
        <v>4730</v>
      </c>
    </row>
    <row r="170" spans="1:30" x14ac:dyDescent="0.45">
      <c r="A170" t="s">
        <v>11759</v>
      </c>
      <c r="B170">
        <v>7</v>
      </c>
      <c r="D170" t="s">
        <v>4729</v>
      </c>
      <c r="E170" t="s">
        <v>4728</v>
      </c>
      <c r="F170" t="s">
        <v>4727</v>
      </c>
      <c r="G170" t="s">
        <v>4726</v>
      </c>
      <c r="H170">
        <v>22</v>
      </c>
      <c r="K170">
        <v>102132</v>
      </c>
      <c r="L170">
        <v>2024</v>
      </c>
      <c r="O170" t="s">
        <v>4725</v>
      </c>
      <c r="AB170" t="s">
        <v>4724</v>
      </c>
      <c r="AD170" t="s">
        <v>4723</v>
      </c>
    </row>
    <row r="171" spans="1:30" x14ac:dyDescent="0.45">
      <c r="A171" t="s">
        <v>11759</v>
      </c>
      <c r="B171">
        <v>7</v>
      </c>
      <c r="D171" t="s">
        <v>4722</v>
      </c>
      <c r="E171" t="s">
        <v>4721</v>
      </c>
      <c r="F171" t="s">
        <v>4720</v>
      </c>
      <c r="G171" t="s">
        <v>2198</v>
      </c>
      <c r="H171">
        <v>122</v>
      </c>
      <c r="K171">
        <v>102344</v>
      </c>
      <c r="L171">
        <v>2024</v>
      </c>
      <c r="O171" t="s">
        <v>4719</v>
      </c>
      <c r="AB171" t="s">
        <v>4718</v>
      </c>
      <c r="AD171" t="s">
        <v>4717</v>
      </c>
    </row>
    <row r="172" spans="1:30" x14ac:dyDescent="0.45">
      <c r="A172" t="s">
        <v>11759</v>
      </c>
      <c r="B172">
        <v>7</v>
      </c>
      <c r="D172" t="s">
        <v>4716</v>
      </c>
      <c r="E172" t="s">
        <v>4715</v>
      </c>
      <c r="F172" t="s">
        <v>4714</v>
      </c>
      <c r="G172" t="s">
        <v>704</v>
      </c>
      <c r="H172">
        <v>10</v>
      </c>
      <c r="L172">
        <v>2024</v>
      </c>
      <c r="O172" t="s">
        <v>4713</v>
      </c>
      <c r="AB172" t="s">
        <v>4712</v>
      </c>
      <c r="AD172" t="s">
        <v>4711</v>
      </c>
    </row>
    <row r="173" spans="1:30" x14ac:dyDescent="0.45">
      <c r="A173" t="s">
        <v>11759</v>
      </c>
      <c r="B173">
        <v>7</v>
      </c>
      <c r="D173" t="s">
        <v>4710</v>
      </c>
      <c r="E173" t="s">
        <v>4709</v>
      </c>
      <c r="F173" t="s">
        <v>4708</v>
      </c>
      <c r="G173" t="s">
        <v>1318</v>
      </c>
      <c r="H173">
        <v>219</v>
      </c>
      <c r="K173">
        <v>108775</v>
      </c>
      <c r="L173">
        <v>2024</v>
      </c>
      <c r="O173" t="s">
        <v>4707</v>
      </c>
      <c r="AB173" t="s">
        <v>4706</v>
      </c>
      <c r="AD173" t="s">
        <v>4705</v>
      </c>
    </row>
    <row r="174" spans="1:30" x14ac:dyDescent="0.45">
      <c r="A174" t="s">
        <v>11759</v>
      </c>
      <c r="B174">
        <v>7</v>
      </c>
      <c r="D174" t="s">
        <v>4704</v>
      </c>
      <c r="E174" t="s">
        <v>4703</v>
      </c>
      <c r="F174" t="s">
        <v>4702</v>
      </c>
      <c r="G174" t="s">
        <v>704</v>
      </c>
      <c r="H174">
        <v>10</v>
      </c>
      <c r="L174">
        <v>2024</v>
      </c>
      <c r="O174" t="s">
        <v>4701</v>
      </c>
      <c r="AB174" t="s">
        <v>4700</v>
      </c>
      <c r="AD174" t="s">
        <v>4699</v>
      </c>
    </row>
    <row r="175" spans="1:30" x14ac:dyDescent="0.45">
      <c r="A175" t="s">
        <v>11759</v>
      </c>
      <c r="B175">
        <v>7</v>
      </c>
      <c r="D175" t="s">
        <v>4698</v>
      </c>
      <c r="E175" t="s">
        <v>4697</v>
      </c>
      <c r="F175" t="s">
        <v>4696</v>
      </c>
      <c r="G175" t="s">
        <v>4309</v>
      </c>
      <c r="H175">
        <v>107</v>
      </c>
      <c r="K175">
        <v>102054</v>
      </c>
      <c r="L175">
        <v>2024</v>
      </c>
      <c r="O175" t="s">
        <v>4695</v>
      </c>
      <c r="AB175" t="s">
        <v>4694</v>
      </c>
      <c r="AD175" t="s">
        <v>4693</v>
      </c>
    </row>
    <row r="176" spans="1:30" x14ac:dyDescent="0.45">
      <c r="A176" t="s">
        <v>11759</v>
      </c>
      <c r="B176">
        <v>7</v>
      </c>
      <c r="D176" t="s">
        <v>4692</v>
      </c>
      <c r="E176" t="s">
        <v>4691</v>
      </c>
      <c r="F176" t="s">
        <v>4690</v>
      </c>
      <c r="G176" t="s">
        <v>4689</v>
      </c>
      <c r="H176">
        <v>3</v>
      </c>
      <c r="I176">
        <v>4</v>
      </c>
      <c r="K176" t="s">
        <v>4688</v>
      </c>
      <c r="L176">
        <v>2024</v>
      </c>
      <c r="O176" t="s">
        <v>4687</v>
      </c>
      <c r="AB176" t="s">
        <v>4686</v>
      </c>
    </row>
    <row r="177" spans="1:30" x14ac:dyDescent="0.45">
      <c r="A177" t="s">
        <v>11759</v>
      </c>
      <c r="B177">
        <v>7</v>
      </c>
      <c r="D177" t="s">
        <v>4685</v>
      </c>
      <c r="E177" t="s">
        <v>4684</v>
      </c>
      <c r="F177" t="s">
        <v>4683</v>
      </c>
      <c r="G177" t="s">
        <v>1185</v>
      </c>
      <c r="H177">
        <v>103</v>
      </c>
      <c r="K177">
        <v>104319</v>
      </c>
      <c r="L177">
        <v>2024</v>
      </c>
      <c r="O177" t="s">
        <v>4682</v>
      </c>
      <c r="AB177" t="s">
        <v>4681</v>
      </c>
      <c r="AD177" t="s">
        <v>4680</v>
      </c>
    </row>
    <row r="178" spans="1:30" x14ac:dyDescent="0.45">
      <c r="A178" t="s">
        <v>11759</v>
      </c>
      <c r="B178">
        <v>7</v>
      </c>
      <c r="D178" t="s">
        <v>4679</v>
      </c>
      <c r="E178" t="s">
        <v>4678</v>
      </c>
      <c r="F178" t="s">
        <v>4677</v>
      </c>
      <c r="G178" t="s">
        <v>2167</v>
      </c>
      <c r="H178">
        <v>190</v>
      </c>
      <c r="K178">
        <v>110093</v>
      </c>
      <c r="L178">
        <v>2024</v>
      </c>
      <c r="O178" t="s">
        <v>4676</v>
      </c>
      <c r="AB178" t="s">
        <v>4675</v>
      </c>
      <c r="AD178" t="s">
        <v>4674</v>
      </c>
    </row>
    <row r="179" spans="1:30" x14ac:dyDescent="0.45">
      <c r="A179" t="s">
        <v>11759</v>
      </c>
      <c r="B179">
        <v>7</v>
      </c>
      <c r="D179" t="s">
        <v>4673</v>
      </c>
      <c r="E179" t="s">
        <v>4672</v>
      </c>
      <c r="F179" t="s">
        <v>4671</v>
      </c>
      <c r="G179" t="s">
        <v>4670</v>
      </c>
      <c r="H179">
        <v>140</v>
      </c>
      <c r="K179">
        <v>102991</v>
      </c>
      <c r="L179">
        <v>2024</v>
      </c>
      <c r="O179" t="s">
        <v>4669</v>
      </c>
      <c r="AB179" t="s">
        <v>4668</v>
      </c>
      <c r="AD179" t="s">
        <v>4667</v>
      </c>
    </row>
    <row r="180" spans="1:30" x14ac:dyDescent="0.45">
      <c r="A180" t="s">
        <v>11759</v>
      </c>
      <c r="B180">
        <v>7</v>
      </c>
      <c r="D180" t="s">
        <v>4666</v>
      </c>
      <c r="E180" t="s">
        <v>4665</v>
      </c>
      <c r="F180" t="s">
        <v>4664</v>
      </c>
      <c r="G180" t="s">
        <v>4663</v>
      </c>
      <c r="H180">
        <v>154</v>
      </c>
      <c r="K180">
        <v>127062</v>
      </c>
      <c r="L180">
        <v>2024</v>
      </c>
      <c r="O180" t="s">
        <v>4662</v>
      </c>
      <c r="AB180" t="s">
        <v>4661</v>
      </c>
      <c r="AD180" t="s">
        <v>4660</v>
      </c>
    </row>
    <row r="181" spans="1:30" x14ac:dyDescent="0.45">
      <c r="A181" t="s">
        <v>11759</v>
      </c>
      <c r="B181">
        <v>7</v>
      </c>
      <c r="D181" t="s">
        <v>4659</v>
      </c>
      <c r="E181" t="s">
        <v>4658</v>
      </c>
      <c r="F181" t="s">
        <v>4657</v>
      </c>
      <c r="G181" t="s">
        <v>902</v>
      </c>
      <c r="H181">
        <v>130</v>
      </c>
      <c r="K181" t="s">
        <v>4656</v>
      </c>
      <c r="L181">
        <v>2024</v>
      </c>
      <c r="N181" t="s">
        <v>4635</v>
      </c>
      <c r="O181" t="s">
        <v>4655</v>
      </c>
      <c r="AB181" t="s">
        <v>4654</v>
      </c>
      <c r="AD181" t="s">
        <v>4653</v>
      </c>
    </row>
    <row r="182" spans="1:30" x14ac:dyDescent="0.45">
      <c r="A182" t="s">
        <v>11759</v>
      </c>
      <c r="B182">
        <v>7</v>
      </c>
      <c r="D182" t="s">
        <v>4652</v>
      </c>
      <c r="E182" t="s">
        <v>4651</v>
      </c>
      <c r="F182" t="s">
        <v>4650</v>
      </c>
      <c r="G182" t="s">
        <v>3096</v>
      </c>
      <c r="H182">
        <v>38</v>
      </c>
      <c r="K182">
        <v>100578</v>
      </c>
      <c r="L182">
        <v>2024</v>
      </c>
      <c r="O182" t="s">
        <v>4649</v>
      </c>
      <c r="AB182" t="s">
        <v>4648</v>
      </c>
      <c r="AD182" t="s">
        <v>4647</v>
      </c>
    </row>
    <row r="183" spans="1:30" x14ac:dyDescent="0.45">
      <c r="A183" t="s">
        <v>11759</v>
      </c>
      <c r="B183">
        <v>7</v>
      </c>
      <c r="D183" t="s">
        <v>4646</v>
      </c>
      <c r="E183" t="s">
        <v>4645</v>
      </c>
      <c r="F183" t="s">
        <v>4644</v>
      </c>
      <c r="G183" t="s">
        <v>4643</v>
      </c>
      <c r="H183">
        <v>11</v>
      </c>
      <c r="L183">
        <v>2024</v>
      </c>
      <c r="O183" t="s">
        <v>4642</v>
      </c>
      <c r="AB183" t="s">
        <v>4641</v>
      </c>
      <c r="AD183" t="s">
        <v>4640</v>
      </c>
    </row>
    <row r="184" spans="1:30" x14ac:dyDescent="0.45">
      <c r="A184" t="s">
        <v>11759</v>
      </c>
      <c r="B184">
        <v>7</v>
      </c>
      <c r="D184" t="s">
        <v>4639</v>
      </c>
      <c r="E184" t="s">
        <v>4638</v>
      </c>
      <c r="F184" t="s">
        <v>4637</v>
      </c>
      <c r="G184" t="s">
        <v>902</v>
      </c>
      <c r="H184">
        <v>130</v>
      </c>
      <c r="K184" t="s">
        <v>4636</v>
      </c>
      <c r="L184">
        <v>2024</v>
      </c>
      <c r="N184" t="s">
        <v>4635</v>
      </c>
      <c r="O184" t="s">
        <v>4634</v>
      </c>
      <c r="AB184" t="s">
        <v>4633</v>
      </c>
      <c r="AD184" t="s">
        <v>4632</v>
      </c>
    </row>
    <row r="185" spans="1:30" x14ac:dyDescent="0.45">
      <c r="A185" t="s">
        <v>11759</v>
      </c>
      <c r="B185">
        <v>7</v>
      </c>
      <c r="D185" t="s">
        <v>4631</v>
      </c>
      <c r="E185" t="s">
        <v>4630</v>
      </c>
      <c r="F185" t="s">
        <v>4629</v>
      </c>
      <c r="G185" t="s">
        <v>4628</v>
      </c>
      <c r="H185">
        <v>8</v>
      </c>
      <c r="I185">
        <v>4</v>
      </c>
      <c r="K185" t="s">
        <v>4627</v>
      </c>
      <c r="L185">
        <v>2024</v>
      </c>
      <c r="O185" t="s">
        <v>4626</v>
      </c>
      <c r="AB185" t="s">
        <v>4625</v>
      </c>
      <c r="AD185" t="s">
        <v>4624</v>
      </c>
    </row>
    <row r="186" spans="1:30" x14ac:dyDescent="0.45">
      <c r="A186" t="s">
        <v>11759</v>
      </c>
      <c r="B186">
        <v>7</v>
      </c>
      <c r="D186" t="s">
        <v>4623</v>
      </c>
      <c r="E186" t="s">
        <v>4622</v>
      </c>
      <c r="F186" t="s">
        <v>4621</v>
      </c>
      <c r="G186" t="s">
        <v>2366</v>
      </c>
      <c r="H186">
        <v>9</v>
      </c>
      <c r="L186">
        <v>2024</v>
      </c>
      <c r="O186" t="s">
        <v>4620</v>
      </c>
      <c r="AB186" t="s">
        <v>4619</v>
      </c>
      <c r="AD186" t="s">
        <v>4618</v>
      </c>
    </row>
    <row r="187" spans="1:30" x14ac:dyDescent="0.45">
      <c r="A187" t="s">
        <v>11759</v>
      </c>
      <c r="B187">
        <v>7</v>
      </c>
      <c r="D187" t="s">
        <v>4617</v>
      </c>
      <c r="E187" t="s">
        <v>4616</v>
      </c>
      <c r="F187" t="s">
        <v>4615</v>
      </c>
      <c r="G187" t="s">
        <v>4614</v>
      </c>
      <c r="H187">
        <v>9</v>
      </c>
      <c r="I187">
        <v>12</v>
      </c>
      <c r="K187" t="s">
        <v>4613</v>
      </c>
      <c r="L187">
        <v>2023</v>
      </c>
      <c r="O187" t="s">
        <v>4612</v>
      </c>
      <c r="AB187" t="s">
        <v>4611</v>
      </c>
      <c r="AD187" t="s">
        <v>4610</v>
      </c>
    </row>
    <row r="188" spans="1:30" x14ac:dyDescent="0.45">
      <c r="A188" t="s">
        <v>11759</v>
      </c>
      <c r="B188">
        <v>7</v>
      </c>
      <c r="D188" t="s">
        <v>4609</v>
      </c>
      <c r="E188" t="s">
        <v>4608</v>
      </c>
      <c r="F188" t="s">
        <v>4607</v>
      </c>
      <c r="G188" t="s">
        <v>795</v>
      </c>
      <c r="H188">
        <v>41</v>
      </c>
      <c r="I188">
        <v>2</v>
      </c>
      <c r="K188">
        <v>101934</v>
      </c>
      <c r="L188">
        <v>2024</v>
      </c>
      <c r="O188" t="s">
        <v>4606</v>
      </c>
      <c r="AB188" t="s">
        <v>4605</v>
      </c>
      <c r="AD188" t="s">
        <v>4604</v>
      </c>
    </row>
    <row r="189" spans="1:30" x14ac:dyDescent="0.45">
      <c r="A189" t="s">
        <v>11759</v>
      </c>
      <c r="B189">
        <v>7</v>
      </c>
      <c r="D189" t="s">
        <v>4603</v>
      </c>
      <c r="E189" t="s">
        <v>4602</v>
      </c>
      <c r="F189" t="s">
        <v>4601</v>
      </c>
      <c r="G189" t="s">
        <v>4600</v>
      </c>
      <c r="H189">
        <v>26</v>
      </c>
      <c r="I189">
        <v>12</v>
      </c>
      <c r="K189">
        <v>108502</v>
      </c>
      <c r="L189">
        <v>2023</v>
      </c>
      <c r="O189" t="s">
        <v>4599</v>
      </c>
      <c r="AB189" t="s">
        <v>4598</v>
      </c>
      <c r="AD189" t="s">
        <v>4597</v>
      </c>
    </row>
    <row r="190" spans="1:30" x14ac:dyDescent="0.45">
      <c r="A190" t="s">
        <v>11759</v>
      </c>
      <c r="B190">
        <v>7</v>
      </c>
      <c r="D190" t="s">
        <v>4596</v>
      </c>
      <c r="E190" t="s">
        <v>4595</v>
      </c>
      <c r="F190" t="s">
        <v>4594</v>
      </c>
      <c r="G190" t="s">
        <v>4593</v>
      </c>
      <c r="H190">
        <v>368</v>
      </c>
      <c r="K190">
        <v>109010</v>
      </c>
      <c r="L190">
        <v>2024</v>
      </c>
      <c r="O190" t="s">
        <v>4592</v>
      </c>
      <c r="AB190" t="s">
        <v>4591</v>
      </c>
      <c r="AD190" t="s">
        <v>4590</v>
      </c>
    </row>
    <row r="191" spans="1:30" x14ac:dyDescent="0.45">
      <c r="A191" t="s">
        <v>11759</v>
      </c>
      <c r="B191">
        <v>7</v>
      </c>
      <c r="D191" t="s">
        <v>4589</v>
      </c>
      <c r="E191" t="s">
        <v>4588</v>
      </c>
      <c r="F191" t="s">
        <v>4587</v>
      </c>
      <c r="G191" t="s">
        <v>720</v>
      </c>
      <c r="H191">
        <v>232</v>
      </c>
      <c r="K191" t="s">
        <v>4586</v>
      </c>
      <c r="L191">
        <v>2024</v>
      </c>
      <c r="N191" t="s">
        <v>4585</v>
      </c>
      <c r="O191" t="s">
        <v>4584</v>
      </c>
      <c r="AB191" t="s">
        <v>4583</v>
      </c>
      <c r="AD191" t="s">
        <v>4582</v>
      </c>
    </row>
    <row r="192" spans="1:30" x14ac:dyDescent="0.45">
      <c r="A192" t="s">
        <v>11759</v>
      </c>
      <c r="B192">
        <v>7</v>
      </c>
      <c r="D192" t="s">
        <v>4581</v>
      </c>
      <c r="E192" t="s">
        <v>4580</v>
      </c>
      <c r="F192" t="s">
        <v>4579</v>
      </c>
      <c r="G192" t="s">
        <v>4185</v>
      </c>
      <c r="H192">
        <v>10</v>
      </c>
      <c r="K192">
        <v>100945</v>
      </c>
      <c r="L192">
        <v>2024</v>
      </c>
      <c r="O192" t="s">
        <v>4578</v>
      </c>
      <c r="AB192" t="s">
        <v>4577</v>
      </c>
      <c r="AD192" t="s">
        <v>4576</v>
      </c>
    </row>
    <row r="193" spans="1:30" x14ac:dyDescent="0.45">
      <c r="A193" t="s">
        <v>11759</v>
      </c>
      <c r="B193">
        <v>7</v>
      </c>
      <c r="D193" t="s">
        <v>4575</v>
      </c>
      <c r="E193" t="s">
        <v>4574</v>
      </c>
      <c r="F193" t="s">
        <v>4573</v>
      </c>
      <c r="G193" t="s">
        <v>2380</v>
      </c>
      <c r="H193">
        <v>150</v>
      </c>
      <c r="K193">
        <v>102267</v>
      </c>
      <c r="L193">
        <v>2024</v>
      </c>
      <c r="O193" t="s">
        <v>4572</v>
      </c>
      <c r="AB193" t="s">
        <v>4571</v>
      </c>
      <c r="AD193" t="s">
        <v>4570</v>
      </c>
    </row>
    <row r="194" spans="1:30" x14ac:dyDescent="0.45">
      <c r="A194" t="s">
        <v>11759</v>
      </c>
      <c r="B194">
        <v>7</v>
      </c>
      <c r="D194" t="s">
        <v>4569</v>
      </c>
      <c r="E194" t="s">
        <v>4568</v>
      </c>
      <c r="F194" t="s">
        <v>4567</v>
      </c>
      <c r="G194" t="s">
        <v>655</v>
      </c>
      <c r="H194">
        <v>26</v>
      </c>
      <c r="L194">
        <v>2024</v>
      </c>
      <c r="O194" t="s">
        <v>4566</v>
      </c>
      <c r="AB194" t="s">
        <v>4565</v>
      </c>
      <c r="AD194" t="s">
        <v>4564</v>
      </c>
    </row>
    <row r="195" spans="1:30" x14ac:dyDescent="0.45">
      <c r="A195" t="s">
        <v>11759</v>
      </c>
      <c r="B195">
        <v>7</v>
      </c>
      <c r="D195" t="s">
        <v>4563</v>
      </c>
      <c r="E195" t="s">
        <v>4562</v>
      </c>
      <c r="F195" t="s">
        <v>4561</v>
      </c>
      <c r="G195" t="s">
        <v>4560</v>
      </c>
      <c r="H195">
        <v>16</v>
      </c>
      <c r="K195">
        <v>101157</v>
      </c>
      <c r="L195">
        <v>2024</v>
      </c>
      <c r="O195" t="s">
        <v>4559</v>
      </c>
      <c r="AB195" t="s">
        <v>4558</v>
      </c>
      <c r="AD195" t="s">
        <v>4557</v>
      </c>
    </row>
    <row r="196" spans="1:30" x14ac:dyDescent="0.45">
      <c r="A196" t="s">
        <v>11759</v>
      </c>
      <c r="B196">
        <v>7</v>
      </c>
      <c r="D196" t="s">
        <v>4556</v>
      </c>
      <c r="E196" t="s">
        <v>4555</v>
      </c>
      <c r="F196" t="s">
        <v>4554</v>
      </c>
      <c r="G196" t="s">
        <v>893</v>
      </c>
      <c r="H196">
        <v>153</v>
      </c>
      <c r="K196" t="s">
        <v>4553</v>
      </c>
      <c r="L196">
        <v>2024</v>
      </c>
      <c r="O196" t="s">
        <v>4552</v>
      </c>
      <c r="AB196" t="s">
        <v>4551</v>
      </c>
      <c r="AD196" t="s">
        <v>4550</v>
      </c>
    </row>
    <row r="197" spans="1:30" x14ac:dyDescent="0.45">
      <c r="A197" t="s">
        <v>11759</v>
      </c>
      <c r="B197">
        <v>7</v>
      </c>
      <c r="D197" t="s">
        <v>4549</v>
      </c>
      <c r="E197" t="s">
        <v>4548</v>
      </c>
      <c r="F197" t="s">
        <v>4547</v>
      </c>
      <c r="G197" t="s">
        <v>1581</v>
      </c>
      <c r="H197">
        <v>929</v>
      </c>
      <c r="K197">
        <v>172603</v>
      </c>
      <c r="L197">
        <v>2024</v>
      </c>
      <c r="O197" t="s">
        <v>4546</v>
      </c>
      <c r="AB197" t="s">
        <v>4545</v>
      </c>
      <c r="AD197" t="s">
        <v>4544</v>
      </c>
    </row>
    <row r="198" spans="1:30" x14ac:dyDescent="0.45">
      <c r="A198" t="s">
        <v>11759</v>
      </c>
      <c r="B198">
        <v>7</v>
      </c>
      <c r="D198" t="s">
        <v>4543</v>
      </c>
      <c r="E198" t="s">
        <v>4542</v>
      </c>
      <c r="F198" t="s">
        <v>4541</v>
      </c>
      <c r="G198" t="s">
        <v>4540</v>
      </c>
      <c r="H198">
        <v>121</v>
      </c>
      <c r="K198">
        <v>106673</v>
      </c>
      <c r="L198">
        <v>2024</v>
      </c>
      <c r="O198" t="s">
        <v>4539</v>
      </c>
      <c r="AB198" t="s">
        <v>4538</v>
      </c>
      <c r="AD198" t="s">
        <v>4537</v>
      </c>
    </row>
    <row r="199" spans="1:30" x14ac:dyDescent="0.45">
      <c r="A199" t="s">
        <v>11759</v>
      </c>
      <c r="B199">
        <v>7</v>
      </c>
      <c r="D199" t="s">
        <v>4536</v>
      </c>
      <c r="E199" t="s">
        <v>4535</v>
      </c>
      <c r="F199" t="s">
        <v>4534</v>
      </c>
      <c r="G199" t="s">
        <v>3219</v>
      </c>
      <c r="H199">
        <v>183</v>
      </c>
      <c r="K199">
        <v>105336</v>
      </c>
      <c r="L199">
        <v>2024</v>
      </c>
      <c r="O199" t="s">
        <v>4533</v>
      </c>
      <c r="AB199" t="s">
        <v>4532</v>
      </c>
      <c r="AD199" t="s">
        <v>4531</v>
      </c>
    </row>
    <row r="200" spans="1:30" x14ac:dyDescent="0.45">
      <c r="A200" t="s">
        <v>11759</v>
      </c>
      <c r="B200">
        <v>7</v>
      </c>
      <c r="D200" t="s">
        <v>4530</v>
      </c>
      <c r="E200" t="s">
        <v>4529</v>
      </c>
      <c r="F200" t="s">
        <v>4528</v>
      </c>
      <c r="G200" t="s">
        <v>3040</v>
      </c>
      <c r="H200">
        <v>159</v>
      </c>
      <c r="K200">
        <v>105255</v>
      </c>
      <c r="L200">
        <v>2024</v>
      </c>
      <c r="O200" t="s">
        <v>4527</v>
      </c>
      <c r="AB200" t="s">
        <v>4526</v>
      </c>
      <c r="AD200" t="s">
        <v>4525</v>
      </c>
    </row>
    <row r="201" spans="1:30" x14ac:dyDescent="0.45">
      <c r="A201" t="s">
        <v>11759</v>
      </c>
      <c r="B201">
        <v>7</v>
      </c>
      <c r="D201" t="s">
        <v>4524</v>
      </c>
      <c r="E201" t="s">
        <v>4523</v>
      </c>
      <c r="F201" t="s">
        <v>4522</v>
      </c>
      <c r="G201" t="s">
        <v>2380</v>
      </c>
      <c r="H201">
        <v>150</v>
      </c>
      <c r="K201">
        <v>102280</v>
      </c>
      <c r="L201">
        <v>2024</v>
      </c>
      <c r="O201" t="s">
        <v>4521</v>
      </c>
      <c r="AB201" t="s">
        <v>4520</v>
      </c>
      <c r="AD201" t="s">
        <v>4519</v>
      </c>
    </row>
    <row r="202" spans="1:30" x14ac:dyDescent="0.45">
      <c r="A202" t="s">
        <v>11759</v>
      </c>
      <c r="B202">
        <v>7</v>
      </c>
      <c r="D202" t="s">
        <v>4518</v>
      </c>
      <c r="E202" t="s">
        <v>4517</v>
      </c>
      <c r="F202" t="s">
        <v>4516</v>
      </c>
      <c r="G202" t="s">
        <v>3412</v>
      </c>
      <c r="H202">
        <v>29</v>
      </c>
      <c r="K202" t="s">
        <v>4515</v>
      </c>
      <c r="L202">
        <v>2022</v>
      </c>
      <c r="O202" t="s">
        <v>4514</v>
      </c>
      <c r="AB202" t="s">
        <v>4513</v>
      </c>
      <c r="AD202" t="s">
        <v>4512</v>
      </c>
    </row>
    <row r="203" spans="1:30" x14ac:dyDescent="0.45">
      <c r="A203" t="s">
        <v>11759</v>
      </c>
      <c r="B203">
        <v>7</v>
      </c>
      <c r="D203" t="s">
        <v>4511</v>
      </c>
      <c r="E203" t="s">
        <v>4510</v>
      </c>
      <c r="F203" t="s">
        <v>4509</v>
      </c>
      <c r="G203" t="s">
        <v>720</v>
      </c>
      <c r="H203">
        <v>201</v>
      </c>
      <c r="K203" t="s">
        <v>4508</v>
      </c>
      <c r="L203">
        <v>2022</v>
      </c>
      <c r="N203" t="s">
        <v>4507</v>
      </c>
      <c r="O203" t="s">
        <v>4506</v>
      </c>
      <c r="AB203" t="s">
        <v>4505</v>
      </c>
      <c r="AD203" t="s">
        <v>4504</v>
      </c>
    </row>
    <row r="204" spans="1:30" x14ac:dyDescent="0.45">
      <c r="A204" t="s">
        <v>11759</v>
      </c>
      <c r="B204">
        <v>7</v>
      </c>
      <c r="D204" t="s">
        <v>4503</v>
      </c>
      <c r="E204" t="s">
        <v>4502</v>
      </c>
      <c r="F204" t="s">
        <v>4501</v>
      </c>
      <c r="G204" t="s">
        <v>4500</v>
      </c>
      <c r="H204">
        <v>42</v>
      </c>
      <c r="K204">
        <v>100422</v>
      </c>
      <c r="L204">
        <v>2021</v>
      </c>
      <c r="O204" t="s">
        <v>4499</v>
      </c>
      <c r="AB204" t="s">
        <v>4498</v>
      </c>
      <c r="AD204" t="s">
        <v>4497</v>
      </c>
    </row>
    <row r="205" spans="1:30" x14ac:dyDescent="0.45">
      <c r="A205" t="s">
        <v>11759</v>
      </c>
      <c r="B205">
        <v>7</v>
      </c>
      <c r="D205" t="s">
        <v>4496</v>
      </c>
      <c r="E205" t="s">
        <v>4495</v>
      </c>
      <c r="F205" t="s">
        <v>4494</v>
      </c>
      <c r="G205" t="s">
        <v>1581</v>
      </c>
      <c r="H205">
        <v>796</v>
      </c>
      <c r="K205">
        <v>148994</v>
      </c>
      <c r="L205">
        <v>2021</v>
      </c>
      <c r="O205" t="s">
        <v>4493</v>
      </c>
      <c r="AB205" t="s">
        <v>4492</v>
      </c>
      <c r="AD205" t="s">
        <v>4491</v>
      </c>
    </row>
    <row r="206" spans="1:30" x14ac:dyDescent="0.45">
      <c r="A206" t="s">
        <v>11759</v>
      </c>
      <c r="B206">
        <v>7</v>
      </c>
      <c r="D206" t="s">
        <v>4490</v>
      </c>
      <c r="E206" t="s">
        <v>4489</v>
      </c>
      <c r="F206" t="s">
        <v>4488</v>
      </c>
      <c r="G206" t="s">
        <v>4487</v>
      </c>
      <c r="H206">
        <v>13</v>
      </c>
      <c r="I206">
        <v>2</v>
      </c>
      <c r="L206">
        <v>2022</v>
      </c>
      <c r="O206" t="s">
        <v>4486</v>
      </c>
      <c r="AB206" t="s">
        <v>4485</v>
      </c>
      <c r="AD206" t="s">
        <v>4484</v>
      </c>
    </row>
    <row r="207" spans="1:30" x14ac:dyDescent="0.45">
      <c r="A207" t="s">
        <v>11759</v>
      </c>
      <c r="B207">
        <v>7</v>
      </c>
      <c r="D207" t="s">
        <v>4483</v>
      </c>
      <c r="E207" t="s">
        <v>4482</v>
      </c>
      <c r="F207" t="s">
        <v>4481</v>
      </c>
      <c r="G207" t="s">
        <v>655</v>
      </c>
      <c r="H207">
        <v>23</v>
      </c>
      <c r="I207">
        <v>12</v>
      </c>
      <c r="L207">
        <v>2021</v>
      </c>
      <c r="O207" t="s">
        <v>4480</v>
      </c>
      <c r="AB207" t="s">
        <v>4479</v>
      </c>
      <c r="AD207" t="s">
        <v>4478</v>
      </c>
    </row>
    <row r="208" spans="1:30" x14ac:dyDescent="0.45">
      <c r="A208" t="s">
        <v>11759</v>
      </c>
      <c r="B208">
        <v>7</v>
      </c>
      <c r="D208" t="s">
        <v>4477</v>
      </c>
      <c r="E208" t="s">
        <v>4476</v>
      </c>
      <c r="F208" t="s">
        <v>4475</v>
      </c>
      <c r="G208" t="s">
        <v>1921</v>
      </c>
      <c r="H208">
        <v>10</v>
      </c>
      <c r="I208">
        <v>1</v>
      </c>
      <c r="L208">
        <v>2022</v>
      </c>
      <c r="O208" t="s">
        <v>4474</v>
      </c>
      <c r="AB208" t="s">
        <v>4473</v>
      </c>
      <c r="AD208" t="s">
        <v>4472</v>
      </c>
    </row>
    <row r="209" spans="1:30" x14ac:dyDescent="0.45">
      <c r="A209" t="s">
        <v>11759</v>
      </c>
      <c r="B209">
        <v>7</v>
      </c>
      <c r="D209" t="s">
        <v>4471</v>
      </c>
      <c r="E209" t="s">
        <v>4470</v>
      </c>
      <c r="F209" t="s">
        <v>4469</v>
      </c>
      <c r="G209" t="s">
        <v>676</v>
      </c>
      <c r="H209">
        <v>50</v>
      </c>
      <c r="K209">
        <v>101329</v>
      </c>
      <c r="L209">
        <v>2021</v>
      </c>
      <c r="O209" t="s">
        <v>4468</v>
      </c>
      <c r="AB209" t="s">
        <v>4467</v>
      </c>
      <c r="AD209" t="s">
        <v>4466</v>
      </c>
    </row>
    <row r="210" spans="1:30" x14ac:dyDescent="0.45">
      <c r="A210" t="s">
        <v>11759</v>
      </c>
      <c r="B210">
        <v>7</v>
      </c>
      <c r="D210" t="s">
        <v>4465</v>
      </c>
      <c r="E210" t="s">
        <v>4464</v>
      </c>
      <c r="F210" t="s">
        <v>4463</v>
      </c>
      <c r="G210" t="s">
        <v>1921</v>
      </c>
      <c r="H210">
        <v>10</v>
      </c>
      <c r="I210">
        <v>4</v>
      </c>
      <c r="L210">
        <v>2022</v>
      </c>
      <c r="O210" t="s">
        <v>4462</v>
      </c>
      <c r="AB210" t="s">
        <v>4461</v>
      </c>
      <c r="AD210" t="s">
        <v>4460</v>
      </c>
    </row>
    <row r="211" spans="1:30" x14ac:dyDescent="0.45">
      <c r="A211" t="s">
        <v>11759</v>
      </c>
      <c r="B211">
        <v>7</v>
      </c>
      <c r="D211" t="s">
        <v>4459</v>
      </c>
      <c r="E211" t="s">
        <v>4458</v>
      </c>
      <c r="F211" t="s">
        <v>4457</v>
      </c>
      <c r="G211" t="s">
        <v>4456</v>
      </c>
      <c r="H211">
        <v>16</v>
      </c>
      <c r="I211">
        <v>4</v>
      </c>
      <c r="K211" t="s">
        <v>4455</v>
      </c>
      <c r="L211">
        <v>2021</v>
      </c>
      <c r="N211" t="s">
        <v>4454</v>
      </c>
      <c r="O211" t="s">
        <v>4453</v>
      </c>
      <c r="AD211" t="s">
        <v>4452</v>
      </c>
    </row>
    <row r="212" spans="1:30" x14ac:dyDescent="0.45">
      <c r="A212" t="s">
        <v>11759</v>
      </c>
      <c r="B212">
        <v>7</v>
      </c>
      <c r="D212" t="s">
        <v>4451</v>
      </c>
      <c r="E212" t="s">
        <v>4450</v>
      </c>
      <c r="F212" t="s">
        <v>4449</v>
      </c>
      <c r="G212" t="s">
        <v>4309</v>
      </c>
      <c r="H212">
        <v>94</v>
      </c>
      <c r="K212">
        <v>101777</v>
      </c>
      <c r="L212">
        <v>2022</v>
      </c>
      <c r="O212" t="s">
        <v>4448</v>
      </c>
      <c r="AB212" t="s">
        <v>4447</v>
      </c>
      <c r="AD212" t="s">
        <v>4446</v>
      </c>
    </row>
    <row r="213" spans="1:30" x14ac:dyDescent="0.45">
      <c r="A213" t="s">
        <v>11759</v>
      </c>
      <c r="B213">
        <v>7</v>
      </c>
      <c r="D213" t="s">
        <v>4445</v>
      </c>
      <c r="E213" t="s">
        <v>4444</v>
      </c>
      <c r="F213" t="s">
        <v>4443</v>
      </c>
      <c r="G213" t="s">
        <v>1020</v>
      </c>
      <c r="H213">
        <v>110</v>
      </c>
      <c r="K213">
        <v>102402</v>
      </c>
      <c r="L213">
        <v>2021</v>
      </c>
      <c r="O213" t="s">
        <v>4442</v>
      </c>
      <c r="AB213" t="s">
        <v>4441</v>
      </c>
      <c r="AD213" t="s">
        <v>4440</v>
      </c>
    </row>
    <row r="214" spans="1:30" x14ac:dyDescent="0.45">
      <c r="A214" t="s">
        <v>11759</v>
      </c>
      <c r="B214">
        <v>7</v>
      </c>
      <c r="D214" t="s">
        <v>4439</v>
      </c>
      <c r="E214" t="s">
        <v>4438</v>
      </c>
      <c r="F214" t="s">
        <v>4437</v>
      </c>
      <c r="G214" t="s">
        <v>1717</v>
      </c>
      <c r="H214">
        <v>45</v>
      </c>
      <c r="I214">
        <v>10</v>
      </c>
      <c r="K214">
        <v>102201</v>
      </c>
      <c r="L214">
        <v>2021</v>
      </c>
      <c r="O214" t="s">
        <v>4436</v>
      </c>
      <c r="AB214" t="s">
        <v>4435</v>
      </c>
      <c r="AD214" t="s">
        <v>4434</v>
      </c>
    </row>
    <row r="215" spans="1:30" x14ac:dyDescent="0.45">
      <c r="A215" t="s">
        <v>11759</v>
      </c>
      <c r="B215">
        <v>7</v>
      </c>
      <c r="D215" t="s">
        <v>4433</v>
      </c>
      <c r="E215" t="s">
        <v>4432</v>
      </c>
      <c r="F215" t="s">
        <v>4431</v>
      </c>
      <c r="G215" t="s">
        <v>2981</v>
      </c>
      <c r="H215">
        <v>295</v>
      </c>
      <c r="K215">
        <v>113037</v>
      </c>
      <c r="L215">
        <v>2021</v>
      </c>
      <c r="O215" t="s">
        <v>4430</v>
      </c>
      <c r="AB215" t="s">
        <v>4429</v>
      </c>
      <c r="AD215" t="s">
        <v>4428</v>
      </c>
    </row>
    <row r="216" spans="1:30" x14ac:dyDescent="0.45">
      <c r="A216" t="s">
        <v>11759</v>
      </c>
      <c r="B216">
        <v>7</v>
      </c>
      <c r="D216" t="s">
        <v>4427</v>
      </c>
      <c r="E216" t="s">
        <v>4426</v>
      </c>
      <c r="F216" t="s">
        <v>4425</v>
      </c>
      <c r="G216" t="s">
        <v>3197</v>
      </c>
      <c r="H216">
        <v>128</v>
      </c>
      <c r="K216" t="s">
        <v>4424</v>
      </c>
      <c r="L216">
        <v>2022</v>
      </c>
      <c r="O216" t="s">
        <v>4423</v>
      </c>
      <c r="AB216" t="s">
        <v>4422</v>
      </c>
      <c r="AD216" t="s">
        <v>4421</v>
      </c>
    </row>
    <row r="217" spans="1:30" x14ac:dyDescent="0.45">
      <c r="A217" t="s">
        <v>11759</v>
      </c>
      <c r="B217">
        <v>7</v>
      </c>
      <c r="D217" t="s">
        <v>4420</v>
      </c>
      <c r="E217" t="s">
        <v>4419</v>
      </c>
      <c r="F217" t="s">
        <v>4418</v>
      </c>
      <c r="G217" t="s">
        <v>2981</v>
      </c>
      <c r="H217">
        <v>304</v>
      </c>
      <c r="K217">
        <v>114280</v>
      </c>
      <c r="L217">
        <v>2022</v>
      </c>
      <c r="O217" t="s">
        <v>4417</v>
      </c>
      <c r="AB217" t="s">
        <v>4416</v>
      </c>
      <c r="AD217" t="s">
        <v>4415</v>
      </c>
    </row>
    <row r="218" spans="1:30" x14ac:dyDescent="0.45">
      <c r="A218" t="s">
        <v>11759</v>
      </c>
      <c r="B218">
        <v>7</v>
      </c>
      <c r="D218" t="s">
        <v>4414</v>
      </c>
      <c r="E218" t="s">
        <v>4413</v>
      </c>
      <c r="F218" t="s">
        <v>4412</v>
      </c>
      <c r="G218" t="s">
        <v>4411</v>
      </c>
      <c r="H218">
        <v>134</v>
      </c>
      <c r="K218">
        <v>104783</v>
      </c>
      <c r="L218">
        <v>2021</v>
      </c>
      <c r="O218" t="s">
        <v>4410</v>
      </c>
      <c r="AB218" t="s">
        <v>4409</v>
      </c>
      <c r="AD218" t="s">
        <v>4408</v>
      </c>
    </row>
    <row r="219" spans="1:30" x14ac:dyDescent="0.45">
      <c r="A219" t="s">
        <v>11759</v>
      </c>
      <c r="B219">
        <v>7</v>
      </c>
      <c r="D219" t="s">
        <v>4407</v>
      </c>
      <c r="E219" t="s">
        <v>4406</v>
      </c>
      <c r="F219" t="s">
        <v>4405</v>
      </c>
      <c r="G219" t="s">
        <v>795</v>
      </c>
      <c r="H219">
        <v>39</v>
      </c>
      <c r="I219">
        <v>2</v>
      </c>
      <c r="K219">
        <v>101642</v>
      </c>
      <c r="L219">
        <v>2022</v>
      </c>
      <c r="O219" t="s">
        <v>4404</v>
      </c>
      <c r="AB219" t="s">
        <v>4403</v>
      </c>
      <c r="AD219" t="s">
        <v>4402</v>
      </c>
    </row>
    <row r="220" spans="1:30" x14ac:dyDescent="0.45">
      <c r="A220" t="s">
        <v>11759</v>
      </c>
      <c r="B220">
        <v>7</v>
      </c>
      <c r="D220" t="s">
        <v>4401</v>
      </c>
      <c r="E220" t="s">
        <v>4400</v>
      </c>
      <c r="F220" t="s">
        <v>4399</v>
      </c>
      <c r="G220" t="s">
        <v>4398</v>
      </c>
      <c r="H220">
        <v>35</v>
      </c>
      <c r="I220">
        <v>1</v>
      </c>
      <c r="K220" t="s">
        <v>4397</v>
      </c>
      <c r="L220">
        <v>2021</v>
      </c>
      <c r="O220" t="s">
        <v>4396</v>
      </c>
      <c r="AB220" t="s">
        <v>4395</v>
      </c>
      <c r="AD220" t="s">
        <v>4394</v>
      </c>
    </row>
    <row r="221" spans="1:30" x14ac:dyDescent="0.45">
      <c r="A221" t="s">
        <v>11759</v>
      </c>
      <c r="B221">
        <v>7</v>
      </c>
      <c r="D221" t="s">
        <v>4393</v>
      </c>
      <c r="E221" t="s">
        <v>4392</v>
      </c>
      <c r="F221" t="s">
        <v>4391</v>
      </c>
      <c r="G221" t="s">
        <v>720</v>
      </c>
      <c r="H221">
        <v>207</v>
      </c>
      <c r="K221" t="s">
        <v>4390</v>
      </c>
      <c r="L221">
        <v>2022</v>
      </c>
      <c r="N221" t="s">
        <v>3871</v>
      </c>
      <c r="O221" t="s">
        <v>4389</v>
      </c>
      <c r="AB221" t="s">
        <v>4388</v>
      </c>
      <c r="AD221" t="s">
        <v>4387</v>
      </c>
    </row>
    <row r="222" spans="1:30" x14ac:dyDescent="0.45">
      <c r="A222" t="s">
        <v>11759</v>
      </c>
      <c r="B222">
        <v>7</v>
      </c>
      <c r="D222" t="s">
        <v>4386</v>
      </c>
      <c r="E222" t="s">
        <v>4385</v>
      </c>
      <c r="F222" t="s">
        <v>4384</v>
      </c>
      <c r="G222" t="s">
        <v>1581</v>
      </c>
      <c r="H222">
        <v>799</v>
      </c>
      <c r="K222">
        <v>149145</v>
      </c>
      <c r="L222">
        <v>2021</v>
      </c>
      <c r="O222" t="s">
        <v>4383</v>
      </c>
      <c r="AB222" t="s">
        <v>4382</v>
      </c>
      <c r="AD222" t="s">
        <v>4381</v>
      </c>
    </row>
    <row r="223" spans="1:30" x14ac:dyDescent="0.45">
      <c r="A223" t="s">
        <v>11759</v>
      </c>
      <c r="B223">
        <v>7</v>
      </c>
      <c r="D223" t="s">
        <v>4380</v>
      </c>
      <c r="E223" t="s">
        <v>4379</v>
      </c>
      <c r="F223" t="s">
        <v>4378</v>
      </c>
      <c r="G223" t="s">
        <v>893</v>
      </c>
      <c r="H223">
        <v>125</v>
      </c>
      <c r="K223" t="s">
        <v>4377</v>
      </c>
      <c r="L223">
        <v>2021</v>
      </c>
      <c r="O223" t="s">
        <v>4376</v>
      </c>
      <c r="AB223" t="s">
        <v>4375</v>
      </c>
      <c r="AD223" t="s">
        <v>4374</v>
      </c>
    </row>
    <row r="224" spans="1:30" x14ac:dyDescent="0.45">
      <c r="A224" t="s">
        <v>11759</v>
      </c>
      <c r="B224">
        <v>7</v>
      </c>
      <c r="D224" t="s">
        <v>4373</v>
      </c>
      <c r="E224" t="s">
        <v>4372</v>
      </c>
      <c r="F224" t="s">
        <v>4371</v>
      </c>
      <c r="G224" t="s">
        <v>4370</v>
      </c>
      <c r="H224">
        <v>61</v>
      </c>
      <c r="K224" t="s">
        <v>4369</v>
      </c>
      <c r="L224">
        <v>2022</v>
      </c>
      <c r="O224" t="s">
        <v>4368</v>
      </c>
      <c r="AB224" t="s">
        <v>4367</v>
      </c>
      <c r="AD224" t="s">
        <v>4366</v>
      </c>
    </row>
    <row r="225" spans="1:30" x14ac:dyDescent="0.45">
      <c r="A225" t="s">
        <v>11759</v>
      </c>
      <c r="B225">
        <v>7</v>
      </c>
      <c r="D225" t="s">
        <v>4365</v>
      </c>
      <c r="E225" t="s">
        <v>4364</v>
      </c>
      <c r="F225" t="s">
        <v>4363</v>
      </c>
      <c r="G225" t="s">
        <v>4362</v>
      </c>
      <c r="H225">
        <v>66</v>
      </c>
      <c r="K225">
        <v>103163</v>
      </c>
      <c r="L225">
        <v>2022</v>
      </c>
      <c r="O225" t="s">
        <v>4361</v>
      </c>
      <c r="AB225" t="s">
        <v>4360</v>
      </c>
      <c r="AD225" t="s">
        <v>4359</v>
      </c>
    </row>
    <row r="226" spans="1:30" x14ac:dyDescent="0.45">
      <c r="A226" t="s">
        <v>11759</v>
      </c>
      <c r="B226">
        <v>7</v>
      </c>
      <c r="D226" t="s">
        <v>4358</v>
      </c>
      <c r="E226" t="s">
        <v>4357</v>
      </c>
      <c r="F226" t="s">
        <v>4356</v>
      </c>
      <c r="G226" t="s">
        <v>902</v>
      </c>
      <c r="H226">
        <v>112</v>
      </c>
      <c r="K226" t="s">
        <v>4355</v>
      </c>
      <c r="L226">
        <v>2022</v>
      </c>
      <c r="N226" t="s">
        <v>4354</v>
      </c>
      <c r="O226" t="s">
        <v>4353</v>
      </c>
      <c r="AB226" t="s">
        <v>4352</v>
      </c>
      <c r="AD226" t="s">
        <v>4351</v>
      </c>
    </row>
    <row r="227" spans="1:30" x14ac:dyDescent="0.45">
      <c r="A227" t="s">
        <v>11759</v>
      </c>
      <c r="B227">
        <v>7</v>
      </c>
      <c r="D227" t="s">
        <v>4350</v>
      </c>
      <c r="E227" t="s">
        <v>4349</v>
      </c>
      <c r="F227" t="s">
        <v>4348</v>
      </c>
      <c r="G227" t="s">
        <v>773</v>
      </c>
      <c r="H227">
        <v>118</v>
      </c>
      <c r="K227">
        <v>103307</v>
      </c>
      <c r="L227">
        <v>2021</v>
      </c>
      <c r="O227" t="s">
        <v>4347</v>
      </c>
      <c r="AB227" t="s">
        <v>4346</v>
      </c>
      <c r="AD227" t="s">
        <v>4345</v>
      </c>
    </row>
    <row r="228" spans="1:30" x14ac:dyDescent="0.45">
      <c r="A228" t="s">
        <v>11759</v>
      </c>
      <c r="B228">
        <v>7</v>
      </c>
      <c r="D228" t="s">
        <v>4344</v>
      </c>
      <c r="E228" t="s">
        <v>4343</v>
      </c>
      <c r="F228" t="s">
        <v>4342</v>
      </c>
      <c r="G228" t="s">
        <v>1020</v>
      </c>
      <c r="H228">
        <v>112</v>
      </c>
      <c r="K228">
        <v>102494</v>
      </c>
      <c r="L228">
        <v>2022</v>
      </c>
      <c r="O228" t="s">
        <v>4341</v>
      </c>
      <c r="AB228" t="s">
        <v>4340</v>
      </c>
      <c r="AD228" t="s">
        <v>4339</v>
      </c>
    </row>
    <row r="229" spans="1:30" x14ac:dyDescent="0.45">
      <c r="A229" t="s">
        <v>11759</v>
      </c>
      <c r="B229">
        <v>7</v>
      </c>
      <c r="D229" t="s">
        <v>4338</v>
      </c>
      <c r="E229" t="s">
        <v>4337</v>
      </c>
      <c r="F229" t="s">
        <v>4336</v>
      </c>
      <c r="G229" t="s">
        <v>766</v>
      </c>
      <c r="H229">
        <v>69</v>
      </c>
      <c r="K229">
        <v>102472</v>
      </c>
      <c r="L229">
        <v>2023</v>
      </c>
      <c r="O229" t="s">
        <v>4335</v>
      </c>
      <c r="AB229" t="s">
        <v>4334</v>
      </c>
      <c r="AD229" t="s">
        <v>4333</v>
      </c>
    </row>
    <row r="230" spans="1:30" x14ac:dyDescent="0.45">
      <c r="A230" t="s">
        <v>11759</v>
      </c>
      <c r="B230">
        <v>7</v>
      </c>
      <c r="D230" t="s">
        <v>4332</v>
      </c>
      <c r="E230" t="s">
        <v>4331</v>
      </c>
      <c r="F230" t="s">
        <v>4330</v>
      </c>
      <c r="G230" t="s">
        <v>4329</v>
      </c>
      <c r="H230">
        <v>244</v>
      </c>
      <c r="K230">
        <v>118579</v>
      </c>
      <c r="L230">
        <v>2021</v>
      </c>
      <c r="O230" t="s">
        <v>4328</v>
      </c>
      <c r="AB230" t="s">
        <v>4327</v>
      </c>
      <c r="AD230" t="s">
        <v>4326</v>
      </c>
    </row>
    <row r="231" spans="1:30" x14ac:dyDescent="0.45">
      <c r="A231" t="s">
        <v>11759</v>
      </c>
      <c r="B231">
        <v>7</v>
      </c>
      <c r="D231" t="s">
        <v>4325</v>
      </c>
      <c r="E231" t="s">
        <v>4324</v>
      </c>
      <c r="F231" t="s">
        <v>4323</v>
      </c>
      <c r="G231" t="s">
        <v>4322</v>
      </c>
      <c r="H231">
        <v>99</v>
      </c>
      <c r="K231">
        <v>107720</v>
      </c>
      <c r="L231">
        <v>2022</v>
      </c>
      <c r="O231" t="s">
        <v>4321</v>
      </c>
      <c r="AB231" t="s">
        <v>4320</v>
      </c>
      <c r="AD231" t="s">
        <v>4319</v>
      </c>
    </row>
    <row r="232" spans="1:30" x14ac:dyDescent="0.45">
      <c r="A232" t="s">
        <v>11759</v>
      </c>
      <c r="B232">
        <v>7</v>
      </c>
      <c r="D232" t="s">
        <v>4318</v>
      </c>
      <c r="E232" t="s">
        <v>4317</v>
      </c>
      <c r="F232" t="s">
        <v>4316</v>
      </c>
      <c r="G232" t="s">
        <v>2366</v>
      </c>
      <c r="H232">
        <v>7</v>
      </c>
      <c r="L232">
        <v>2022</v>
      </c>
      <c r="O232" t="s">
        <v>4315</v>
      </c>
      <c r="AB232" t="s">
        <v>4314</v>
      </c>
      <c r="AD232" t="s">
        <v>4313</v>
      </c>
    </row>
    <row r="233" spans="1:30" x14ac:dyDescent="0.45">
      <c r="A233" t="s">
        <v>11759</v>
      </c>
      <c r="B233">
        <v>7</v>
      </c>
      <c r="D233" t="s">
        <v>4312</v>
      </c>
      <c r="E233" t="s">
        <v>4311</v>
      </c>
      <c r="F233" t="s">
        <v>4310</v>
      </c>
      <c r="G233" t="s">
        <v>4309</v>
      </c>
      <c r="H233">
        <v>93</v>
      </c>
      <c r="K233">
        <v>101770</v>
      </c>
      <c r="L233">
        <v>2022</v>
      </c>
      <c r="O233" t="s">
        <v>4308</v>
      </c>
      <c r="AB233" t="s">
        <v>4307</v>
      </c>
      <c r="AD233" t="s">
        <v>4306</v>
      </c>
    </row>
    <row r="234" spans="1:30" x14ac:dyDescent="0.45">
      <c r="A234" t="s">
        <v>11759</v>
      </c>
      <c r="B234">
        <v>7</v>
      </c>
      <c r="D234" t="s">
        <v>4305</v>
      </c>
      <c r="E234" t="s">
        <v>4304</v>
      </c>
      <c r="F234" t="s">
        <v>4303</v>
      </c>
      <c r="G234" t="s">
        <v>795</v>
      </c>
      <c r="H234">
        <v>39</v>
      </c>
      <c r="I234">
        <v>2</v>
      </c>
      <c r="K234">
        <v>101675</v>
      </c>
      <c r="L234">
        <v>2022</v>
      </c>
      <c r="O234" t="s">
        <v>4302</v>
      </c>
      <c r="AB234" t="s">
        <v>4301</v>
      </c>
      <c r="AD234" t="s">
        <v>4300</v>
      </c>
    </row>
    <row r="235" spans="1:30" x14ac:dyDescent="0.45">
      <c r="A235" t="s">
        <v>11759</v>
      </c>
      <c r="B235">
        <v>7</v>
      </c>
      <c r="D235" t="s">
        <v>4299</v>
      </c>
      <c r="E235" t="s">
        <v>4298</v>
      </c>
      <c r="F235" t="s">
        <v>4297</v>
      </c>
      <c r="G235" t="s">
        <v>720</v>
      </c>
      <c r="H235">
        <v>215</v>
      </c>
      <c r="K235" t="s">
        <v>4296</v>
      </c>
      <c r="L235">
        <v>2022</v>
      </c>
      <c r="N235" t="s">
        <v>3879</v>
      </c>
      <c r="O235" t="s">
        <v>4295</v>
      </c>
      <c r="AB235" t="s">
        <v>4294</v>
      </c>
      <c r="AD235" t="s">
        <v>4293</v>
      </c>
    </row>
    <row r="236" spans="1:30" x14ac:dyDescent="0.45">
      <c r="A236" t="s">
        <v>11759</v>
      </c>
      <c r="B236">
        <v>7</v>
      </c>
      <c r="D236" t="s">
        <v>4292</v>
      </c>
      <c r="E236" t="s">
        <v>4291</v>
      </c>
      <c r="F236" t="s">
        <v>4290</v>
      </c>
      <c r="G236" t="s">
        <v>4289</v>
      </c>
      <c r="H236">
        <v>2</v>
      </c>
      <c r="I236">
        <v>4</v>
      </c>
      <c r="K236" t="s">
        <v>4288</v>
      </c>
      <c r="L236">
        <v>2021</v>
      </c>
      <c r="O236" t="s">
        <v>4287</v>
      </c>
      <c r="AB236" t="s">
        <v>4286</v>
      </c>
      <c r="AD236" t="s">
        <v>4285</v>
      </c>
    </row>
    <row r="237" spans="1:30" x14ac:dyDescent="0.45">
      <c r="A237" t="s">
        <v>11759</v>
      </c>
      <c r="B237">
        <v>7</v>
      </c>
      <c r="D237" t="s">
        <v>4284</v>
      </c>
      <c r="E237" t="s">
        <v>4283</v>
      </c>
      <c r="F237" t="s">
        <v>4282</v>
      </c>
      <c r="G237" t="s">
        <v>830</v>
      </c>
      <c r="H237">
        <v>173</v>
      </c>
      <c r="K237">
        <v>121080</v>
      </c>
      <c r="L237">
        <v>2021</v>
      </c>
      <c r="O237" t="s">
        <v>4281</v>
      </c>
      <c r="AB237" t="s">
        <v>4280</v>
      </c>
      <c r="AD237" t="s">
        <v>4279</v>
      </c>
    </row>
    <row r="238" spans="1:30" x14ac:dyDescent="0.45">
      <c r="A238" t="s">
        <v>11759</v>
      </c>
      <c r="B238">
        <v>7</v>
      </c>
      <c r="D238" t="s">
        <v>4278</v>
      </c>
      <c r="E238" t="s">
        <v>4277</v>
      </c>
      <c r="F238" t="s">
        <v>4276</v>
      </c>
      <c r="G238" t="s">
        <v>3300</v>
      </c>
      <c r="H238">
        <v>25</v>
      </c>
      <c r="K238">
        <v>100378</v>
      </c>
      <c r="L238">
        <v>2022</v>
      </c>
      <c r="O238" t="s">
        <v>4275</v>
      </c>
      <c r="AB238" t="s">
        <v>4274</v>
      </c>
      <c r="AD238" t="s">
        <v>4273</v>
      </c>
    </row>
    <row r="239" spans="1:30" x14ac:dyDescent="0.45">
      <c r="A239" t="s">
        <v>11759</v>
      </c>
      <c r="B239">
        <v>7</v>
      </c>
      <c r="D239" t="s">
        <v>4272</v>
      </c>
      <c r="E239" t="s">
        <v>4271</v>
      </c>
      <c r="F239" t="s">
        <v>4270</v>
      </c>
      <c r="G239" t="s">
        <v>766</v>
      </c>
      <c r="H239">
        <v>63</v>
      </c>
      <c r="K239">
        <v>102456</v>
      </c>
      <c r="L239">
        <v>2022</v>
      </c>
      <c r="O239" t="s">
        <v>4269</v>
      </c>
      <c r="AB239" t="s">
        <v>4268</v>
      </c>
      <c r="AD239" t="s">
        <v>4267</v>
      </c>
    </row>
    <row r="240" spans="1:30" x14ac:dyDescent="0.45">
      <c r="A240" t="s">
        <v>11759</v>
      </c>
      <c r="B240">
        <v>7</v>
      </c>
      <c r="D240" t="s">
        <v>4266</v>
      </c>
      <c r="E240" t="s">
        <v>4265</v>
      </c>
      <c r="F240" t="s">
        <v>4264</v>
      </c>
      <c r="G240" t="s">
        <v>902</v>
      </c>
      <c r="H240">
        <v>109</v>
      </c>
      <c r="K240" t="s">
        <v>4263</v>
      </c>
      <c r="L240">
        <v>2022</v>
      </c>
      <c r="N240" t="s">
        <v>4262</v>
      </c>
      <c r="O240" t="s">
        <v>4261</v>
      </c>
      <c r="AB240" t="s">
        <v>4260</v>
      </c>
      <c r="AD240" t="s">
        <v>4259</v>
      </c>
    </row>
    <row r="241" spans="1:31" x14ac:dyDescent="0.45">
      <c r="A241" t="s">
        <v>11759</v>
      </c>
      <c r="B241">
        <v>7</v>
      </c>
      <c r="D241" t="s">
        <v>4258</v>
      </c>
      <c r="E241" t="s">
        <v>4257</v>
      </c>
      <c r="F241" t="s">
        <v>4256</v>
      </c>
      <c r="G241" t="s">
        <v>3425</v>
      </c>
      <c r="H241">
        <v>3</v>
      </c>
      <c r="I241">
        <v>2</v>
      </c>
      <c r="K241">
        <v>100061</v>
      </c>
      <c r="L241">
        <v>2022</v>
      </c>
      <c r="O241" t="s">
        <v>4255</v>
      </c>
      <c r="AB241" t="s">
        <v>4254</v>
      </c>
      <c r="AD241" t="s">
        <v>4253</v>
      </c>
    </row>
    <row r="242" spans="1:31" x14ac:dyDescent="0.45">
      <c r="A242" t="s">
        <v>11759</v>
      </c>
      <c r="B242">
        <v>7</v>
      </c>
      <c r="D242" t="s">
        <v>4252</v>
      </c>
      <c r="E242" t="s">
        <v>4251</v>
      </c>
      <c r="F242" t="s">
        <v>4250</v>
      </c>
      <c r="G242" t="s">
        <v>1013</v>
      </c>
      <c r="H242">
        <v>434</v>
      </c>
      <c r="I242">
        <v>11</v>
      </c>
      <c r="K242">
        <v>167505</v>
      </c>
      <c r="L242">
        <v>2022</v>
      </c>
      <c r="N242" t="s">
        <v>1012</v>
      </c>
      <c r="O242" t="s">
        <v>4249</v>
      </c>
      <c r="AB242" t="s">
        <v>4248</v>
      </c>
      <c r="AD242" t="s">
        <v>4247</v>
      </c>
    </row>
    <row r="243" spans="1:31" x14ac:dyDescent="0.45">
      <c r="A243" t="s">
        <v>11759</v>
      </c>
      <c r="B243">
        <v>7</v>
      </c>
      <c r="D243" t="s">
        <v>4246</v>
      </c>
      <c r="E243" t="s">
        <v>4245</v>
      </c>
      <c r="F243" t="s">
        <v>4244</v>
      </c>
      <c r="G243" t="s">
        <v>4243</v>
      </c>
      <c r="H243">
        <v>18</v>
      </c>
      <c r="K243">
        <v>100511</v>
      </c>
      <c r="L243">
        <v>2022</v>
      </c>
      <c r="O243" t="s">
        <v>4242</v>
      </c>
      <c r="AB243" t="s">
        <v>4241</v>
      </c>
      <c r="AD243" t="s">
        <v>4240</v>
      </c>
    </row>
    <row r="244" spans="1:31" x14ac:dyDescent="0.45">
      <c r="A244" t="s">
        <v>11759</v>
      </c>
      <c r="B244">
        <v>7</v>
      </c>
      <c r="D244" t="s">
        <v>4239</v>
      </c>
      <c r="E244" t="s">
        <v>4238</v>
      </c>
      <c r="F244" t="s">
        <v>4237</v>
      </c>
      <c r="G244" t="s">
        <v>795</v>
      </c>
      <c r="H244">
        <v>38</v>
      </c>
      <c r="I244">
        <v>4</v>
      </c>
      <c r="K244">
        <v>101600</v>
      </c>
      <c r="L244">
        <v>2021</v>
      </c>
      <c r="O244" t="s">
        <v>4236</v>
      </c>
      <c r="AB244" t="s">
        <v>4235</v>
      </c>
      <c r="AD244" t="s">
        <v>4234</v>
      </c>
    </row>
    <row r="245" spans="1:31" x14ac:dyDescent="0.45">
      <c r="A245" t="s">
        <v>11759</v>
      </c>
      <c r="B245">
        <v>7</v>
      </c>
      <c r="D245" t="s">
        <v>4233</v>
      </c>
      <c r="E245" t="s">
        <v>4232</v>
      </c>
      <c r="F245" t="s">
        <v>4231</v>
      </c>
      <c r="G245" t="s">
        <v>795</v>
      </c>
      <c r="H245">
        <v>38</v>
      </c>
      <c r="I245">
        <v>4</v>
      </c>
      <c r="K245">
        <v>101628</v>
      </c>
      <c r="L245">
        <v>2021</v>
      </c>
      <c r="O245" t="s">
        <v>4230</v>
      </c>
      <c r="AB245" t="s">
        <v>4229</v>
      </c>
      <c r="AD245" t="s">
        <v>4228</v>
      </c>
    </row>
    <row r="246" spans="1:31" x14ac:dyDescent="0.45">
      <c r="A246" t="s">
        <v>11759</v>
      </c>
      <c r="B246">
        <v>7</v>
      </c>
      <c r="D246" t="s">
        <v>4227</v>
      </c>
      <c r="E246" t="s">
        <v>4226</v>
      </c>
      <c r="F246" t="s">
        <v>4225</v>
      </c>
      <c r="G246" t="s">
        <v>626</v>
      </c>
      <c r="H246">
        <v>316</v>
      </c>
      <c r="K246">
        <v>128254</v>
      </c>
      <c r="L246">
        <v>2021</v>
      </c>
      <c r="O246" t="s">
        <v>4224</v>
      </c>
      <c r="AB246" t="s">
        <v>4223</v>
      </c>
      <c r="AD246" t="s">
        <v>4222</v>
      </c>
    </row>
    <row r="247" spans="1:31" x14ac:dyDescent="0.45">
      <c r="A247" t="s">
        <v>11759</v>
      </c>
      <c r="B247">
        <v>7</v>
      </c>
      <c r="D247" t="s">
        <v>4221</v>
      </c>
      <c r="E247" t="s">
        <v>4220</v>
      </c>
      <c r="F247" t="s">
        <v>4219</v>
      </c>
      <c r="G247" t="s">
        <v>4218</v>
      </c>
      <c r="H247">
        <v>8</v>
      </c>
      <c r="I247">
        <v>6</v>
      </c>
      <c r="K247" t="s">
        <v>4217</v>
      </c>
      <c r="L247">
        <v>2021</v>
      </c>
      <c r="O247" t="s">
        <v>4216</v>
      </c>
      <c r="AB247" t="s">
        <v>4215</v>
      </c>
      <c r="AD247" t="s">
        <v>4214</v>
      </c>
    </row>
    <row r="248" spans="1:31" x14ac:dyDescent="0.45">
      <c r="A248" t="s">
        <v>11759</v>
      </c>
      <c r="B248">
        <v>7</v>
      </c>
      <c r="D248" t="s">
        <v>4213</v>
      </c>
      <c r="E248" t="s">
        <v>4212</v>
      </c>
      <c r="F248" t="s">
        <v>4211</v>
      </c>
      <c r="G248" t="s">
        <v>2612</v>
      </c>
      <c r="H248">
        <v>47</v>
      </c>
      <c r="I248">
        <v>5</v>
      </c>
      <c r="K248">
        <v>102436</v>
      </c>
      <c r="L248">
        <v>2021</v>
      </c>
      <c r="O248" t="s">
        <v>4210</v>
      </c>
      <c r="AB248" t="s">
        <v>4209</v>
      </c>
      <c r="AD248" t="s">
        <v>4208</v>
      </c>
    </row>
    <row r="249" spans="1:31" x14ac:dyDescent="0.45">
      <c r="A249" t="s">
        <v>11759</v>
      </c>
      <c r="B249">
        <v>7</v>
      </c>
      <c r="D249" t="s">
        <v>4207</v>
      </c>
      <c r="E249" t="s">
        <v>4206</v>
      </c>
      <c r="F249" t="s">
        <v>4205</v>
      </c>
      <c r="G249" t="s">
        <v>1596</v>
      </c>
      <c r="H249">
        <v>25</v>
      </c>
      <c r="I249">
        <v>9</v>
      </c>
      <c r="K249" t="s">
        <v>4204</v>
      </c>
      <c r="L249">
        <v>2022</v>
      </c>
      <c r="O249" t="s">
        <v>4203</v>
      </c>
      <c r="AB249" t="s">
        <v>4202</v>
      </c>
      <c r="AD249" t="s">
        <v>4201</v>
      </c>
    </row>
    <row r="250" spans="1:31" x14ac:dyDescent="0.45">
      <c r="A250" t="s">
        <v>11759</v>
      </c>
      <c r="B250">
        <v>7</v>
      </c>
      <c r="D250" t="s">
        <v>4200</v>
      </c>
      <c r="E250" t="s">
        <v>4199</v>
      </c>
      <c r="F250" t="s">
        <v>4198</v>
      </c>
      <c r="G250" t="s">
        <v>655</v>
      </c>
      <c r="H250">
        <v>23</v>
      </c>
      <c r="I250">
        <v>11</v>
      </c>
      <c r="L250">
        <v>2021</v>
      </c>
      <c r="O250" t="s">
        <v>4197</v>
      </c>
      <c r="AB250" t="s">
        <v>4196</v>
      </c>
      <c r="AD250" t="s">
        <v>4195</v>
      </c>
    </row>
    <row r="251" spans="1:31" x14ac:dyDescent="0.45">
      <c r="A251" t="s">
        <v>11759</v>
      </c>
      <c r="B251">
        <v>7</v>
      </c>
      <c r="D251" t="s">
        <v>4194</v>
      </c>
      <c r="E251" t="s">
        <v>4193</v>
      </c>
      <c r="F251" t="s">
        <v>4192</v>
      </c>
      <c r="G251" t="s">
        <v>3219</v>
      </c>
      <c r="H251">
        <v>156</v>
      </c>
      <c r="K251">
        <v>104623</v>
      </c>
      <c r="L251">
        <v>2021</v>
      </c>
      <c r="O251" t="s">
        <v>4191</v>
      </c>
      <c r="AB251" t="s">
        <v>4190</v>
      </c>
      <c r="AD251" t="s">
        <v>4189</v>
      </c>
    </row>
    <row r="252" spans="1:31" x14ac:dyDescent="0.45">
      <c r="A252" t="s">
        <v>11759</v>
      </c>
      <c r="B252">
        <v>7</v>
      </c>
      <c r="D252" t="s">
        <v>4188</v>
      </c>
      <c r="E252" t="s">
        <v>4187</v>
      </c>
      <c r="F252" t="s">
        <v>4186</v>
      </c>
      <c r="G252" t="s">
        <v>4185</v>
      </c>
      <c r="H252">
        <v>6</v>
      </c>
      <c r="I252">
        <v>1</v>
      </c>
      <c r="K252">
        <v>100270</v>
      </c>
      <c r="L252">
        <v>2022</v>
      </c>
      <c r="O252" t="s">
        <v>4184</v>
      </c>
      <c r="AB252" t="s">
        <v>4183</v>
      </c>
      <c r="AD252" t="s">
        <v>4182</v>
      </c>
    </row>
    <row r="253" spans="1:31" x14ac:dyDescent="0.45">
      <c r="A253" t="s">
        <v>11759</v>
      </c>
      <c r="B253">
        <v>7</v>
      </c>
      <c r="D253" t="s">
        <v>4181</v>
      </c>
      <c r="E253" t="s">
        <v>4180</v>
      </c>
      <c r="F253" t="s">
        <v>4179</v>
      </c>
      <c r="G253" t="s">
        <v>850</v>
      </c>
      <c r="H253">
        <v>4</v>
      </c>
      <c r="I253">
        <v>4</v>
      </c>
      <c r="K253" t="s">
        <v>4178</v>
      </c>
      <c r="L253">
        <v>2022</v>
      </c>
      <c r="O253" t="s">
        <v>4177</v>
      </c>
      <c r="AB253" t="s">
        <v>4176</v>
      </c>
    </row>
    <row r="254" spans="1:31" x14ac:dyDescent="0.45">
      <c r="A254" t="s">
        <v>11759</v>
      </c>
      <c r="B254">
        <v>7</v>
      </c>
      <c r="D254" t="s">
        <v>4175</v>
      </c>
      <c r="E254" t="s">
        <v>4174</v>
      </c>
      <c r="F254" t="s">
        <v>4173</v>
      </c>
      <c r="G254" t="s">
        <v>662</v>
      </c>
      <c r="H254">
        <v>69</v>
      </c>
      <c r="K254">
        <v>101797</v>
      </c>
      <c r="L254">
        <v>2022</v>
      </c>
      <c r="O254" t="s">
        <v>4172</v>
      </c>
      <c r="AB254" t="s">
        <v>4171</v>
      </c>
      <c r="AD254" t="s">
        <v>4170</v>
      </c>
    </row>
    <row r="255" spans="1:31" x14ac:dyDescent="0.45">
      <c r="A255" t="s">
        <v>11759</v>
      </c>
      <c r="B255">
        <v>7</v>
      </c>
      <c r="D255" t="s">
        <v>4169</v>
      </c>
      <c r="E255" t="s">
        <v>4168</v>
      </c>
      <c r="F255" t="s">
        <v>4167</v>
      </c>
      <c r="G255" t="s">
        <v>877</v>
      </c>
      <c r="H255">
        <v>34</v>
      </c>
      <c r="I255">
        <v>10</v>
      </c>
      <c r="J255" t="s">
        <v>876</v>
      </c>
      <c r="L255">
        <v>2022</v>
      </c>
      <c r="P255" t="s">
        <v>4166</v>
      </c>
      <c r="AC255" t="s">
        <v>4165</v>
      </c>
      <c r="AE255" t="s">
        <v>4164</v>
      </c>
    </row>
    <row r="256" spans="1:31" x14ac:dyDescent="0.45">
      <c r="A256" t="s">
        <v>11759</v>
      </c>
      <c r="B256">
        <v>7</v>
      </c>
      <c r="D256" t="s">
        <v>4163</v>
      </c>
      <c r="E256" t="s">
        <v>4162</v>
      </c>
      <c r="F256" t="s">
        <v>4161</v>
      </c>
      <c r="G256" t="s">
        <v>3621</v>
      </c>
      <c r="H256">
        <v>25</v>
      </c>
      <c r="K256">
        <v>100245</v>
      </c>
      <c r="L256">
        <v>2021</v>
      </c>
      <c r="O256" t="s">
        <v>4160</v>
      </c>
      <c r="AB256" t="s">
        <v>4159</v>
      </c>
      <c r="AD256" t="s">
        <v>4158</v>
      </c>
    </row>
    <row r="257" spans="1:30" x14ac:dyDescent="0.45">
      <c r="A257" t="s">
        <v>11759</v>
      </c>
      <c r="B257">
        <v>7</v>
      </c>
      <c r="D257" t="s">
        <v>4157</v>
      </c>
      <c r="E257" t="s">
        <v>4156</v>
      </c>
      <c r="F257" t="s">
        <v>4155</v>
      </c>
      <c r="G257" t="s">
        <v>4154</v>
      </c>
      <c r="H257">
        <v>232</v>
      </c>
      <c r="K257">
        <v>107489</v>
      </c>
      <c r="L257">
        <v>2021</v>
      </c>
      <c r="O257" t="s">
        <v>4153</v>
      </c>
      <c r="AB257" t="s">
        <v>4152</v>
      </c>
      <c r="AD257" t="s">
        <v>4151</v>
      </c>
    </row>
    <row r="258" spans="1:30" x14ac:dyDescent="0.45">
      <c r="A258" t="s">
        <v>11759</v>
      </c>
      <c r="B258">
        <v>7</v>
      </c>
      <c r="D258" t="s">
        <v>4150</v>
      </c>
      <c r="E258" t="s">
        <v>4149</v>
      </c>
      <c r="F258" t="s">
        <v>4148</v>
      </c>
      <c r="G258" t="s">
        <v>4147</v>
      </c>
      <c r="H258">
        <v>45</v>
      </c>
      <c r="K258">
        <v>101302</v>
      </c>
      <c r="L258">
        <v>2022</v>
      </c>
      <c r="O258" t="s">
        <v>4146</v>
      </c>
      <c r="AB258" t="s">
        <v>4145</v>
      </c>
    </row>
    <row r="259" spans="1:30" x14ac:dyDescent="0.45">
      <c r="A259" t="s">
        <v>11759</v>
      </c>
      <c r="B259">
        <v>7</v>
      </c>
      <c r="D259" t="s">
        <v>4144</v>
      </c>
      <c r="E259" t="s">
        <v>4143</v>
      </c>
      <c r="F259" t="s">
        <v>4142</v>
      </c>
      <c r="G259" t="s">
        <v>1717</v>
      </c>
      <c r="H259">
        <v>46</v>
      </c>
      <c r="I259">
        <v>7</v>
      </c>
      <c r="K259">
        <v>102308</v>
      </c>
      <c r="L259">
        <v>2022</v>
      </c>
      <c r="O259" t="s">
        <v>4141</v>
      </c>
      <c r="AB259" t="s">
        <v>4140</v>
      </c>
      <c r="AD259" t="s">
        <v>4139</v>
      </c>
    </row>
    <row r="260" spans="1:30" x14ac:dyDescent="0.45">
      <c r="A260" t="s">
        <v>11759</v>
      </c>
      <c r="B260">
        <v>7</v>
      </c>
      <c r="D260" t="s">
        <v>4138</v>
      </c>
      <c r="E260" t="s">
        <v>4137</v>
      </c>
      <c r="F260" t="s">
        <v>4136</v>
      </c>
      <c r="G260" t="s">
        <v>3810</v>
      </c>
      <c r="H260">
        <v>3</v>
      </c>
      <c r="K260">
        <v>100043</v>
      </c>
      <c r="L260">
        <v>2022</v>
      </c>
      <c r="O260" t="s">
        <v>4135</v>
      </c>
      <c r="AB260" t="s">
        <v>4134</v>
      </c>
      <c r="AD260" t="s">
        <v>4133</v>
      </c>
    </row>
    <row r="261" spans="1:30" x14ac:dyDescent="0.45">
      <c r="A261" t="s">
        <v>11759</v>
      </c>
      <c r="B261">
        <v>7</v>
      </c>
      <c r="D261" t="s">
        <v>4132</v>
      </c>
      <c r="E261" t="s">
        <v>4131</v>
      </c>
      <c r="F261" t="s">
        <v>4130</v>
      </c>
      <c r="G261" t="s">
        <v>720</v>
      </c>
      <c r="H261">
        <v>204</v>
      </c>
      <c r="K261" t="s">
        <v>4129</v>
      </c>
      <c r="L261">
        <v>2022</v>
      </c>
      <c r="N261" t="s">
        <v>4059</v>
      </c>
      <c r="O261" t="s">
        <v>4128</v>
      </c>
      <c r="AB261" t="s">
        <v>4127</v>
      </c>
      <c r="AD261" t="s">
        <v>4126</v>
      </c>
    </row>
    <row r="262" spans="1:30" x14ac:dyDescent="0.45">
      <c r="A262" t="s">
        <v>11759</v>
      </c>
      <c r="B262">
        <v>7</v>
      </c>
      <c r="D262" t="s">
        <v>4125</v>
      </c>
      <c r="E262" t="s">
        <v>4124</v>
      </c>
      <c r="F262" t="s">
        <v>4123</v>
      </c>
      <c r="G262" t="s">
        <v>930</v>
      </c>
      <c r="H262">
        <v>313</v>
      </c>
      <c r="K262">
        <v>108743</v>
      </c>
      <c r="L262">
        <v>2022</v>
      </c>
      <c r="O262" t="s">
        <v>4122</v>
      </c>
      <c r="AB262" t="s">
        <v>4121</v>
      </c>
      <c r="AD262" t="s">
        <v>4120</v>
      </c>
    </row>
    <row r="263" spans="1:30" x14ac:dyDescent="0.45">
      <c r="A263" t="s">
        <v>11759</v>
      </c>
      <c r="B263">
        <v>7</v>
      </c>
      <c r="D263" t="s">
        <v>4119</v>
      </c>
      <c r="E263" t="s">
        <v>4118</v>
      </c>
      <c r="F263" t="s">
        <v>4117</v>
      </c>
      <c r="G263" t="s">
        <v>759</v>
      </c>
      <c r="H263">
        <v>139</v>
      </c>
      <c r="K263" t="s">
        <v>4116</v>
      </c>
      <c r="L263">
        <v>2022</v>
      </c>
      <c r="O263" t="s">
        <v>4115</v>
      </c>
      <c r="AB263" t="s">
        <v>4114</v>
      </c>
      <c r="AD263" t="s">
        <v>4113</v>
      </c>
    </row>
    <row r="264" spans="1:30" x14ac:dyDescent="0.45">
      <c r="A264" t="s">
        <v>11759</v>
      </c>
      <c r="B264">
        <v>7</v>
      </c>
      <c r="D264" t="s">
        <v>4112</v>
      </c>
      <c r="E264" t="s">
        <v>4111</v>
      </c>
      <c r="F264" t="s">
        <v>4110</v>
      </c>
      <c r="G264" t="s">
        <v>720</v>
      </c>
      <c r="H264">
        <v>215</v>
      </c>
      <c r="K264" t="s">
        <v>4109</v>
      </c>
      <c r="L264">
        <v>2022</v>
      </c>
      <c r="N264" t="s">
        <v>3879</v>
      </c>
      <c r="O264" t="s">
        <v>4108</v>
      </c>
      <c r="AB264" t="s">
        <v>4107</v>
      </c>
      <c r="AD264" t="s">
        <v>4106</v>
      </c>
    </row>
    <row r="265" spans="1:30" x14ac:dyDescent="0.45">
      <c r="A265" t="s">
        <v>11759</v>
      </c>
      <c r="B265">
        <v>7</v>
      </c>
      <c r="D265" t="s">
        <v>4105</v>
      </c>
      <c r="E265" t="s">
        <v>4104</v>
      </c>
      <c r="F265" t="s">
        <v>4103</v>
      </c>
      <c r="G265" t="s">
        <v>3972</v>
      </c>
      <c r="H265">
        <v>1</v>
      </c>
      <c r="I265">
        <v>2</v>
      </c>
      <c r="K265">
        <v>100029</v>
      </c>
      <c r="L265">
        <v>2021</v>
      </c>
      <c r="O265" t="s">
        <v>4102</v>
      </c>
      <c r="AB265" t="s">
        <v>4101</v>
      </c>
      <c r="AD265" t="s">
        <v>4100</v>
      </c>
    </row>
    <row r="266" spans="1:30" x14ac:dyDescent="0.45">
      <c r="A266" t="s">
        <v>11759</v>
      </c>
      <c r="B266">
        <v>7</v>
      </c>
      <c r="D266" t="s">
        <v>4099</v>
      </c>
      <c r="E266" t="s">
        <v>4098</v>
      </c>
      <c r="F266" t="s">
        <v>4097</v>
      </c>
      <c r="G266" t="s">
        <v>902</v>
      </c>
      <c r="H266">
        <v>107</v>
      </c>
      <c r="K266" t="s">
        <v>4096</v>
      </c>
      <c r="L266">
        <v>2022</v>
      </c>
      <c r="N266" t="s">
        <v>4018</v>
      </c>
      <c r="O266" t="s">
        <v>4095</v>
      </c>
      <c r="AB266" t="s">
        <v>4094</v>
      </c>
      <c r="AD266" t="s">
        <v>4093</v>
      </c>
    </row>
    <row r="267" spans="1:30" x14ac:dyDescent="0.45">
      <c r="A267" t="s">
        <v>11759</v>
      </c>
      <c r="B267">
        <v>7</v>
      </c>
      <c r="D267" t="s">
        <v>4092</v>
      </c>
      <c r="E267" t="s">
        <v>4091</v>
      </c>
      <c r="F267" t="s">
        <v>4090</v>
      </c>
      <c r="G267" t="s">
        <v>720</v>
      </c>
      <c r="H267">
        <v>200</v>
      </c>
      <c r="K267" t="s">
        <v>4089</v>
      </c>
      <c r="L267">
        <v>2022</v>
      </c>
      <c r="N267" t="s">
        <v>4038</v>
      </c>
      <c r="O267" t="s">
        <v>4088</v>
      </c>
      <c r="AB267" t="s">
        <v>4087</v>
      </c>
      <c r="AD267" t="s">
        <v>4086</v>
      </c>
    </row>
    <row r="268" spans="1:30" x14ac:dyDescent="0.45">
      <c r="A268" t="s">
        <v>11759</v>
      </c>
      <c r="B268">
        <v>7</v>
      </c>
      <c r="D268" t="s">
        <v>4085</v>
      </c>
      <c r="E268" t="s">
        <v>4084</v>
      </c>
      <c r="F268" t="s">
        <v>4083</v>
      </c>
      <c r="G268" t="s">
        <v>720</v>
      </c>
      <c r="H268">
        <v>197</v>
      </c>
      <c r="K268" t="s">
        <v>4082</v>
      </c>
      <c r="L268">
        <v>2022</v>
      </c>
      <c r="N268" t="s">
        <v>4081</v>
      </c>
      <c r="O268" t="s">
        <v>4080</v>
      </c>
      <c r="AB268" t="s">
        <v>4079</v>
      </c>
      <c r="AD268" t="s">
        <v>4078</v>
      </c>
    </row>
    <row r="269" spans="1:30" x14ac:dyDescent="0.45">
      <c r="A269" t="s">
        <v>11759</v>
      </c>
      <c r="B269">
        <v>7</v>
      </c>
      <c r="D269" t="s">
        <v>4077</v>
      </c>
      <c r="E269" t="s">
        <v>4076</v>
      </c>
      <c r="F269" t="s">
        <v>4075</v>
      </c>
      <c r="G269" t="s">
        <v>4074</v>
      </c>
      <c r="H269">
        <v>164</v>
      </c>
      <c r="K269">
        <v>112901</v>
      </c>
      <c r="L269">
        <v>2022</v>
      </c>
      <c r="O269" t="s">
        <v>4073</v>
      </c>
      <c r="AB269" t="s">
        <v>4072</v>
      </c>
      <c r="AD269" t="s">
        <v>4071</v>
      </c>
    </row>
    <row r="270" spans="1:30" x14ac:dyDescent="0.45">
      <c r="A270" t="s">
        <v>11759</v>
      </c>
      <c r="B270">
        <v>7</v>
      </c>
      <c r="D270" t="s">
        <v>4070</v>
      </c>
      <c r="E270" t="s">
        <v>4069</v>
      </c>
      <c r="F270" t="s">
        <v>4068</v>
      </c>
      <c r="G270" t="s">
        <v>4067</v>
      </c>
      <c r="H270">
        <v>34</v>
      </c>
      <c r="I270">
        <v>4</v>
      </c>
      <c r="K270">
        <v>101945</v>
      </c>
      <c r="L270">
        <v>2022</v>
      </c>
      <c r="O270" t="s">
        <v>4066</v>
      </c>
      <c r="AB270" t="s">
        <v>4065</v>
      </c>
      <c r="AD270" t="s">
        <v>4064</v>
      </c>
    </row>
    <row r="271" spans="1:30" x14ac:dyDescent="0.45">
      <c r="A271" t="s">
        <v>11759</v>
      </c>
      <c r="B271">
        <v>7</v>
      </c>
      <c r="D271" t="s">
        <v>4063</v>
      </c>
      <c r="E271" t="s">
        <v>4062</v>
      </c>
      <c r="F271" t="s">
        <v>4061</v>
      </c>
      <c r="G271" t="s">
        <v>720</v>
      </c>
      <c r="H271">
        <v>204</v>
      </c>
      <c r="K271" t="s">
        <v>4060</v>
      </c>
      <c r="L271">
        <v>2022</v>
      </c>
      <c r="N271" t="s">
        <v>4059</v>
      </c>
      <c r="O271" t="s">
        <v>4058</v>
      </c>
      <c r="AB271" t="s">
        <v>4057</v>
      </c>
      <c r="AD271" t="s">
        <v>4056</v>
      </c>
    </row>
    <row r="272" spans="1:30" x14ac:dyDescent="0.45">
      <c r="A272" t="s">
        <v>11759</v>
      </c>
      <c r="B272">
        <v>7</v>
      </c>
      <c r="D272" t="s">
        <v>4055</v>
      </c>
      <c r="E272" t="s">
        <v>4054</v>
      </c>
      <c r="F272" t="s">
        <v>4053</v>
      </c>
      <c r="G272" t="s">
        <v>3189</v>
      </c>
      <c r="H272">
        <v>182</v>
      </c>
      <c r="K272">
        <v>111088</v>
      </c>
      <c r="L272">
        <v>2021</v>
      </c>
      <c r="O272" t="s">
        <v>4052</v>
      </c>
      <c r="AB272" t="s">
        <v>4051</v>
      </c>
      <c r="AD272" t="s">
        <v>4050</v>
      </c>
    </row>
    <row r="273" spans="1:30" x14ac:dyDescent="0.45">
      <c r="A273" t="s">
        <v>11759</v>
      </c>
      <c r="B273">
        <v>7</v>
      </c>
      <c r="D273" t="s">
        <v>4049</v>
      </c>
      <c r="E273" t="s">
        <v>4048</v>
      </c>
      <c r="F273" t="s">
        <v>4047</v>
      </c>
      <c r="G273" t="s">
        <v>4046</v>
      </c>
      <c r="H273">
        <v>10</v>
      </c>
      <c r="I273">
        <v>2</v>
      </c>
      <c r="L273">
        <v>2022</v>
      </c>
      <c r="O273" t="s">
        <v>4045</v>
      </c>
      <c r="AB273" t="s">
        <v>4044</v>
      </c>
      <c r="AD273" t="s">
        <v>4043</v>
      </c>
    </row>
    <row r="274" spans="1:30" x14ac:dyDescent="0.45">
      <c r="A274" t="s">
        <v>11759</v>
      </c>
      <c r="B274">
        <v>7</v>
      </c>
      <c r="D274" t="s">
        <v>4042</v>
      </c>
      <c r="E274" t="s">
        <v>4041</v>
      </c>
      <c r="F274" t="s">
        <v>4040</v>
      </c>
      <c r="G274" t="s">
        <v>720</v>
      </c>
      <c r="H274">
        <v>200</v>
      </c>
      <c r="K274" t="s">
        <v>4039</v>
      </c>
      <c r="L274">
        <v>2022</v>
      </c>
      <c r="N274" t="s">
        <v>4038</v>
      </c>
      <c r="O274" t="s">
        <v>4037</v>
      </c>
      <c r="AB274" t="s">
        <v>4036</v>
      </c>
      <c r="AD274" t="s">
        <v>4035</v>
      </c>
    </row>
    <row r="275" spans="1:30" x14ac:dyDescent="0.45">
      <c r="A275" t="s">
        <v>11759</v>
      </c>
      <c r="B275">
        <v>7</v>
      </c>
      <c r="D275" t="s">
        <v>4034</v>
      </c>
      <c r="E275" t="s">
        <v>4033</v>
      </c>
      <c r="F275" t="s">
        <v>4032</v>
      </c>
      <c r="G275" t="s">
        <v>2679</v>
      </c>
      <c r="H275">
        <v>80</v>
      </c>
      <c r="K275">
        <v>102240</v>
      </c>
      <c r="L275">
        <v>2021</v>
      </c>
      <c r="O275" t="s">
        <v>4031</v>
      </c>
      <c r="AB275" t="s">
        <v>4030</v>
      </c>
      <c r="AD275" t="s">
        <v>4029</v>
      </c>
    </row>
    <row r="276" spans="1:30" x14ac:dyDescent="0.45">
      <c r="A276" t="s">
        <v>11759</v>
      </c>
      <c r="B276">
        <v>7</v>
      </c>
      <c r="D276" t="s">
        <v>4028</v>
      </c>
      <c r="E276" t="s">
        <v>4027</v>
      </c>
      <c r="F276" t="s">
        <v>4026</v>
      </c>
      <c r="G276" t="s">
        <v>1349</v>
      </c>
      <c r="H276">
        <v>161</v>
      </c>
      <c r="K276">
        <v>105082</v>
      </c>
      <c r="L276">
        <v>2022</v>
      </c>
      <c r="O276" t="s">
        <v>4025</v>
      </c>
      <c r="AB276" t="s">
        <v>4024</v>
      </c>
      <c r="AD276" t="s">
        <v>4023</v>
      </c>
    </row>
    <row r="277" spans="1:30" x14ac:dyDescent="0.45">
      <c r="A277" t="s">
        <v>11759</v>
      </c>
      <c r="B277">
        <v>7</v>
      </c>
      <c r="D277" t="s">
        <v>4022</v>
      </c>
      <c r="E277" t="s">
        <v>4021</v>
      </c>
      <c r="F277" t="s">
        <v>4020</v>
      </c>
      <c r="G277" t="s">
        <v>902</v>
      </c>
      <c r="H277">
        <v>107</v>
      </c>
      <c r="K277" t="s">
        <v>4019</v>
      </c>
      <c r="L277">
        <v>2022</v>
      </c>
      <c r="N277" t="s">
        <v>4018</v>
      </c>
      <c r="O277" t="s">
        <v>4017</v>
      </c>
      <c r="AB277" t="s">
        <v>4016</v>
      </c>
      <c r="AD277" t="s">
        <v>4015</v>
      </c>
    </row>
    <row r="278" spans="1:30" x14ac:dyDescent="0.45">
      <c r="A278" t="s">
        <v>11759</v>
      </c>
      <c r="B278">
        <v>7</v>
      </c>
      <c r="D278" t="s">
        <v>4014</v>
      </c>
      <c r="E278" t="s">
        <v>4013</v>
      </c>
      <c r="F278" t="s">
        <v>4012</v>
      </c>
      <c r="G278" t="s">
        <v>2380</v>
      </c>
      <c r="H278">
        <v>134</v>
      </c>
      <c r="K278">
        <v>101909</v>
      </c>
      <c r="L278">
        <v>2021</v>
      </c>
      <c r="O278" t="s">
        <v>4011</v>
      </c>
      <c r="AB278" t="s">
        <v>4010</v>
      </c>
      <c r="AD278" t="s">
        <v>4009</v>
      </c>
    </row>
    <row r="279" spans="1:30" x14ac:dyDescent="0.45">
      <c r="A279" t="s">
        <v>11759</v>
      </c>
      <c r="B279">
        <v>7</v>
      </c>
      <c r="D279" t="s">
        <v>4008</v>
      </c>
      <c r="E279" t="s">
        <v>4007</v>
      </c>
      <c r="F279" t="s">
        <v>4006</v>
      </c>
      <c r="G279" t="s">
        <v>4005</v>
      </c>
      <c r="H279">
        <v>8</v>
      </c>
      <c r="I279">
        <v>3</v>
      </c>
      <c r="L279">
        <v>2022</v>
      </c>
      <c r="O279" t="s">
        <v>4004</v>
      </c>
      <c r="AB279" t="s">
        <v>4003</v>
      </c>
      <c r="AD279" t="s">
        <v>4002</v>
      </c>
    </row>
    <row r="280" spans="1:30" x14ac:dyDescent="0.45">
      <c r="A280" t="s">
        <v>11759</v>
      </c>
      <c r="B280">
        <v>7</v>
      </c>
      <c r="D280" t="s">
        <v>4001</v>
      </c>
      <c r="E280" t="s">
        <v>4000</v>
      </c>
      <c r="F280" t="s">
        <v>3999</v>
      </c>
      <c r="G280" t="s">
        <v>3998</v>
      </c>
      <c r="H280">
        <v>12</v>
      </c>
      <c r="K280">
        <v>100137</v>
      </c>
      <c r="L280">
        <v>2022</v>
      </c>
      <c r="O280" t="s">
        <v>3997</v>
      </c>
      <c r="AB280" t="s">
        <v>3996</v>
      </c>
      <c r="AD280" t="s">
        <v>3995</v>
      </c>
    </row>
    <row r="281" spans="1:30" x14ac:dyDescent="0.45">
      <c r="A281" t="s">
        <v>11759</v>
      </c>
      <c r="B281">
        <v>7</v>
      </c>
      <c r="D281" t="s">
        <v>3994</v>
      </c>
      <c r="E281" t="s">
        <v>3993</v>
      </c>
      <c r="F281" t="s">
        <v>3992</v>
      </c>
      <c r="G281" t="s">
        <v>3991</v>
      </c>
      <c r="H281">
        <v>33</v>
      </c>
      <c r="K281">
        <v>100692</v>
      </c>
      <c r="L281">
        <v>2021</v>
      </c>
      <c r="O281" t="s">
        <v>3990</v>
      </c>
      <c r="AB281" t="s">
        <v>3989</v>
      </c>
    </row>
    <row r="282" spans="1:30" x14ac:dyDescent="0.45">
      <c r="A282" t="s">
        <v>11759</v>
      </c>
      <c r="B282">
        <v>7</v>
      </c>
      <c r="D282" t="s">
        <v>3988</v>
      </c>
      <c r="E282" t="s">
        <v>3987</v>
      </c>
      <c r="F282" t="s">
        <v>3986</v>
      </c>
      <c r="G282" t="s">
        <v>662</v>
      </c>
      <c r="H282">
        <v>66</v>
      </c>
      <c r="K282">
        <v>101745</v>
      </c>
      <c r="L282">
        <v>2022</v>
      </c>
      <c r="O282" t="s">
        <v>3985</v>
      </c>
      <c r="AB282" t="s">
        <v>3984</v>
      </c>
      <c r="AD282" t="s">
        <v>3983</v>
      </c>
    </row>
    <row r="283" spans="1:30" x14ac:dyDescent="0.45">
      <c r="A283" t="s">
        <v>11759</v>
      </c>
      <c r="B283">
        <v>7</v>
      </c>
      <c r="D283" t="s">
        <v>3982</v>
      </c>
      <c r="E283" t="s">
        <v>3981</v>
      </c>
      <c r="F283" t="s">
        <v>3980</v>
      </c>
      <c r="G283" t="s">
        <v>2652</v>
      </c>
      <c r="H283">
        <v>60</v>
      </c>
      <c r="K283" t="s">
        <v>3979</v>
      </c>
      <c r="L283">
        <v>2021</v>
      </c>
      <c r="O283" t="s">
        <v>3978</v>
      </c>
      <c r="AB283" t="s">
        <v>3977</v>
      </c>
      <c r="AD283" t="s">
        <v>3976</v>
      </c>
    </row>
    <row r="284" spans="1:30" x14ac:dyDescent="0.45">
      <c r="A284" t="s">
        <v>11759</v>
      </c>
      <c r="B284">
        <v>7</v>
      </c>
      <c r="D284" t="s">
        <v>3975</v>
      </c>
      <c r="E284" t="s">
        <v>3974</v>
      </c>
      <c r="F284" t="s">
        <v>3973</v>
      </c>
      <c r="G284" t="s">
        <v>3972</v>
      </c>
      <c r="H284">
        <v>1</v>
      </c>
      <c r="I284">
        <v>2</v>
      </c>
      <c r="K284">
        <v>100030</v>
      </c>
      <c r="L284">
        <v>2021</v>
      </c>
      <c r="O284" t="s">
        <v>3971</v>
      </c>
      <c r="AB284" t="s">
        <v>3970</v>
      </c>
      <c r="AD284" t="s">
        <v>3969</v>
      </c>
    </row>
    <row r="285" spans="1:30" x14ac:dyDescent="0.45">
      <c r="A285" t="s">
        <v>11759</v>
      </c>
      <c r="B285">
        <v>7</v>
      </c>
      <c r="D285" t="s">
        <v>3968</v>
      </c>
      <c r="E285" t="s">
        <v>3967</v>
      </c>
      <c r="F285" t="s">
        <v>3966</v>
      </c>
      <c r="G285" t="s">
        <v>3965</v>
      </c>
      <c r="H285">
        <v>44</v>
      </c>
      <c r="I285">
        <v>1</v>
      </c>
      <c r="K285" t="s">
        <v>3964</v>
      </c>
      <c r="L285">
        <v>2022</v>
      </c>
      <c r="N285" t="s">
        <v>3963</v>
      </c>
      <c r="O285" t="s">
        <v>3962</v>
      </c>
      <c r="AD285" t="s">
        <v>3961</v>
      </c>
    </row>
    <row r="286" spans="1:30" x14ac:dyDescent="0.45">
      <c r="A286" t="s">
        <v>11759</v>
      </c>
      <c r="B286">
        <v>7</v>
      </c>
      <c r="D286" t="s">
        <v>3960</v>
      </c>
      <c r="E286" t="s">
        <v>3959</v>
      </c>
      <c r="F286" t="s">
        <v>3958</v>
      </c>
      <c r="G286" t="s">
        <v>3957</v>
      </c>
      <c r="H286">
        <v>32</v>
      </c>
      <c r="I286">
        <v>1</v>
      </c>
      <c r="K286" t="s">
        <v>3956</v>
      </c>
      <c r="L286">
        <v>2022</v>
      </c>
      <c r="N286" t="s">
        <v>3955</v>
      </c>
      <c r="O286" t="s">
        <v>3954</v>
      </c>
      <c r="AD286" t="s">
        <v>3953</v>
      </c>
    </row>
    <row r="287" spans="1:30" x14ac:dyDescent="0.45">
      <c r="A287" t="s">
        <v>11759</v>
      </c>
      <c r="B287">
        <v>7</v>
      </c>
      <c r="D287" t="s">
        <v>3952</v>
      </c>
      <c r="E287" t="s">
        <v>3951</v>
      </c>
      <c r="F287" t="s">
        <v>3950</v>
      </c>
      <c r="G287" t="s">
        <v>1318</v>
      </c>
      <c r="H287">
        <v>196</v>
      </c>
      <c r="K287">
        <v>105965</v>
      </c>
      <c r="L287">
        <v>2022</v>
      </c>
      <c r="O287" t="s">
        <v>3949</v>
      </c>
      <c r="AB287" t="s">
        <v>3948</v>
      </c>
      <c r="AD287" t="s">
        <v>3947</v>
      </c>
    </row>
    <row r="288" spans="1:30" x14ac:dyDescent="0.45">
      <c r="A288" t="s">
        <v>11759</v>
      </c>
      <c r="B288">
        <v>7</v>
      </c>
      <c r="D288" t="s">
        <v>3946</v>
      </c>
      <c r="E288" t="s">
        <v>3945</v>
      </c>
      <c r="F288" t="s">
        <v>3944</v>
      </c>
      <c r="G288" t="s">
        <v>3943</v>
      </c>
      <c r="H288">
        <v>15</v>
      </c>
      <c r="K288">
        <v>100296</v>
      </c>
      <c r="L288">
        <v>2021</v>
      </c>
      <c r="N288" t="s">
        <v>3942</v>
      </c>
      <c r="O288" t="s">
        <v>3941</v>
      </c>
      <c r="AB288" t="s">
        <v>3940</v>
      </c>
      <c r="AD288" t="s">
        <v>3939</v>
      </c>
    </row>
    <row r="289" spans="1:30" x14ac:dyDescent="0.45">
      <c r="A289" t="s">
        <v>11759</v>
      </c>
      <c r="B289">
        <v>7</v>
      </c>
      <c r="D289" t="s">
        <v>3938</v>
      </c>
      <c r="E289" t="s">
        <v>3937</v>
      </c>
      <c r="F289" t="s">
        <v>3936</v>
      </c>
      <c r="G289" t="s">
        <v>3935</v>
      </c>
      <c r="H289">
        <v>33</v>
      </c>
      <c r="K289">
        <v>100462</v>
      </c>
      <c r="L289">
        <v>2022</v>
      </c>
      <c r="O289" t="s">
        <v>3934</v>
      </c>
      <c r="AB289" t="s">
        <v>3933</v>
      </c>
      <c r="AD289" t="s">
        <v>3932</v>
      </c>
    </row>
    <row r="290" spans="1:30" x14ac:dyDescent="0.45">
      <c r="A290" t="s">
        <v>11759</v>
      </c>
      <c r="B290">
        <v>7</v>
      </c>
      <c r="D290" t="s">
        <v>3931</v>
      </c>
      <c r="E290" t="s">
        <v>3930</v>
      </c>
      <c r="F290" t="s">
        <v>3929</v>
      </c>
      <c r="G290" t="s">
        <v>759</v>
      </c>
      <c r="H290">
        <v>142</v>
      </c>
      <c r="K290" t="s">
        <v>3928</v>
      </c>
      <c r="L290">
        <v>2022</v>
      </c>
      <c r="O290" t="s">
        <v>3927</v>
      </c>
      <c r="AB290" t="s">
        <v>3926</v>
      </c>
      <c r="AD290" t="s">
        <v>3925</v>
      </c>
    </row>
    <row r="291" spans="1:30" x14ac:dyDescent="0.45">
      <c r="A291" t="s">
        <v>11759</v>
      </c>
      <c r="B291">
        <v>7</v>
      </c>
      <c r="D291" t="s">
        <v>3924</v>
      </c>
      <c r="E291" t="s">
        <v>3923</v>
      </c>
      <c r="F291" t="s">
        <v>3922</v>
      </c>
      <c r="G291" t="s">
        <v>3921</v>
      </c>
      <c r="H291">
        <v>62</v>
      </c>
      <c r="K291" t="s">
        <v>3920</v>
      </c>
      <c r="L291">
        <v>2022</v>
      </c>
      <c r="N291" t="s">
        <v>3919</v>
      </c>
      <c r="O291" t="s">
        <v>3918</v>
      </c>
      <c r="AB291" t="s">
        <v>3917</v>
      </c>
      <c r="AD291" t="s">
        <v>3916</v>
      </c>
    </row>
    <row r="292" spans="1:30" x14ac:dyDescent="0.45">
      <c r="A292" t="s">
        <v>11759</v>
      </c>
      <c r="B292">
        <v>7</v>
      </c>
      <c r="D292" t="s">
        <v>3915</v>
      </c>
      <c r="E292" t="s">
        <v>3914</v>
      </c>
      <c r="F292" t="s">
        <v>3913</v>
      </c>
      <c r="G292" t="s">
        <v>3912</v>
      </c>
      <c r="H292">
        <v>150</v>
      </c>
      <c r="K292">
        <v>111459</v>
      </c>
      <c r="L292">
        <v>2021</v>
      </c>
      <c r="O292" t="s">
        <v>3911</v>
      </c>
      <c r="AB292" t="s">
        <v>3910</v>
      </c>
      <c r="AD292" t="s">
        <v>3909</v>
      </c>
    </row>
    <row r="293" spans="1:30" x14ac:dyDescent="0.45">
      <c r="A293" t="s">
        <v>11759</v>
      </c>
      <c r="B293">
        <v>7</v>
      </c>
      <c r="D293" t="s">
        <v>3908</v>
      </c>
      <c r="E293" t="s">
        <v>3907</v>
      </c>
      <c r="F293" t="s">
        <v>3906</v>
      </c>
      <c r="G293" t="s">
        <v>640</v>
      </c>
      <c r="H293">
        <v>138</v>
      </c>
      <c r="K293">
        <v>108797</v>
      </c>
      <c r="L293">
        <v>2022</v>
      </c>
      <c r="O293" t="s">
        <v>3905</v>
      </c>
      <c r="AB293" t="s">
        <v>3904</v>
      </c>
      <c r="AD293" t="s">
        <v>3903</v>
      </c>
    </row>
    <row r="294" spans="1:30" x14ac:dyDescent="0.45">
      <c r="A294" t="s">
        <v>11759</v>
      </c>
      <c r="B294">
        <v>7</v>
      </c>
      <c r="D294" t="s">
        <v>3902</v>
      </c>
      <c r="E294" t="s">
        <v>3901</v>
      </c>
      <c r="F294" t="s">
        <v>3900</v>
      </c>
      <c r="G294" t="s">
        <v>3899</v>
      </c>
      <c r="H294">
        <v>250</v>
      </c>
      <c r="K294">
        <v>106269</v>
      </c>
      <c r="L294">
        <v>2022</v>
      </c>
      <c r="O294" t="s">
        <v>3898</v>
      </c>
      <c r="AB294" t="s">
        <v>3897</v>
      </c>
      <c r="AD294" t="s">
        <v>3896</v>
      </c>
    </row>
    <row r="295" spans="1:30" x14ac:dyDescent="0.45">
      <c r="A295" t="s">
        <v>11759</v>
      </c>
      <c r="B295">
        <v>7</v>
      </c>
      <c r="D295" t="s">
        <v>3895</v>
      </c>
      <c r="E295" t="s">
        <v>3894</v>
      </c>
      <c r="F295" t="s">
        <v>3893</v>
      </c>
      <c r="G295" t="s">
        <v>3425</v>
      </c>
      <c r="H295">
        <v>2</v>
      </c>
      <c r="I295">
        <v>3</v>
      </c>
      <c r="K295">
        <v>100023</v>
      </c>
      <c r="L295">
        <v>2021</v>
      </c>
      <c r="O295" t="s">
        <v>3892</v>
      </c>
      <c r="AB295" t="s">
        <v>3891</v>
      </c>
      <c r="AD295" t="s">
        <v>3890</v>
      </c>
    </row>
    <row r="296" spans="1:30" x14ac:dyDescent="0.45">
      <c r="A296" t="s">
        <v>11759</v>
      </c>
      <c r="B296">
        <v>7</v>
      </c>
      <c r="D296" t="s">
        <v>3889</v>
      </c>
      <c r="E296" t="s">
        <v>3888</v>
      </c>
      <c r="F296" t="s">
        <v>3887</v>
      </c>
      <c r="G296" t="s">
        <v>795</v>
      </c>
      <c r="H296">
        <v>39</v>
      </c>
      <c r="I296">
        <v>4</v>
      </c>
      <c r="K296">
        <v>101624</v>
      </c>
      <c r="L296">
        <v>2022</v>
      </c>
      <c r="O296" t="s">
        <v>3886</v>
      </c>
      <c r="AB296" t="s">
        <v>3885</v>
      </c>
      <c r="AD296" t="s">
        <v>3884</v>
      </c>
    </row>
    <row r="297" spans="1:30" x14ac:dyDescent="0.45">
      <c r="A297" t="s">
        <v>11759</v>
      </c>
      <c r="B297">
        <v>7</v>
      </c>
      <c r="D297" t="s">
        <v>3883</v>
      </c>
      <c r="E297" t="s">
        <v>3882</v>
      </c>
      <c r="F297" t="s">
        <v>3881</v>
      </c>
      <c r="G297" t="s">
        <v>720</v>
      </c>
      <c r="H297">
        <v>215</v>
      </c>
      <c r="K297" t="s">
        <v>3880</v>
      </c>
      <c r="L297">
        <v>2022</v>
      </c>
      <c r="N297" t="s">
        <v>3879</v>
      </c>
      <c r="O297" t="s">
        <v>3878</v>
      </c>
      <c r="AB297" t="s">
        <v>3877</v>
      </c>
      <c r="AD297" t="s">
        <v>3876</v>
      </c>
    </row>
    <row r="298" spans="1:30" x14ac:dyDescent="0.45">
      <c r="A298" t="s">
        <v>11759</v>
      </c>
      <c r="B298">
        <v>7</v>
      </c>
      <c r="D298" t="s">
        <v>3875</v>
      </c>
      <c r="E298" t="s">
        <v>3874</v>
      </c>
      <c r="F298" t="s">
        <v>3873</v>
      </c>
      <c r="G298" t="s">
        <v>720</v>
      </c>
      <c r="H298">
        <v>207</v>
      </c>
      <c r="K298" t="s">
        <v>3872</v>
      </c>
      <c r="L298">
        <v>2022</v>
      </c>
      <c r="N298" t="s">
        <v>3871</v>
      </c>
      <c r="O298" t="s">
        <v>3870</v>
      </c>
      <c r="AB298" t="s">
        <v>3869</v>
      </c>
      <c r="AD298" t="s">
        <v>3868</v>
      </c>
    </row>
    <row r="299" spans="1:30" x14ac:dyDescent="0.45">
      <c r="A299" t="s">
        <v>11759</v>
      </c>
      <c r="B299">
        <v>7</v>
      </c>
      <c r="D299" t="s">
        <v>3867</v>
      </c>
      <c r="E299" t="s">
        <v>3866</v>
      </c>
      <c r="F299" t="s">
        <v>3865</v>
      </c>
      <c r="G299" t="s">
        <v>960</v>
      </c>
      <c r="H299">
        <v>55</v>
      </c>
      <c r="I299">
        <v>19</v>
      </c>
      <c r="K299" t="s">
        <v>3864</v>
      </c>
      <c r="L299">
        <v>2022</v>
      </c>
      <c r="N299" t="s">
        <v>3863</v>
      </c>
      <c r="O299" t="s">
        <v>3862</v>
      </c>
      <c r="AB299" t="s">
        <v>3861</v>
      </c>
      <c r="AD299" t="s">
        <v>3860</v>
      </c>
    </row>
    <row r="300" spans="1:30" x14ac:dyDescent="0.45">
      <c r="A300" t="s">
        <v>11759</v>
      </c>
      <c r="B300">
        <v>7</v>
      </c>
      <c r="D300" t="s">
        <v>3859</v>
      </c>
      <c r="E300" t="s">
        <v>3858</v>
      </c>
      <c r="F300" t="s">
        <v>3857</v>
      </c>
      <c r="G300" t="s">
        <v>3453</v>
      </c>
      <c r="H300">
        <v>306</v>
      </c>
      <c r="K300">
        <v>117897</v>
      </c>
      <c r="L300">
        <v>2022</v>
      </c>
      <c r="O300" t="s">
        <v>3856</v>
      </c>
      <c r="AB300" t="s">
        <v>3855</v>
      </c>
      <c r="AD300" t="s">
        <v>3854</v>
      </c>
    </row>
    <row r="301" spans="1:30" x14ac:dyDescent="0.45">
      <c r="A301" t="s">
        <v>11759</v>
      </c>
      <c r="B301">
        <v>7</v>
      </c>
      <c r="D301" t="s">
        <v>3853</v>
      </c>
      <c r="E301" t="s">
        <v>3852</v>
      </c>
      <c r="F301" t="s">
        <v>3851</v>
      </c>
      <c r="G301" t="s">
        <v>3850</v>
      </c>
      <c r="H301">
        <v>110</v>
      </c>
      <c r="I301">
        <v>4</v>
      </c>
      <c r="K301" t="s">
        <v>3849</v>
      </c>
      <c r="L301">
        <v>2022</v>
      </c>
      <c r="O301" t="s">
        <v>3848</v>
      </c>
      <c r="AB301" t="s">
        <v>3847</v>
      </c>
    </row>
    <row r="302" spans="1:30" x14ac:dyDescent="0.45">
      <c r="A302" t="s">
        <v>11759</v>
      </c>
      <c r="B302">
        <v>7</v>
      </c>
      <c r="D302" t="s">
        <v>3846</v>
      </c>
      <c r="E302" t="s">
        <v>3845</v>
      </c>
      <c r="F302" t="s">
        <v>3844</v>
      </c>
      <c r="G302" t="s">
        <v>1921</v>
      </c>
      <c r="H302">
        <v>11</v>
      </c>
      <c r="L302">
        <v>2023</v>
      </c>
      <c r="O302" t="s">
        <v>3843</v>
      </c>
      <c r="AB302" t="s">
        <v>3842</v>
      </c>
      <c r="AD302" t="s">
        <v>3841</v>
      </c>
    </row>
    <row r="303" spans="1:30" x14ac:dyDescent="0.45">
      <c r="A303" t="s">
        <v>11759</v>
      </c>
      <c r="B303">
        <v>7</v>
      </c>
      <c r="D303" t="s">
        <v>3840</v>
      </c>
      <c r="E303" t="s">
        <v>3839</v>
      </c>
      <c r="F303" t="s">
        <v>3838</v>
      </c>
      <c r="G303" t="s">
        <v>3837</v>
      </c>
      <c r="H303">
        <v>342</v>
      </c>
      <c r="K303">
        <v>107268</v>
      </c>
      <c r="L303">
        <v>2022</v>
      </c>
      <c r="O303" t="s">
        <v>3836</v>
      </c>
      <c r="AB303" t="s">
        <v>3835</v>
      </c>
      <c r="AD303" t="s">
        <v>3834</v>
      </c>
    </row>
    <row r="304" spans="1:30" x14ac:dyDescent="0.45">
      <c r="A304" t="s">
        <v>11759</v>
      </c>
      <c r="B304">
        <v>7</v>
      </c>
      <c r="D304" t="s">
        <v>3833</v>
      </c>
      <c r="E304" t="s">
        <v>3832</v>
      </c>
      <c r="F304" t="s">
        <v>3831</v>
      </c>
      <c r="G304" t="s">
        <v>902</v>
      </c>
      <c r="H304">
        <v>119</v>
      </c>
      <c r="K304" t="s">
        <v>3830</v>
      </c>
      <c r="L304">
        <v>2023</v>
      </c>
      <c r="N304" t="s">
        <v>3390</v>
      </c>
      <c r="O304" t="s">
        <v>3829</v>
      </c>
      <c r="AB304" t="s">
        <v>3828</v>
      </c>
      <c r="AD304" t="s">
        <v>3827</v>
      </c>
    </row>
    <row r="305" spans="1:30" x14ac:dyDescent="0.45">
      <c r="A305" t="s">
        <v>11759</v>
      </c>
      <c r="B305">
        <v>7</v>
      </c>
      <c r="D305" t="s">
        <v>3826</v>
      </c>
      <c r="E305" t="s">
        <v>3825</v>
      </c>
      <c r="F305" t="s">
        <v>3824</v>
      </c>
      <c r="G305" t="s">
        <v>1241</v>
      </c>
      <c r="H305">
        <v>72</v>
      </c>
      <c r="K305" t="s">
        <v>3823</v>
      </c>
      <c r="L305">
        <v>2023</v>
      </c>
      <c r="N305" t="s">
        <v>3566</v>
      </c>
      <c r="O305" t="s">
        <v>3822</v>
      </c>
      <c r="AB305" t="s">
        <v>3821</v>
      </c>
      <c r="AD305" t="s">
        <v>3820</v>
      </c>
    </row>
    <row r="306" spans="1:30" x14ac:dyDescent="0.45">
      <c r="A306" t="s">
        <v>11759</v>
      </c>
      <c r="B306">
        <v>7</v>
      </c>
      <c r="D306" t="s">
        <v>3819</v>
      </c>
      <c r="E306" t="s">
        <v>3818</v>
      </c>
      <c r="F306" t="s">
        <v>3817</v>
      </c>
      <c r="G306" t="s">
        <v>2947</v>
      </c>
      <c r="H306">
        <v>39</v>
      </c>
      <c r="K306">
        <v>100569</v>
      </c>
      <c r="L306">
        <v>2022</v>
      </c>
      <c r="O306" t="s">
        <v>3816</v>
      </c>
      <c r="AB306" t="s">
        <v>3815</v>
      </c>
      <c r="AD306" t="s">
        <v>3814</v>
      </c>
    </row>
    <row r="307" spans="1:30" x14ac:dyDescent="0.45">
      <c r="A307" t="s">
        <v>11759</v>
      </c>
      <c r="B307">
        <v>7</v>
      </c>
      <c r="D307" t="s">
        <v>3813</v>
      </c>
      <c r="E307" t="s">
        <v>3812</v>
      </c>
      <c r="F307" t="s">
        <v>3811</v>
      </c>
      <c r="G307" t="s">
        <v>3810</v>
      </c>
      <c r="H307">
        <v>4</v>
      </c>
      <c r="K307">
        <v>100054</v>
      </c>
      <c r="L307">
        <v>2023</v>
      </c>
      <c r="O307" t="s">
        <v>3809</v>
      </c>
      <c r="AB307" t="s">
        <v>3808</v>
      </c>
      <c r="AD307" t="s">
        <v>3807</v>
      </c>
    </row>
    <row r="308" spans="1:30" x14ac:dyDescent="0.45">
      <c r="A308" t="s">
        <v>11759</v>
      </c>
      <c r="B308">
        <v>7</v>
      </c>
      <c r="D308" t="s">
        <v>3806</v>
      </c>
      <c r="E308" t="s">
        <v>3805</v>
      </c>
      <c r="F308" t="s">
        <v>3804</v>
      </c>
      <c r="G308" t="s">
        <v>3803</v>
      </c>
      <c r="H308">
        <v>318</v>
      </c>
      <c r="K308">
        <v>115116</v>
      </c>
      <c r="L308">
        <v>2023</v>
      </c>
      <c r="O308" t="s">
        <v>3802</v>
      </c>
      <c r="AB308" t="s">
        <v>3801</v>
      </c>
      <c r="AD308" t="s">
        <v>3800</v>
      </c>
    </row>
    <row r="309" spans="1:30" x14ac:dyDescent="0.45">
      <c r="A309" t="s">
        <v>11759</v>
      </c>
      <c r="B309">
        <v>7</v>
      </c>
      <c r="D309" t="s">
        <v>3799</v>
      </c>
      <c r="E309" t="s">
        <v>3798</v>
      </c>
      <c r="F309" t="s">
        <v>3797</v>
      </c>
      <c r="G309" t="s">
        <v>3536</v>
      </c>
      <c r="H309">
        <v>74</v>
      </c>
      <c r="I309">
        <v>1</v>
      </c>
      <c r="K309" t="s">
        <v>3796</v>
      </c>
      <c r="L309">
        <v>2022</v>
      </c>
      <c r="O309" t="s">
        <v>3795</v>
      </c>
      <c r="AB309" t="s">
        <v>3794</v>
      </c>
      <c r="AD309" t="s">
        <v>3793</v>
      </c>
    </row>
    <row r="310" spans="1:30" x14ac:dyDescent="0.45">
      <c r="A310" t="s">
        <v>11759</v>
      </c>
      <c r="B310">
        <v>7</v>
      </c>
      <c r="D310" t="s">
        <v>3792</v>
      </c>
      <c r="E310" t="s">
        <v>3791</v>
      </c>
      <c r="F310" t="s">
        <v>3790</v>
      </c>
      <c r="G310" t="s">
        <v>3789</v>
      </c>
      <c r="H310">
        <v>44</v>
      </c>
      <c r="I310">
        <v>3</v>
      </c>
      <c r="K310">
        <v>101160</v>
      </c>
      <c r="L310">
        <v>2022</v>
      </c>
      <c r="O310" t="s">
        <v>3788</v>
      </c>
      <c r="AB310" t="s">
        <v>3787</v>
      </c>
      <c r="AD310" t="s">
        <v>3786</v>
      </c>
    </row>
    <row r="311" spans="1:30" x14ac:dyDescent="0.45">
      <c r="A311" t="s">
        <v>11759</v>
      </c>
      <c r="B311">
        <v>7</v>
      </c>
      <c r="D311" t="s">
        <v>3785</v>
      </c>
      <c r="E311" t="s">
        <v>3784</v>
      </c>
      <c r="F311" t="s">
        <v>3783</v>
      </c>
      <c r="G311" t="s">
        <v>1559</v>
      </c>
      <c r="H311">
        <v>12</v>
      </c>
      <c r="L311">
        <v>2023</v>
      </c>
      <c r="O311" t="s">
        <v>3782</v>
      </c>
      <c r="AB311" t="s">
        <v>3781</v>
      </c>
      <c r="AD311" t="s">
        <v>3780</v>
      </c>
    </row>
    <row r="312" spans="1:30" x14ac:dyDescent="0.45">
      <c r="A312" t="s">
        <v>11759</v>
      </c>
      <c r="B312">
        <v>7</v>
      </c>
      <c r="D312" t="s">
        <v>3779</v>
      </c>
      <c r="E312" t="s">
        <v>3778</v>
      </c>
      <c r="F312" t="s">
        <v>3777</v>
      </c>
      <c r="G312" t="s">
        <v>720</v>
      </c>
      <c r="H312">
        <v>230</v>
      </c>
      <c r="K312" t="s">
        <v>3776</v>
      </c>
      <c r="L312">
        <v>2023</v>
      </c>
      <c r="N312" t="s">
        <v>3331</v>
      </c>
      <c r="O312" t="s">
        <v>3775</v>
      </c>
      <c r="AB312" t="s">
        <v>3774</v>
      </c>
      <c r="AD312" t="s">
        <v>3773</v>
      </c>
    </row>
    <row r="313" spans="1:30" x14ac:dyDescent="0.45">
      <c r="A313" t="s">
        <v>11759</v>
      </c>
      <c r="B313">
        <v>7</v>
      </c>
      <c r="D313" t="s">
        <v>3772</v>
      </c>
      <c r="E313" t="s">
        <v>3771</v>
      </c>
      <c r="F313" t="s">
        <v>3770</v>
      </c>
      <c r="G313" t="s">
        <v>3664</v>
      </c>
      <c r="H313">
        <v>1</v>
      </c>
      <c r="I313">
        <v>1</v>
      </c>
      <c r="K313" t="s">
        <v>3769</v>
      </c>
      <c r="L313">
        <v>2022</v>
      </c>
      <c r="O313" t="s">
        <v>3768</v>
      </c>
      <c r="AB313" t="s">
        <v>3767</v>
      </c>
      <c r="AD313" t="s">
        <v>3766</v>
      </c>
    </row>
    <row r="314" spans="1:30" x14ac:dyDescent="0.45">
      <c r="A314" t="s">
        <v>11759</v>
      </c>
      <c r="B314">
        <v>7</v>
      </c>
      <c r="D314" t="s">
        <v>3765</v>
      </c>
      <c r="E314" t="s">
        <v>3764</v>
      </c>
      <c r="F314" t="s">
        <v>3763</v>
      </c>
      <c r="G314" t="s">
        <v>605</v>
      </c>
      <c r="H314">
        <v>82</v>
      </c>
      <c r="K314">
        <v>103906</v>
      </c>
      <c r="L314">
        <v>2022</v>
      </c>
      <c r="O314" t="s">
        <v>3762</v>
      </c>
      <c r="AB314" t="s">
        <v>3761</v>
      </c>
      <c r="AD314" t="s">
        <v>3760</v>
      </c>
    </row>
    <row r="315" spans="1:30" x14ac:dyDescent="0.45">
      <c r="A315" t="s">
        <v>11759</v>
      </c>
      <c r="B315">
        <v>7</v>
      </c>
      <c r="D315" t="s">
        <v>3759</v>
      </c>
      <c r="E315" t="s">
        <v>3758</v>
      </c>
      <c r="F315" t="s">
        <v>3757</v>
      </c>
      <c r="G315" t="s">
        <v>3756</v>
      </c>
      <c r="H315">
        <v>32</v>
      </c>
      <c r="I315">
        <v>4</v>
      </c>
      <c r="K315" t="s">
        <v>3755</v>
      </c>
      <c r="L315">
        <v>2022</v>
      </c>
      <c r="N315" t="s">
        <v>3754</v>
      </c>
      <c r="O315" t="s">
        <v>3753</v>
      </c>
      <c r="AB315" t="s">
        <v>3752</v>
      </c>
    </row>
    <row r="316" spans="1:30" x14ac:dyDescent="0.45">
      <c r="A316" t="s">
        <v>11759</v>
      </c>
      <c r="B316">
        <v>7</v>
      </c>
      <c r="D316" t="s">
        <v>3751</v>
      </c>
      <c r="E316" t="s">
        <v>3750</v>
      </c>
      <c r="F316" t="s">
        <v>3749</v>
      </c>
      <c r="G316" t="s">
        <v>1731</v>
      </c>
      <c r="H316">
        <v>46</v>
      </c>
      <c r="K316">
        <v>105691</v>
      </c>
      <c r="L316">
        <v>2022</v>
      </c>
      <c r="O316" t="s">
        <v>3748</v>
      </c>
      <c r="AB316" t="s">
        <v>3747</v>
      </c>
      <c r="AD316" t="s">
        <v>3746</v>
      </c>
    </row>
    <row r="317" spans="1:30" x14ac:dyDescent="0.45">
      <c r="A317" t="s">
        <v>11759</v>
      </c>
      <c r="B317">
        <v>7</v>
      </c>
      <c r="D317" t="s">
        <v>3745</v>
      </c>
      <c r="E317" t="s">
        <v>3744</v>
      </c>
      <c r="F317" t="s">
        <v>3743</v>
      </c>
      <c r="G317" t="s">
        <v>3742</v>
      </c>
      <c r="H317">
        <v>560</v>
      </c>
      <c r="K317">
        <v>111385</v>
      </c>
      <c r="L317">
        <v>2023</v>
      </c>
      <c r="O317" t="s">
        <v>3741</v>
      </c>
      <c r="AB317" t="s">
        <v>3740</v>
      </c>
      <c r="AD317" t="s">
        <v>3739</v>
      </c>
    </row>
    <row r="318" spans="1:30" x14ac:dyDescent="0.45">
      <c r="A318" t="s">
        <v>11759</v>
      </c>
      <c r="B318">
        <v>7</v>
      </c>
      <c r="D318" t="s">
        <v>3738</v>
      </c>
      <c r="E318" t="s">
        <v>3737</v>
      </c>
      <c r="F318" t="s">
        <v>3736</v>
      </c>
      <c r="G318" t="s">
        <v>2137</v>
      </c>
      <c r="H318">
        <v>60</v>
      </c>
      <c r="I318">
        <v>2</v>
      </c>
      <c r="K318">
        <v>103196</v>
      </c>
      <c r="L318">
        <v>2023</v>
      </c>
      <c r="O318" t="s">
        <v>3735</v>
      </c>
      <c r="AB318" t="s">
        <v>3734</v>
      </c>
    </row>
    <row r="319" spans="1:30" x14ac:dyDescent="0.45">
      <c r="A319" t="s">
        <v>11759</v>
      </c>
      <c r="B319">
        <v>7</v>
      </c>
      <c r="D319" t="s">
        <v>3733</v>
      </c>
      <c r="E319" t="s">
        <v>3732</v>
      </c>
      <c r="F319" t="s">
        <v>3731</v>
      </c>
      <c r="G319" t="s">
        <v>704</v>
      </c>
      <c r="H319">
        <v>9</v>
      </c>
      <c r="L319">
        <v>2023</v>
      </c>
      <c r="O319" t="s">
        <v>3730</v>
      </c>
      <c r="AB319" t="s">
        <v>3729</v>
      </c>
      <c r="AD319" t="s">
        <v>3728</v>
      </c>
    </row>
    <row r="320" spans="1:30" x14ac:dyDescent="0.45">
      <c r="A320" t="s">
        <v>11759</v>
      </c>
      <c r="B320">
        <v>7</v>
      </c>
      <c r="D320" t="s">
        <v>3727</v>
      </c>
      <c r="E320" t="s">
        <v>3726</v>
      </c>
      <c r="F320" t="s">
        <v>3725</v>
      </c>
      <c r="G320" t="s">
        <v>1241</v>
      </c>
      <c r="H320">
        <v>74</v>
      </c>
      <c r="K320" t="s">
        <v>3724</v>
      </c>
      <c r="L320">
        <v>2023</v>
      </c>
      <c r="N320" t="s">
        <v>3723</v>
      </c>
      <c r="O320" t="s">
        <v>3722</v>
      </c>
      <c r="AB320" t="s">
        <v>3721</v>
      </c>
      <c r="AD320" t="s">
        <v>3720</v>
      </c>
    </row>
    <row r="321" spans="1:30" x14ac:dyDescent="0.45">
      <c r="A321" t="s">
        <v>11759</v>
      </c>
      <c r="B321">
        <v>7</v>
      </c>
      <c r="D321" t="s">
        <v>3719</v>
      </c>
      <c r="E321" t="s">
        <v>3718</v>
      </c>
      <c r="F321" t="s">
        <v>3717</v>
      </c>
      <c r="G321" t="s">
        <v>2981</v>
      </c>
      <c r="H321">
        <v>317</v>
      </c>
      <c r="K321">
        <v>115411</v>
      </c>
      <c r="L321">
        <v>2022</v>
      </c>
      <c r="O321" t="s">
        <v>3716</v>
      </c>
      <c r="AB321" t="s">
        <v>3715</v>
      </c>
      <c r="AD321" t="s">
        <v>3714</v>
      </c>
    </row>
    <row r="322" spans="1:30" x14ac:dyDescent="0.45">
      <c r="A322" t="s">
        <v>11759</v>
      </c>
      <c r="B322">
        <v>7</v>
      </c>
      <c r="D322" t="s">
        <v>3713</v>
      </c>
      <c r="E322" t="s">
        <v>3712</v>
      </c>
      <c r="F322" t="s">
        <v>3711</v>
      </c>
      <c r="G322" t="s">
        <v>1921</v>
      </c>
      <c r="H322">
        <v>11</v>
      </c>
      <c r="L322">
        <v>2023</v>
      </c>
      <c r="O322" t="s">
        <v>3710</v>
      </c>
      <c r="AB322" t="s">
        <v>3709</v>
      </c>
      <c r="AD322" t="s">
        <v>3708</v>
      </c>
    </row>
    <row r="323" spans="1:30" x14ac:dyDescent="0.45">
      <c r="A323" t="s">
        <v>11759</v>
      </c>
      <c r="B323">
        <v>7</v>
      </c>
      <c r="D323" t="s">
        <v>3707</v>
      </c>
      <c r="E323" t="s">
        <v>3706</v>
      </c>
      <c r="F323" t="s">
        <v>3705</v>
      </c>
      <c r="G323" t="s">
        <v>3704</v>
      </c>
      <c r="H323">
        <v>31</v>
      </c>
      <c r="I323">
        <v>3</v>
      </c>
      <c r="K323" t="s">
        <v>3703</v>
      </c>
      <c r="L323">
        <v>2023</v>
      </c>
      <c r="O323" t="s">
        <v>3702</v>
      </c>
      <c r="AB323" t="s">
        <v>3701</v>
      </c>
      <c r="AD323" t="s">
        <v>3700</v>
      </c>
    </row>
    <row r="324" spans="1:30" x14ac:dyDescent="0.45">
      <c r="A324" t="s">
        <v>11759</v>
      </c>
      <c r="B324">
        <v>7</v>
      </c>
      <c r="D324" t="s">
        <v>3699</v>
      </c>
      <c r="E324" t="s">
        <v>3698</v>
      </c>
      <c r="F324" t="s">
        <v>3697</v>
      </c>
      <c r="G324" t="s">
        <v>626</v>
      </c>
      <c r="H324">
        <v>374</v>
      </c>
      <c r="K324">
        <v>133914</v>
      </c>
      <c r="L324">
        <v>2022</v>
      </c>
      <c r="O324" t="s">
        <v>3696</v>
      </c>
      <c r="AB324" t="s">
        <v>3695</v>
      </c>
      <c r="AD324" t="s">
        <v>3694</v>
      </c>
    </row>
    <row r="325" spans="1:30" x14ac:dyDescent="0.45">
      <c r="A325" t="s">
        <v>11759</v>
      </c>
      <c r="B325">
        <v>7</v>
      </c>
      <c r="D325" t="s">
        <v>3693</v>
      </c>
      <c r="E325" t="s">
        <v>3692</v>
      </c>
      <c r="F325" t="s">
        <v>3691</v>
      </c>
      <c r="G325" t="s">
        <v>2787</v>
      </c>
      <c r="H325">
        <v>3</v>
      </c>
      <c r="I325">
        <v>3</v>
      </c>
      <c r="K325">
        <v>100120</v>
      </c>
      <c r="L325">
        <v>2022</v>
      </c>
      <c r="O325" t="s">
        <v>3690</v>
      </c>
      <c r="AB325" t="s">
        <v>3689</v>
      </c>
      <c r="AD325" t="s">
        <v>3688</v>
      </c>
    </row>
    <row r="326" spans="1:30" x14ac:dyDescent="0.45">
      <c r="A326" t="s">
        <v>11759</v>
      </c>
      <c r="B326">
        <v>7</v>
      </c>
      <c r="D326" t="s">
        <v>3687</v>
      </c>
      <c r="E326" t="s">
        <v>3686</v>
      </c>
      <c r="F326" t="s">
        <v>3685</v>
      </c>
      <c r="G326" t="s">
        <v>795</v>
      </c>
      <c r="H326">
        <v>40</v>
      </c>
      <c r="I326">
        <v>1</v>
      </c>
      <c r="K326">
        <v>101763</v>
      </c>
      <c r="L326">
        <v>2023</v>
      </c>
      <c r="O326" t="s">
        <v>3684</v>
      </c>
      <c r="AB326" t="s">
        <v>3683</v>
      </c>
      <c r="AD326" t="s">
        <v>3682</v>
      </c>
    </row>
    <row r="327" spans="1:30" x14ac:dyDescent="0.45">
      <c r="A327" t="s">
        <v>11759</v>
      </c>
      <c r="B327">
        <v>7</v>
      </c>
      <c r="D327" t="s">
        <v>3681</v>
      </c>
      <c r="E327" t="s">
        <v>3680</v>
      </c>
      <c r="F327" t="s">
        <v>3679</v>
      </c>
      <c r="G327" t="s">
        <v>1241</v>
      </c>
      <c r="H327">
        <v>72</v>
      </c>
      <c r="K327" t="s">
        <v>3678</v>
      </c>
      <c r="L327">
        <v>2023</v>
      </c>
      <c r="N327" t="s">
        <v>3566</v>
      </c>
      <c r="O327" t="s">
        <v>3677</v>
      </c>
      <c r="AB327" t="s">
        <v>3676</v>
      </c>
      <c r="AD327" t="s">
        <v>3675</v>
      </c>
    </row>
    <row r="328" spans="1:30" x14ac:dyDescent="0.45">
      <c r="A328" t="s">
        <v>11759</v>
      </c>
      <c r="B328">
        <v>7</v>
      </c>
      <c r="D328" t="s">
        <v>3674</v>
      </c>
      <c r="E328" t="s">
        <v>3673</v>
      </c>
      <c r="F328" t="s">
        <v>3672</v>
      </c>
      <c r="G328" t="s">
        <v>720</v>
      </c>
      <c r="H328">
        <v>217</v>
      </c>
      <c r="K328" t="s">
        <v>3671</v>
      </c>
      <c r="L328">
        <v>2023</v>
      </c>
      <c r="N328" t="s">
        <v>3211</v>
      </c>
      <c r="O328" t="s">
        <v>3670</v>
      </c>
      <c r="AB328" t="s">
        <v>3669</v>
      </c>
      <c r="AD328" t="s">
        <v>3668</v>
      </c>
    </row>
    <row r="329" spans="1:30" x14ac:dyDescent="0.45">
      <c r="A329" t="s">
        <v>11759</v>
      </c>
      <c r="B329">
        <v>7</v>
      </c>
      <c r="D329" t="s">
        <v>3667</v>
      </c>
      <c r="E329" t="s">
        <v>3666</v>
      </c>
      <c r="F329" t="s">
        <v>3665</v>
      </c>
      <c r="G329" t="s">
        <v>3664</v>
      </c>
      <c r="H329">
        <v>1</v>
      </c>
      <c r="I329">
        <v>3</v>
      </c>
      <c r="K329" t="s">
        <v>3663</v>
      </c>
      <c r="L329">
        <v>2022</v>
      </c>
      <c r="O329" t="s">
        <v>3662</v>
      </c>
      <c r="AB329" t="s">
        <v>3661</v>
      </c>
      <c r="AD329" t="s">
        <v>3660</v>
      </c>
    </row>
    <row r="330" spans="1:30" x14ac:dyDescent="0.45">
      <c r="A330" t="s">
        <v>11759</v>
      </c>
      <c r="B330">
        <v>7</v>
      </c>
      <c r="D330" t="s">
        <v>3659</v>
      </c>
      <c r="E330" t="s">
        <v>3658</v>
      </c>
      <c r="F330" t="s">
        <v>3657</v>
      </c>
      <c r="G330" t="s">
        <v>2214</v>
      </c>
      <c r="H330">
        <v>66</v>
      </c>
      <c r="I330">
        <v>4</v>
      </c>
      <c r="K330" t="s">
        <v>3656</v>
      </c>
      <c r="L330">
        <v>2023</v>
      </c>
      <c r="O330" t="s">
        <v>3655</v>
      </c>
      <c r="AB330" t="s">
        <v>3654</v>
      </c>
      <c r="AD330" t="s">
        <v>3653</v>
      </c>
    </row>
    <row r="331" spans="1:30" x14ac:dyDescent="0.45">
      <c r="A331" t="s">
        <v>11759</v>
      </c>
      <c r="B331">
        <v>7</v>
      </c>
      <c r="D331" t="s">
        <v>3652</v>
      </c>
      <c r="E331" t="s">
        <v>3651</v>
      </c>
      <c r="F331" t="s">
        <v>3650</v>
      </c>
      <c r="G331" t="s">
        <v>3649</v>
      </c>
      <c r="H331">
        <v>109</v>
      </c>
      <c r="I331">
        <v>11</v>
      </c>
      <c r="K331" t="s">
        <v>3648</v>
      </c>
      <c r="L331">
        <v>2022</v>
      </c>
      <c r="O331" t="s">
        <v>3647</v>
      </c>
      <c r="AB331" t="s">
        <v>3646</v>
      </c>
      <c r="AD331" t="s">
        <v>3645</v>
      </c>
    </row>
    <row r="332" spans="1:30" x14ac:dyDescent="0.45">
      <c r="A332" t="s">
        <v>11759</v>
      </c>
      <c r="B332">
        <v>7</v>
      </c>
      <c r="D332" t="s">
        <v>3644</v>
      </c>
      <c r="E332" t="s">
        <v>3643</v>
      </c>
      <c r="F332" t="s">
        <v>3642</v>
      </c>
      <c r="G332" t="s">
        <v>3641</v>
      </c>
      <c r="H332">
        <v>165</v>
      </c>
      <c r="K332">
        <v>102850</v>
      </c>
      <c r="L332">
        <v>2022</v>
      </c>
      <c r="O332" t="s">
        <v>3640</v>
      </c>
      <c r="AB332" t="s">
        <v>3639</v>
      </c>
      <c r="AD332" t="s">
        <v>3638</v>
      </c>
    </row>
    <row r="333" spans="1:30" x14ac:dyDescent="0.45">
      <c r="A333" t="s">
        <v>11759</v>
      </c>
      <c r="B333">
        <v>7</v>
      </c>
      <c r="D333" t="s">
        <v>3637</v>
      </c>
      <c r="E333" t="s">
        <v>3636</v>
      </c>
      <c r="F333" t="s">
        <v>3635</v>
      </c>
      <c r="G333" t="s">
        <v>720</v>
      </c>
      <c r="H333">
        <v>225</v>
      </c>
      <c r="K333" t="s">
        <v>3634</v>
      </c>
      <c r="L333">
        <v>2023</v>
      </c>
      <c r="N333" t="s">
        <v>3239</v>
      </c>
      <c r="O333" t="s">
        <v>3633</v>
      </c>
      <c r="AB333" t="s">
        <v>3632</v>
      </c>
      <c r="AD333" t="s">
        <v>3631</v>
      </c>
    </row>
    <row r="334" spans="1:30" x14ac:dyDescent="0.45">
      <c r="A334" t="s">
        <v>11759</v>
      </c>
      <c r="B334">
        <v>7</v>
      </c>
      <c r="D334" t="s">
        <v>3630</v>
      </c>
      <c r="E334" t="s">
        <v>3629</v>
      </c>
      <c r="F334" t="s">
        <v>3628</v>
      </c>
      <c r="G334" t="s">
        <v>808</v>
      </c>
      <c r="H334">
        <v>468</v>
      </c>
      <c r="K334">
        <v>109963</v>
      </c>
      <c r="L334">
        <v>2022</v>
      </c>
      <c r="O334" t="s">
        <v>3627</v>
      </c>
      <c r="AB334" t="s">
        <v>3626</v>
      </c>
      <c r="AD334" t="s">
        <v>3625</v>
      </c>
    </row>
    <row r="335" spans="1:30" x14ac:dyDescent="0.45">
      <c r="A335" t="s">
        <v>11759</v>
      </c>
      <c r="B335">
        <v>7</v>
      </c>
      <c r="D335" t="s">
        <v>3624</v>
      </c>
      <c r="E335" t="s">
        <v>3623</v>
      </c>
      <c r="F335" t="s">
        <v>3622</v>
      </c>
      <c r="G335" t="s">
        <v>3621</v>
      </c>
      <c r="H335">
        <v>29</v>
      </c>
      <c r="K335">
        <v>100329</v>
      </c>
      <c r="L335">
        <v>2022</v>
      </c>
      <c r="O335" t="s">
        <v>3620</v>
      </c>
      <c r="AB335" t="s">
        <v>3619</v>
      </c>
      <c r="AD335" t="s">
        <v>3618</v>
      </c>
    </row>
    <row r="336" spans="1:30" x14ac:dyDescent="0.45">
      <c r="A336" t="s">
        <v>11759</v>
      </c>
      <c r="B336">
        <v>7</v>
      </c>
      <c r="D336" t="s">
        <v>3617</v>
      </c>
      <c r="E336" t="s">
        <v>3616</v>
      </c>
      <c r="F336" t="s">
        <v>3615</v>
      </c>
      <c r="G336" t="s">
        <v>902</v>
      </c>
      <c r="H336">
        <v>120</v>
      </c>
      <c r="K336" t="s">
        <v>3614</v>
      </c>
      <c r="L336">
        <v>2023</v>
      </c>
      <c r="N336" t="s">
        <v>3469</v>
      </c>
      <c r="O336" t="s">
        <v>3613</v>
      </c>
      <c r="AB336" t="s">
        <v>3612</v>
      </c>
      <c r="AD336" t="s">
        <v>3611</v>
      </c>
    </row>
    <row r="337" spans="1:30" x14ac:dyDescent="0.45">
      <c r="A337" t="s">
        <v>11759</v>
      </c>
      <c r="B337">
        <v>7</v>
      </c>
      <c r="D337" t="s">
        <v>3610</v>
      </c>
      <c r="E337" t="s">
        <v>3609</v>
      </c>
      <c r="F337" t="s">
        <v>3608</v>
      </c>
      <c r="G337" t="s">
        <v>3607</v>
      </c>
      <c r="H337">
        <v>51</v>
      </c>
      <c r="I337">
        <v>9</v>
      </c>
      <c r="K337">
        <v>104583</v>
      </c>
      <c r="L337">
        <v>2022</v>
      </c>
      <c r="N337" t="s">
        <v>3606</v>
      </c>
      <c r="O337" t="s">
        <v>3605</v>
      </c>
      <c r="AB337" t="s">
        <v>3604</v>
      </c>
      <c r="AD337" t="s">
        <v>3603</v>
      </c>
    </row>
    <row r="338" spans="1:30" x14ac:dyDescent="0.45">
      <c r="A338" t="s">
        <v>11759</v>
      </c>
      <c r="B338">
        <v>7</v>
      </c>
      <c r="D338" t="s">
        <v>3602</v>
      </c>
      <c r="E338" t="s">
        <v>3601</v>
      </c>
      <c r="F338" t="s">
        <v>3600</v>
      </c>
      <c r="G338" t="s">
        <v>720</v>
      </c>
      <c r="H338">
        <v>225</v>
      </c>
      <c r="K338" t="s">
        <v>3599</v>
      </c>
      <c r="L338">
        <v>2023</v>
      </c>
      <c r="N338" t="s">
        <v>3239</v>
      </c>
      <c r="O338" t="s">
        <v>3598</v>
      </c>
      <c r="AB338" t="s">
        <v>3597</v>
      </c>
      <c r="AD338" t="s">
        <v>3596</v>
      </c>
    </row>
    <row r="339" spans="1:30" x14ac:dyDescent="0.45">
      <c r="A339" t="s">
        <v>11759</v>
      </c>
      <c r="B339">
        <v>7</v>
      </c>
      <c r="D339" t="s">
        <v>3595</v>
      </c>
      <c r="E339" t="s">
        <v>3594</v>
      </c>
      <c r="F339" t="s">
        <v>3593</v>
      </c>
      <c r="G339" t="s">
        <v>1901</v>
      </c>
      <c r="H339">
        <v>6</v>
      </c>
      <c r="I339">
        <v>4</v>
      </c>
      <c r="K339">
        <v>100020</v>
      </c>
      <c r="L339">
        <v>2022</v>
      </c>
      <c r="O339" t="s">
        <v>3592</v>
      </c>
      <c r="AB339" t="s">
        <v>3591</v>
      </c>
      <c r="AD339" t="s">
        <v>3590</v>
      </c>
    </row>
    <row r="340" spans="1:30" x14ac:dyDescent="0.45">
      <c r="A340" t="s">
        <v>11759</v>
      </c>
      <c r="B340">
        <v>7</v>
      </c>
      <c r="D340" t="s">
        <v>3589</v>
      </c>
      <c r="E340" t="s">
        <v>3588</v>
      </c>
      <c r="F340" t="s">
        <v>3587</v>
      </c>
      <c r="G340" t="s">
        <v>1241</v>
      </c>
      <c r="H340">
        <v>72</v>
      </c>
      <c r="K340" t="s">
        <v>3586</v>
      </c>
      <c r="L340">
        <v>2023</v>
      </c>
      <c r="N340" t="s">
        <v>3566</v>
      </c>
      <c r="O340" t="s">
        <v>3585</v>
      </c>
      <c r="AB340" t="s">
        <v>3584</v>
      </c>
      <c r="AD340" t="s">
        <v>3583</v>
      </c>
    </row>
    <row r="341" spans="1:30" x14ac:dyDescent="0.45">
      <c r="A341" t="s">
        <v>11759</v>
      </c>
      <c r="B341">
        <v>7</v>
      </c>
      <c r="D341" t="s">
        <v>3582</v>
      </c>
      <c r="E341" t="s">
        <v>3581</v>
      </c>
      <c r="F341" t="s">
        <v>3580</v>
      </c>
      <c r="G341" t="s">
        <v>2947</v>
      </c>
      <c r="H341">
        <v>41</v>
      </c>
      <c r="K341">
        <v>100652</v>
      </c>
      <c r="L341">
        <v>2022</v>
      </c>
      <c r="O341" t="s">
        <v>3579</v>
      </c>
      <c r="AB341" t="s">
        <v>3578</v>
      </c>
      <c r="AD341" t="s">
        <v>3577</v>
      </c>
    </row>
    <row r="342" spans="1:30" x14ac:dyDescent="0.45">
      <c r="A342" t="s">
        <v>11759</v>
      </c>
      <c r="B342">
        <v>7</v>
      </c>
      <c r="D342" t="s">
        <v>3576</v>
      </c>
      <c r="E342" t="s">
        <v>3575</v>
      </c>
      <c r="F342" t="s">
        <v>3574</v>
      </c>
      <c r="G342" t="s">
        <v>1581</v>
      </c>
      <c r="H342">
        <v>856</v>
      </c>
      <c r="K342">
        <v>159283</v>
      </c>
      <c r="L342">
        <v>2023</v>
      </c>
      <c r="O342" t="s">
        <v>3573</v>
      </c>
      <c r="AB342" t="s">
        <v>3572</v>
      </c>
      <c r="AD342" t="s">
        <v>3571</v>
      </c>
    </row>
    <row r="343" spans="1:30" x14ac:dyDescent="0.45">
      <c r="A343" t="s">
        <v>11759</v>
      </c>
      <c r="B343">
        <v>7</v>
      </c>
      <c r="D343" t="s">
        <v>3570</v>
      </c>
      <c r="E343" t="s">
        <v>3569</v>
      </c>
      <c r="F343" t="s">
        <v>3568</v>
      </c>
      <c r="G343" t="s">
        <v>1241</v>
      </c>
      <c r="H343">
        <v>72</v>
      </c>
      <c r="K343" t="s">
        <v>3567</v>
      </c>
      <c r="L343">
        <v>2023</v>
      </c>
      <c r="N343" t="s">
        <v>3566</v>
      </c>
      <c r="O343" t="s">
        <v>3565</v>
      </c>
      <c r="AB343" t="s">
        <v>3564</v>
      </c>
      <c r="AD343" t="s">
        <v>3563</v>
      </c>
    </row>
    <row r="344" spans="1:30" x14ac:dyDescent="0.45">
      <c r="A344" t="s">
        <v>11759</v>
      </c>
      <c r="B344">
        <v>7</v>
      </c>
      <c r="D344" t="s">
        <v>3562</v>
      </c>
      <c r="E344" t="s">
        <v>3561</v>
      </c>
      <c r="F344" t="s">
        <v>3560</v>
      </c>
      <c r="G344" t="s">
        <v>3559</v>
      </c>
      <c r="H344">
        <v>39</v>
      </c>
      <c r="K344" t="s">
        <v>3558</v>
      </c>
      <c r="L344">
        <v>2022</v>
      </c>
      <c r="O344" t="s">
        <v>3557</v>
      </c>
      <c r="AB344" t="s">
        <v>3556</v>
      </c>
      <c r="AD344" t="s">
        <v>3555</v>
      </c>
    </row>
    <row r="345" spans="1:30" x14ac:dyDescent="0.45">
      <c r="A345" t="s">
        <v>11759</v>
      </c>
      <c r="B345">
        <v>7</v>
      </c>
      <c r="D345" t="s">
        <v>3554</v>
      </c>
      <c r="E345" t="s">
        <v>3553</v>
      </c>
      <c r="F345" t="s">
        <v>3552</v>
      </c>
      <c r="G345" t="s">
        <v>3551</v>
      </c>
      <c r="H345">
        <v>5</v>
      </c>
      <c r="I345">
        <v>11</v>
      </c>
      <c r="K345" t="s">
        <v>3550</v>
      </c>
      <c r="L345">
        <v>2022</v>
      </c>
      <c r="O345" t="s">
        <v>3549</v>
      </c>
      <c r="AB345" t="s">
        <v>3548</v>
      </c>
      <c r="AD345" t="s">
        <v>3547</v>
      </c>
    </row>
    <row r="346" spans="1:30" x14ac:dyDescent="0.45">
      <c r="A346" t="s">
        <v>11759</v>
      </c>
      <c r="B346">
        <v>7</v>
      </c>
      <c r="D346" t="s">
        <v>3546</v>
      </c>
      <c r="E346" t="s">
        <v>3545</v>
      </c>
      <c r="F346" t="s">
        <v>3544</v>
      </c>
      <c r="G346" t="s">
        <v>1295</v>
      </c>
      <c r="H346">
        <v>38</v>
      </c>
      <c r="I346">
        <v>5</v>
      </c>
      <c r="K346" t="s">
        <v>3543</v>
      </c>
      <c r="L346">
        <v>2023</v>
      </c>
      <c r="O346" t="s">
        <v>3542</v>
      </c>
      <c r="AB346" t="s">
        <v>3541</v>
      </c>
      <c r="AD346" t="s">
        <v>3540</v>
      </c>
    </row>
    <row r="347" spans="1:30" x14ac:dyDescent="0.45">
      <c r="A347" t="s">
        <v>11759</v>
      </c>
      <c r="B347">
        <v>7</v>
      </c>
      <c r="D347" t="s">
        <v>3539</v>
      </c>
      <c r="E347" t="s">
        <v>3538</v>
      </c>
      <c r="F347" t="s">
        <v>3537</v>
      </c>
      <c r="G347" t="s">
        <v>3536</v>
      </c>
      <c r="H347">
        <v>73</v>
      </c>
      <c r="I347">
        <v>2</v>
      </c>
      <c r="K347" t="s">
        <v>3535</v>
      </c>
      <c r="L347">
        <v>2022</v>
      </c>
      <c r="O347" t="s">
        <v>3534</v>
      </c>
      <c r="AB347" t="s">
        <v>3533</v>
      </c>
      <c r="AD347" t="s">
        <v>3532</v>
      </c>
    </row>
    <row r="348" spans="1:30" x14ac:dyDescent="0.45">
      <c r="A348" t="s">
        <v>11759</v>
      </c>
      <c r="B348">
        <v>7</v>
      </c>
      <c r="D348" t="s">
        <v>3531</v>
      </c>
      <c r="E348" t="s">
        <v>3530</v>
      </c>
      <c r="F348" t="s">
        <v>3529</v>
      </c>
      <c r="G348" t="s">
        <v>720</v>
      </c>
      <c r="H348">
        <v>228</v>
      </c>
      <c r="K348" t="s">
        <v>3528</v>
      </c>
      <c r="L348">
        <v>2023</v>
      </c>
      <c r="N348" t="s">
        <v>3527</v>
      </c>
      <c r="O348" t="s">
        <v>3526</v>
      </c>
      <c r="AB348" t="s">
        <v>3525</v>
      </c>
      <c r="AD348" t="s">
        <v>3524</v>
      </c>
    </row>
    <row r="349" spans="1:30" x14ac:dyDescent="0.45">
      <c r="A349" t="s">
        <v>11759</v>
      </c>
      <c r="B349">
        <v>7</v>
      </c>
      <c r="D349" t="s">
        <v>3523</v>
      </c>
      <c r="E349" t="s">
        <v>3522</v>
      </c>
      <c r="F349" t="s">
        <v>3521</v>
      </c>
      <c r="G349" t="s">
        <v>720</v>
      </c>
      <c r="H349">
        <v>219</v>
      </c>
      <c r="K349" t="s">
        <v>3520</v>
      </c>
      <c r="L349">
        <v>2023</v>
      </c>
      <c r="N349" t="s">
        <v>3519</v>
      </c>
      <c r="O349" t="s">
        <v>3518</v>
      </c>
      <c r="AB349" t="s">
        <v>3517</v>
      </c>
    </row>
    <row r="350" spans="1:30" x14ac:dyDescent="0.45">
      <c r="A350" t="s">
        <v>11759</v>
      </c>
      <c r="B350">
        <v>7</v>
      </c>
      <c r="D350" t="s">
        <v>3516</v>
      </c>
      <c r="E350" t="s">
        <v>3515</v>
      </c>
      <c r="F350" t="s">
        <v>3514</v>
      </c>
      <c r="G350" t="s">
        <v>655</v>
      </c>
      <c r="H350">
        <v>25</v>
      </c>
      <c r="L350">
        <v>2023</v>
      </c>
      <c r="O350" t="s">
        <v>3513</v>
      </c>
      <c r="AB350" t="s">
        <v>3512</v>
      </c>
      <c r="AD350" t="s">
        <v>3511</v>
      </c>
    </row>
    <row r="351" spans="1:30" x14ac:dyDescent="0.45">
      <c r="A351" t="s">
        <v>11759</v>
      </c>
      <c r="B351">
        <v>7</v>
      </c>
      <c r="D351" t="s">
        <v>3510</v>
      </c>
      <c r="E351" t="s">
        <v>3509</v>
      </c>
      <c r="F351" t="s">
        <v>3508</v>
      </c>
      <c r="G351" t="s">
        <v>676</v>
      </c>
      <c r="H351">
        <v>56</v>
      </c>
      <c r="K351">
        <v>101445</v>
      </c>
      <c r="L351">
        <v>2022</v>
      </c>
      <c r="O351" t="s">
        <v>3507</v>
      </c>
      <c r="AB351" t="s">
        <v>3506</v>
      </c>
      <c r="AD351" t="s">
        <v>3505</v>
      </c>
    </row>
    <row r="352" spans="1:30" x14ac:dyDescent="0.45">
      <c r="A352" t="s">
        <v>11759</v>
      </c>
      <c r="B352">
        <v>7</v>
      </c>
      <c r="D352" t="s">
        <v>3504</v>
      </c>
      <c r="E352" t="s">
        <v>3503</v>
      </c>
      <c r="F352" t="s">
        <v>3502</v>
      </c>
      <c r="G352" t="s">
        <v>2774</v>
      </c>
      <c r="H352">
        <v>286</v>
      </c>
      <c r="K352">
        <v>108595</v>
      </c>
      <c r="L352">
        <v>2022</v>
      </c>
      <c r="O352" t="s">
        <v>3501</v>
      </c>
      <c r="AB352" t="s">
        <v>3500</v>
      </c>
      <c r="AD352" t="s">
        <v>3499</v>
      </c>
    </row>
    <row r="353" spans="1:30" x14ac:dyDescent="0.45">
      <c r="A353" t="s">
        <v>11759</v>
      </c>
      <c r="B353">
        <v>7</v>
      </c>
      <c r="D353" t="s">
        <v>3498</v>
      </c>
      <c r="E353" t="s">
        <v>3497</v>
      </c>
      <c r="F353" t="s">
        <v>3496</v>
      </c>
      <c r="G353" t="s">
        <v>2023</v>
      </c>
      <c r="H353">
        <v>72</v>
      </c>
      <c r="I353">
        <v>2</v>
      </c>
      <c r="K353" t="s">
        <v>3495</v>
      </c>
      <c r="L353">
        <v>2023</v>
      </c>
      <c r="O353" t="s">
        <v>3494</v>
      </c>
      <c r="AB353" t="s">
        <v>3493</v>
      </c>
      <c r="AD353" t="s">
        <v>3492</v>
      </c>
    </row>
    <row r="354" spans="1:30" x14ac:dyDescent="0.45">
      <c r="A354" t="s">
        <v>11759</v>
      </c>
      <c r="B354">
        <v>7</v>
      </c>
      <c r="D354" t="s">
        <v>3491</v>
      </c>
      <c r="E354" t="s">
        <v>3490</v>
      </c>
      <c r="F354" t="s">
        <v>3489</v>
      </c>
      <c r="G354" t="s">
        <v>3488</v>
      </c>
      <c r="H354">
        <v>59</v>
      </c>
      <c r="K354">
        <v>103139</v>
      </c>
      <c r="L354">
        <v>2022</v>
      </c>
      <c r="O354" t="s">
        <v>3487</v>
      </c>
      <c r="AB354" t="s">
        <v>3486</v>
      </c>
      <c r="AD354" t="s">
        <v>3485</v>
      </c>
    </row>
    <row r="355" spans="1:30" x14ac:dyDescent="0.45">
      <c r="A355" t="s">
        <v>11759</v>
      </c>
      <c r="B355">
        <v>7</v>
      </c>
      <c r="D355" t="s">
        <v>3484</v>
      </c>
      <c r="E355" t="s">
        <v>3483</v>
      </c>
      <c r="F355" t="s">
        <v>3482</v>
      </c>
      <c r="G355" t="s">
        <v>662</v>
      </c>
      <c r="H355">
        <v>71</v>
      </c>
      <c r="K355">
        <v>101837</v>
      </c>
      <c r="L355">
        <v>2022</v>
      </c>
      <c r="O355" t="s">
        <v>3481</v>
      </c>
      <c r="AB355" t="s">
        <v>3480</v>
      </c>
      <c r="AD355" t="s">
        <v>3479</v>
      </c>
    </row>
    <row r="356" spans="1:30" x14ac:dyDescent="0.45">
      <c r="A356" t="s">
        <v>11759</v>
      </c>
      <c r="B356">
        <v>7</v>
      </c>
      <c r="D356" t="s">
        <v>3478</v>
      </c>
      <c r="E356" t="s">
        <v>3477</v>
      </c>
      <c r="F356" t="s">
        <v>3476</v>
      </c>
      <c r="G356" t="s">
        <v>3061</v>
      </c>
      <c r="H356">
        <v>114</v>
      </c>
      <c r="K356">
        <v>102535</v>
      </c>
      <c r="L356">
        <v>2022</v>
      </c>
      <c r="O356" t="s">
        <v>3475</v>
      </c>
      <c r="AB356" t="s">
        <v>3474</v>
      </c>
      <c r="AD356" t="s">
        <v>3473</v>
      </c>
    </row>
    <row r="357" spans="1:30" x14ac:dyDescent="0.45">
      <c r="A357" t="s">
        <v>11759</v>
      </c>
      <c r="B357">
        <v>7</v>
      </c>
      <c r="D357" t="s">
        <v>3472</v>
      </c>
      <c r="E357" t="s">
        <v>3471</v>
      </c>
      <c r="F357" t="s">
        <v>3470</v>
      </c>
      <c r="G357" t="s">
        <v>902</v>
      </c>
      <c r="H357">
        <v>120</v>
      </c>
      <c r="K357" t="s">
        <v>1865</v>
      </c>
      <c r="L357">
        <v>2023</v>
      </c>
      <c r="N357" t="s">
        <v>3469</v>
      </c>
      <c r="O357" t="s">
        <v>3468</v>
      </c>
      <c r="AB357" t="s">
        <v>3467</v>
      </c>
      <c r="AD357" t="s">
        <v>3466</v>
      </c>
    </row>
    <row r="358" spans="1:30" x14ac:dyDescent="0.45">
      <c r="A358" t="s">
        <v>11759</v>
      </c>
      <c r="B358">
        <v>7</v>
      </c>
      <c r="D358" t="s">
        <v>3465</v>
      </c>
      <c r="E358" t="s">
        <v>3464</v>
      </c>
      <c r="F358" t="s">
        <v>3463</v>
      </c>
      <c r="G358" t="s">
        <v>3462</v>
      </c>
      <c r="H358">
        <v>6</v>
      </c>
      <c r="I358">
        <v>4</v>
      </c>
      <c r="K358" t="s">
        <v>3461</v>
      </c>
      <c r="L358">
        <v>2022</v>
      </c>
      <c r="N358" t="s">
        <v>3460</v>
      </c>
      <c r="O358" t="s">
        <v>3459</v>
      </c>
      <c r="AB358" t="s">
        <v>3458</v>
      </c>
      <c r="AD358" t="s">
        <v>3457</v>
      </c>
    </row>
    <row r="359" spans="1:30" x14ac:dyDescent="0.45">
      <c r="A359" t="s">
        <v>11759</v>
      </c>
      <c r="B359">
        <v>7</v>
      </c>
      <c r="D359" t="s">
        <v>3456</v>
      </c>
      <c r="E359" t="s">
        <v>3455</v>
      </c>
      <c r="F359" t="s">
        <v>3454</v>
      </c>
      <c r="G359" t="s">
        <v>3453</v>
      </c>
      <c r="H359">
        <v>332</v>
      </c>
      <c r="K359">
        <v>120493</v>
      </c>
      <c r="L359">
        <v>2023</v>
      </c>
      <c r="O359" t="s">
        <v>3452</v>
      </c>
      <c r="AB359" t="s">
        <v>3451</v>
      </c>
      <c r="AD359" t="s">
        <v>3450</v>
      </c>
    </row>
    <row r="360" spans="1:30" x14ac:dyDescent="0.45">
      <c r="A360" t="s">
        <v>11759</v>
      </c>
      <c r="B360">
        <v>7</v>
      </c>
      <c r="D360" t="s">
        <v>3449</v>
      </c>
      <c r="E360" t="s">
        <v>3448</v>
      </c>
      <c r="F360" t="s">
        <v>3447</v>
      </c>
      <c r="G360" t="s">
        <v>3446</v>
      </c>
      <c r="H360">
        <v>22</v>
      </c>
      <c r="I360">
        <v>1</v>
      </c>
      <c r="K360" s="3">
        <v>42614</v>
      </c>
      <c r="L360">
        <v>2023</v>
      </c>
      <c r="O360" t="s">
        <v>3445</v>
      </c>
      <c r="AB360" t="s">
        <v>3444</v>
      </c>
      <c r="AD360" t="s">
        <v>3443</v>
      </c>
    </row>
    <row r="361" spans="1:30" x14ac:dyDescent="0.45">
      <c r="A361" t="s">
        <v>11759</v>
      </c>
      <c r="B361">
        <v>7</v>
      </c>
      <c r="D361" t="s">
        <v>3442</v>
      </c>
      <c r="E361" t="s">
        <v>3441</v>
      </c>
      <c r="F361" t="s">
        <v>3440</v>
      </c>
      <c r="G361" t="s">
        <v>893</v>
      </c>
      <c r="H361">
        <v>140</v>
      </c>
      <c r="K361" t="s">
        <v>3439</v>
      </c>
      <c r="L361">
        <v>2023</v>
      </c>
      <c r="O361" t="s">
        <v>3438</v>
      </c>
      <c r="AB361" t="s">
        <v>3437</v>
      </c>
      <c r="AD361" t="s">
        <v>3436</v>
      </c>
    </row>
    <row r="362" spans="1:30" x14ac:dyDescent="0.45">
      <c r="A362" t="s">
        <v>11759</v>
      </c>
      <c r="B362">
        <v>7</v>
      </c>
      <c r="D362" t="s">
        <v>3435</v>
      </c>
      <c r="E362" t="s">
        <v>3434</v>
      </c>
      <c r="F362" t="s">
        <v>3433</v>
      </c>
      <c r="G362" t="s">
        <v>3432</v>
      </c>
      <c r="H362">
        <v>5</v>
      </c>
      <c r="K362">
        <v>100074</v>
      </c>
      <c r="L362">
        <v>2022</v>
      </c>
      <c r="O362" t="s">
        <v>3431</v>
      </c>
      <c r="AB362" t="s">
        <v>3430</v>
      </c>
      <c r="AD362" t="s">
        <v>3429</v>
      </c>
    </row>
    <row r="363" spans="1:30" x14ac:dyDescent="0.45">
      <c r="A363" t="s">
        <v>11759</v>
      </c>
      <c r="B363">
        <v>7</v>
      </c>
      <c r="D363" t="s">
        <v>3428</v>
      </c>
      <c r="E363" t="s">
        <v>3427</v>
      </c>
      <c r="F363" t="s">
        <v>3426</v>
      </c>
      <c r="G363" t="s">
        <v>3425</v>
      </c>
      <c r="H363">
        <v>3</v>
      </c>
      <c r="I363">
        <v>4</v>
      </c>
      <c r="K363">
        <v>100091</v>
      </c>
      <c r="L363">
        <v>2022</v>
      </c>
      <c r="O363" t="s">
        <v>3424</v>
      </c>
      <c r="AB363" t="s">
        <v>3423</v>
      </c>
      <c r="AD363" t="s">
        <v>3422</v>
      </c>
    </row>
    <row r="364" spans="1:30" x14ac:dyDescent="0.45">
      <c r="A364" t="s">
        <v>11759</v>
      </c>
      <c r="B364">
        <v>7</v>
      </c>
      <c r="D364" t="s">
        <v>3421</v>
      </c>
      <c r="E364" t="s">
        <v>3420</v>
      </c>
      <c r="F364" t="s">
        <v>3419</v>
      </c>
      <c r="G364" t="s">
        <v>690</v>
      </c>
      <c r="H364">
        <v>125</v>
      </c>
      <c r="K364">
        <v>106462</v>
      </c>
      <c r="L364">
        <v>2023</v>
      </c>
      <c r="O364" t="s">
        <v>3418</v>
      </c>
      <c r="AB364" t="s">
        <v>3417</v>
      </c>
      <c r="AD364" t="s">
        <v>3416</v>
      </c>
    </row>
    <row r="365" spans="1:30" x14ac:dyDescent="0.45">
      <c r="A365" t="s">
        <v>11759</v>
      </c>
      <c r="B365">
        <v>7</v>
      </c>
      <c r="D365" t="s">
        <v>3415</v>
      </c>
      <c r="E365" t="s">
        <v>3414</v>
      </c>
      <c r="F365" t="s">
        <v>3413</v>
      </c>
      <c r="G365" t="s">
        <v>3412</v>
      </c>
      <c r="H365">
        <v>32</v>
      </c>
      <c r="K365" t="s">
        <v>3411</v>
      </c>
      <c r="L365">
        <v>2022</v>
      </c>
      <c r="O365" t="s">
        <v>3410</v>
      </c>
      <c r="AB365" t="s">
        <v>3409</v>
      </c>
      <c r="AD365" t="s">
        <v>3408</v>
      </c>
    </row>
    <row r="366" spans="1:30" x14ac:dyDescent="0.45">
      <c r="A366" t="s">
        <v>11759</v>
      </c>
      <c r="B366">
        <v>7</v>
      </c>
      <c r="D366" t="s">
        <v>3407</v>
      </c>
      <c r="E366" t="s">
        <v>3406</v>
      </c>
      <c r="F366" t="s">
        <v>3405</v>
      </c>
      <c r="G366" t="s">
        <v>3404</v>
      </c>
      <c r="H366">
        <v>3</v>
      </c>
      <c r="I366">
        <v>1</v>
      </c>
      <c r="K366">
        <v>100055</v>
      </c>
      <c r="L366">
        <v>2023</v>
      </c>
      <c r="O366" t="s">
        <v>3403</v>
      </c>
      <c r="AB366" t="s">
        <v>3402</v>
      </c>
      <c r="AD366" t="s">
        <v>3401</v>
      </c>
    </row>
    <row r="367" spans="1:30" x14ac:dyDescent="0.45">
      <c r="A367" t="s">
        <v>11759</v>
      </c>
      <c r="B367">
        <v>7</v>
      </c>
      <c r="D367" t="s">
        <v>3400</v>
      </c>
      <c r="E367" t="s">
        <v>3399</v>
      </c>
      <c r="F367" t="s">
        <v>3398</v>
      </c>
      <c r="G367" t="s">
        <v>1731</v>
      </c>
      <c r="H367">
        <v>45</v>
      </c>
      <c r="K367">
        <v>105670</v>
      </c>
      <c r="L367">
        <v>2022</v>
      </c>
      <c r="O367" t="s">
        <v>3397</v>
      </c>
      <c r="AB367" t="s">
        <v>3396</v>
      </c>
      <c r="AD367" t="s">
        <v>3395</v>
      </c>
    </row>
    <row r="368" spans="1:30" x14ac:dyDescent="0.45">
      <c r="A368" t="s">
        <v>11759</v>
      </c>
      <c r="B368">
        <v>7</v>
      </c>
      <c r="D368" t="s">
        <v>3394</v>
      </c>
      <c r="E368" t="s">
        <v>3393</v>
      </c>
      <c r="F368" t="s">
        <v>3392</v>
      </c>
      <c r="G368" t="s">
        <v>902</v>
      </c>
      <c r="H368">
        <v>119</v>
      </c>
      <c r="K368" t="s">
        <v>3391</v>
      </c>
      <c r="L368">
        <v>2023</v>
      </c>
      <c r="N368" t="s">
        <v>3390</v>
      </c>
      <c r="O368" t="s">
        <v>3389</v>
      </c>
      <c r="AB368" t="s">
        <v>3388</v>
      </c>
      <c r="AD368" t="s">
        <v>3387</v>
      </c>
    </row>
    <row r="369" spans="1:30" x14ac:dyDescent="0.45">
      <c r="A369" t="s">
        <v>11759</v>
      </c>
      <c r="B369">
        <v>7</v>
      </c>
      <c r="D369" t="s">
        <v>3386</v>
      </c>
      <c r="E369" t="s">
        <v>3385</v>
      </c>
      <c r="F369" t="s">
        <v>3384</v>
      </c>
      <c r="G369" t="s">
        <v>3383</v>
      </c>
      <c r="H369">
        <v>8</v>
      </c>
      <c r="K369">
        <v>100113</v>
      </c>
      <c r="L369">
        <v>2022</v>
      </c>
      <c r="O369" t="s">
        <v>3382</v>
      </c>
      <c r="AB369" t="s">
        <v>3381</v>
      </c>
      <c r="AD369" t="s">
        <v>3380</v>
      </c>
    </row>
    <row r="370" spans="1:30" x14ac:dyDescent="0.45">
      <c r="A370" t="s">
        <v>11759</v>
      </c>
      <c r="B370">
        <v>7</v>
      </c>
      <c r="D370" t="s">
        <v>3379</v>
      </c>
      <c r="E370" t="s">
        <v>3378</v>
      </c>
      <c r="F370" t="s">
        <v>3377</v>
      </c>
      <c r="G370" t="s">
        <v>1318</v>
      </c>
      <c r="H370">
        <v>201</v>
      </c>
      <c r="K370">
        <v>107217</v>
      </c>
      <c r="L370">
        <v>2022</v>
      </c>
      <c r="O370" t="s">
        <v>3376</v>
      </c>
      <c r="AB370" t="s">
        <v>3375</v>
      </c>
      <c r="AD370" t="s">
        <v>3374</v>
      </c>
    </row>
    <row r="371" spans="1:30" x14ac:dyDescent="0.45">
      <c r="A371" t="s">
        <v>11759</v>
      </c>
      <c r="B371">
        <v>7</v>
      </c>
      <c r="D371" t="s">
        <v>3373</v>
      </c>
      <c r="E371" t="s">
        <v>3372</v>
      </c>
      <c r="F371" t="s">
        <v>3371</v>
      </c>
      <c r="G371" t="s">
        <v>3370</v>
      </c>
      <c r="H371">
        <v>217</v>
      </c>
      <c r="K371">
        <v>104671</v>
      </c>
      <c r="L371">
        <v>2022</v>
      </c>
      <c r="O371" t="s">
        <v>3369</v>
      </c>
      <c r="AB371" t="s">
        <v>3368</v>
      </c>
    </row>
    <row r="372" spans="1:30" x14ac:dyDescent="0.45">
      <c r="A372" t="s">
        <v>11759</v>
      </c>
      <c r="B372">
        <v>7</v>
      </c>
      <c r="D372" t="s">
        <v>3367</v>
      </c>
      <c r="E372" t="s">
        <v>3366</v>
      </c>
      <c r="F372" t="s">
        <v>3365</v>
      </c>
      <c r="G372" t="s">
        <v>2947</v>
      </c>
      <c r="H372">
        <v>40</v>
      </c>
      <c r="K372">
        <v>100612</v>
      </c>
      <c r="L372">
        <v>2022</v>
      </c>
      <c r="O372" t="s">
        <v>3364</v>
      </c>
      <c r="AB372" t="s">
        <v>3363</v>
      </c>
      <c r="AD372" t="s">
        <v>3362</v>
      </c>
    </row>
    <row r="373" spans="1:30" x14ac:dyDescent="0.45">
      <c r="A373" t="s">
        <v>11759</v>
      </c>
      <c r="B373">
        <v>7</v>
      </c>
      <c r="D373" t="s">
        <v>3361</v>
      </c>
      <c r="E373" t="s">
        <v>3360</v>
      </c>
      <c r="F373" t="s">
        <v>3359</v>
      </c>
      <c r="G373" t="s">
        <v>720</v>
      </c>
      <c r="H373">
        <v>217</v>
      </c>
      <c r="K373" t="s">
        <v>3358</v>
      </c>
      <c r="L373">
        <v>2023</v>
      </c>
      <c r="N373" t="s">
        <v>3211</v>
      </c>
      <c r="O373" t="s">
        <v>3357</v>
      </c>
      <c r="AB373" t="s">
        <v>3356</v>
      </c>
      <c r="AD373" t="s">
        <v>3355</v>
      </c>
    </row>
    <row r="374" spans="1:30" x14ac:dyDescent="0.45">
      <c r="A374" t="s">
        <v>11759</v>
      </c>
      <c r="B374">
        <v>7</v>
      </c>
      <c r="D374" t="s">
        <v>3354</v>
      </c>
      <c r="E374" t="s">
        <v>3353</v>
      </c>
      <c r="F374" t="s">
        <v>3352</v>
      </c>
      <c r="G374" t="s">
        <v>3351</v>
      </c>
      <c r="H374">
        <v>32</v>
      </c>
      <c r="K374">
        <v>100891</v>
      </c>
      <c r="L374">
        <v>2022</v>
      </c>
      <c r="O374" t="s">
        <v>3350</v>
      </c>
      <c r="AB374" t="s">
        <v>3349</v>
      </c>
      <c r="AD374" t="s">
        <v>3348</v>
      </c>
    </row>
    <row r="375" spans="1:30" x14ac:dyDescent="0.45">
      <c r="A375" t="s">
        <v>11759</v>
      </c>
      <c r="B375">
        <v>7</v>
      </c>
      <c r="D375" t="s">
        <v>3347</v>
      </c>
      <c r="E375" t="s">
        <v>3346</v>
      </c>
      <c r="F375" t="s">
        <v>3345</v>
      </c>
      <c r="G375" t="s">
        <v>633</v>
      </c>
      <c r="H375">
        <v>3</v>
      </c>
      <c r="I375">
        <v>11</v>
      </c>
      <c r="K375">
        <v>100603</v>
      </c>
      <c r="L375">
        <v>2022</v>
      </c>
      <c r="O375" t="s">
        <v>3344</v>
      </c>
      <c r="AB375" t="s">
        <v>3343</v>
      </c>
      <c r="AD375" t="s">
        <v>3342</v>
      </c>
    </row>
    <row r="376" spans="1:30" x14ac:dyDescent="0.45">
      <c r="A376" t="s">
        <v>11759</v>
      </c>
      <c r="B376">
        <v>7</v>
      </c>
      <c r="D376" t="s">
        <v>3341</v>
      </c>
      <c r="E376" t="s">
        <v>3340</v>
      </c>
      <c r="F376" t="s">
        <v>3339</v>
      </c>
      <c r="G376" t="s">
        <v>869</v>
      </c>
      <c r="H376">
        <v>8</v>
      </c>
      <c r="I376">
        <v>3</v>
      </c>
      <c r="K376">
        <v>111</v>
      </c>
      <c r="L376">
        <v>2022</v>
      </c>
      <c r="O376" t="s">
        <v>3338</v>
      </c>
      <c r="AB376" t="s">
        <v>3337</v>
      </c>
      <c r="AD376" t="s">
        <v>3336</v>
      </c>
    </row>
    <row r="377" spans="1:30" x14ac:dyDescent="0.45">
      <c r="A377" t="s">
        <v>11759</v>
      </c>
      <c r="B377">
        <v>7</v>
      </c>
      <c r="D377" t="s">
        <v>3335</v>
      </c>
      <c r="E377" t="s">
        <v>3334</v>
      </c>
      <c r="F377" t="s">
        <v>3333</v>
      </c>
      <c r="G377" t="s">
        <v>720</v>
      </c>
      <c r="H377">
        <v>230</v>
      </c>
      <c r="K377" t="s">
        <v>3332</v>
      </c>
      <c r="L377">
        <v>2023</v>
      </c>
      <c r="N377" t="s">
        <v>3331</v>
      </c>
      <c r="O377" t="s">
        <v>3330</v>
      </c>
      <c r="AB377" t="s">
        <v>3329</v>
      </c>
      <c r="AD377" t="s">
        <v>3328</v>
      </c>
    </row>
    <row r="378" spans="1:30" x14ac:dyDescent="0.45">
      <c r="A378" t="s">
        <v>11759</v>
      </c>
      <c r="B378">
        <v>7</v>
      </c>
      <c r="D378" t="s">
        <v>3327</v>
      </c>
      <c r="E378" t="s">
        <v>3326</v>
      </c>
      <c r="F378" t="s">
        <v>3325</v>
      </c>
      <c r="G378" t="s">
        <v>766</v>
      </c>
      <c r="H378">
        <v>65</v>
      </c>
      <c r="K378">
        <v>102505</v>
      </c>
      <c r="L378">
        <v>2022</v>
      </c>
      <c r="O378" t="s">
        <v>3324</v>
      </c>
      <c r="AB378" t="s">
        <v>3323</v>
      </c>
      <c r="AD378" t="s">
        <v>3322</v>
      </c>
    </row>
    <row r="379" spans="1:30" x14ac:dyDescent="0.45">
      <c r="A379" t="s">
        <v>11759</v>
      </c>
      <c r="B379">
        <v>7</v>
      </c>
      <c r="D379" t="s">
        <v>3321</v>
      </c>
      <c r="E379" t="s">
        <v>3320</v>
      </c>
      <c r="F379" t="s">
        <v>3319</v>
      </c>
      <c r="G379" t="s">
        <v>655</v>
      </c>
      <c r="H379">
        <v>25</v>
      </c>
      <c r="L379">
        <v>2023</v>
      </c>
      <c r="O379" t="s">
        <v>3318</v>
      </c>
      <c r="AB379" t="s">
        <v>3317</v>
      </c>
      <c r="AD379" t="s">
        <v>3316</v>
      </c>
    </row>
    <row r="380" spans="1:30" x14ac:dyDescent="0.45">
      <c r="A380" t="s">
        <v>11759</v>
      </c>
      <c r="B380">
        <v>7</v>
      </c>
      <c r="D380" t="s">
        <v>3315</v>
      </c>
      <c r="E380" t="s">
        <v>3314</v>
      </c>
      <c r="F380" t="s">
        <v>3313</v>
      </c>
      <c r="G380" t="s">
        <v>697</v>
      </c>
      <c r="H380">
        <v>454</v>
      </c>
      <c r="K380">
        <v>140149</v>
      </c>
      <c r="L380">
        <v>2023</v>
      </c>
      <c r="O380" t="s">
        <v>3312</v>
      </c>
      <c r="AB380" t="s">
        <v>3311</v>
      </c>
      <c r="AD380" t="s">
        <v>3310</v>
      </c>
    </row>
    <row r="381" spans="1:30" x14ac:dyDescent="0.45">
      <c r="A381" t="s">
        <v>11759</v>
      </c>
      <c r="B381">
        <v>7</v>
      </c>
      <c r="D381" t="s">
        <v>3309</v>
      </c>
      <c r="E381" t="s">
        <v>3308</v>
      </c>
      <c r="F381" t="s">
        <v>3307</v>
      </c>
      <c r="G381" t="s">
        <v>2000</v>
      </c>
      <c r="H381">
        <v>47</v>
      </c>
      <c r="K381">
        <v>100575</v>
      </c>
      <c r="L381">
        <v>2022</v>
      </c>
      <c r="O381" t="s">
        <v>3306</v>
      </c>
      <c r="AB381" t="s">
        <v>3305</v>
      </c>
      <c r="AD381" t="s">
        <v>3304</v>
      </c>
    </row>
    <row r="382" spans="1:30" x14ac:dyDescent="0.45">
      <c r="A382" t="s">
        <v>11759</v>
      </c>
      <c r="B382">
        <v>7</v>
      </c>
      <c r="D382" t="s">
        <v>3303</v>
      </c>
      <c r="E382" t="s">
        <v>3302</v>
      </c>
      <c r="F382" t="s">
        <v>3301</v>
      </c>
      <c r="G382" t="s">
        <v>3300</v>
      </c>
      <c r="H382">
        <v>27</v>
      </c>
      <c r="K382">
        <v>100402</v>
      </c>
      <c r="L382">
        <v>2022</v>
      </c>
      <c r="O382" t="s">
        <v>3299</v>
      </c>
      <c r="AB382" t="s">
        <v>3298</v>
      </c>
      <c r="AD382" t="s">
        <v>3297</v>
      </c>
    </row>
    <row r="383" spans="1:30" x14ac:dyDescent="0.45">
      <c r="A383" t="s">
        <v>11759</v>
      </c>
      <c r="B383">
        <v>7</v>
      </c>
      <c r="D383" t="s">
        <v>3296</v>
      </c>
      <c r="E383" t="s">
        <v>3295</v>
      </c>
      <c r="F383" t="s">
        <v>3294</v>
      </c>
      <c r="G383" t="s">
        <v>720</v>
      </c>
      <c r="H383">
        <v>225</v>
      </c>
      <c r="K383" t="s">
        <v>3293</v>
      </c>
      <c r="L383">
        <v>2023</v>
      </c>
      <c r="N383" t="s">
        <v>3239</v>
      </c>
      <c r="O383" t="s">
        <v>3292</v>
      </c>
      <c r="AB383" t="s">
        <v>3291</v>
      </c>
      <c r="AD383" t="s">
        <v>3290</v>
      </c>
    </row>
    <row r="384" spans="1:30" x14ac:dyDescent="0.45">
      <c r="A384" t="s">
        <v>11759</v>
      </c>
      <c r="B384">
        <v>7</v>
      </c>
      <c r="D384" t="s">
        <v>3289</v>
      </c>
      <c r="E384" t="s">
        <v>3288</v>
      </c>
      <c r="F384" t="s">
        <v>3287</v>
      </c>
      <c r="G384" t="s">
        <v>893</v>
      </c>
      <c r="H384">
        <v>135</v>
      </c>
      <c r="K384" t="s">
        <v>3286</v>
      </c>
      <c r="L384">
        <v>2022</v>
      </c>
      <c r="O384" t="s">
        <v>3285</v>
      </c>
      <c r="AB384" t="s">
        <v>3284</v>
      </c>
      <c r="AD384" t="s">
        <v>3283</v>
      </c>
    </row>
    <row r="385" spans="1:30" x14ac:dyDescent="0.45">
      <c r="A385" t="s">
        <v>11759</v>
      </c>
      <c r="B385">
        <v>7</v>
      </c>
      <c r="D385" t="s">
        <v>3282</v>
      </c>
      <c r="E385" t="s">
        <v>3281</v>
      </c>
      <c r="F385" t="s">
        <v>3280</v>
      </c>
      <c r="G385" t="s">
        <v>1318</v>
      </c>
      <c r="H385">
        <v>196</v>
      </c>
      <c r="K385">
        <v>106909</v>
      </c>
      <c r="L385">
        <v>2022</v>
      </c>
      <c r="O385" t="s">
        <v>3279</v>
      </c>
      <c r="AB385" t="s">
        <v>3278</v>
      </c>
      <c r="AD385" t="s">
        <v>3277</v>
      </c>
    </row>
    <row r="386" spans="1:30" x14ac:dyDescent="0.45">
      <c r="A386" t="s">
        <v>11759</v>
      </c>
      <c r="B386">
        <v>7</v>
      </c>
      <c r="D386" t="s">
        <v>3276</v>
      </c>
      <c r="E386" t="s">
        <v>3275</v>
      </c>
      <c r="F386" t="s">
        <v>3274</v>
      </c>
      <c r="G386" t="s">
        <v>869</v>
      </c>
      <c r="H386">
        <v>8</v>
      </c>
      <c r="I386">
        <v>3</v>
      </c>
      <c r="K386">
        <v>150</v>
      </c>
      <c r="L386">
        <v>2022</v>
      </c>
      <c r="O386" t="s">
        <v>3273</v>
      </c>
      <c r="AB386" t="s">
        <v>3272</v>
      </c>
      <c r="AD386" t="s">
        <v>3271</v>
      </c>
    </row>
    <row r="387" spans="1:30" x14ac:dyDescent="0.45">
      <c r="A387" t="s">
        <v>11759</v>
      </c>
      <c r="B387">
        <v>7</v>
      </c>
      <c r="D387" t="s">
        <v>3270</v>
      </c>
      <c r="E387" t="s">
        <v>3269</v>
      </c>
      <c r="F387" t="s">
        <v>3268</v>
      </c>
      <c r="G387" t="s">
        <v>3267</v>
      </c>
      <c r="H387">
        <v>29</v>
      </c>
      <c r="I387">
        <v>3</v>
      </c>
      <c r="K387" t="s">
        <v>3266</v>
      </c>
      <c r="L387">
        <v>2023</v>
      </c>
      <c r="O387" t="s">
        <v>3265</v>
      </c>
      <c r="AB387" t="s">
        <v>3264</v>
      </c>
      <c r="AD387" t="s">
        <v>3263</v>
      </c>
    </row>
    <row r="388" spans="1:30" x14ac:dyDescent="0.45">
      <c r="A388" t="s">
        <v>11759</v>
      </c>
      <c r="B388">
        <v>7</v>
      </c>
      <c r="D388" t="s">
        <v>3262</v>
      </c>
      <c r="E388" t="s">
        <v>3261</v>
      </c>
      <c r="F388" t="s">
        <v>3260</v>
      </c>
      <c r="G388" t="s">
        <v>3189</v>
      </c>
      <c r="H388">
        <v>194</v>
      </c>
      <c r="K388">
        <v>111488</v>
      </c>
      <c r="L388">
        <v>2022</v>
      </c>
      <c r="O388" t="s">
        <v>3259</v>
      </c>
      <c r="AB388" t="s">
        <v>3258</v>
      </c>
      <c r="AD388" t="s">
        <v>3257</v>
      </c>
    </row>
    <row r="389" spans="1:30" x14ac:dyDescent="0.45">
      <c r="A389" t="s">
        <v>11759</v>
      </c>
      <c r="B389">
        <v>7</v>
      </c>
      <c r="D389" t="s">
        <v>3256</v>
      </c>
      <c r="E389" t="s">
        <v>3255</v>
      </c>
      <c r="F389" t="s">
        <v>3254</v>
      </c>
      <c r="G389" t="s">
        <v>3253</v>
      </c>
      <c r="H389">
        <v>3</v>
      </c>
      <c r="I389">
        <v>11</v>
      </c>
      <c r="K389">
        <v>101126</v>
      </c>
      <c r="L389">
        <v>2022</v>
      </c>
      <c r="O389" t="s">
        <v>3252</v>
      </c>
      <c r="AB389" t="s">
        <v>3251</v>
      </c>
    </row>
    <row r="390" spans="1:30" x14ac:dyDescent="0.45">
      <c r="A390" t="s">
        <v>11759</v>
      </c>
      <c r="B390">
        <v>7</v>
      </c>
      <c r="D390" t="s">
        <v>3250</v>
      </c>
      <c r="E390" t="s">
        <v>3249</v>
      </c>
      <c r="F390" t="s">
        <v>3248</v>
      </c>
      <c r="G390" t="s">
        <v>3008</v>
      </c>
      <c r="H390">
        <v>57</v>
      </c>
      <c r="K390" t="s">
        <v>3247</v>
      </c>
      <c r="L390">
        <v>2022</v>
      </c>
      <c r="O390" t="s">
        <v>3246</v>
      </c>
      <c r="AB390" t="s">
        <v>3245</v>
      </c>
      <c r="AD390" t="s">
        <v>3244</v>
      </c>
    </row>
    <row r="391" spans="1:30" x14ac:dyDescent="0.45">
      <c r="A391" t="s">
        <v>11759</v>
      </c>
      <c r="B391">
        <v>7</v>
      </c>
      <c r="D391" t="s">
        <v>3243</v>
      </c>
      <c r="E391" t="s">
        <v>3242</v>
      </c>
      <c r="F391" t="s">
        <v>3241</v>
      </c>
      <c r="G391" t="s">
        <v>720</v>
      </c>
      <c r="H391">
        <v>225</v>
      </c>
      <c r="K391" t="s">
        <v>3240</v>
      </c>
      <c r="L391">
        <v>2023</v>
      </c>
      <c r="N391" t="s">
        <v>3239</v>
      </c>
      <c r="O391" t="s">
        <v>3238</v>
      </c>
      <c r="AB391" t="s">
        <v>3237</v>
      </c>
      <c r="AD391" t="s">
        <v>3236</v>
      </c>
    </row>
    <row r="392" spans="1:30" x14ac:dyDescent="0.45">
      <c r="A392" t="s">
        <v>11759</v>
      </c>
      <c r="B392">
        <v>7</v>
      </c>
      <c r="D392" t="s">
        <v>3235</v>
      </c>
      <c r="E392" t="s">
        <v>3234</v>
      </c>
      <c r="F392" t="s">
        <v>3233</v>
      </c>
      <c r="G392" t="s">
        <v>655</v>
      </c>
      <c r="H392">
        <v>25</v>
      </c>
      <c r="L392">
        <v>2023</v>
      </c>
      <c r="O392" t="s">
        <v>3232</v>
      </c>
      <c r="AB392" t="s">
        <v>3231</v>
      </c>
      <c r="AD392" t="s">
        <v>3230</v>
      </c>
    </row>
    <row r="393" spans="1:30" x14ac:dyDescent="0.45">
      <c r="A393" t="s">
        <v>11759</v>
      </c>
      <c r="B393">
        <v>7</v>
      </c>
      <c r="D393" t="s">
        <v>3229</v>
      </c>
      <c r="E393" t="s">
        <v>3228</v>
      </c>
      <c r="F393" t="s">
        <v>3227</v>
      </c>
      <c r="G393" t="s">
        <v>3226</v>
      </c>
      <c r="H393">
        <v>35</v>
      </c>
      <c r="K393">
        <v>100846</v>
      </c>
      <c r="L393">
        <v>2023</v>
      </c>
      <c r="O393" t="s">
        <v>3225</v>
      </c>
      <c r="AB393" t="s">
        <v>3224</v>
      </c>
      <c r="AD393" t="s">
        <v>3223</v>
      </c>
    </row>
    <row r="394" spans="1:30" x14ac:dyDescent="0.45">
      <c r="A394" t="s">
        <v>11759</v>
      </c>
      <c r="B394">
        <v>7</v>
      </c>
      <c r="D394" t="s">
        <v>3222</v>
      </c>
      <c r="E394" t="s">
        <v>3221</v>
      </c>
      <c r="F394" t="s">
        <v>3220</v>
      </c>
      <c r="G394" t="s">
        <v>3219</v>
      </c>
      <c r="H394">
        <v>170</v>
      </c>
      <c r="K394">
        <v>104949</v>
      </c>
      <c r="L394">
        <v>2023</v>
      </c>
      <c r="O394" t="s">
        <v>3218</v>
      </c>
      <c r="AB394" t="s">
        <v>3217</v>
      </c>
      <c r="AD394" t="s">
        <v>3216</v>
      </c>
    </row>
    <row r="395" spans="1:30" x14ac:dyDescent="0.45">
      <c r="A395" t="s">
        <v>11759</v>
      </c>
      <c r="B395">
        <v>7</v>
      </c>
      <c r="D395" t="s">
        <v>3215</v>
      </c>
      <c r="E395" t="s">
        <v>3214</v>
      </c>
      <c r="F395" t="s">
        <v>3213</v>
      </c>
      <c r="G395" t="s">
        <v>720</v>
      </c>
      <c r="H395">
        <v>217</v>
      </c>
      <c r="K395" t="s">
        <v>3212</v>
      </c>
      <c r="L395">
        <v>2023</v>
      </c>
      <c r="N395" t="s">
        <v>3211</v>
      </c>
      <c r="O395" t="s">
        <v>3210</v>
      </c>
      <c r="AB395" t="s">
        <v>3209</v>
      </c>
      <c r="AD395" t="s">
        <v>3208</v>
      </c>
    </row>
    <row r="396" spans="1:30" x14ac:dyDescent="0.45">
      <c r="A396" t="s">
        <v>11759</v>
      </c>
      <c r="B396">
        <v>7</v>
      </c>
      <c r="D396" t="s">
        <v>3207</v>
      </c>
      <c r="E396" t="s">
        <v>3206</v>
      </c>
      <c r="F396" t="s">
        <v>3205</v>
      </c>
      <c r="G396" t="s">
        <v>3204</v>
      </c>
      <c r="H396">
        <v>135</v>
      </c>
      <c r="K396">
        <v>104235</v>
      </c>
      <c r="L396">
        <v>2022</v>
      </c>
      <c r="O396" t="s">
        <v>3203</v>
      </c>
      <c r="AB396" t="s">
        <v>3202</v>
      </c>
      <c r="AD396" t="s">
        <v>3201</v>
      </c>
    </row>
    <row r="397" spans="1:30" x14ac:dyDescent="0.45">
      <c r="A397" t="s">
        <v>11759</v>
      </c>
      <c r="B397">
        <v>7</v>
      </c>
      <c r="D397" t="s">
        <v>3200</v>
      </c>
      <c r="E397" t="s">
        <v>3199</v>
      </c>
      <c r="F397" t="s">
        <v>3198</v>
      </c>
      <c r="G397" t="s">
        <v>3197</v>
      </c>
      <c r="H397">
        <v>137</v>
      </c>
      <c r="K397" t="s">
        <v>3196</v>
      </c>
      <c r="L397">
        <v>2022</v>
      </c>
      <c r="O397" t="s">
        <v>3195</v>
      </c>
      <c r="AB397" t="s">
        <v>3194</v>
      </c>
      <c r="AD397" t="s">
        <v>3193</v>
      </c>
    </row>
    <row r="398" spans="1:30" x14ac:dyDescent="0.45">
      <c r="A398" t="s">
        <v>11759</v>
      </c>
      <c r="B398">
        <v>7</v>
      </c>
      <c r="D398" t="s">
        <v>3192</v>
      </c>
      <c r="E398" t="s">
        <v>3191</v>
      </c>
      <c r="F398" t="s">
        <v>3190</v>
      </c>
      <c r="G398" t="s">
        <v>3189</v>
      </c>
      <c r="H398">
        <v>197</v>
      </c>
      <c r="K398">
        <v>111573</v>
      </c>
      <c r="L398">
        <v>2023</v>
      </c>
      <c r="O398" t="s">
        <v>3188</v>
      </c>
      <c r="AB398" t="s">
        <v>3187</v>
      </c>
      <c r="AD398" t="s">
        <v>3186</v>
      </c>
    </row>
    <row r="399" spans="1:30" x14ac:dyDescent="0.45">
      <c r="A399" t="s">
        <v>11759</v>
      </c>
      <c r="B399">
        <v>7</v>
      </c>
      <c r="D399" t="s">
        <v>3185</v>
      </c>
      <c r="E399" t="s">
        <v>3184</v>
      </c>
      <c r="F399" t="s">
        <v>3183</v>
      </c>
      <c r="G399" t="s">
        <v>877</v>
      </c>
      <c r="H399">
        <v>35</v>
      </c>
      <c r="I399">
        <v>1</v>
      </c>
      <c r="K399" t="s">
        <v>3182</v>
      </c>
      <c r="L399">
        <v>2023</v>
      </c>
      <c r="O399" t="s">
        <v>3181</v>
      </c>
      <c r="AB399" t="s">
        <v>3180</v>
      </c>
      <c r="AD399" t="s">
        <v>3179</v>
      </c>
    </row>
    <row r="400" spans="1:30" x14ac:dyDescent="0.45">
      <c r="A400" t="s">
        <v>11759</v>
      </c>
      <c r="B400">
        <v>7</v>
      </c>
      <c r="D400" t="s">
        <v>3178</v>
      </c>
      <c r="E400" t="s">
        <v>3177</v>
      </c>
      <c r="F400" t="s">
        <v>3176</v>
      </c>
      <c r="G400" t="s">
        <v>1793</v>
      </c>
      <c r="H400">
        <v>75</v>
      </c>
      <c r="K400">
        <v>100760</v>
      </c>
      <c r="L400">
        <v>2023</v>
      </c>
      <c r="O400" t="s">
        <v>3175</v>
      </c>
      <c r="AB400" t="s">
        <v>3174</v>
      </c>
      <c r="AD400" t="s">
        <v>3173</v>
      </c>
    </row>
    <row r="401" spans="1:30" x14ac:dyDescent="0.45">
      <c r="A401" t="s">
        <v>11759</v>
      </c>
      <c r="B401">
        <v>7</v>
      </c>
      <c r="D401" t="s">
        <v>3172</v>
      </c>
      <c r="E401" t="s">
        <v>3171</v>
      </c>
      <c r="F401" t="s">
        <v>3170</v>
      </c>
      <c r="G401" t="s">
        <v>3169</v>
      </c>
      <c r="H401">
        <v>7</v>
      </c>
      <c r="L401">
        <v>2023</v>
      </c>
      <c r="O401" t="s">
        <v>3168</v>
      </c>
      <c r="AB401" t="s">
        <v>3167</v>
      </c>
      <c r="AD401" t="s">
        <v>3166</v>
      </c>
    </row>
    <row r="402" spans="1:30" x14ac:dyDescent="0.45">
      <c r="A402" t="s">
        <v>11759</v>
      </c>
      <c r="B402">
        <v>7</v>
      </c>
      <c r="D402" t="s">
        <v>3165</v>
      </c>
      <c r="E402" t="s">
        <v>3164</v>
      </c>
      <c r="F402" t="s">
        <v>3163</v>
      </c>
      <c r="G402" t="s">
        <v>1731</v>
      </c>
      <c r="H402">
        <v>51</v>
      </c>
      <c r="K402">
        <v>105905</v>
      </c>
      <c r="L402">
        <v>2023</v>
      </c>
      <c r="O402" t="s">
        <v>3162</v>
      </c>
      <c r="AB402" t="s">
        <v>3161</v>
      </c>
      <c r="AD402" t="s">
        <v>3160</v>
      </c>
    </row>
    <row r="403" spans="1:30" x14ac:dyDescent="0.45">
      <c r="A403" t="s">
        <v>11759</v>
      </c>
      <c r="B403">
        <v>7</v>
      </c>
      <c r="D403" t="s">
        <v>3159</v>
      </c>
      <c r="E403" t="s">
        <v>3158</v>
      </c>
      <c r="F403" t="s">
        <v>3157</v>
      </c>
      <c r="G403" t="s">
        <v>2706</v>
      </c>
      <c r="H403">
        <v>33</v>
      </c>
      <c r="I403">
        <v>1</v>
      </c>
      <c r="K403">
        <v>100449</v>
      </c>
      <c r="L403">
        <v>2023</v>
      </c>
      <c r="O403" t="s">
        <v>3156</v>
      </c>
      <c r="AB403" t="s">
        <v>3155</v>
      </c>
      <c r="AD403" t="s">
        <v>3154</v>
      </c>
    </row>
    <row r="404" spans="1:30" x14ac:dyDescent="0.45">
      <c r="A404" t="s">
        <v>11759</v>
      </c>
      <c r="B404">
        <v>7</v>
      </c>
      <c r="D404" t="s">
        <v>3153</v>
      </c>
      <c r="E404" t="s">
        <v>3152</v>
      </c>
      <c r="F404" t="s">
        <v>3151</v>
      </c>
      <c r="G404" t="s">
        <v>3150</v>
      </c>
      <c r="H404">
        <v>296</v>
      </c>
      <c r="K404">
        <v>113342</v>
      </c>
      <c r="L404">
        <v>2023</v>
      </c>
      <c r="O404" t="s">
        <v>3149</v>
      </c>
      <c r="AB404" t="s">
        <v>3148</v>
      </c>
      <c r="AD404" t="s">
        <v>3147</v>
      </c>
    </row>
    <row r="405" spans="1:30" x14ac:dyDescent="0.45">
      <c r="A405" t="s">
        <v>11759</v>
      </c>
      <c r="B405">
        <v>7</v>
      </c>
      <c r="D405" t="s">
        <v>3146</v>
      </c>
      <c r="E405" t="s">
        <v>3145</v>
      </c>
      <c r="F405" t="s">
        <v>3144</v>
      </c>
      <c r="G405" t="s">
        <v>2652</v>
      </c>
      <c r="H405">
        <v>71</v>
      </c>
      <c r="K405" t="s">
        <v>3143</v>
      </c>
      <c r="L405">
        <v>2023</v>
      </c>
      <c r="O405" t="s">
        <v>3142</v>
      </c>
      <c r="AB405" t="s">
        <v>3141</v>
      </c>
      <c r="AD405" t="s">
        <v>3140</v>
      </c>
    </row>
    <row r="406" spans="1:30" x14ac:dyDescent="0.45">
      <c r="A406" t="s">
        <v>11759</v>
      </c>
      <c r="B406">
        <v>7</v>
      </c>
      <c r="D406" t="s">
        <v>3139</v>
      </c>
      <c r="E406" t="s">
        <v>3138</v>
      </c>
      <c r="F406" t="s">
        <v>3137</v>
      </c>
      <c r="G406" t="s">
        <v>3136</v>
      </c>
      <c r="H406">
        <v>116</v>
      </c>
      <c r="K406">
        <v>102439</v>
      </c>
      <c r="L406">
        <v>2023</v>
      </c>
      <c r="O406" t="s">
        <v>3135</v>
      </c>
      <c r="AB406" t="s">
        <v>3134</v>
      </c>
      <c r="AD406" t="s">
        <v>3133</v>
      </c>
    </row>
    <row r="407" spans="1:30" x14ac:dyDescent="0.45">
      <c r="A407" t="s">
        <v>11759</v>
      </c>
      <c r="B407">
        <v>7</v>
      </c>
      <c r="D407" t="s">
        <v>3132</v>
      </c>
      <c r="E407" t="s">
        <v>3131</v>
      </c>
      <c r="F407" t="s">
        <v>3130</v>
      </c>
      <c r="G407" t="s">
        <v>1980</v>
      </c>
      <c r="H407">
        <v>106</v>
      </c>
      <c r="I407">
        <v>7</v>
      </c>
      <c r="K407" t="s">
        <v>3129</v>
      </c>
      <c r="L407">
        <v>2023</v>
      </c>
      <c r="O407" t="s">
        <v>3128</v>
      </c>
      <c r="AB407" t="s">
        <v>3127</v>
      </c>
      <c r="AD407" t="s">
        <v>3126</v>
      </c>
    </row>
    <row r="408" spans="1:30" x14ac:dyDescent="0.45">
      <c r="A408" t="s">
        <v>11759</v>
      </c>
      <c r="B408">
        <v>7</v>
      </c>
      <c r="D408" t="s">
        <v>3125</v>
      </c>
      <c r="E408" t="s">
        <v>3124</v>
      </c>
      <c r="F408" t="s">
        <v>3123</v>
      </c>
      <c r="G408" t="s">
        <v>3122</v>
      </c>
      <c r="H408">
        <v>288</v>
      </c>
      <c r="K408">
        <v>110346</v>
      </c>
      <c r="L408">
        <v>2023</v>
      </c>
      <c r="O408" t="s">
        <v>3121</v>
      </c>
      <c r="AB408" t="s">
        <v>3120</v>
      </c>
      <c r="AD408" t="s">
        <v>3119</v>
      </c>
    </row>
    <row r="409" spans="1:30" x14ac:dyDescent="0.45">
      <c r="A409" t="s">
        <v>11759</v>
      </c>
      <c r="B409">
        <v>7</v>
      </c>
      <c r="D409" t="s">
        <v>3118</v>
      </c>
      <c r="E409" t="s">
        <v>3117</v>
      </c>
      <c r="F409" t="s">
        <v>3116</v>
      </c>
      <c r="G409" t="s">
        <v>1047</v>
      </c>
      <c r="H409">
        <v>71</v>
      </c>
      <c r="K409">
        <v>102033</v>
      </c>
      <c r="L409">
        <v>2023</v>
      </c>
      <c r="O409" t="s">
        <v>3115</v>
      </c>
      <c r="AB409" t="s">
        <v>3114</v>
      </c>
      <c r="AD409" t="s">
        <v>3113</v>
      </c>
    </row>
    <row r="410" spans="1:30" x14ac:dyDescent="0.45">
      <c r="A410" t="s">
        <v>11759</v>
      </c>
      <c r="B410">
        <v>7</v>
      </c>
      <c r="D410" t="s">
        <v>3112</v>
      </c>
      <c r="E410" t="s">
        <v>3111</v>
      </c>
      <c r="F410" t="s">
        <v>3110</v>
      </c>
      <c r="G410" t="s">
        <v>2278</v>
      </c>
      <c r="H410">
        <v>9</v>
      </c>
      <c r="I410">
        <v>2</v>
      </c>
      <c r="K410" t="s">
        <v>3109</v>
      </c>
      <c r="L410">
        <v>2023</v>
      </c>
      <c r="O410" t="s">
        <v>3108</v>
      </c>
      <c r="AB410" t="s">
        <v>3107</v>
      </c>
      <c r="AD410" t="s">
        <v>3106</v>
      </c>
    </row>
    <row r="411" spans="1:30" x14ac:dyDescent="0.45">
      <c r="A411" t="s">
        <v>11759</v>
      </c>
      <c r="B411">
        <v>7</v>
      </c>
      <c r="D411" t="s">
        <v>3105</v>
      </c>
      <c r="E411" t="s">
        <v>3104</v>
      </c>
      <c r="F411" t="s">
        <v>3103</v>
      </c>
      <c r="G411" t="s">
        <v>2380</v>
      </c>
      <c r="H411">
        <v>148</v>
      </c>
      <c r="K411">
        <v>102236</v>
      </c>
      <c r="L411">
        <v>2023</v>
      </c>
      <c r="O411" t="s">
        <v>3102</v>
      </c>
      <c r="AB411" t="s">
        <v>3101</v>
      </c>
      <c r="AD411" t="s">
        <v>3100</v>
      </c>
    </row>
    <row r="412" spans="1:30" x14ac:dyDescent="0.45">
      <c r="A412" t="s">
        <v>11759</v>
      </c>
      <c r="B412">
        <v>7</v>
      </c>
      <c r="D412" t="s">
        <v>3099</v>
      </c>
      <c r="E412" t="s">
        <v>3098</v>
      </c>
      <c r="F412" t="s">
        <v>3097</v>
      </c>
      <c r="G412" t="s">
        <v>3096</v>
      </c>
      <c r="H412">
        <v>33</v>
      </c>
      <c r="K412">
        <v>100438</v>
      </c>
      <c r="L412">
        <v>2023</v>
      </c>
      <c r="O412" t="s">
        <v>3095</v>
      </c>
      <c r="AB412" t="s">
        <v>3094</v>
      </c>
      <c r="AD412" t="s">
        <v>3093</v>
      </c>
    </row>
    <row r="413" spans="1:30" x14ac:dyDescent="0.45">
      <c r="A413" t="s">
        <v>11759</v>
      </c>
      <c r="B413">
        <v>7</v>
      </c>
      <c r="D413" t="s">
        <v>3092</v>
      </c>
      <c r="E413" t="s">
        <v>3091</v>
      </c>
      <c r="F413" t="s">
        <v>3090</v>
      </c>
      <c r="G413" t="s">
        <v>3089</v>
      </c>
      <c r="H413">
        <v>19</v>
      </c>
      <c r="I413">
        <v>1</v>
      </c>
      <c r="K413" t="s">
        <v>3088</v>
      </c>
      <c r="L413">
        <v>2024</v>
      </c>
      <c r="O413" t="s">
        <v>3087</v>
      </c>
      <c r="AB413" t="s">
        <v>3086</v>
      </c>
      <c r="AD413" t="s">
        <v>3085</v>
      </c>
    </row>
    <row r="414" spans="1:30" x14ac:dyDescent="0.45">
      <c r="A414" t="s">
        <v>11759</v>
      </c>
      <c r="B414">
        <v>7</v>
      </c>
      <c r="D414" t="s">
        <v>3084</v>
      </c>
      <c r="E414" t="s">
        <v>3083</v>
      </c>
      <c r="F414" t="s">
        <v>3082</v>
      </c>
      <c r="G414" t="s">
        <v>3081</v>
      </c>
      <c r="H414">
        <v>77</v>
      </c>
      <c r="K414" t="s">
        <v>3080</v>
      </c>
      <c r="L414">
        <v>2023</v>
      </c>
      <c r="O414" t="s">
        <v>3079</v>
      </c>
      <c r="AB414" t="s">
        <v>3078</v>
      </c>
      <c r="AD414" t="s">
        <v>3077</v>
      </c>
    </row>
    <row r="415" spans="1:30" x14ac:dyDescent="0.45">
      <c r="A415" t="s">
        <v>11759</v>
      </c>
      <c r="B415">
        <v>7</v>
      </c>
      <c r="D415" t="s">
        <v>3076</v>
      </c>
      <c r="E415" t="s">
        <v>3075</v>
      </c>
      <c r="F415" t="s">
        <v>3074</v>
      </c>
      <c r="G415" t="s">
        <v>850</v>
      </c>
      <c r="H415">
        <v>5</v>
      </c>
      <c r="I415">
        <v>2</v>
      </c>
      <c r="K415" t="s">
        <v>3073</v>
      </c>
      <c r="L415">
        <v>2023</v>
      </c>
      <c r="O415" t="s">
        <v>3072</v>
      </c>
      <c r="AB415" t="s">
        <v>3071</v>
      </c>
    </row>
    <row r="416" spans="1:30" x14ac:dyDescent="0.45">
      <c r="A416" t="s">
        <v>11759</v>
      </c>
      <c r="B416">
        <v>7</v>
      </c>
      <c r="D416" t="s">
        <v>3070</v>
      </c>
      <c r="E416" t="s">
        <v>3069</v>
      </c>
      <c r="F416" t="s">
        <v>3068</v>
      </c>
      <c r="G416" t="s">
        <v>1318</v>
      </c>
      <c r="H416">
        <v>212</v>
      </c>
      <c r="K416">
        <v>108074</v>
      </c>
      <c r="L416">
        <v>2023</v>
      </c>
      <c r="O416" t="s">
        <v>3067</v>
      </c>
      <c r="AB416" t="s">
        <v>3066</v>
      </c>
      <c r="AD416" t="s">
        <v>3065</v>
      </c>
    </row>
    <row r="417" spans="1:30" x14ac:dyDescent="0.45">
      <c r="A417" t="s">
        <v>11759</v>
      </c>
      <c r="B417">
        <v>7</v>
      </c>
      <c r="D417" t="s">
        <v>3064</v>
      </c>
      <c r="E417" t="s">
        <v>3063</v>
      </c>
      <c r="F417" t="s">
        <v>3062</v>
      </c>
      <c r="G417" t="s">
        <v>3061</v>
      </c>
      <c r="H417">
        <v>125</v>
      </c>
      <c r="K417">
        <v>102768</v>
      </c>
      <c r="L417">
        <v>2023</v>
      </c>
      <c r="O417" t="s">
        <v>3060</v>
      </c>
      <c r="AB417" t="s">
        <v>3059</v>
      </c>
      <c r="AD417" t="s">
        <v>3058</v>
      </c>
    </row>
    <row r="418" spans="1:30" x14ac:dyDescent="0.45">
      <c r="A418" t="s">
        <v>11759</v>
      </c>
      <c r="B418">
        <v>7</v>
      </c>
      <c r="D418" t="s">
        <v>3057</v>
      </c>
      <c r="E418" t="s">
        <v>3056</v>
      </c>
      <c r="F418" t="s">
        <v>3055</v>
      </c>
      <c r="G418" t="s">
        <v>3054</v>
      </c>
      <c r="H418">
        <v>39</v>
      </c>
      <c r="I418">
        <v>4</v>
      </c>
      <c r="K418" t="s">
        <v>3053</v>
      </c>
      <c r="L418">
        <v>2023</v>
      </c>
      <c r="N418" t="s">
        <v>3052</v>
      </c>
      <c r="O418" t="s">
        <v>3051</v>
      </c>
      <c r="AD418" t="s">
        <v>3050</v>
      </c>
    </row>
    <row r="419" spans="1:30" x14ac:dyDescent="0.45">
      <c r="A419" t="s">
        <v>11759</v>
      </c>
      <c r="B419">
        <v>7</v>
      </c>
      <c r="D419" t="s">
        <v>3049</v>
      </c>
      <c r="E419" t="s">
        <v>3048</v>
      </c>
      <c r="F419" t="s">
        <v>3047</v>
      </c>
      <c r="G419" t="s">
        <v>1349</v>
      </c>
      <c r="H419">
        <v>181</v>
      </c>
      <c r="K419">
        <v>105462</v>
      </c>
      <c r="L419">
        <v>2023</v>
      </c>
      <c r="O419" t="s">
        <v>3046</v>
      </c>
      <c r="AB419" t="s">
        <v>3045</v>
      </c>
      <c r="AD419" t="s">
        <v>3044</v>
      </c>
    </row>
    <row r="420" spans="1:30" x14ac:dyDescent="0.45">
      <c r="A420" t="s">
        <v>11759</v>
      </c>
      <c r="B420">
        <v>7</v>
      </c>
      <c r="D420" t="s">
        <v>3043</v>
      </c>
      <c r="E420" t="s">
        <v>3042</v>
      </c>
      <c r="F420" t="s">
        <v>3041</v>
      </c>
      <c r="G420" t="s">
        <v>3040</v>
      </c>
      <c r="H420">
        <v>149</v>
      </c>
      <c r="K420">
        <v>104792</v>
      </c>
      <c r="L420">
        <v>2023</v>
      </c>
      <c r="O420" t="s">
        <v>3039</v>
      </c>
      <c r="AB420" t="s">
        <v>3038</v>
      </c>
      <c r="AD420" t="s">
        <v>3037</v>
      </c>
    </row>
    <row r="421" spans="1:30" x14ac:dyDescent="0.45">
      <c r="A421" t="s">
        <v>11759</v>
      </c>
      <c r="B421">
        <v>7</v>
      </c>
      <c r="D421" t="s">
        <v>3036</v>
      </c>
      <c r="E421" t="s">
        <v>3035</v>
      </c>
      <c r="F421" t="s">
        <v>3034</v>
      </c>
      <c r="G421" t="s">
        <v>3033</v>
      </c>
      <c r="H421">
        <v>48</v>
      </c>
      <c r="K421">
        <v>101403</v>
      </c>
      <c r="L421">
        <v>2023</v>
      </c>
      <c r="O421" t="s">
        <v>3032</v>
      </c>
      <c r="AB421" t="s">
        <v>3031</v>
      </c>
      <c r="AD421" t="s">
        <v>3030</v>
      </c>
    </row>
    <row r="422" spans="1:30" x14ac:dyDescent="0.45">
      <c r="A422" t="s">
        <v>11759</v>
      </c>
      <c r="B422">
        <v>7</v>
      </c>
      <c r="D422" t="s">
        <v>3029</v>
      </c>
      <c r="E422" t="s">
        <v>3028</v>
      </c>
      <c r="F422" t="s">
        <v>3027</v>
      </c>
      <c r="G422" t="s">
        <v>795</v>
      </c>
      <c r="H422">
        <v>40</v>
      </c>
      <c r="I422">
        <v>4</v>
      </c>
      <c r="K422">
        <v>101860</v>
      </c>
      <c r="L422">
        <v>2023</v>
      </c>
      <c r="O422" t="s">
        <v>3026</v>
      </c>
      <c r="AB422" t="s">
        <v>3025</v>
      </c>
      <c r="AD422" t="s">
        <v>3024</v>
      </c>
    </row>
    <row r="423" spans="1:30" x14ac:dyDescent="0.45">
      <c r="A423" t="s">
        <v>11759</v>
      </c>
      <c r="B423">
        <v>7</v>
      </c>
      <c r="D423" t="s">
        <v>3023</v>
      </c>
      <c r="E423" t="s">
        <v>3022</v>
      </c>
      <c r="F423" t="s">
        <v>3021</v>
      </c>
      <c r="G423" t="s">
        <v>1731</v>
      </c>
      <c r="H423">
        <v>50</v>
      </c>
      <c r="K423">
        <v>105850</v>
      </c>
      <c r="L423">
        <v>2023</v>
      </c>
      <c r="O423" t="s">
        <v>3020</v>
      </c>
      <c r="AB423" t="s">
        <v>3019</v>
      </c>
      <c r="AD423" t="s">
        <v>3018</v>
      </c>
    </row>
    <row r="424" spans="1:30" x14ac:dyDescent="0.45">
      <c r="A424" t="s">
        <v>11759</v>
      </c>
      <c r="B424">
        <v>7</v>
      </c>
      <c r="D424" t="s">
        <v>3017</v>
      </c>
      <c r="E424" t="s">
        <v>3016</v>
      </c>
      <c r="F424" t="s">
        <v>3015</v>
      </c>
      <c r="G424" t="s">
        <v>773</v>
      </c>
      <c r="H424">
        <v>144</v>
      </c>
      <c r="K424">
        <v>104630</v>
      </c>
      <c r="L424">
        <v>2024</v>
      </c>
      <c r="O424" t="s">
        <v>3014</v>
      </c>
      <c r="AB424" t="s">
        <v>3013</v>
      </c>
      <c r="AD424" t="s">
        <v>3012</v>
      </c>
    </row>
    <row r="425" spans="1:30" x14ac:dyDescent="0.45">
      <c r="A425" t="s">
        <v>11759</v>
      </c>
      <c r="B425">
        <v>7</v>
      </c>
      <c r="D425" t="s">
        <v>3011</v>
      </c>
      <c r="E425" t="s">
        <v>3010</v>
      </c>
      <c r="F425" t="s">
        <v>3009</v>
      </c>
      <c r="G425" t="s">
        <v>3008</v>
      </c>
      <c r="H425">
        <v>65</v>
      </c>
      <c r="K425" t="s">
        <v>3007</v>
      </c>
      <c r="L425">
        <v>2024</v>
      </c>
      <c r="N425" t="s">
        <v>3006</v>
      </c>
      <c r="O425" t="s">
        <v>3005</v>
      </c>
      <c r="AB425" t="s">
        <v>3004</v>
      </c>
      <c r="AD425" t="s">
        <v>3003</v>
      </c>
    </row>
    <row r="426" spans="1:30" x14ac:dyDescent="0.45">
      <c r="A426" t="s">
        <v>11759</v>
      </c>
      <c r="B426">
        <v>7</v>
      </c>
      <c r="D426" t="s">
        <v>3002</v>
      </c>
      <c r="E426" t="s">
        <v>3001</v>
      </c>
      <c r="F426" t="s">
        <v>3000</v>
      </c>
      <c r="G426" t="s">
        <v>759</v>
      </c>
      <c r="H426">
        <v>162</v>
      </c>
      <c r="K426">
        <v>113777</v>
      </c>
      <c r="L426">
        <v>2023</v>
      </c>
      <c r="O426" t="s">
        <v>2999</v>
      </c>
      <c r="AB426" t="s">
        <v>2998</v>
      </c>
      <c r="AD426" t="s">
        <v>2997</v>
      </c>
    </row>
    <row r="427" spans="1:30" x14ac:dyDescent="0.45">
      <c r="A427" t="s">
        <v>11759</v>
      </c>
      <c r="B427">
        <v>7</v>
      </c>
      <c r="D427" t="s">
        <v>2996</v>
      </c>
      <c r="E427" t="s">
        <v>2995</v>
      </c>
      <c r="F427" t="s">
        <v>2994</v>
      </c>
      <c r="G427" t="s">
        <v>795</v>
      </c>
      <c r="H427">
        <v>40</v>
      </c>
      <c r="I427">
        <v>4</v>
      </c>
      <c r="K427">
        <v>101840</v>
      </c>
      <c r="L427">
        <v>2023</v>
      </c>
      <c r="O427" t="s">
        <v>2993</v>
      </c>
      <c r="AB427" t="s">
        <v>2992</v>
      </c>
      <c r="AD427" t="s">
        <v>2991</v>
      </c>
    </row>
    <row r="428" spans="1:30" x14ac:dyDescent="0.45">
      <c r="A428" t="s">
        <v>11759</v>
      </c>
      <c r="B428">
        <v>7</v>
      </c>
      <c r="D428" t="s">
        <v>2990</v>
      </c>
      <c r="E428" t="s">
        <v>2989</v>
      </c>
      <c r="F428" t="s">
        <v>2988</v>
      </c>
      <c r="G428" t="s">
        <v>2206</v>
      </c>
      <c r="H428">
        <v>146</v>
      </c>
      <c r="K428">
        <v>103849</v>
      </c>
      <c r="L428">
        <v>2023</v>
      </c>
      <c r="O428" t="s">
        <v>2987</v>
      </c>
      <c r="AB428" t="s">
        <v>2986</v>
      </c>
      <c r="AD428" t="s">
        <v>2985</v>
      </c>
    </row>
    <row r="429" spans="1:30" x14ac:dyDescent="0.45">
      <c r="A429" t="s">
        <v>11759</v>
      </c>
      <c r="B429">
        <v>7</v>
      </c>
      <c r="D429" t="s">
        <v>2984</v>
      </c>
      <c r="E429" t="s">
        <v>2983</v>
      </c>
      <c r="F429" t="s">
        <v>2982</v>
      </c>
      <c r="G429" t="s">
        <v>2981</v>
      </c>
      <c r="H429">
        <v>345</v>
      </c>
      <c r="K429">
        <v>118671</v>
      </c>
      <c r="L429">
        <v>2023</v>
      </c>
      <c r="O429" t="s">
        <v>2980</v>
      </c>
      <c r="AB429" t="s">
        <v>2979</v>
      </c>
      <c r="AD429" t="s">
        <v>2978</v>
      </c>
    </row>
    <row r="430" spans="1:30" x14ac:dyDescent="0.45">
      <c r="A430" t="s">
        <v>11759</v>
      </c>
      <c r="B430">
        <v>7</v>
      </c>
      <c r="D430" t="s">
        <v>2977</v>
      </c>
      <c r="E430" t="s">
        <v>2976</v>
      </c>
      <c r="F430" t="s">
        <v>2975</v>
      </c>
      <c r="G430" t="s">
        <v>2974</v>
      </c>
      <c r="H430">
        <v>5</v>
      </c>
      <c r="K430">
        <v>100225</v>
      </c>
      <c r="L430">
        <v>2023</v>
      </c>
      <c r="O430" t="s">
        <v>2973</v>
      </c>
      <c r="AB430" t="s">
        <v>2972</v>
      </c>
      <c r="AD430" t="s">
        <v>2971</v>
      </c>
    </row>
    <row r="431" spans="1:30" x14ac:dyDescent="0.45">
      <c r="A431" t="s">
        <v>11759</v>
      </c>
      <c r="B431">
        <v>7</v>
      </c>
      <c r="D431" t="s">
        <v>2970</v>
      </c>
      <c r="E431" t="s">
        <v>2969</v>
      </c>
      <c r="F431" t="s">
        <v>2968</v>
      </c>
      <c r="G431" t="s">
        <v>1295</v>
      </c>
      <c r="H431">
        <v>38</v>
      </c>
      <c r="I431">
        <v>12</v>
      </c>
      <c r="K431" t="s">
        <v>2967</v>
      </c>
      <c r="L431">
        <v>2023</v>
      </c>
      <c r="O431" t="s">
        <v>2966</v>
      </c>
      <c r="AB431" t="s">
        <v>2965</v>
      </c>
      <c r="AD431" t="s">
        <v>2964</v>
      </c>
    </row>
    <row r="432" spans="1:30" x14ac:dyDescent="0.45">
      <c r="A432" t="s">
        <v>11759</v>
      </c>
      <c r="B432">
        <v>7</v>
      </c>
      <c r="D432" t="s">
        <v>2963</v>
      </c>
      <c r="E432" t="s">
        <v>2962</v>
      </c>
      <c r="F432" t="s">
        <v>2961</v>
      </c>
      <c r="G432" t="s">
        <v>2960</v>
      </c>
      <c r="H432">
        <v>49</v>
      </c>
      <c r="I432">
        <v>6</v>
      </c>
      <c r="K432">
        <v>102211</v>
      </c>
      <c r="L432">
        <v>2023</v>
      </c>
      <c r="O432" t="s">
        <v>2959</v>
      </c>
      <c r="AB432" t="s">
        <v>2958</v>
      </c>
      <c r="AD432" t="s">
        <v>2957</v>
      </c>
    </row>
    <row r="433" spans="1:30" x14ac:dyDescent="0.45">
      <c r="A433" t="s">
        <v>11759</v>
      </c>
      <c r="B433">
        <v>7</v>
      </c>
      <c r="D433" t="s">
        <v>2956</v>
      </c>
      <c r="E433" t="s">
        <v>2955</v>
      </c>
      <c r="F433" t="s">
        <v>2954</v>
      </c>
      <c r="G433" t="s">
        <v>979</v>
      </c>
      <c r="H433">
        <v>229</v>
      </c>
      <c r="K433">
        <v>120520</v>
      </c>
      <c r="L433">
        <v>2023</v>
      </c>
      <c r="O433" t="s">
        <v>2953</v>
      </c>
      <c r="AB433" t="s">
        <v>2952</v>
      </c>
      <c r="AD433" t="s">
        <v>2951</v>
      </c>
    </row>
    <row r="434" spans="1:30" x14ac:dyDescent="0.45">
      <c r="A434" t="s">
        <v>11759</v>
      </c>
      <c r="B434">
        <v>7</v>
      </c>
      <c r="D434" t="s">
        <v>2950</v>
      </c>
      <c r="E434" t="s">
        <v>2949</v>
      </c>
      <c r="F434" t="s">
        <v>2948</v>
      </c>
      <c r="G434" t="s">
        <v>2947</v>
      </c>
      <c r="H434">
        <v>43</v>
      </c>
      <c r="K434">
        <v>100673</v>
      </c>
      <c r="L434">
        <v>2023</v>
      </c>
      <c r="O434" t="s">
        <v>2946</v>
      </c>
      <c r="AB434" t="s">
        <v>2945</v>
      </c>
      <c r="AD434" t="s">
        <v>2944</v>
      </c>
    </row>
    <row r="435" spans="1:30" x14ac:dyDescent="0.45">
      <c r="A435" t="s">
        <v>11759</v>
      </c>
      <c r="B435">
        <v>7</v>
      </c>
      <c r="D435" t="s">
        <v>2943</v>
      </c>
      <c r="E435" t="s">
        <v>2942</v>
      </c>
      <c r="F435" t="s">
        <v>2941</v>
      </c>
      <c r="G435" t="s">
        <v>2612</v>
      </c>
      <c r="H435">
        <v>49</v>
      </c>
      <c r="I435">
        <v>6</v>
      </c>
      <c r="K435">
        <v>102772</v>
      </c>
      <c r="L435">
        <v>2023</v>
      </c>
      <c r="O435" t="s">
        <v>2940</v>
      </c>
      <c r="AB435" t="s">
        <v>2939</v>
      </c>
      <c r="AD435" t="s">
        <v>2938</v>
      </c>
    </row>
    <row r="436" spans="1:30" x14ac:dyDescent="0.45">
      <c r="A436" t="s">
        <v>11759</v>
      </c>
      <c r="B436">
        <v>7</v>
      </c>
      <c r="D436" t="s">
        <v>2937</v>
      </c>
      <c r="E436" t="s">
        <v>2936</v>
      </c>
      <c r="F436" t="s">
        <v>2935</v>
      </c>
      <c r="G436" t="s">
        <v>2167</v>
      </c>
      <c r="H436">
        <v>185</v>
      </c>
      <c r="K436">
        <v>109606</v>
      </c>
      <c r="L436">
        <v>2023</v>
      </c>
      <c r="O436" t="s">
        <v>2934</v>
      </c>
      <c r="AB436" t="s">
        <v>2933</v>
      </c>
      <c r="AD436" t="s">
        <v>2932</v>
      </c>
    </row>
    <row r="437" spans="1:30" x14ac:dyDescent="0.45">
      <c r="A437" t="s">
        <v>11759</v>
      </c>
      <c r="B437">
        <v>7</v>
      </c>
      <c r="D437" t="s">
        <v>2931</v>
      </c>
      <c r="E437" t="s">
        <v>2930</v>
      </c>
      <c r="F437" t="s">
        <v>2929</v>
      </c>
      <c r="G437" t="s">
        <v>605</v>
      </c>
      <c r="H437">
        <v>99</v>
      </c>
      <c r="K437">
        <v>104862</v>
      </c>
      <c r="L437">
        <v>2023</v>
      </c>
      <c r="O437" t="s">
        <v>2928</v>
      </c>
      <c r="AB437" t="s">
        <v>2927</v>
      </c>
      <c r="AD437" t="s">
        <v>2926</v>
      </c>
    </row>
    <row r="438" spans="1:30" x14ac:dyDescent="0.45">
      <c r="A438" t="s">
        <v>11759</v>
      </c>
      <c r="B438">
        <v>7</v>
      </c>
      <c r="D438" t="s">
        <v>2925</v>
      </c>
      <c r="E438" t="s">
        <v>2924</v>
      </c>
      <c r="F438" t="s">
        <v>2923</v>
      </c>
      <c r="G438" t="s">
        <v>808</v>
      </c>
      <c r="H438">
        <v>479</v>
      </c>
      <c r="K438">
        <v>110322</v>
      </c>
      <c r="L438">
        <v>2023</v>
      </c>
      <c r="O438" t="s">
        <v>2922</v>
      </c>
      <c r="AB438" t="s">
        <v>2921</v>
      </c>
      <c r="AD438" t="s">
        <v>2920</v>
      </c>
    </row>
    <row r="439" spans="1:30" x14ac:dyDescent="0.45">
      <c r="A439" t="s">
        <v>11759</v>
      </c>
      <c r="B439">
        <v>7</v>
      </c>
      <c r="D439" t="s">
        <v>2919</v>
      </c>
      <c r="E439" t="s">
        <v>2918</v>
      </c>
      <c r="F439" t="s">
        <v>2917</v>
      </c>
      <c r="G439" t="s">
        <v>1731</v>
      </c>
      <c r="H439">
        <v>51</v>
      </c>
      <c r="K439">
        <v>105873</v>
      </c>
      <c r="L439">
        <v>2023</v>
      </c>
      <c r="O439" t="s">
        <v>2916</v>
      </c>
      <c r="AB439" t="s">
        <v>2915</v>
      </c>
      <c r="AD439" t="s">
        <v>2914</v>
      </c>
    </row>
    <row r="440" spans="1:30" x14ac:dyDescent="0.45">
      <c r="A440" t="s">
        <v>11759</v>
      </c>
      <c r="B440">
        <v>7</v>
      </c>
      <c r="D440" t="s">
        <v>2913</v>
      </c>
      <c r="E440" t="s">
        <v>2912</v>
      </c>
      <c r="F440" t="s">
        <v>2911</v>
      </c>
      <c r="G440" t="s">
        <v>893</v>
      </c>
      <c r="H440">
        <v>142</v>
      </c>
      <c r="K440" t="s">
        <v>2910</v>
      </c>
      <c r="L440">
        <v>2023</v>
      </c>
      <c r="O440" t="s">
        <v>2909</v>
      </c>
      <c r="AB440" t="s">
        <v>2908</v>
      </c>
      <c r="AD440" t="s">
        <v>2907</v>
      </c>
    </row>
    <row r="441" spans="1:30" x14ac:dyDescent="0.45">
      <c r="A441" t="s">
        <v>11759</v>
      </c>
      <c r="B441">
        <v>7</v>
      </c>
      <c r="D441" t="s">
        <v>2906</v>
      </c>
      <c r="E441" t="s">
        <v>2905</v>
      </c>
      <c r="F441" t="s">
        <v>2904</v>
      </c>
      <c r="G441" t="s">
        <v>2494</v>
      </c>
      <c r="H441">
        <v>217</v>
      </c>
      <c r="K441">
        <v>103695</v>
      </c>
      <c r="L441">
        <v>2023</v>
      </c>
      <c r="O441" t="s">
        <v>2903</v>
      </c>
      <c r="AB441" t="s">
        <v>2902</v>
      </c>
      <c r="AD441" t="s">
        <v>2901</v>
      </c>
    </row>
    <row r="442" spans="1:30" x14ac:dyDescent="0.45">
      <c r="A442" t="s">
        <v>11759</v>
      </c>
      <c r="B442">
        <v>7</v>
      </c>
      <c r="D442" t="s">
        <v>2900</v>
      </c>
      <c r="E442" t="s">
        <v>2899</v>
      </c>
      <c r="F442" t="s">
        <v>2898</v>
      </c>
      <c r="G442" t="s">
        <v>2061</v>
      </c>
      <c r="H442">
        <v>286</v>
      </c>
      <c r="K442">
        <v>116098</v>
      </c>
      <c r="L442">
        <v>2023</v>
      </c>
      <c r="O442" t="s">
        <v>2897</v>
      </c>
      <c r="AB442" t="s">
        <v>2896</v>
      </c>
      <c r="AD442" t="s">
        <v>2895</v>
      </c>
    </row>
    <row r="443" spans="1:30" x14ac:dyDescent="0.45">
      <c r="A443" t="s">
        <v>11759</v>
      </c>
      <c r="B443">
        <v>7</v>
      </c>
      <c r="D443" t="s">
        <v>2894</v>
      </c>
      <c r="E443" t="s">
        <v>2893</v>
      </c>
      <c r="F443" t="s">
        <v>2892</v>
      </c>
      <c r="G443" t="s">
        <v>640</v>
      </c>
      <c r="H443">
        <v>154</v>
      </c>
      <c r="K443">
        <v>110606</v>
      </c>
      <c r="L443">
        <v>2023</v>
      </c>
      <c r="O443" t="s">
        <v>2891</v>
      </c>
      <c r="AB443" t="s">
        <v>2890</v>
      </c>
      <c r="AD443" t="s">
        <v>2889</v>
      </c>
    </row>
    <row r="444" spans="1:30" x14ac:dyDescent="0.45">
      <c r="A444" t="s">
        <v>11759</v>
      </c>
      <c r="B444">
        <v>7</v>
      </c>
      <c r="D444" t="s">
        <v>2888</v>
      </c>
      <c r="E444" t="s">
        <v>2887</v>
      </c>
      <c r="F444" t="s">
        <v>2886</v>
      </c>
      <c r="G444" t="s">
        <v>2885</v>
      </c>
      <c r="H444">
        <v>29</v>
      </c>
      <c r="I444">
        <v>3</v>
      </c>
      <c r="K444">
        <v>100846</v>
      </c>
      <c r="L444">
        <v>2023</v>
      </c>
      <c r="O444" t="s">
        <v>2884</v>
      </c>
      <c r="AB444" t="s">
        <v>2883</v>
      </c>
      <c r="AD444" t="s">
        <v>2882</v>
      </c>
    </row>
    <row r="445" spans="1:30" x14ac:dyDescent="0.45">
      <c r="A445" t="s">
        <v>11759</v>
      </c>
      <c r="B445">
        <v>7</v>
      </c>
      <c r="D445" t="s">
        <v>2881</v>
      </c>
      <c r="E445" t="s">
        <v>2880</v>
      </c>
      <c r="F445" t="s">
        <v>2879</v>
      </c>
      <c r="G445" t="s">
        <v>2878</v>
      </c>
      <c r="H445">
        <v>10</v>
      </c>
      <c r="I445">
        <v>3</v>
      </c>
      <c r="K445" t="s">
        <v>2877</v>
      </c>
      <c r="L445">
        <v>2023</v>
      </c>
      <c r="O445" t="s">
        <v>2876</v>
      </c>
      <c r="AB445" t="s">
        <v>2875</v>
      </c>
      <c r="AD445" t="s">
        <v>2874</v>
      </c>
    </row>
    <row r="446" spans="1:30" x14ac:dyDescent="0.45">
      <c r="A446" t="s">
        <v>11759</v>
      </c>
      <c r="B446">
        <v>7</v>
      </c>
      <c r="D446" t="s">
        <v>2873</v>
      </c>
      <c r="E446" t="s">
        <v>2872</v>
      </c>
      <c r="F446" t="s">
        <v>2871</v>
      </c>
      <c r="G446" t="s">
        <v>2870</v>
      </c>
      <c r="H446">
        <v>29</v>
      </c>
      <c r="I446">
        <v>9</v>
      </c>
      <c r="K446" t="s">
        <v>2869</v>
      </c>
      <c r="L446">
        <v>2023</v>
      </c>
      <c r="O446" t="s">
        <v>2868</v>
      </c>
      <c r="AB446" t="s">
        <v>2867</v>
      </c>
      <c r="AD446" t="s">
        <v>2866</v>
      </c>
    </row>
    <row r="447" spans="1:30" x14ac:dyDescent="0.45">
      <c r="A447" t="s">
        <v>11759</v>
      </c>
      <c r="B447">
        <v>7</v>
      </c>
      <c r="D447" t="s">
        <v>2865</v>
      </c>
      <c r="E447" t="s">
        <v>2864</v>
      </c>
      <c r="F447" t="s">
        <v>2863</v>
      </c>
      <c r="G447" t="s">
        <v>2862</v>
      </c>
      <c r="H447">
        <v>153</v>
      </c>
      <c r="K447">
        <v>104016</v>
      </c>
      <c r="L447">
        <v>2023</v>
      </c>
      <c r="O447" t="s">
        <v>2861</v>
      </c>
      <c r="AB447" t="s">
        <v>2860</v>
      </c>
      <c r="AD447" t="s">
        <v>2859</v>
      </c>
    </row>
    <row r="448" spans="1:30" x14ac:dyDescent="0.45">
      <c r="A448" t="s">
        <v>11759</v>
      </c>
      <c r="B448">
        <v>7</v>
      </c>
      <c r="D448" t="s">
        <v>2858</v>
      </c>
      <c r="E448" t="s">
        <v>2857</v>
      </c>
      <c r="F448" t="s">
        <v>2856</v>
      </c>
      <c r="G448" t="s">
        <v>2855</v>
      </c>
      <c r="H448">
        <v>9</v>
      </c>
      <c r="K448" t="s">
        <v>2854</v>
      </c>
      <c r="L448">
        <v>2023</v>
      </c>
      <c r="O448" t="s">
        <v>2853</v>
      </c>
      <c r="AB448" t="s">
        <v>2852</v>
      </c>
      <c r="AD448" t="s">
        <v>2851</v>
      </c>
    </row>
    <row r="449" spans="1:30" x14ac:dyDescent="0.45">
      <c r="A449" t="s">
        <v>11759</v>
      </c>
      <c r="B449">
        <v>7</v>
      </c>
      <c r="D449" t="s">
        <v>2850</v>
      </c>
      <c r="E449" t="s">
        <v>2849</v>
      </c>
      <c r="F449" t="s">
        <v>2848</v>
      </c>
      <c r="G449" t="s">
        <v>1581</v>
      </c>
      <c r="H449">
        <v>905</v>
      </c>
      <c r="K449">
        <v>167081</v>
      </c>
      <c r="L449">
        <v>2023</v>
      </c>
      <c r="O449" t="s">
        <v>2847</v>
      </c>
      <c r="AB449" t="s">
        <v>2846</v>
      </c>
      <c r="AD449" t="s">
        <v>2845</v>
      </c>
    </row>
    <row r="450" spans="1:30" x14ac:dyDescent="0.45">
      <c r="A450" t="s">
        <v>11759</v>
      </c>
      <c r="B450">
        <v>7</v>
      </c>
      <c r="D450" t="s">
        <v>2844</v>
      </c>
      <c r="E450" t="s">
        <v>2843</v>
      </c>
      <c r="F450" t="s">
        <v>2842</v>
      </c>
      <c r="G450" t="s">
        <v>2747</v>
      </c>
      <c r="H450">
        <v>103</v>
      </c>
      <c r="I450">
        <v>2</v>
      </c>
      <c r="K450" t="s">
        <v>2841</v>
      </c>
      <c r="L450">
        <v>2023</v>
      </c>
      <c r="N450" t="s">
        <v>2745</v>
      </c>
      <c r="O450" t="s">
        <v>2840</v>
      </c>
      <c r="AD450" t="s">
        <v>2839</v>
      </c>
    </row>
    <row r="451" spans="1:30" x14ac:dyDescent="0.45">
      <c r="A451" t="s">
        <v>11759</v>
      </c>
      <c r="B451">
        <v>7</v>
      </c>
      <c r="D451" t="s">
        <v>2838</v>
      </c>
      <c r="E451" t="s">
        <v>2837</v>
      </c>
      <c r="F451" t="s">
        <v>2836</v>
      </c>
      <c r="G451" t="s">
        <v>2198</v>
      </c>
      <c r="H451">
        <v>114</v>
      </c>
      <c r="K451">
        <v>102182</v>
      </c>
      <c r="L451">
        <v>2023</v>
      </c>
      <c r="O451" t="s">
        <v>2835</v>
      </c>
      <c r="AB451" t="s">
        <v>2834</v>
      </c>
      <c r="AD451" t="s">
        <v>2833</v>
      </c>
    </row>
    <row r="452" spans="1:30" x14ac:dyDescent="0.45">
      <c r="A452" t="s">
        <v>11759</v>
      </c>
      <c r="B452">
        <v>7</v>
      </c>
      <c r="D452" t="s">
        <v>2832</v>
      </c>
      <c r="E452" t="s">
        <v>2831</v>
      </c>
      <c r="F452" t="s">
        <v>2830</v>
      </c>
      <c r="G452" t="s">
        <v>2829</v>
      </c>
      <c r="H452">
        <v>17</v>
      </c>
      <c r="I452">
        <v>1</v>
      </c>
      <c r="K452" t="s">
        <v>2828</v>
      </c>
      <c r="L452">
        <v>2024</v>
      </c>
      <c r="O452" t="s">
        <v>2827</v>
      </c>
      <c r="AB452" t="s">
        <v>2826</v>
      </c>
      <c r="AD452" t="s">
        <v>2825</v>
      </c>
    </row>
    <row r="453" spans="1:30" x14ac:dyDescent="0.45">
      <c r="A453" t="s">
        <v>11759</v>
      </c>
      <c r="B453">
        <v>7</v>
      </c>
      <c r="D453" t="s">
        <v>2824</v>
      </c>
      <c r="E453" t="s">
        <v>2823</v>
      </c>
      <c r="F453" t="s">
        <v>2822</v>
      </c>
      <c r="G453" t="s">
        <v>2821</v>
      </c>
      <c r="H453">
        <v>3</v>
      </c>
      <c r="K453">
        <v>100078</v>
      </c>
      <c r="L453">
        <v>2023</v>
      </c>
      <c r="O453" t="s">
        <v>2820</v>
      </c>
      <c r="AB453" t="s">
        <v>2819</v>
      </c>
      <c r="AD453" t="s">
        <v>2818</v>
      </c>
    </row>
    <row r="454" spans="1:30" x14ac:dyDescent="0.45">
      <c r="A454" t="s">
        <v>11759</v>
      </c>
      <c r="B454">
        <v>7</v>
      </c>
      <c r="D454" t="s">
        <v>2817</v>
      </c>
      <c r="E454" t="s">
        <v>2816</v>
      </c>
      <c r="F454" t="s">
        <v>2815</v>
      </c>
      <c r="G454" t="s">
        <v>690</v>
      </c>
      <c r="H454">
        <v>131</v>
      </c>
      <c r="K454">
        <v>106714</v>
      </c>
      <c r="L454">
        <v>2023</v>
      </c>
      <c r="O454" t="s">
        <v>2814</v>
      </c>
      <c r="AB454" t="s">
        <v>2813</v>
      </c>
      <c r="AD454" t="s">
        <v>2812</v>
      </c>
    </row>
    <row r="455" spans="1:30" x14ac:dyDescent="0.45">
      <c r="A455" t="s">
        <v>11759</v>
      </c>
      <c r="B455">
        <v>7</v>
      </c>
      <c r="D455" t="s">
        <v>2811</v>
      </c>
      <c r="E455" t="s">
        <v>2810</v>
      </c>
      <c r="F455" t="s">
        <v>2809</v>
      </c>
      <c r="G455" t="s">
        <v>1980</v>
      </c>
      <c r="H455">
        <v>107</v>
      </c>
      <c r="I455">
        <v>4</v>
      </c>
      <c r="K455" t="s">
        <v>2808</v>
      </c>
      <c r="L455">
        <v>2024</v>
      </c>
      <c r="O455" t="s">
        <v>2807</v>
      </c>
      <c r="AB455" t="s">
        <v>2806</v>
      </c>
      <c r="AD455" t="s">
        <v>2805</v>
      </c>
    </row>
    <row r="456" spans="1:30" x14ac:dyDescent="0.45">
      <c r="A456" t="s">
        <v>11759</v>
      </c>
      <c r="B456">
        <v>7</v>
      </c>
      <c r="D456" t="s">
        <v>2804</v>
      </c>
      <c r="E456" t="s">
        <v>2803</v>
      </c>
      <c r="F456" t="s">
        <v>2802</v>
      </c>
      <c r="G456" t="s">
        <v>885</v>
      </c>
      <c r="H456">
        <v>36</v>
      </c>
      <c r="K456">
        <v>100947</v>
      </c>
      <c r="L456">
        <v>2023</v>
      </c>
      <c r="O456" t="s">
        <v>2801</v>
      </c>
      <c r="AB456" t="s">
        <v>2800</v>
      </c>
      <c r="AD456" t="s">
        <v>2799</v>
      </c>
    </row>
    <row r="457" spans="1:30" x14ac:dyDescent="0.45">
      <c r="A457" t="s">
        <v>11759</v>
      </c>
      <c r="B457">
        <v>7</v>
      </c>
      <c r="D457" t="s">
        <v>2798</v>
      </c>
      <c r="E457" t="s">
        <v>2797</v>
      </c>
      <c r="F457" t="s">
        <v>2796</v>
      </c>
      <c r="G457" t="s">
        <v>2795</v>
      </c>
      <c r="H457">
        <v>86</v>
      </c>
      <c r="K457" t="s">
        <v>2794</v>
      </c>
      <c r="L457">
        <v>2023</v>
      </c>
      <c r="O457" t="s">
        <v>2793</v>
      </c>
      <c r="AB457" t="s">
        <v>2792</v>
      </c>
      <c r="AD457" t="s">
        <v>2791</v>
      </c>
    </row>
    <row r="458" spans="1:30" x14ac:dyDescent="0.45">
      <c r="A458" t="s">
        <v>11759</v>
      </c>
      <c r="B458">
        <v>7</v>
      </c>
      <c r="D458" t="s">
        <v>2790</v>
      </c>
      <c r="E458" t="s">
        <v>2789</v>
      </c>
      <c r="F458" t="s">
        <v>2788</v>
      </c>
      <c r="G458" t="s">
        <v>2787</v>
      </c>
      <c r="H458">
        <v>4</v>
      </c>
      <c r="I458">
        <v>3</v>
      </c>
      <c r="K458">
        <v>100196</v>
      </c>
      <c r="L458">
        <v>2023</v>
      </c>
      <c r="O458" t="s">
        <v>2786</v>
      </c>
      <c r="AB458" t="s">
        <v>2785</v>
      </c>
      <c r="AD458" t="s">
        <v>2784</v>
      </c>
    </row>
    <row r="459" spans="1:30" x14ac:dyDescent="0.45">
      <c r="A459" t="s">
        <v>11759</v>
      </c>
      <c r="B459">
        <v>7</v>
      </c>
      <c r="D459" t="s">
        <v>2783</v>
      </c>
      <c r="E459" t="s">
        <v>2782</v>
      </c>
      <c r="F459" t="s">
        <v>2781</v>
      </c>
      <c r="G459" t="s">
        <v>1581</v>
      </c>
      <c r="H459">
        <v>909</v>
      </c>
      <c r="K459">
        <v>168584</v>
      </c>
      <c r="L459">
        <v>2024</v>
      </c>
      <c r="O459" t="s">
        <v>2780</v>
      </c>
      <c r="AB459" t="s">
        <v>2779</v>
      </c>
      <c r="AD459" t="s">
        <v>2778</v>
      </c>
    </row>
    <row r="460" spans="1:30" x14ac:dyDescent="0.45">
      <c r="A460" t="s">
        <v>11759</v>
      </c>
      <c r="B460">
        <v>7</v>
      </c>
      <c r="D460" t="s">
        <v>2777</v>
      </c>
      <c r="E460" t="s">
        <v>2776</v>
      </c>
      <c r="F460" t="s">
        <v>2775</v>
      </c>
      <c r="G460" t="s">
        <v>2774</v>
      </c>
      <c r="H460">
        <v>297</v>
      </c>
      <c r="K460">
        <v>108926</v>
      </c>
      <c r="L460">
        <v>2023</v>
      </c>
      <c r="O460" t="s">
        <v>2773</v>
      </c>
      <c r="AB460" t="s">
        <v>2772</v>
      </c>
      <c r="AD460" t="s">
        <v>2771</v>
      </c>
    </row>
    <row r="461" spans="1:30" x14ac:dyDescent="0.45">
      <c r="A461" t="s">
        <v>11759</v>
      </c>
      <c r="B461">
        <v>7</v>
      </c>
      <c r="D461" t="s">
        <v>2770</v>
      </c>
      <c r="E461" t="s">
        <v>2769</v>
      </c>
      <c r="F461" t="s">
        <v>2768</v>
      </c>
      <c r="G461" t="s">
        <v>893</v>
      </c>
      <c r="H461">
        <v>146</v>
      </c>
      <c r="K461" t="s">
        <v>2767</v>
      </c>
      <c r="L461">
        <v>2023</v>
      </c>
      <c r="O461" t="s">
        <v>2766</v>
      </c>
      <c r="AB461" t="s">
        <v>2765</v>
      </c>
      <c r="AD461" t="s">
        <v>2764</v>
      </c>
    </row>
    <row r="462" spans="1:30" x14ac:dyDescent="0.45">
      <c r="A462" t="s">
        <v>11759</v>
      </c>
      <c r="B462">
        <v>7</v>
      </c>
      <c r="D462" t="s">
        <v>2763</v>
      </c>
      <c r="E462" t="s">
        <v>2762</v>
      </c>
      <c r="F462" t="s">
        <v>2761</v>
      </c>
      <c r="G462" t="s">
        <v>2760</v>
      </c>
      <c r="H462">
        <v>36</v>
      </c>
      <c r="I462">
        <v>2</v>
      </c>
      <c r="K462">
        <v>101450</v>
      </c>
      <c r="L462">
        <v>2023</v>
      </c>
      <c r="O462" t="s">
        <v>2759</v>
      </c>
      <c r="AB462" t="s">
        <v>2758</v>
      </c>
      <c r="AD462" t="s">
        <v>2757</v>
      </c>
    </row>
    <row r="463" spans="1:30" x14ac:dyDescent="0.45">
      <c r="A463" t="s">
        <v>11759</v>
      </c>
      <c r="B463">
        <v>7</v>
      </c>
      <c r="D463" t="s">
        <v>2756</v>
      </c>
      <c r="E463" t="s">
        <v>2755</v>
      </c>
      <c r="F463" t="s">
        <v>2754</v>
      </c>
      <c r="G463" t="s">
        <v>2494</v>
      </c>
      <c r="H463">
        <v>215</v>
      </c>
      <c r="K463">
        <v>103633</v>
      </c>
      <c r="L463">
        <v>2023</v>
      </c>
      <c r="O463" t="s">
        <v>2753</v>
      </c>
      <c r="AB463" t="s">
        <v>2752</v>
      </c>
      <c r="AD463" t="s">
        <v>2751</v>
      </c>
    </row>
    <row r="464" spans="1:30" x14ac:dyDescent="0.45">
      <c r="A464" t="s">
        <v>11759</v>
      </c>
      <c r="B464">
        <v>7</v>
      </c>
      <c r="D464" t="s">
        <v>2750</v>
      </c>
      <c r="E464" t="s">
        <v>2749</v>
      </c>
      <c r="F464" t="s">
        <v>2748</v>
      </c>
      <c r="G464" t="s">
        <v>2747</v>
      </c>
      <c r="H464">
        <v>103</v>
      </c>
      <c r="I464">
        <v>2</v>
      </c>
      <c r="K464" t="s">
        <v>2746</v>
      </c>
      <c r="L464">
        <v>2023</v>
      </c>
      <c r="N464" t="s">
        <v>2745</v>
      </c>
      <c r="O464" t="s">
        <v>2744</v>
      </c>
      <c r="AD464" t="s">
        <v>2743</v>
      </c>
    </row>
    <row r="465" spans="1:30" x14ac:dyDescent="0.45">
      <c r="A465" t="s">
        <v>11759</v>
      </c>
      <c r="B465">
        <v>7</v>
      </c>
      <c r="D465" t="s">
        <v>2742</v>
      </c>
      <c r="E465" t="s">
        <v>2741</v>
      </c>
      <c r="F465" t="s">
        <v>2740</v>
      </c>
      <c r="G465" t="s">
        <v>1281</v>
      </c>
      <c r="H465">
        <v>75</v>
      </c>
      <c r="K465">
        <v>102017</v>
      </c>
      <c r="L465">
        <v>2023</v>
      </c>
      <c r="O465" t="s">
        <v>2739</v>
      </c>
      <c r="AB465" t="s">
        <v>2738</v>
      </c>
      <c r="AD465" t="s">
        <v>2737</v>
      </c>
    </row>
    <row r="466" spans="1:30" x14ac:dyDescent="0.45">
      <c r="A466" t="s">
        <v>11759</v>
      </c>
      <c r="B466">
        <v>7</v>
      </c>
      <c r="D466" t="s">
        <v>2736</v>
      </c>
      <c r="E466" t="s">
        <v>2735</v>
      </c>
      <c r="F466" t="s">
        <v>2734</v>
      </c>
      <c r="G466" t="s">
        <v>2733</v>
      </c>
      <c r="H466">
        <v>97</v>
      </c>
      <c r="K466" t="s">
        <v>2732</v>
      </c>
      <c r="L466">
        <v>2023</v>
      </c>
      <c r="O466" t="s">
        <v>2731</v>
      </c>
      <c r="AB466" t="s">
        <v>2730</v>
      </c>
      <c r="AD466" t="s">
        <v>2729</v>
      </c>
    </row>
    <row r="467" spans="1:30" x14ac:dyDescent="0.45">
      <c r="A467" t="s">
        <v>11759</v>
      </c>
      <c r="B467">
        <v>7</v>
      </c>
      <c r="D467" t="s">
        <v>2728</v>
      </c>
      <c r="E467" t="s">
        <v>2727</v>
      </c>
      <c r="F467" t="s">
        <v>2726</v>
      </c>
      <c r="G467" t="s">
        <v>605</v>
      </c>
      <c r="H467">
        <v>98</v>
      </c>
      <c r="K467">
        <v>104771</v>
      </c>
      <c r="L467">
        <v>2023</v>
      </c>
      <c r="O467" t="s">
        <v>2725</v>
      </c>
      <c r="AB467" t="s">
        <v>2724</v>
      </c>
      <c r="AD467" t="s">
        <v>2723</v>
      </c>
    </row>
    <row r="468" spans="1:30" x14ac:dyDescent="0.45">
      <c r="A468" t="s">
        <v>11759</v>
      </c>
      <c r="B468">
        <v>7</v>
      </c>
      <c r="D468" t="s">
        <v>2722</v>
      </c>
      <c r="E468" t="s">
        <v>2721</v>
      </c>
      <c r="F468" t="s">
        <v>2720</v>
      </c>
      <c r="G468" t="s">
        <v>2719</v>
      </c>
      <c r="H468">
        <v>17</v>
      </c>
      <c r="I468">
        <v>4</v>
      </c>
      <c r="K468">
        <v>100726</v>
      </c>
      <c r="L468">
        <v>2023</v>
      </c>
      <c r="O468" t="s">
        <v>2718</v>
      </c>
      <c r="AB468" t="s">
        <v>2717</v>
      </c>
      <c r="AD468" t="s">
        <v>2716</v>
      </c>
    </row>
    <row r="469" spans="1:30" x14ac:dyDescent="0.45">
      <c r="A469" t="s">
        <v>11759</v>
      </c>
      <c r="B469">
        <v>7</v>
      </c>
      <c r="D469" t="s">
        <v>2715</v>
      </c>
      <c r="E469" t="s">
        <v>2714</v>
      </c>
      <c r="F469" t="s">
        <v>2713</v>
      </c>
      <c r="G469" t="s">
        <v>1281</v>
      </c>
      <c r="H469">
        <v>76</v>
      </c>
      <c r="K469">
        <v>102126</v>
      </c>
      <c r="L469">
        <v>2023</v>
      </c>
      <c r="O469" t="s">
        <v>2712</v>
      </c>
      <c r="AB469" t="s">
        <v>2711</v>
      </c>
      <c r="AD469" t="s">
        <v>2710</v>
      </c>
    </row>
    <row r="470" spans="1:30" x14ac:dyDescent="0.45">
      <c r="A470" t="s">
        <v>11759</v>
      </c>
      <c r="B470">
        <v>7</v>
      </c>
      <c r="D470" t="s">
        <v>2709</v>
      </c>
      <c r="E470" t="s">
        <v>2708</v>
      </c>
      <c r="F470" t="s">
        <v>2707</v>
      </c>
      <c r="G470" t="s">
        <v>2706</v>
      </c>
      <c r="H470">
        <v>33</v>
      </c>
      <c r="I470">
        <v>1</v>
      </c>
      <c r="K470">
        <v>100454</v>
      </c>
      <c r="L470">
        <v>2023</v>
      </c>
      <c r="O470" t="s">
        <v>2705</v>
      </c>
      <c r="AB470" t="s">
        <v>2704</v>
      </c>
      <c r="AD470" t="s">
        <v>2703</v>
      </c>
    </row>
    <row r="471" spans="1:30" x14ac:dyDescent="0.45">
      <c r="A471" t="s">
        <v>11759</v>
      </c>
      <c r="B471">
        <v>7</v>
      </c>
      <c r="D471" t="s">
        <v>2702</v>
      </c>
      <c r="E471" t="s">
        <v>2701</v>
      </c>
      <c r="F471" t="s">
        <v>2700</v>
      </c>
      <c r="G471" t="s">
        <v>2699</v>
      </c>
      <c r="H471">
        <v>14</v>
      </c>
      <c r="K471">
        <v>100452</v>
      </c>
      <c r="L471">
        <v>2023</v>
      </c>
      <c r="O471" t="s">
        <v>2698</v>
      </c>
      <c r="AB471" t="s">
        <v>2697</v>
      </c>
      <c r="AD471" t="s">
        <v>2696</v>
      </c>
    </row>
    <row r="472" spans="1:30" x14ac:dyDescent="0.45">
      <c r="A472" t="s">
        <v>11759</v>
      </c>
      <c r="B472">
        <v>7</v>
      </c>
      <c r="D472" t="s">
        <v>2695</v>
      </c>
      <c r="E472" t="s">
        <v>2694</v>
      </c>
      <c r="F472" t="s">
        <v>2693</v>
      </c>
      <c r="G472" t="s">
        <v>2692</v>
      </c>
      <c r="H472">
        <v>89</v>
      </c>
      <c r="K472">
        <v>128114</v>
      </c>
      <c r="L472">
        <v>2023</v>
      </c>
      <c r="O472" t="s">
        <v>2691</v>
      </c>
      <c r="AB472" t="s">
        <v>2690</v>
      </c>
      <c r="AD472" t="s">
        <v>2689</v>
      </c>
    </row>
    <row r="473" spans="1:30" x14ac:dyDescent="0.45">
      <c r="A473" t="s">
        <v>11759</v>
      </c>
      <c r="B473">
        <v>7</v>
      </c>
      <c r="D473" t="s">
        <v>2688</v>
      </c>
      <c r="E473" t="s">
        <v>2687</v>
      </c>
      <c r="F473" t="s">
        <v>2686</v>
      </c>
      <c r="G473" t="s">
        <v>2685</v>
      </c>
      <c r="H473">
        <v>548</v>
      </c>
      <c r="K473">
        <v>121373</v>
      </c>
      <c r="L473">
        <v>2023</v>
      </c>
      <c r="O473" t="s">
        <v>2684</v>
      </c>
      <c r="AB473" t="s">
        <v>2683</v>
      </c>
    </row>
    <row r="474" spans="1:30" x14ac:dyDescent="0.45">
      <c r="A474" t="s">
        <v>11759</v>
      </c>
      <c r="B474">
        <v>7</v>
      </c>
      <c r="D474" t="s">
        <v>2682</v>
      </c>
      <c r="E474" t="s">
        <v>2681</v>
      </c>
      <c r="F474" t="s">
        <v>2680</v>
      </c>
      <c r="G474" t="s">
        <v>2679</v>
      </c>
      <c r="H474">
        <v>106</v>
      </c>
      <c r="K474">
        <v>103313</v>
      </c>
      <c r="L474">
        <v>2023</v>
      </c>
      <c r="O474" t="s">
        <v>2678</v>
      </c>
      <c r="AB474" t="s">
        <v>2677</v>
      </c>
      <c r="AD474" t="s">
        <v>2676</v>
      </c>
    </row>
    <row r="475" spans="1:30" x14ac:dyDescent="0.45">
      <c r="A475" t="s">
        <v>11759</v>
      </c>
      <c r="B475">
        <v>7</v>
      </c>
      <c r="D475" t="s">
        <v>2675</v>
      </c>
      <c r="E475" t="s">
        <v>2674</v>
      </c>
      <c r="F475" t="s">
        <v>2673</v>
      </c>
      <c r="G475" t="s">
        <v>2672</v>
      </c>
      <c r="H475">
        <v>3</v>
      </c>
      <c r="I475">
        <v>2</v>
      </c>
      <c r="K475">
        <v>100196</v>
      </c>
      <c r="L475">
        <v>2023</v>
      </c>
      <c r="O475" t="s">
        <v>2671</v>
      </c>
      <c r="AB475" t="s">
        <v>2670</v>
      </c>
      <c r="AD475" t="s">
        <v>2669</v>
      </c>
    </row>
    <row r="476" spans="1:30" x14ac:dyDescent="0.45">
      <c r="A476" t="s">
        <v>11759</v>
      </c>
      <c r="B476">
        <v>7</v>
      </c>
      <c r="D476" t="s">
        <v>2668</v>
      </c>
      <c r="E476" t="s">
        <v>2667</v>
      </c>
      <c r="F476" t="s">
        <v>2666</v>
      </c>
      <c r="G476" t="s">
        <v>979</v>
      </c>
      <c r="H476">
        <v>237</v>
      </c>
      <c r="K476">
        <v>121589</v>
      </c>
      <c r="L476">
        <v>2024</v>
      </c>
      <c r="O476" t="s">
        <v>2665</v>
      </c>
      <c r="AB476" t="s">
        <v>2664</v>
      </c>
      <c r="AD476" t="s">
        <v>2663</v>
      </c>
    </row>
    <row r="477" spans="1:30" x14ac:dyDescent="0.45">
      <c r="A477" t="s">
        <v>11759</v>
      </c>
      <c r="B477">
        <v>7</v>
      </c>
      <c r="D477" t="s">
        <v>2662</v>
      </c>
      <c r="E477" t="s">
        <v>2661</v>
      </c>
      <c r="F477" t="s">
        <v>2660</v>
      </c>
      <c r="G477" t="s">
        <v>2659</v>
      </c>
      <c r="H477">
        <v>154</v>
      </c>
      <c r="K477">
        <v>103258</v>
      </c>
      <c r="L477">
        <v>2023</v>
      </c>
      <c r="O477" t="s">
        <v>2658</v>
      </c>
      <c r="AB477" t="s">
        <v>2657</v>
      </c>
      <c r="AD477" t="s">
        <v>2656</v>
      </c>
    </row>
    <row r="478" spans="1:30" x14ac:dyDescent="0.45">
      <c r="A478" t="s">
        <v>11759</v>
      </c>
      <c r="B478">
        <v>7</v>
      </c>
      <c r="D478" t="s">
        <v>2655</v>
      </c>
      <c r="E478" t="s">
        <v>2654</v>
      </c>
      <c r="F478" t="s">
        <v>2653</v>
      </c>
      <c r="G478" t="s">
        <v>2652</v>
      </c>
      <c r="H478">
        <v>71</v>
      </c>
      <c r="K478" s="3">
        <v>43466</v>
      </c>
      <c r="L478">
        <v>2023</v>
      </c>
      <c r="O478" t="s">
        <v>2651</v>
      </c>
      <c r="AB478" t="s">
        <v>2650</v>
      </c>
      <c r="AD478" t="s">
        <v>2649</v>
      </c>
    </row>
    <row r="479" spans="1:30" x14ac:dyDescent="0.45">
      <c r="A479" t="s">
        <v>11759</v>
      </c>
      <c r="B479">
        <v>7</v>
      </c>
      <c r="D479" t="s">
        <v>2648</v>
      </c>
      <c r="E479" t="s">
        <v>2647</v>
      </c>
      <c r="F479" t="s">
        <v>2646</v>
      </c>
      <c r="G479" t="s">
        <v>766</v>
      </c>
      <c r="H479">
        <v>72</v>
      </c>
      <c r="K479">
        <v>102664</v>
      </c>
      <c r="L479">
        <v>2023</v>
      </c>
      <c r="O479" t="s">
        <v>2645</v>
      </c>
      <c r="AB479" t="s">
        <v>2644</v>
      </c>
      <c r="AD479" t="s">
        <v>2643</v>
      </c>
    </row>
    <row r="480" spans="1:30" x14ac:dyDescent="0.45">
      <c r="A480" t="s">
        <v>11759</v>
      </c>
      <c r="B480">
        <v>7</v>
      </c>
      <c r="D480" t="s">
        <v>2642</v>
      </c>
      <c r="E480" t="s">
        <v>2641</v>
      </c>
      <c r="F480" t="s">
        <v>2640</v>
      </c>
      <c r="G480" t="s">
        <v>2639</v>
      </c>
      <c r="H480">
        <v>1</v>
      </c>
      <c r="I480">
        <v>2</v>
      </c>
      <c r="K480" t="s">
        <v>2014</v>
      </c>
      <c r="L480">
        <v>2023</v>
      </c>
      <c r="O480" t="s">
        <v>2638</v>
      </c>
      <c r="AB480" t="s">
        <v>2637</v>
      </c>
    </row>
    <row r="481" spans="1:30" x14ac:dyDescent="0.45">
      <c r="A481" t="s">
        <v>11759</v>
      </c>
      <c r="B481">
        <v>7</v>
      </c>
      <c r="D481" t="s">
        <v>2636</v>
      </c>
      <c r="E481" t="s">
        <v>2635</v>
      </c>
      <c r="F481" t="s">
        <v>2634</v>
      </c>
      <c r="G481" t="s">
        <v>2633</v>
      </c>
      <c r="H481">
        <v>36</v>
      </c>
      <c r="K481">
        <v>100414</v>
      </c>
      <c r="L481">
        <v>2023</v>
      </c>
      <c r="O481" t="s">
        <v>2632</v>
      </c>
      <c r="AB481" t="s">
        <v>2631</v>
      </c>
      <c r="AD481" t="s">
        <v>2630</v>
      </c>
    </row>
    <row r="482" spans="1:30" x14ac:dyDescent="0.45">
      <c r="A482" t="s">
        <v>11759</v>
      </c>
      <c r="B482">
        <v>7</v>
      </c>
      <c r="D482" t="s">
        <v>2629</v>
      </c>
      <c r="E482" t="s">
        <v>2628</v>
      </c>
      <c r="F482" t="s">
        <v>2627</v>
      </c>
      <c r="G482" t="s">
        <v>2626</v>
      </c>
      <c r="H482">
        <v>25</v>
      </c>
      <c r="K482" t="s">
        <v>2625</v>
      </c>
      <c r="L482">
        <v>2023</v>
      </c>
      <c r="O482" t="s">
        <v>2624</v>
      </c>
      <c r="AB482" t="s">
        <v>2623</v>
      </c>
      <c r="AD482" t="s">
        <v>2622</v>
      </c>
    </row>
    <row r="483" spans="1:30" x14ac:dyDescent="0.45">
      <c r="A483" t="s">
        <v>11759</v>
      </c>
      <c r="B483">
        <v>7</v>
      </c>
      <c r="D483" t="s">
        <v>2621</v>
      </c>
      <c r="E483" t="s">
        <v>2620</v>
      </c>
      <c r="F483" t="s">
        <v>2619</v>
      </c>
      <c r="G483" t="s">
        <v>1581</v>
      </c>
      <c r="H483">
        <v>906</v>
      </c>
      <c r="K483">
        <v>167297</v>
      </c>
      <c r="L483">
        <v>2024</v>
      </c>
      <c r="O483" t="s">
        <v>2618</v>
      </c>
      <c r="AB483" t="s">
        <v>2617</v>
      </c>
      <c r="AD483" t="s">
        <v>2616</v>
      </c>
    </row>
    <row r="484" spans="1:30" x14ac:dyDescent="0.45">
      <c r="A484" t="s">
        <v>11759</v>
      </c>
      <c r="B484">
        <v>7</v>
      </c>
      <c r="D484" t="s">
        <v>2615</v>
      </c>
      <c r="E484" t="s">
        <v>2614</v>
      </c>
      <c r="F484" t="s">
        <v>2613</v>
      </c>
      <c r="G484" t="s">
        <v>2612</v>
      </c>
      <c r="H484">
        <v>49</v>
      </c>
      <c r="I484">
        <v>3</v>
      </c>
      <c r="K484">
        <v>102711</v>
      </c>
      <c r="L484">
        <v>2023</v>
      </c>
      <c r="O484" t="s">
        <v>2611</v>
      </c>
      <c r="AB484" t="s">
        <v>2610</v>
      </c>
      <c r="AD484" t="s">
        <v>2609</v>
      </c>
    </row>
    <row r="485" spans="1:30" x14ac:dyDescent="0.45">
      <c r="A485" t="s">
        <v>11759</v>
      </c>
      <c r="B485">
        <v>7</v>
      </c>
      <c r="D485" t="s">
        <v>2608</v>
      </c>
      <c r="E485" t="s">
        <v>2607</v>
      </c>
      <c r="F485" t="s">
        <v>2606</v>
      </c>
      <c r="G485" t="s">
        <v>1793</v>
      </c>
      <c r="H485">
        <v>79</v>
      </c>
      <c r="K485">
        <v>100809</v>
      </c>
      <c r="L485">
        <v>2023</v>
      </c>
      <c r="O485" t="s">
        <v>2605</v>
      </c>
      <c r="AB485" t="s">
        <v>2604</v>
      </c>
      <c r="AD485" t="s">
        <v>2603</v>
      </c>
    </row>
    <row r="486" spans="1:30" x14ac:dyDescent="0.45">
      <c r="A486" t="s">
        <v>11759</v>
      </c>
      <c r="B486">
        <v>7</v>
      </c>
      <c r="D486" t="s">
        <v>2602</v>
      </c>
      <c r="E486" t="s">
        <v>2601</v>
      </c>
      <c r="F486" t="s">
        <v>2600</v>
      </c>
      <c r="G486" t="s">
        <v>2599</v>
      </c>
      <c r="H486">
        <v>246</v>
      </c>
      <c r="K486">
        <v>120738</v>
      </c>
      <c r="L486">
        <v>2023</v>
      </c>
      <c r="O486" t="s">
        <v>2598</v>
      </c>
      <c r="AB486" t="s">
        <v>2597</v>
      </c>
      <c r="AD486" t="s">
        <v>2596</v>
      </c>
    </row>
    <row r="487" spans="1:30" x14ac:dyDescent="0.45">
      <c r="A487" t="s">
        <v>11759</v>
      </c>
      <c r="B487">
        <v>7</v>
      </c>
      <c r="D487" t="s">
        <v>2595</v>
      </c>
      <c r="E487" t="s">
        <v>2594</v>
      </c>
      <c r="F487" t="s">
        <v>2593</v>
      </c>
      <c r="G487" t="s">
        <v>2592</v>
      </c>
      <c r="H487">
        <v>102</v>
      </c>
      <c r="K487">
        <v>102841</v>
      </c>
      <c r="L487">
        <v>2023</v>
      </c>
      <c r="O487" t="s">
        <v>2591</v>
      </c>
      <c r="AB487" t="s">
        <v>2590</v>
      </c>
      <c r="AD487" t="s">
        <v>2589</v>
      </c>
    </row>
    <row r="488" spans="1:30" x14ac:dyDescent="0.45">
      <c r="A488" t="s">
        <v>11759</v>
      </c>
      <c r="B488">
        <v>7</v>
      </c>
      <c r="D488" t="s">
        <v>2588</v>
      </c>
      <c r="E488" t="s">
        <v>2587</v>
      </c>
      <c r="F488" t="s">
        <v>2586</v>
      </c>
      <c r="G488" t="s">
        <v>2585</v>
      </c>
      <c r="H488">
        <v>203</v>
      </c>
      <c r="K488" t="s">
        <v>2584</v>
      </c>
      <c r="L488">
        <v>2023</v>
      </c>
      <c r="O488" t="s">
        <v>2583</v>
      </c>
      <c r="AB488" t="s">
        <v>2582</v>
      </c>
    </row>
    <row r="489" spans="1:30" x14ac:dyDescent="0.45">
      <c r="A489" t="s">
        <v>11759</v>
      </c>
      <c r="B489">
        <v>7</v>
      </c>
      <c r="D489" t="s">
        <v>2581</v>
      </c>
      <c r="E489" t="s">
        <v>2580</v>
      </c>
      <c r="F489" t="s">
        <v>2579</v>
      </c>
      <c r="G489" t="s">
        <v>2578</v>
      </c>
      <c r="H489">
        <v>82</v>
      </c>
      <c r="K489">
        <v>102590</v>
      </c>
      <c r="L489">
        <v>2023</v>
      </c>
      <c r="O489" t="s">
        <v>2577</v>
      </c>
      <c r="AB489" t="s">
        <v>2576</v>
      </c>
      <c r="AD489" t="s">
        <v>2575</v>
      </c>
    </row>
    <row r="490" spans="1:30" x14ac:dyDescent="0.45">
      <c r="A490" t="s">
        <v>11759</v>
      </c>
      <c r="B490">
        <v>7</v>
      </c>
      <c r="D490" t="s">
        <v>2574</v>
      </c>
      <c r="E490" t="s">
        <v>2573</v>
      </c>
      <c r="F490" t="s">
        <v>2572</v>
      </c>
      <c r="G490" t="s">
        <v>979</v>
      </c>
      <c r="H490">
        <v>238</v>
      </c>
      <c r="K490">
        <v>122348</v>
      </c>
      <c r="L490">
        <v>2024</v>
      </c>
      <c r="O490" t="s">
        <v>2571</v>
      </c>
      <c r="AB490" t="s">
        <v>2570</v>
      </c>
      <c r="AD490" t="s">
        <v>2569</v>
      </c>
    </row>
    <row r="491" spans="1:30" x14ac:dyDescent="0.45">
      <c r="A491" t="s">
        <v>11759</v>
      </c>
      <c r="B491">
        <v>7</v>
      </c>
      <c r="D491" t="s">
        <v>2568</v>
      </c>
      <c r="E491" t="s">
        <v>2567</v>
      </c>
      <c r="F491" t="s">
        <v>2566</v>
      </c>
      <c r="G491" t="s">
        <v>626</v>
      </c>
      <c r="H491">
        <v>413</v>
      </c>
      <c r="K491">
        <v>137527</v>
      </c>
      <c r="L491">
        <v>2023</v>
      </c>
      <c r="O491" t="s">
        <v>2565</v>
      </c>
      <c r="AB491" t="s">
        <v>2564</v>
      </c>
      <c r="AD491" t="s">
        <v>2563</v>
      </c>
    </row>
    <row r="492" spans="1:30" x14ac:dyDescent="0.45">
      <c r="A492" t="s">
        <v>11759</v>
      </c>
      <c r="B492">
        <v>7</v>
      </c>
      <c r="D492" t="s">
        <v>2562</v>
      </c>
      <c r="E492" t="s">
        <v>2561</v>
      </c>
      <c r="F492" t="s">
        <v>2560</v>
      </c>
      <c r="G492" t="s">
        <v>2559</v>
      </c>
      <c r="H492">
        <v>82</v>
      </c>
      <c r="K492">
        <v>102730</v>
      </c>
      <c r="L492">
        <v>2023</v>
      </c>
      <c r="O492" t="s">
        <v>2558</v>
      </c>
      <c r="AB492" t="s">
        <v>2557</v>
      </c>
      <c r="AD492" t="s">
        <v>2556</v>
      </c>
    </row>
    <row r="493" spans="1:30" x14ac:dyDescent="0.45">
      <c r="A493" t="s">
        <v>11759</v>
      </c>
      <c r="B493">
        <v>7</v>
      </c>
      <c r="D493" t="s">
        <v>2555</v>
      </c>
      <c r="E493" t="s">
        <v>2554</v>
      </c>
      <c r="F493" t="s">
        <v>2553</v>
      </c>
      <c r="G493" t="s">
        <v>626</v>
      </c>
      <c r="H493">
        <v>392</v>
      </c>
      <c r="K493">
        <v>136170</v>
      </c>
      <c r="L493">
        <v>2023</v>
      </c>
      <c r="O493" t="s">
        <v>2552</v>
      </c>
      <c r="AB493" t="s">
        <v>2551</v>
      </c>
      <c r="AD493" t="s">
        <v>2550</v>
      </c>
    </row>
    <row r="494" spans="1:30" x14ac:dyDescent="0.45">
      <c r="A494" t="s">
        <v>11759</v>
      </c>
      <c r="B494">
        <v>7</v>
      </c>
      <c r="D494" t="s">
        <v>2549</v>
      </c>
      <c r="E494" t="s">
        <v>2548</v>
      </c>
      <c r="F494" t="s">
        <v>2547</v>
      </c>
      <c r="G494" t="s">
        <v>2546</v>
      </c>
      <c r="H494">
        <v>12</v>
      </c>
      <c r="I494">
        <v>4</v>
      </c>
      <c r="K494" t="s">
        <v>2545</v>
      </c>
      <c r="L494">
        <v>2024</v>
      </c>
      <c r="O494" t="s">
        <v>2544</v>
      </c>
      <c r="AB494" t="s">
        <v>2543</v>
      </c>
      <c r="AD494" t="s">
        <v>2542</v>
      </c>
    </row>
    <row r="495" spans="1:30" x14ac:dyDescent="0.45">
      <c r="A495" t="s">
        <v>11759</v>
      </c>
      <c r="B495">
        <v>7</v>
      </c>
      <c r="D495" t="s">
        <v>2541</v>
      </c>
      <c r="E495" t="s">
        <v>2540</v>
      </c>
      <c r="F495" t="s">
        <v>2539</v>
      </c>
      <c r="G495" t="s">
        <v>2538</v>
      </c>
      <c r="H495">
        <v>73</v>
      </c>
      <c r="K495">
        <v>102183</v>
      </c>
      <c r="L495">
        <v>2023</v>
      </c>
      <c r="O495" t="s">
        <v>2537</v>
      </c>
      <c r="AB495" t="s">
        <v>2536</v>
      </c>
    </row>
    <row r="496" spans="1:30" x14ac:dyDescent="0.45">
      <c r="A496" t="s">
        <v>11759</v>
      </c>
      <c r="B496">
        <v>7</v>
      </c>
      <c r="D496" t="s">
        <v>2535</v>
      </c>
      <c r="E496" t="s">
        <v>2534</v>
      </c>
      <c r="F496" t="s">
        <v>2533</v>
      </c>
      <c r="G496" t="s">
        <v>2532</v>
      </c>
      <c r="H496">
        <v>4</v>
      </c>
      <c r="I496">
        <v>2</v>
      </c>
      <c r="K496">
        <v>100113</v>
      </c>
      <c r="L496">
        <v>2023</v>
      </c>
      <c r="O496" t="s">
        <v>2531</v>
      </c>
      <c r="AB496" t="s">
        <v>2530</v>
      </c>
      <c r="AD496" t="s">
        <v>2529</v>
      </c>
    </row>
    <row r="497" spans="1:30" x14ac:dyDescent="0.45">
      <c r="A497" t="s">
        <v>11759</v>
      </c>
      <c r="B497">
        <v>7</v>
      </c>
      <c r="D497" t="s">
        <v>2528</v>
      </c>
      <c r="E497" t="s">
        <v>2527</v>
      </c>
      <c r="F497" t="s">
        <v>2526</v>
      </c>
      <c r="G497" t="s">
        <v>1731</v>
      </c>
      <c r="H497">
        <v>50</v>
      </c>
      <c r="K497">
        <v>105852</v>
      </c>
      <c r="L497">
        <v>2023</v>
      </c>
      <c r="O497" t="s">
        <v>2525</v>
      </c>
      <c r="AB497" t="s">
        <v>2524</v>
      </c>
      <c r="AD497" t="s">
        <v>2523</v>
      </c>
    </row>
    <row r="498" spans="1:30" x14ac:dyDescent="0.45">
      <c r="A498" t="s">
        <v>11759</v>
      </c>
      <c r="B498">
        <v>7</v>
      </c>
      <c r="D498" t="s">
        <v>2522</v>
      </c>
      <c r="E498" t="s">
        <v>2521</v>
      </c>
      <c r="F498" t="s">
        <v>2520</v>
      </c>
      <c r="G498" t="s">
        <v>1731</v>
      </c>
      <c r="H498">
        <v>49</v>
      </c>
      <c r="K498">
        <v>105800</v>
      </c>
      <c r="L498">
        <v>2023</v>
      </c>
      <c r="O498" t="s">
        <v>2519</v>
      </c>
      <c r="AB498" t="s">
        <v>2518</v>
      </c>
      <c r="AD498" t="s">
        <v>2517</v>
      </c>
    </row>
    <row r="499" spans="1:30" x14ac:dyDescent="0.45">
      <c r="A499" t="s">
        <v>11759</v>
      </c>
      <c r="B499">
        <v>7</v>
      </c>
      <c r="D499" t="s">
        <v>2516</v>
      </c>
      <c r="E499" t="s">
        <v>2515</v>
      </c>
      <c r="F499" t="s">
        <v>2514</v>
      </c>
      <c r="G499" t="s">
        <v>830</v>
      </c>
      <c r="H499">
        <v>196</v>
      </c>
      <c r="K499">
        <v>122776</v>
      </c>
      <c r="L499">
        <v>2023</v>
      </c>
      <c r="O499" t="s">
        <v>2513</v>
      </c>
      <c r="AB499" t="s">
        <v>2512</v>
      </c>
      <c r="AD499" t="s">
        <v>2511</v>
      </c>
    </row>
    <row r="500" spans="1:30" x14ac:dyDescent="0.45">
      <c r="A500" t="s">
        <v>11759</v>
      </c>
      <c r="B500">
        <v>7</v>
      </c>
      <c r="D500" t="s">
        <v>2510</v>
      </c>
      <c r="E500" t="s">
        <v>2509</v>
      </c>
      <c r="F500" t="s">
        <v>2508</v>
      </c>
      <c r="G500" t="s">
        <v>1157</v>
      </c>
      <c r="H500">
        <v>125</v>
      </c>
      <c r="K500">
        <v>106671</v>
      </c>
      <c r="L500">
        <v>2023</v>
      </c>
      <c r="O500" t="s">
        <v>2507</v>
      </c>
      <c r="AB500" t="s">
        <v>2506</v>
      </c>
      <c r="AD500" t="s">
        <v>2505</v>
      </c>
    </row>
    <row r="501" spans="1:30" x14ac:dyDescent="0.45">
      <c r="A501" t="s">
        <v>11759</v>
      </c>
      <c r="B501">
        <v>7</v>
      </c>
      <c r="D501" t="s">
        <v>2504</v>
      </c>
      <c r="E501" t="s">
        <v>2503</v>
      </c>
      <c r="F501" t="s">
        <v>2502</v>
      </c>
      <c r="G501" t="s">
        <v>2046</v>
      </c>
      <c r="H501">
        <v>39</v>
      </c>
      <c r="I501">
        <v>3</v>
      </c>
      <c r="K501">
        <v>151432</v>
      </c>
      <c r="L501">
        <v>2023</v>
      </c>
      <c r="N501" t="s">
        <v>2501</v>
      </c>
      <c r="O501" t="s">
        <v>2500</v>
      </c>
      <c r="AB501" t="s">
        <v>2499</v>
      </c>
      <c r="AD501" t="s">
        <v>2498</v>
      </c>
    </row>
    <row r="502" spans="1:30" x14ac:dyDescent="0.45">
      <c r="A502" t="s">
        <v>11759</v>
      </c>
      <c r="B502">
        <v>7</v>
      </c>
      <c r="D502" t="s">
        <v>2497</v>
      </c>
      <c r="E502" t="s">
        <v>2496</v>
      </c>
      <c r="F502" t="s">
        <v>2495</v>
      </c>
      <c r="G502" t="s">
        <v>2494</v>
      </c>
      <c r="H502">
        <v>103</v>
      </c>
      <c r="K502" s="3">
        <v>42736</v>
      </c>
      <c r="L502">
        <v>2018</v>
      </c>
      <c r="O502" t="s">
        <v>2493</v>
      </c>
      <c r="AB502" t="s">
        <v>2492</v>
      </c>
      <c r="AD502" t="s">
        <v>2491</v>
      </c>
    </row>
    <row r="503" spans="1:30" x14ac:dyDescent="0.45">
      <c r="A503" t="s">
        <v>11759</v>
      </c>
      <c r="B503">
        <v>7</v>
      </c>
      <c r="D503" t="s">
        <v>2490</v>
      </c>
      <c r="E503" t="s">
        <v>2489</v>
      </c>
      <c r="F503" t="s">
        <v>2488</v>
      </c>
      <c r="G503" t="s">
        <v>2278</v>
      </c>
      <c r="H503">
        <v>4</v>
      </c>
      <c r="I503">
        <v>2</v>
      </c>
      <c r="K503" t="s">
        <v>2487</v>
      </c>
      <c r="L503">
        <v>2018</v>
      </c>
      <c r="O503" t="s">
        <v>2486</v>
      </c>
      <c r="AB503" t="s">
        <v>2485</v>
      </c>
      <c r="AD503" t="s">
        <v>2484</v>
      </c>
    </row>
    <row r="504" spans="1:30" x14ac:dyDescent="0.45">
      <c r="A504" t="s">
        <v>11759</v>
      </c>
      <c r="B504">
        <v>7</v>
      </c>
      <c r="D504" t="s">
        <v>2483</v>
      </c>
      <c r="E504" t="s">
        <v>2482</v>
      </c>
      <c r="F504" t="s">
        <v>2481</v>
      </c>
      <c r="G504" t="s">
        <v>1769</v>
      </c>
      <c r="H504">
        <v>89</v>
      </c>
      <c r="K504" t="s">
        <v>2480</v>
      </c>
      <c r="L504">
        <v>2018</v>
      </c>
      <c r="O504" t="s">
        <v>2479</v>
      </c>
      <c r="AB504" t="s">
        <v>2478</v>
      </c>
      <c r="AD504" t="s">
        <v>2477</v>
      </c>
    </row>
    <row r="505" spans="1:30" x14ac:dyDescent="0.45">
      <c r="A505" t="s">
        <v>11759</v>
      </c>
      <c r="B505">
        <v>7</v>
      </c>
      <c r="D505" t="s">
        <v>2476</v>
      </c>
      <c r="E505" t="s">
        <v>2475</v>
      </c>
      <c r="F505" t="s">
        <v>2474</v>
      </c>
      <c r="G505" t="s">
        <v>2473</v>
      </c>
      <c r="H505">
        <v>70</v>
      </c>
      <c r="I505">
        <v>24</v>
      </c>
      <c r="K505" t="s">
        <v>2472</v>
      </c>
      <c r="L505">
        <v>2017</v>
      </c>
      <c r="O505" t="s">
        <v>2471</v>
      </c>
      <c r="AB505" t="s">
        <v>2470</v>
      </c>
      <c r="AD505" t="s">
        <v>2469</v>
      </c>
    </row>
    <row r="506" spans="1:30" x14ac:dyDescent="0.45">
      <c r="A506" t="s">
        <v>11759</v>
      </c>
      <c r="B506">
        <v>7</v>
      </c>
      <c r="D506" t="s">
        <v>2468</v>
      </c>
      <c r="E506" t="s">
        <v>2467</v>
      </c>
      <c r="F506" t="s">
        <v>2466</v>
      </c>
      <c r="G506" t="s">
        <v>893</v>
      </c>
      <c r="H506">
        <v>92</v>
      </c>
      <c r="K506" t="s">
        <v>2465</v>
      </c>
      <c r="L506">
        <v>2019</v>
      </c>
      <c r="O506" t="s">
        <v>2464</v>
      </c>
      <c r="AB506" t="s">
        <v>2463</v>
      </c>
      <c r="AD506" t="s">
        <v>2462</v>
      </c>
    </row>
    <row r="507" spans="1:30" x14ac:dyDescent="0.45">
      <c r="A507" t="s">
        <v>11759</v>
      </c>
      <c r="B507">
        <v>7</v>
      </c>
      <c r="D507" t="s">
        <v>2461</v>
      </c>
      <c r="E507" t="s">
        <v>2460</v>
      </c>
      <c r="F507" t="s">
        <v>2459</v>
      </c>
      <c r="G507" t="s">
        <v>2458</v>
      </c>
      <c r="H507">
        <v>29</v>
      </c>
      <c r="K507" t="s">
        <v>2457</v>
      </c>
      <c r="L507">
        <v>2017</v>
      </c>
      <c r="O507" t="s">
        <v>2456</v>
      </c>
      <c r="AB507" t="s">
        <v>2455</v>
      </c>
    </row>
    <row r="508" spans="1:30" x14ac:dyDescent="0.45">
      <c r="A508" t="s">
        <v>11759</v>
      </c>
      <c r="B508">
        <v>7</v>
      </c>
      <c r="D508" t="s">
        <v>2454</v>
      </c>
      <c r="E508" t="s">
        <v>2453</v>
      </c>
      <c r="F508" t="s">
        <v>2452</v>
      </c>
      <c r="G508" t="s">
        <v>1793</v>
      </c>
      <c r="H508" t="s">
        <v>2451</v>
      </c>
      <c r="K508" s="3">
        <v>41306</v>
      </c>
      <c r="L508">
        <v>2017</v>
      </c>
      <c r="O508" t="s">
        <v>2450</v>
      </c>
      <c r="AB508" t="s">
        <v>2449</v>
      </c>
      <c r="AD508" t="s">
        <v>2448</v>
      </c>
    </row>
    <row r="509" spans="1:30" x14ac:dyDescent="0.45">
      <c r="A509" t="s">
        <v>11759</v>
      </c>
      <c r="B509">
        <v>7</v>
      </c>
      <c r="D509" t="s">
        <v>2447</v>
      </c>
      <c r="E509" t="s">
        <v>2446</v>
      </c>
      <c r="F509" t="s">
        <v>2445</v>
      </c>
      <c r="G509" t="s">
        <v>1581</v>
      </c>
      <c r="H509">
        <v>612</v>
      </c>
      <c r="K509" t="s">
        <v>2444</v>
      </c>
      <c r="L509">
        <v>2018</v>
      </c>
      <c r="O509" t="s">
        <v>2443</v>
      </c>
      <c r="AB509" t="s">
        <v>2442</v>
      </c>
      <c r="AD509" t="s">
        <v>2441</v>
      </c>
    </row>
    <row r="510" spans="1:30" x14ac:dyDescent="0.45">
      <c r="A510" t="s">
        <v>11759</v>
      </c>
      <c r="B510">
        <v>7</v>
      </c>
      <c r="D510" t="s">
        <v>2440</v>
      </c>
      <c r="E510" t="s">
        <v>2439</v>
      </c>
      <c r="F510" t="s">
        <v>2438</v>
      </c>
      <c r="G510" t="s">
        <v>830</v>
      </c>
      <c r="H510">
        <v>136</v>
      </c>
      <c r="K510" t="s">
        <v>2437</v>
      </c>
      <c r="L510">
        <v>2018</v>
      </c>
      <c r="O510" t="s">
        <v>2436</v>
      </c>
      <c r="AB510" t="s">
        <v>2435</v>
      </c>
      <c r="AD510" t="s">
        <v>2434</v>
      </c>
    </row>
    <row r="511" spans="1:30" x14ac:dyDescent="0.45">
      <c r="A511" t="s">
        <v>11759</v>
      </c>
      <c r="B511">
        <v>7</v>
      </c>
      <c r="D511" t="s">
        <v>2433</v>
      </c>
      <c r="E511" t="s">
        <v>2432</v>
      </c>
      <c r="F511" t="s">
        <v>2431</v>
      </c>
      <c r="G511" t="s">
        <v>893</v>
      </c>
      <c r="H511">
        <v>88</v>
      </c>
      <c r="K511" t="s">
        <v>2430</v>
      </c>
      <c r="L511">
        <v>2018</v>
      </c>
      <c r="O511" t="s">
        <v>2429</v>
      </c>
      <c r="AB511" t="s">
        <v>2428</v>
      </c>
      <c r="AD511" t="s">
        <v>2427</v>
      </c>
    </row>
    <row r="512" spans="1:30" x14ac:dyDescent="0.45">
      <c r="A512" t="s">
        <v>11759</v>
      </c>
      <c r="B512">
        <v>7</v>
      </c>
      <c r="D512" t="s">
        <v>2426</v>
      </c>
      <c r="E512" t="s">
        <v>2425</v>
      </c>
      <c r="F512" t="s">
        <v>2424</v>
      </c>
      <c r="G512" t="s">
        <v>2423</v>
      </c>
      <c r="H512">
        <v>81</v>
      </c>
      <c r="I512">
        <v>8</v>
      </c>
      <c r="K512" t="s">
        <v>2422</v>
      </c>
      <c r="L512">
        <v>2017</v>
      </c>
      <c r="O512" t="s">
        <v>2421</v>
      </c>
      <c r="AB512" t="s">
        <v>2420</v>
      </c>
      <c r="AD512" t="s">
        <v>2419</v>
      </c>
    </row>
    <row r="513" spans="1:30" x14ac:dyDescent="0.45">
      <c r="A513" t="s">
        <v>11759</v>
      </c>
      <c r="B513">
        <v>7</v>
      </c>
      <c r="D513" t="s">
        <v>2418</v>
      </c>
      <c r="E513" t="s">
        <v>2417</v>
      </c>
      <c r="F513" t="s">
        <v>2416</v>
      </c>
      <c r="G513" t="s">
        <v>2415</v>
      </c>
      <c r="H513">
        <v>18</v>
      </c>
      <c r="I513">
        <v>11</v>
      </c>
      <c r="K513" t="s">
        <v>2414</v>
      </c>
      <c r="L513">
        <v>2017</v>
      </c>
      <c r="O513" t="s">
        <v>2413</v>
      </c>
      <c r="AB513" t="s">
        <v>2412</v>
      </c>
    </row>
    <row r="514" spans="1:30" x14ac:dyDescent="0.45">
      <c r="A514" t="s">
        <v>11759</v>
      </c>
      <c r="B514">
        <v>7</v>
      </c>
      <c r="D514" t="s">
        <v>2411</v>
      </c>
      <c r="E514" t="s">
        <v>2410</v>
      </c>
      <c r="F514" t="s">
        <v>2409</v>
      </c>
      <c r="G514" t="s">
        <v>795</v>
      </c>
      <c r="H514">
        <v>37</v>
      </c>
      <c r="I514">
        <v>3</v>
      </c>
      <c r="K514">
        <v>101248</v>
      </c>
      <c r="L514">
        <v>2020</v>
      </c>
      <c r="O514" t="s">
        <v>2408</v>
      </c>
      <c r="AB514" t="s">
        <v>2407</v>
      </c>
      <c r="AD514" t="s">
        <v>2406</v>
      </c>
    </row>
    <row r="515" spans="1:30" x14ac:dyDescent="0.45">
      <c r="A515" t="s">
        <v>11759</v>
      </c>
      <c r="B515">
        <v>7</v>
      </c>
      <c r="D515" t="s">
        <v>2405</v>
      </c>
      <c r="E515" t="s">
        <v>2404</v>
      </c>
      <c r="F515" t="s">
        <v>2403</v>
      </c>
      <c r="G515" t="s">
        <v>999</v>
      </c>
      <c r="H515">
        <v>90</v>
      </c>
      <c r="K515" t="s">
        <v>2402</v>
      </c>
      <c r="L515">
        <v>2017</v>
      </c>
      <c r="O515" t="s">
        <v>2401</v>
      </c>
      <c r="AB515" t="s">
        <v>2400</v>
      </c>
      <c r="AD515" t="s">
        <v>2399</v>
      </c>
    </row>
    <row r="516" spans="1:30" x14ac:dyDescent="0.45">
      <c r="A516" t="s">
        <v>11759</v>
      </c>
      <c r="B516">
        <v>7</v>
      </c>
      <c r="D516" t="s">
        <v>2398</v>
      </c>
      <c r="E516" t="s">
        <v>2397</v>
      </c>
      <c r="F516" t="s">
        <v>2396</v>
      </c>
      <c r="G516" t="s">
        <v>662</v>
      </c>
      <c r="H516">
        <v>34</v>
      </c>
      <c r="I516">
        <v>7</v>
      </c>
      <c r="K516" t="s">
        <v>2395</v>
      </c>
      <c r="L516">
        <v>2017</v>
      </c>
      <c r="O516" t="s">
        <v>2394</v>
      </c>
      <c r="AB516" t="s">
        <v>2393</v>
      </c>
      <c r="AD516" t="s">
        <v>2392</v>
      </c>
    </row>
    <row r="517" spans="1:30" x14ac:dyDescent="0.45">
      <c r="A517" t="s">
        <v>11759</v>
      </c>
      <c r="B517">
        <v>7</v>
      </c>
      <c r="D517" t="s">
        <v>2391</v>
      </c>
      <c r="E517" t="s">
        <v>2390</v>
      </c>
      <c r="F517" t="s">
        <v>2389</v>
      </c>
      <c r="G517" t="s">
        <v>2388</v>
      </c>
      <c r="H517">
        <v>147</v>
      </c>
      <c r="K517" t="s">
        <v>2387</v>
      </c>
      <c r="L517">
        <v>2018</v>
      </c>
      <c r="O517" t="s">
        <v>2386</v>
      </c>
      <c r="AB517" t="s">
        <v>2385</v>
      </c>
      <c r="AD517" t="s">
        <v>2384</v>
      </c>
    </row>
    <row r="518" spans="1:30" x14ac:dyDescent="0.45">
      <c r="A518" t="s">
        <v>11759</v>
      </c>
      <c r="B518">
        <v>7</v>
      </c>
      <c r="D518" t="s">
        <v>2383</v>
      </c>
      <c r="E518" t="s">
        <v>2382</v>
      </c>
      <c r="F518" t="s">
        <v>2381</v>
      </c>
      <c r="G518" t="s">
        <v>2380</v>
      </c>
      <c r="H518">
        <v>108</v>
      </c>
      <c r="K518" t="s">
        <v>2379</v>
      </c>
      <c r="L518">
        <v>2017</v>
      </c>
      <c r="O518" t="s">
        <v>2378</v>
      </c>
      <c r="AB518" t="s">
        <v>2377</v>
      </c>
    </row>
    <row r="519" spans="1:30" x14ac:dyDescent="0.45">
      <c r="A519" t="s">
        <v>11759</v>
      </c>
      <c r="B519">
        <v>7</v>
      </c>
      <c r="D519" t="s">
        <v>2376</v>
      </c>
      <c r="E519" t="s">
        <v>2375</v>
      </c>
      <c r="F519" t="s">
        <v>2374</v>
      </c>
      <c r="G519" t="s">
        <v>1318</v>
      </c>
      <c r="H519">
        <v>143</v>
      </c>
      <c r="K519" t="s">
        <v>2373</v>
      </c>
      <c r="L519">
        <v>2017</v>
      </c>
      <c r="O519" t="s">
        <v>2372</v>
      </c>
      <c r="AB519" t="s">
        <v>2371</v>
      </c>
      <c r="AD519" t="s">
        <v>2370</v>
      </c>
    </row>
    <row r="520" spans="1:30" x14ac:dyDescent="0.45">
      <c r="A520" t="s">
        <v>11759</v>
      </c>
      <c r="B520">
        <v>7</v>
      </c>
      <c r="D520" t="s">
        <v>2369</v>
      </c>
      <c r="E520" t="s">
        <v>2368</v>
      </c>
      <c r="F520" t="s">
        <v>2367</v>
      </c>
      <c r="G520" t="s">
        <v>2366</v>
      </c>
      <c r="H520">
        <v>2</v>
      </c>
      <c r="L520">
        <v>2017</v>
      </c>
      <c r="O520" t="s">
        <v>2365</v>
      </c>
      <c r="AB520" t="s">
        <v>2364</v>
      </c>
      <c r="AD520" t="s">
        <v>2363</v>
      </c>
    </row>
    <row r="521" spans="1:30" x14ac:dyDescent="0.45">
      <c r="A521" t="s">
        <v>11759</v>
      </c>
      <c r="B521">
        <v>7</v>
      </c>
      <c r="D521" t="s">
        <v>2362</v>
      </c>
      <c r="E521" t="s">
        <v>2361</v>
      </c>
      <c r="F521" t="s">
        <v>2360</v>
      </c>
      <c r="G521" t="s">
        <v>1349</v>
      </c>
      <c r="H521">
        <v>120</v>
      </c>
      <c r="K521" t="s">
        <v>2359</v>
      </c>
      <c r="L521">
        <v>2018</v>
      </c>
      <c r="O521" t="s">
        <v>2358</v>
      </c>
      <c r="AB521" t="s">
        <v>2357</v>
      </c>
      <c r="AD521" t="s">
        <v>2356</v>
      </c>
    </row>
    <row r="522" spans="1:30" x14ac:dyDescent="0.45">
      <c r="A522" t="s">
        <v>11759</v>
      </c>
      <c r="B522">
        <v>7</v>
      </c>
      <c r="D522" t="s">
        <v>2355</v>
      </c>
      <c r="E522" t="s">
        <v>2354</v>
      </c>
      <c r="F522" t="s">
        <v>2353</v>
      </c>
      <c r="G522" t="s">
        <v>2198</v>
      </c>
      <c r="H522">
        <v>79</v>
      </c>
      <c r="K522" s="3">
        <v>43525</v>
      </c>
      <c r="L522">
        <v>2019</v>
      </c>
      <c r="N522" t="s">
        <v>2352</v>
      </c>
      <c r="O522" t="s">
        <v>2351</v>
      </c>
      <c r="AB522" t="s">
        <v>2350</v>
      </c>
      <c r="AD522" t="s">
        <v>2349</v>
      </c>
    </row>
    <row r="523" spans="1:30" x14ac:dyDescent="0.45">
      <c r="A523" t="s">
        <v>11759</v>
      </c>
      <c r="B523">
        <v>7</v>
      </c>
      <c r="D523" t="s">
        <v>2348</v>
      </c>
      <c r="E523" t="s">
        <v>2347</v>
      </c>
      <c r="F523" t="s">
        <v>2346</v>
      </c>
      <c r="G523" t="s">
        <v>612</v>
      </c>
      <c r="H523">
        <v>196</v>
      </c>
      <c r="K523" t="s">
        <v>2345</v>
      </c>
      <c r="L523">
        <v>2017</v>
      </c>
      <c r="O523" t="s">
        <v>2344</v>
      </c>
      <c r="AB523" t="s">
        <v>2343</v>
      </c>
      <c r="AD523" t="s">
        <v>2342</v>
      </c>
    </row>
    <row r="524" spans="1:30" x14ac:dyDescent="0.45">
      <c r="A524" t="s">
        <v>11759</v>
      </c>
      <c r="B524">
        <v>7</v>
      </c>
      <c r="D524" t="s">
        <v>2341</v>
      </c>
      <c r="E524" t="s">
        <v>692</v>
      </c>
      <c r="F524" t="s">
        <v>2340</v>
      </c>
      <c r="G524" t="s">
        <v>605</v>
      </c>
      <c r="H524">
        <v>38</v>
      </c>
      <c r="K524" t="s">
        <v>2339</v>
      </c>
      <c r="L524">
        <v>2018</v>
      </c>
      <c r="O524" t="s">
        <v>2338</v>
      </c>
      <c r="AB524" t="s">
        <v>2337</v>
      </c>
      <c r="AD524" t="s">
        <v>2336</v>
      </c>
    </row>
    <row r="525" spans="1:30" x14ac:dyDescent="0.45">
      <c r="A525" t="s">
        <v>11759</v>
      </c>
      <c r="B525">
        <v>7</v>
      </c>
      <c r="D525" t="s">
        <v>2335</v>
      </c>
      <c r="E525" t="s">
        <v>2334</v>
      </c>
      <c r="F525" t="s">
        <v>2333</v>
      </c>
      <c r="G525" t="s">
        <v>893</v>
      </c>
      <c r="H525">
        <v>107</v>
      </c>
      <c r="K525" t="s">
        <v>2332</v>
      </c>
      <c r="L525">
        <v>2020</v>
      </c>
      <c r="O525" t="s">
        <v>2331</v>
      </c>
      <c r="AB525" t="s">
        <v>2330</v>
      </c>
      <c r="AD525" t="s">
        <v>2329</v>
      </c>
    </row>
    <row r="526" spans="1:30" x14ac:dyDescent="0.45">
      <c r="A526" t="s">
        <v>11759</v>
      </c>
      <c r="B526">
        <v>7</v>
      </c>
      <c r="D526" t="s">
        <v>2328</v>
      </c>
      <c r="E526" t="s">
        <v>2327</v>
      </c>
      <c r="F526" t="s">
        <v>2326</v>
      </c>
      <c r="G526" t="s">
        <v>893</v>
      </c>
      <c r="H526">
        <v>110</v>
      </c>
      <c r="K526" t="s">
        <v>2325</v>
      </c>
      <c r="L526">
        <v>2020</v>
      </c>
      <c r="O526" t="s">
        <v>2324</v>
      </c>
      <c r="AB526" t="s">
        <v>2323</v>
      </c>
      <c r="AD526" t="s">
        <v>2322</v>
      </c>
    </row>
    <row r="527" spans="1:30" x14ac:dyDescent="0.45">
      <c r="A527" t="s">
        <v>11759</v>
      </c>
      <c r="B527">
        <v>7</v>
      </c>
      <c r="D527" t="s">
        <v>2321</v>
      </c>
      <c r="E527" t="s">
        <v>2320</v>
      </c>
      <c r="F527" t="s">
        <v>2319</v>
      </c>
      <c r="G527" t="s">
        <v>2318</v>
      </c>
      <c r="H527">
        <v>54</v>
      </c>
      <c r="K527" t="s">
        <v>2317</v>
      </c>
      <c r="L527">
        <v>2017</v>
      </c>
      <c r="N527" t="s">
        <v>2316</v>
      </c>
      <c r="O527" t="s">
        <v>2315</v>
      </c>
      <c r="AB527" t="s">
        <v>2314</v>
      </c>
      <c r="AD527" t="s">
        <v>2313</v>
      </c>
    </row>
    <row r="528" spans="1:30" x14ac:dyDescent="0.45">
      <c r="A528" t="s">
        <v>11759</v>
      </c>
      <c r="B528">
        <v>7</v>
      </c>
      <c r="D528" t="s">
        <v>2312</v>
      </c>
      <c r="E528" t="s">
        <v>2311</v>
      </c>
      <c r="F528" t="s">
        <v>2310</v>
      </c>
      <c r="G528" t="s">
        <v>2309</v>
      </c>
      <c r="H528">
        <v>122</v>
      </c>
      <c r="K528" t="s">
        <v>2308</v>
      </c>
      <c r="L528">
        <v>2017</v>
      </c>
      <c r="N528" t="s">
        <v>2307</v>
      </c>
      <c r="O528" t="s">
        <v>2306</v>
      </c>
      <c r="AB528" t="s">
        <v>2305</v>
      </c>
      <c r="AD528" t="s">
        <v>2304</v>
      </c>
    </row>
    <row r="529" spans="1:30" x14ac:dyDescent="0.45">
      <c r="A529" t="s">
        <v>11759</v>
      </c>
      <c r="B529">
        <v>7</v>
      </c>
      <c r="D529" t="s">
        <v>2303</v>
      </c>
      <c r="E529" t="s">
        <v>2302</v>
      </c>
      <c r="F529" t="s">
        <v>2301</v>
      </c>
      <c r="G529" t="s">
        <v>893</v>
      </c>
      <c r="H529">
        <v>76</v>
      </c>
      <c r="K529" t="s">
        <v>2300</v>
      </c>
      <c r="L529">
        <v>2017</v>
      </c>
      <c r="O529" t="s">
        <v>2299</v>
      </c>
      <c r="AB529" t="s">
        <v>2298</v>
      </c>
      <c r="AD529" t="s">
        <v>2297</v>
      </c>
    </row>
    <row r="530" spans="1:30" x14ac:dyDescent="0.45">
      <c r="A530" t="s">
        <v>11759</v>
      </c>
      <c r="B530">
        <v>7</v>
      </c>
      <c r="D530" t="s">
        <v>2296</v>
      </c>
      <c r="E530" t="s">
        <v>2295</v>
      </c>
      <c r="F530" t="s">
        <v>2294</v>
      </c>
      <c r="G530" t="s">
        <v>1823</v>
      </c>
      <c r="H530">
        <v>102</v>
      </c>
      <c r="K530" t="s">
        <v>2293</v>
      </c>
      <c r="L530">
        <v>2018</v>
      </c>
      <c r="O530" t="s">
        <v>2292</v>
      </c>
      <c r="AB530" t="s">
        <v>2291</v>
      </c>
      <c r="AD530" t="s">
        <v>2290</v>
      </c>
    </row>
    <row r="531" spans="1:30" x14ac:dyDescent="0.45">
      <c r="A531" t="s">
        <v>11759</v>
      </c>
      <c r="B531">
        <v>7</v>
      </c>
      <c r="D531" t="s">
        <v>2289</v>
      </c>
      <c r="E531" t="s">
        <v>2288</v>
      </c>
      <c r="F531" t="s">
        <v>2287</v>
      </c>
      <c r="G531" t="s">
        <v>720</v>
      </c>
      <c r="H531">
        <v>139</v>
      </c>
      <c r="K531" t="s">
        <v>2286</v>
      </c>
      <c r="L531">
        <v>2018</v>
      </c>
      <c r="N531" t="s">
        <v>2285</v>
      </c>
      <c r="O531" t="s">
        <v>2284</v>
      </c>
      <c r="AB531" t="s">
        <v>2283</v>
      </c>
      <c r="AD531" t="s">
        <v>2282</v>
      </c>
    </row>
    <row r="532" spans="1:30" x14ac:dyDescent="0.45">
      <c r="A532" t="s">
        <v>11759</v>
      </c>
      <c r="B532">
        <v>7</v>
      </c>
      <c r="D532" t="s">
        <v>2281</v>
      </c>
      <c r="E532" t="s">
        <v>2280</v>
      </c>
      <c r="F532" t="s">
        <v>2279</v>
      </c>
      <c r="G532" t="s">
        <v>2278</v>
      </c>
      <c r="H532">
        <v>3</v>
      </c>
      <c r="I532">
        <v>4</v>
      </c>
      <c r="K532" t="s">
        <v>2277</v>
      </c>
      <c r="L532">
        <v>2017</v>
      </c>
      <c r="N532" t="s">
        <v>2276</v>
      </c>
      <c r="O532" t="s">
        <v>2275</v>
      </c>
      <c r="AB532" t="s">
        <v>2274</v>
      </c>
      <c r="AD532" t="s">
        <v>2273</v>
      </c>
    </row>
    <row r="533" spans="1:30" x14ac:dyDescent="0.45">
      <c r="A533" t="s">
        <v>11759</v>
      </c>
      <c r="B533">
        <v>7</v>
      </c>
      <c r="D533" t="s">
        <v>2272</v>
      </c>
      <c r="E533" t="s">
        <v>2271</v>
      </c>
      <c r="F533" t="s">
        <v>2270</v>
      </c>
      <c r="G533" t="s">
        <v>1731</v>
      </c>
      <c r="H533">
        <v>33</v>
      </c>
      <c r="I533">
        <v>5</v>
      </c>
      <c r="K533" t="s">
        <v>2269</v>
      </c>
      <c r="L533">
        <v>2017</v>
      </c>
      <c r="O533" t="s">
        <v>2268</v>
      </c>
      <c r="AB533" t="s">
        <v>2267</v>
      </c>
      <c r="AD533" t="s">
        <v>2266</v>
      </c>
    </row>
    <row r="534" spans="1:30" x14ac:dyDescent="0.45">
      <c r="A534" t="s">
        <v>11759</v>
      </c>
      <c r="B534">
        <v>7</v>
      </c>
      <c r="D534" t="s">
        <v>2265</v>
      </c>
      <c r="E534" t="s">
        <v>2264</v>
      </c>
      <c r="F534" t="s">
        <v>2263</v>
      </c>
      <c r="G534" t="s">
        <v>655</v>
      </c>
      <c r="H534">
        <v>19</v>
      </c>
      <c r="I534">
        <v>11</v>
      </c>
      <c r="L534">
        <v>2017</v>
      </c>
      <c r="O534" t="s">
        <v>2262</v>
      </c>
      <c r="AB534" t="s">
        <v>2261</v>
      </c>
      <c r="AD534" t="s">
        <v>2260</v>
      </c>
    </row>
    <row r="535" spans="1:30" x14ac:dyDescent="0.45">
      <c r="A535" t="s">
        <v>11759</v>
      </c>
      <c r="B535">
        <v>7</v>
      </c>
      <c r="D535" t="s">
        <v>2259</v>
      </c>
      <c r="E535" t="s">
        <v>2258</v>
      </c>
      <c r="F535" t="s">
        <v>2257</v>
      </c>
      <c r="G535" t="s">
        <v>720</v>
      </c>
      <c r="H535">
        <v>108</v>
      </c>
      <c r="K535" t="s">
        <v>2256</v>
      </c>
      <c r="L535">
        <v>2017</v>
      </c>
      <c r="N535" t="s">
        <v>2255</v>
      </c>
      <c r="O535" t="s">
        <v>2254</v>
      </c>
      <c r="AB535" t="s">
        <v>2253</v>
      </c>
      <c r="AD535" t="s">
        <v>2252</v>
      </c>
    </row>
    <row r="536" spans="1:30" x14ac:dyDescent="0.45">
      <c r="A536" t="s">
        <v>11759</v>
      </c>
      <c r="B536">
        <v>7</v>
      </c>
      <c r="D536" t="s">
        <v>2251</v>
      </c>
      <c r="E536" t="s">
        <v>2250</v>
      </c>
      <c r="F536" t="s">
        <v>2249</v>
      </c>
      <c r="G536" t="s">
        <v>720</v>
      </c>
      <c r="H536">
        <v>132</v>
      </c>
      <c r="K536" t="s">
        <v>2248</v>
      </c>
      <c r="L536">
        <v>2018</v>
      </c>
      <c r="N536" t="s">
        <v>1309</v>
      </c>
      <c r="O536" t="s">
        <v>2247</v>
      </c>
      <c r="AB536" t="s">
        <v>2246</v>
      </c>
      <c r="AD536" t="s">
        <v>2245</v>
      </c>
    </row>
    <row r="537" spans="1:30" x14ac:dyDescent="0.45">
      <c r="A537" t="s">
        <v>11759</v>
      </c>
      <c r="B537">
        <v>7</v>
      </c>
      <c r="D537" t="s">
        <v>2244</v>
      </c>
      <c r="E537" t="s">
        <v>2243</v>
      </c>
      <c r="F537" t="s">
        <v>2242</v>
      </c>
      <c r="G537" t="s">
        <v>655</v>
      </c>
      <c r="H537">
        <v>20</v>
      </c>
      <c r="I537">
        <v>7</v>
      </c>
      <c r="L537">
        <v>2018</v>
      </c>
      <c r="O537" t="s">
        <v>2241</v>
      </c>
      <c r="AB537" t="s">
        <v>2240</v>
      </c>
      <c r="AD537" t="s">
        <v>2239</v>
      </c>
    </row>
    <row r="538" spans="1:30" x14ac:dyDescent="0.45">
      <c r="A538" t="s">
        <v>11759</v>
      </c>
      <c r="B538">
        <v>7</v>
      </c>
      <c r="D538" t="s">
        <v>2238</v>
      </c>
      <c r="E538" t="s">
        <v>2237</v>
      </c>
      <c r="F538" t="s">
        <v>2236</v>
      </c>
      <c r="G538" t="s">
        <v>1717</v>
      </c>
      <c r="H538">
        <v>42</v>
      </c>
      <c r="I538">
        <v>4</v>
      </c>
      <c r="K538" t="s">
        <v>2235</v>
      </c>
      <c r="L538">
        <v>2018</v>
      </c>
      <c r="N538" t="s">
        <v>2234</v>
      </c>
      <c r="O538" t="s">
        <v>2233</v>
      </c>
      <c r="AB538" t="s">
        <v>2232</v>
      </c>
      <c r="AD538" t="s">
        <v>2231</v>
      </c>
    </row>
    <row r="539" spans="1:30" x14ac:dyDescent="0.45">
      <c r="A539" t="s">
        <v>11759</v>
      </c>
      <c r="B539">
        <v>7</v>
      </c>
      <c r="D539" t="s">
        <v>2230</v>
      </c>
      <c r="E539" t="s">
        <v>1619</v>
      </c>
      <c r="F539" t="s">
        <v>2229</v>
      </c>
      <c r="G539" t="s">
        <v>795</v>
      </c>
      <c r="H539">
        <v>34</v>
      </c>
      <c r="I539">
        <v>2</v>
      </c>
      <c r="K539" t="s">
        <v>2228</v>
      </c>
      <c r="L539">
        <v>2017</v>
      </c>
      <c r="O539" t="s">
        <v>2227</v>
      </c>
      <c r="AB539" t="s">
        <v>2226</v>
      </c>
      <c r="AD539" t="s">
        <v>2225</v>
      </c>
    </row>
    <row r="540" spans="1:30" x14ac:dyDescent="0.45">
      <c r="A540" t="s">
        <v>11759</v>
      </c>
      <c r="B540">
        <v>7</v>
      </c>
      <c r="D540" t="s">
        <v>2224</v>
      </c>
      <c r="E540" t="s">
        <v>2223</v>
      </c>
      <c r="F540" t="s">
        <v>2222</v>
      </c>
      <c r="G540" t="s">
        <v>2221</v>
      </c>
      <c r="H540">
        <v>5</v>
      </c>
      <c r="L540">
        <v>2017</v>
      </c>
      <c r="O540" t="s">
        <v>2220</v>
      </c>
      <c r="AB540" t="s">
        <v>2219</v>
      </c>
      <c r="AD540" t="s">
        <v>2218</v>
      </c>
    </row>
    <row r="541" spans="1:30" x14ac:dyDescent="0.45">
      <c r="A541" t="s">
        <v>11759</v>
      </c>
      <c r="B541">
        <v>7</v>
      </c>
      <c r="D541" t="s">
        <v>2217</v>
      </c>
      <c r="E541" t="s">
        <v>2216</v>
      </c>
      <c r="F541" t="s">
        <v>2215</v>
      </c>
      <c r="G541" t="s">
        <v>2214</v>
      </c>
      <c r="H541">
        <v>60</v>
      </c>
      <c r="I541">
        <v>3</v>
      </c>
      <c r="K541" t="s">
        <v>2213</v>
      </c>
      <c r="L541">
        <v>2017</v>
      </c>
      <c r="O541" t="s">
        <v>2212</v>
      </c>
      <c r="AB541" t="s">
        <v>2211</v>
      </c>
      <c r="AD541" t="s">
        <v>2210</v>
      </c>
    </row>
    <row r="542" spans="1:30" x14ac:dyDescent="0.45">
      <c r="A542" t="s">
        <v>11759</v>
      </c>
      <c r="B542">
        <v>7</v>
      </c>
      <c r="D542" t="s">
        <v>2209</v>
      </c>
      <c r="E542" t="s">
        <v>2208</v>
      </c>
      <c r="F542" t="s">
        <v>2207</v>
      </c>
      <c r="G542" t="s">
        <v>2206</v>
      </c>
      <c r="H542">
        <v>92</v>
      </c>
      <c r="K542" t="s">
        <v>2205</v>
      </c>
      <c r="L542">
        <v>2018</v>
      </c>
      <c r="O542" t="s">
        <v>2204</v>
      </c>
      <c r="AB542" t="s">
        <v>2203</v>
      </c>
      <c r="AD542" t="s">
        <v>2202</v>
      </c>
    </row>
    <row r="543" spans="1:30" x14ac:dyDescent="0.45">
      <c r="A543" t="s">
        <v>11759</v>
      </c>
      <c r="B543">
        <v>7</v>
      </c>
      <c r="D543" t="s">
        <v>2201</v>
      </c>
      <c r="E543" t="s">
        <v>2200</v>
      </c>
      <c r="F543" t="s">
        <v>2199</v>
      </c>
      <c r="G543" t="s">
        <v>2198</v>
      </c>
      <c r="H543">
        <v>72</v>
      </c>
      <c r="K543" t="s">
        <v>2197</v>
      </c>
      <c r="L543">
        <v>2017</v>
      </c>
      <c r="O543" t="s">
        <v>2196</v>
      </c>
      <c r="AB543" t="s">
        <v>2195</v>
      </c>
      <c r="AD543" t="s">
        <v>2194</v>
      </c>
    </row>
    <row r="544" spans="1:30" x14ac:dyDescent="0.45">
      <c r="A544" t="s">
        <v>11759</v>
      </c>
      <c r="B544">
        <v>7</v>
      </c>
      <c r="D544" t="s">
        <v>2193</v>
      </c>
      <c r="E544" t="s">
        <v>2192</v>
      </c>
      <c r="F544" t="s">
        <v>2191</v>
      </c>
      <c r="G544" t="s">
        <v>2190</v>
      </c>
      <c r="H544">
        <v>50</v>
      </c>
      <c r="I544">
        <v>4</v>
      </c>
      <c r="K544" t="s">
        <v>2189</v>
      </c>
      <c r="L544">
        <v>2017</v>
      </c>
      <c r="N544" t="s">
        <v>2188</v>
      </c>
      <c r="O544" t="s">
        <v>2187</v>
      </c>
      <c r="AD544" t="s">
        <v>2186</v>
      </c>
    </row>
    <row r="545" spans="1:30" x14ac:dyDescent="0.45">
      <c r="A545" t="s">
        <v>11759</v>
      </c>
      <c r="B545">
        <v>7</v>
      </c>
      <c r="D545" t="s">
        <v>2185</v>
      </c>
      <c r="E545" t="s">
        <v>2184</v>
      </c>
      <c r="F545" t="s">
        <v>2183</v>
      </c>
      <c r="G545" t="s">
        <v>2182</v>
      </c>
      <c r="H545">
        <v>191</v>
      </c>
      <c r="K545" t="s">
        <v>2181</v>
      </c>
      <c r="L545">
        <v>2017</v>
      </c>
      <c r="O545" t="s">
        <v>2180</v>
      </c>
      <c r="AB545" t="s">
        <v>2179</v>
      </c>
      <c r="AD545" t="s">
        <v>2178</v>
      </c>
    </row>
    <row r="546" spans="1:30" x14ac:dyDescent="0.45">
      <c r="A546" t="s">
        <v>11759</v>
      </c>
      <c r="B546">
        <v>7</v>
      </c>
      <c r="D546" t="s">
        <v>2177</v>
      </c>
      <c r="E546" t="s">
        <v>2176</v>
      </c>
      <c r="F546" t="s">
        <v>2175</v>
      </c>
      <c r="G546" t="s">
        <v>893</v>
      </c>
      <c r="H546">
        <v>82</v>
      </c>
      <c r="K546" t="s">
        <v>2174</v>
      </c>
      <c r="L546">
        <v>2018</v>
      </c>
      <c r="O546" t="s">
        <v>2173</v>
      </c>
      <c r="AB546" t="s">
        <v>2172</v>
      </c>
      <c r="AD546" t="s">
        <v>2171</v>
      </c>
    </row>
    <row r="547" spans="1:30" x14ac:dyDescent="0.45">
      <c r="A547" t="s">
        <v>11759</v>
      </c>
      <c r="B547">
        <v>7</v>
      </c>
      <c r="D547" t="s">
        <v>2170</v>
      </c>
      <c r="E547" t="s">
        <v>2169</v>
      </c>
      <c r="F547" t="s">
        <v>2168</v>
      </c>
      <c r="G547" t="s">
        <v>2167</v>
      </c>
      <c r="H547">
        <v>112</v>
      </c>
      <c r="K547" t="s">
        <v>2166</v>
      </c>
      <c r="L547">
        <v>2017</v>
      </c>
      <c r="O547" t="s">
        <v>2165</v>
      </c>
      <c r="AB547" t="s">
        <v>2164</v>
      </c>
      <c r="AD547" t="s">
        <v>2163</v>
      </c>
    </row>
    <row r="548" spans="1:30" x14ac:dyDescent="0.45">
      <c r="A548" t="s">
        <v>11759</v>
      </c>
      <c r="B548">
        <v>7</v>
      </c>
      <c r="D548" t="s">
        <v>2162</v>
      </c>
      <c r="E548" t="s">
        <v>2161</v>
      </c>
      <c r="F548" t="s">
        <v>2160</v>
      </c>
      <c r="G548" t="s">
        <v>902</v>
      </c>
      <c r="H548">
        <v>64</v>
      </c>
      <c r="K548" t="s">
        <v>2159</v>
      </c>
      <c r="L548">
        <v>2017</v>
      </c>
      <c r="N548" t="s">
        <v>2158</v>
      </c>
      <c r="O548" t="s">
        <v>2157</v>
      </c>
      <c r="AB548" t="s">
        <v>2156</v>
      </c>
      <c r="AD548" t="s">
        <v>2155</v>
      </c>
    </row>
    <row r="549" spans="1:30" x14ac:dyDescent="0.45">
      <c r="A549" t="s">
        <v>11759</v>
      </c>
      <c r="B549">
        <v>7</v>
      </c>
      <c r="D549" t="s">
        <v>2154</v>
      </c>
      <c r="E549" t="s">
        <v>2153</v>
      </c>
      <c r="F549" t="s">
        <v>2152</v>
      </c>
      <c r="G549" t="s">
        <v>2151</v>
      </c>
      <c r="H549">
        <v>175</v>
      </c>
      <c r="K549" s="3">
        <v>44866</v>
      </c>
      <c r="L549">
        <v>2018</v>
      </c>
      <c r="O549" t="s">
        <v>2150</v>
      </c>
      <c r="AB549" t="s">
        <v>2149</v>
      </c>
      <c r="AD549" t="s">
        <v>2148</v>
      </c>
    </row>
    <row r="550" spans="1:30" x14ac:dyDescent="0.45">
      <c r="A550" t="s">
        <v>11759</v>
      </c>
      <c r="B550">
        <v>7</v>
      </c>
      <c r="D550" t="s">
        <v>2147</v>
      </c>
      <c r="E550" t="s">
        <v>2146</v>
      </c>
      <c r="F550" t="s">
        <v>2145</v>
      </c>
      <c r="G550" t="s">
        <v>2144</v>
      </c>
      <c r="H550">
        <v>130</v>
      </c>
      <c r="I550">
        <v>4</v>
      </c>
      <c r="K550" t="s">
        <v>2143</v>
      </c>
      <c r="L550">
        <v>2017</v>
      </c>
      <c r="O550" t="s">
        <v>2142</v>
      </c>
      <c r="AB550" t="s">
        <v>2141</v>
      </c>
    </row>
    <row r="551" spans="1:30" x14ac:dyDescent="0.45">
      <c r="A551" t="s">
        <v>11759</v>
      </c>
      <c r="B551">
        <v>7</v>
      </c>
      <c r="D551" t="s">
        <v>2140</v>
      </c>
      <c r="E551" t="s">
        <v>2139</v>
      </c>
      <c r="F551" t="s">
        <v>2138</v>
      </c>
      <c r="G551" t="s">
        <v>2137</v>
      </c>
      <c r="H551">
        <v>54</v>
      </c>
      <c r="I551">
        <v>5</v>
      </c>
      <c r="K551" t="s">
        <v>2136</v>
      </c>
      <c r="L551">
        <v>2018</v>
      </c>
      <c r="N551" t="s">
        <v>2135</v>
      </c>
      <c r="O551" t="s">
        <v>2134</v>
      </c>
      <c r="AB551" t="s">
        <v>2133</v>
      </c>
      <c r="AD551" t="s">
        <v>2132</v>
      </c>
    </row>
    <row r="552" spans="1:30" x14ac:dyDescent="0.45">
      <c r="A552" t="s">
        <v>11759</v>
      </c>
      <c r="B552">
        <v>7</v>
      </c>
      <c r="D552" t="s">
        <v>2131</v>
      </c>
      <c r="E552" t="s">
        <v>2130</v>
      </c>
      <c r="F552" t="s">
        <v>2129</v>
      </c>
      <c r="G552" t="s">
        <v>676</v>
      </c>
      <c r="H552">
        <v>23</v>
      </c>
      <c r="K552" t="s">
        <v>2128</v>
      </c>
      <c r="L552">
        <v>2017</v>
      </c>
      <c r="O552" t="s">
        <v>2127</v>
      </c>
      <c r="AB552" t="s">
        <v>2126</v>
      </c>
      <c r="AD552" t="s">
        <v>2125</v>
      </c>
    </row>
    <row r="553" spans="1:30" x14ac:dyDescent="0.45">
      <c r="A553" t="s">
        <v>11759</v>
      </c>
      <c r="B553">
        <v>7</v>
      </c>
      <c r="D553" t="s">
        <v>2124</v>
      </c>
      <c r="E553" t="s">
        <v>2123</v>
      </c>
      <c r="F553" t="s">
        <v>2122</v>
      </c>
      <c r="G553" t="s">
        <v>1241</v>
      </c>
      <c r="H553">
        <v>25</v>
      </c>
      <c r="K553" t="s">
        <v>2121</v>
      </c>
      <c r="L553">
        <v>2017</v>
      </c>
      <c r="N553" t="s">
        <v>2120</v>
      </c>
      <c r="O553" t="s">
        <v>2119</v>
      </c>
      <c r="AB553" t="s">
        <v>2118</v>
      </c>
      <c r="AD553" t="s">
        <v>2117</v>
      </c>
    </row>
    <row r="554" spans="1:30" x14ac:dyDescent="0.45">
      <c r="A554" t="s">
        <v>11759</v>
      </c>
      <c r="B554">
        <v>7</v>
      </c>
      <c r="D554" t="s">
        <v>2116</v>
      </c>
      <c r="E554" t="s">
        <v>2115</v>
      </c>
      <c r="F554" t="s">
        <v>2114</v>
      </c>
      <c r="G554" t="s">
        <v>2113</v>
      </c>
      <c r="H554">
        <v>12</v>
      </c>
      <c r="K554" s="2">
        <v>45996</v>
      </c>
      <c r="L554">
        <v>2018</v>
      </c>
      <c r="N554" t="s">
        <v>2112</v>
      </c>
      <c r="O554" t="s">
        <v>2111</v>
      </c>
      <c r="AB554" t="s">
        <v>2110</v>
      </c>
      <c r="AD554" t="s">
        <v>2109</v>
      </c>
    </row>
    <row r="555" spans="1:30" x14ac:dyDescent="0.45">
      <c r="A555" t="s">
        <v>11759</v>
      </c>
      <c r="B555">
        <v>7</v>
      </c>
      <c r="D555" t="s">
        <v>2108</v>
      </c>
      <c r="E555" t="s">
        <v>2107</v>
      </c>
      <c r="F555" t="s">
        <v>2106</v>
      </c>
      <c r="G555" t="s">
        <v>676</v>
      </c>
      <c r="H555">
        <v>29</v>
      </c>
      <c r="K555" t="s">
        <v>2105</v>
      </c>
      <c r="L555">
        <v>2018</v>
      </c>
      <c r="N555" t="s">
        <v>2104</v>
      </c>
      <c r="O555" t="s">
        <v>2103</v>
      </c>
      <c r="AB555" t="s">
        <v>2102</v>
      </c>
      <c r="AD555" t="s">
        <v>2101</v>
      </c>
    </row>
    <row r="556" spans="1:30" x14ac:dyDescent="0.45">
      <c r="A556" t="s">
        <v>11759</v>
      </c>
      <c r="B556">
        <v>7</v>
      </c>
      <c r="D556" t="s">
        <v>2100</v>
      </c>
      <c r="E556" t="s">
        <v>2099</v>
      </c>
      <c r="F556" t="s">
        <v>2098</v>
      </c>
      <c r="G556" t="s">
        <v>795</v>
      </c>
      <c r="H556">
        <v>34</v>
      </c>
      <c r="I556">
        <v>2</v>
      </c>
      <c r="K556" t="s">
        <v>2097</v>
      </c>
      <c r="L556">
        <v>2017</v>
      </c>
      <c r="O556" t="s">
        <v>2096</v>
      </c>
      <c r="AB556" t="s">
        <v>2095</v>
      </c>
      <c r="AD556" t="s">
        <v>2094</v>
      </c>
    </row>
    <row r="557" spans="1:30" x14ac:dyDescent="0.45">
      <c r="A557" t="s">
        <v>11759</v>
      </c>
      <c r="B557">
        <v>7</v>
      </c>
      <c r="D557" t="s">
        <v>2093</v>
      </c>
      <c r="E557" t="s">
        <v>2092</v>
      </c>
      <c r="F557" t="s">
        <v>2091</v>
      </c>
      <c r="G557" t="s">
        <v>759</v>
      </c>
      <c r="H557">
        <v>70</v>
      </c>
      <c r="K557" t="s">
        <v>2090</v>
      </c>
      <c r="L557">
        <v>2017</v>
      </c>
      <c r="O557" t="s">
        <v>2089</v>
      </c>
      <c r="AB557" t="s">
        <v>2088</v>
      </c>
      <c r="AD557" t="s">
        <v>2087</v>
      </c>
    </row>
    <row r="558" spans="1:30" x14ac:dyDescent="0.45">
      <c r="A558" t="s">
        <v>11759</v>
      </c>
      <c r="B558">
        <v>7</v>
      </c>
      <c r="D558" t="s">
        <v>2086</v>
      </c>
      <c r="E558" t="s">
        <v>2085</v>
      </c>
      <c r="F558" t="s">
        <v>2084</v>
      </c>
      <c r="G558" t="s">
        <v>2083</v>
      </c>
      <c r="H558">
        <v>131</v>
      </c>
      <c r="K558" t="s">
        <v>2082</v>
      </c>
      <c r="L558">
        <v>2017</v>
      </c>
      <c r="O558" t="s">
        <v>2081</v>
      </c>
      <c r="AB558" t="s">
        <v>2080</v>
      </c>
      <c r="AD558" t="s">
        <v>2079</v>
      </c>
    </row>
    <row r="559" spans="1:30" x14ac:dyDescent="0.45">
      <c r="A559" t="s">
        <v>11759</v>
      </c>
      <c r="B559">
        <v>7</v>
      </c>
      <c r="D559" t="s">
        <v>2078</v>
      </c>
      <c r="E559" t="s">
        <v>2077</v>
      </c>
      <c r="F559" t="s">
        <v>2076</v>
      </c>
      <c r="G559" t="s">
        <v>2075</v>
      </c>
      <c r="H559">
        <v>129</v>
      </c>
      <c r="K559" t="s">
        <v>2074</v>
      </c>
      <c r="L559">
        <v>2018</v>
      </c>
      <c r="O559" t="s">
        <v>2073</v>
      </c>
      <c r="AB559" t="s">
        <v>2072</v>
      </c>
      <c r="AD559" t="s">
        <v>2071</v>
      </c>
    </row>
    <row r="560" spans="1:30" x14ac:dyDescent="0.45">
      <c r="A560" t="s">
        <v>11759</v>
      </c>
      <c r="B560">
        <v>7</v>
      </c>
      <c r="D560" t="s">
        <v>2070</v>
      </c>
      <c r="E560" t="s">
        <v>2069</v>
      </c>
      <c r="F560" t="s">
        <v>2068</v>
      </c>
      <c r="G560" t="s">
        <v>893</v>
      </c>
      <c r="H560">
        <v>87</v>
      </c>
      <c r="K560" t="s">
        <v>2067</v>
      </c>
      <c r="L560">
        <v>2018</v>
      </c>
      <c r="O560" t="s">
        <v>2066</v>
      </c>
      <c r="AB560" t="s">
        <v>2065</v>
      </c>
    </row>
    <row r="561" spans="1:30" x14ac:dyDescent="0.45">
      <c r="A561" t="s">
        <v>11759</v>
      </c>
      <c r="B561">
        <v>7</v>
      </c>
      <c r="D561" t="s">
        <v>2064</v>
      </c>
      <c r="E561" t="s">
        <v>2063</v>
      </c>
      <c r="F561" t="s">
        <v>2062</v>
      </c>
      <c r="G561" t="s">
        <v>2061</v>
      </c>
      <c r="H561">
        <v>136</v>
      </c>
      <c r="K561" t="s">
        <v>2060</v>
      </c>
      <c r="L561">
        <v>2017</v>
      </c>
      <c r="O561" t="s">
        <v>2059</v>
      </c>
      <c r="AB561" t="s">
        <v>2058</v>
      </c>
      <c r="AD561" t="s">
        <v>2057</v>
      </c>
    </row>
    <row r="562" spans="1:30" x14ac:dyDescent="0.45">
      <c r="A562" t="s">
        <v>11759</v>
      </c>
      <c r="B562">
        <v>7</v>
      </c>
      <c r="D562" t="s">
        <v>2056</v>
      </c>
      <c r="E562" t="s">
        <v>2055</v>
      </c>
      <c r="F562" t="s">
        <v>2054</v>
      </c>
      <c r="G562" t="s">
        <v>1964</v>
      </c>
      <c r="H562">
        <v>41</v>
      </c>
      <c r="K562" t="s">
        <v>2053</v>
      </c>
      <c r="L562">
        <v>2018</v>
      </c>
      <c r="O562" t="s">
        <v>2052</v>
      </c>
      <c r="AB562" t="s">
        <v>2051</v>
      </c>
      <c r="AD562" t="s">
        <v>2050</v>
      </c>
    </row>
    <row r="563" spans="1:30" x14ac:dyDescent="0.45">
      <c r="A563" t="s">
        <v>11759</v>
      </c>
      <c r="B563">
        <v>7</v>
      </c>
      <c r="D563" t="s">
        <v>2049</v>
      </c>
      <c r="E563" t="s">
        <v>2048</v>
      </c>
      <c r="F563" t="s">
        <v>2047</v>
      </c>
      <c r="G563" t="s">
        <v>2046</v>
      </c>
      <c r="H563">
        <v>34</v>
      </c>
      <c r="I563">
        <v>2</v>
      </c>
      <c r="K563" t="s">
        <v>2045</v>
      </c>
      <c r="L563">
        <v>2018</v>
      </c>
      <c r="N563" t="s">
        <v>2044</v>
      </c>
      <c r="O563" t="s">
        <v>2043</v>
      </c>
      <c r="AB563" t="s">
        <v>2042</v>
      </c>
      <c r="AD563" t="s">
        <v>2041</v>
      </c>
    </row>
    <row r="564" spans="1:30" x14ac:dyDescent="0.45">
      <c r="A564" t="s">
        <v>11759</v>
      </c>
      <c r="B564">
        <v>7</v>
      </c>
      <c r="D564" t="s">
        <v>2040</v>
      </c>
      <c r="E564" t="s">
        <v>2039</v>
      </c>
      <c r="F564" t="s">
        <v>2038</v>
      </c>
      <c r="G564" t="s">
        <v>773</v>
      </c>
      <c r="H564">
        <v>85</v>
      </c>
      <c r="K564" t="s">
        <v>2037</v>
      </c>
      <c r="L564">
        <v>2019</v>
      </c>
      <c r="O564" t="s">
        <v>2036</v>
      </c>
      <c r="AB564" t="s">
        <v>2035</v>
      </c>
      <c r="AD564" t="s">
        <v>2034</v>
      </c>
    </row>
    <row r="565" spans="1:30" x14ac:dyDescent="0.45">
      <c r="A565" t="s">
        <v>11759</v>
      </c>
      <c r="B565">
        <v>7</v>
      </c>
      <c r="D565" t="s">
        <v>2033</v>
      </c>
      <c r="E565" t="s">
        <v>2032</v>
      </c>
      <c r="F565" t="s">
        <v>2031</v>
      </c>
      <c r="G565" t="s">
        <v>2030</v>
      </c>
      <c r="H565">
        <v>252</v>
      </c>
      <c r="K565">
        <v>107269</v>
      </c>
      <c r="L565">
        <v>2020</v>
      </c>
      <c r="O565" t="s">
        <v>2029</v>
      </c>
      <c r="AB565" t="s">
        <v>2028</v>
      </c>
      <c r="AD565" t="s">
        <v>2027</v>
      </c>
    </row>
    <row r="566" spans="1:30" x14ac:dyDescent="0.45">
      <c r="A566" t="s">
        <v>11759</v>
      </c>
      <c r="B566">
        <v>7</v>
      </c>
      <c r="D566" t="s">
        <v>2026</v>
      </c>
      <c r="E566" t="s">
        <v>2025</v>
      </c>
      <c r="F566" t="s">
        <v>2024</v>
      </c>
      <c r="G566" t="s">
        <v>2023</v>
      </c>
      <c r="H566">
        <v>69</v>
      </c>
      <c r="I566">
        <v>1</v>
      </c>
      <c r="K566" t="s">
        <v>2022</v>
      </c>
      <c r="L566">
        <v>2020</v>
      </c>
      <c r="O566" t="s">
        <v>2021</v>
      </c>
      <c r="AB566" t="s">
        <v>2020</v>
      </c>
      <c r="AD566" t="s">
        <v>2019</v>
      </c>
    </row>
    <row r="567" spans="1:30" x14ac:dyDescent="0.45">
      <c r="A567" t="s">
        <v>11759</v>
      </c>
      <c r="B567">
        <v>7</v>
      </c>
      <c r="D567" t="s">
        <v>2018</v>
      </c>
      <c r="E567" t="s">
        <v>2017</v>
      </c>
      <c r="F567" t="s">
        <v>2016</v>
      </c>
      <c r="G567" t="s">
        <v>2015</v>
      </c>
      <c r="H567">
        <v>16</v>
      </c>
      <c r="K567" t="s">
        <v>2014</v>
      </c>
      <c r="L567">
        <v>2019</v>
      </c>
      <c r="N567" t="s">
        <v>2013</v>
      </c>
      <c r="O567" t="s">
        <v>2012</v>
      </c>
      <c r="AB567" t="s">
        <v>2011</v>
      </c>
    </row>
    <row r="568" spans="1:30" x14ac:dyDescent="0.45">
      <c r="A568" t="s">
        <v>11759</v>
      </c>
      <c r="B568">
        <v>7</v>
      </c>
      <c r="D568" t="s">
        <v>2010</v>
      </c>
      <c r="E568" t="s">
        <v>2009</v>
      </c>
      <c r="F568" t="s">
        <v>2008</v>
      </c>
      <c r="G568" t="s">
        <v>1717</v>
      </c>
      <c r="H568">
        <v>44</v>
      </c>
      <c r="I568">
        <v>6</v>
      </c>
      <c r="K568">
        <v>101976</v>
      </c>
      <c r="L568">
        <v>2020</v>
      </c>
      <c r="N568" t="s">
        <v>2007</v>
      </c>
      <c r="O568" t="s">
        <v>2006</v>
      </c>
      <c r="AB568" t="s">
        <v>2005</v>
      </c>
      <c r="AD568" t="s">
        <v>2004</v>
      </c>
    </row>
    <row r="569" spans="1:30" x14ac:dyDescent="0.45">
      <c r="A569" t="s">
        <v>11759</v>
      </c>
      <c r="B569">
        <v>7</v>
      </c>
      <c r="D569" t="s">
        <v>2003</v>
      </c>
      <c r="E569" t="s">
        <v>2002</v>
      </c>
      <c r="F569" t="s">
        <v>2001</v>
      </c>
      <c r="G569" t="s">
        <v>2000</v>
      </c>
      <c r="H569">
        <v>36</v>
      </c>
      <c r="K569">
        <v>100441</v>
      </c>
      <c r="L569">
        <v>2020</v>
      </c>
      <c r="O569" t="s">
        <v>1999</v>
      </c>
      <c r="AB569" t="s">
        <v>1998</v>
      </c>
      <c r="AD569" t="s">
        <v>1997</v>
      </c>
    </row>
    <row r="570" spans="1:30" x14ac:dyDescent="0.45">
      <c r="A570" t="s">
        <v>11759</v>
      </c>
      <c r="B570">
        <v>7</v>
      </c>
      <c r="D570" t="s">
        <v>1996</v>
      </c>
      <c r="E570" t="s">
        <v>1995</v>
      </c>
      <c r="F570" t="s">
        <v>1994</v>
      </c>
      <c r="G570" t="s">
        <v>893</v>
      </c>
      <c r="H570">
        <v>90</v>
      </c>
      <c r="K570" t="s">
        <v>1993</v>
      </c>
      <c r="L570">
        <v>2019</v>
      </c>
      <c r="O570" t="s">
        <v>1992</v>
      </c>
      <c r="AB570" t="s">
        <v>1991</v>
      </c>
      <c r="AD570" t="s">
        <v>1990</v>
      </c>
    </row>
    <row r="571" spans="1:30" x14ac:dyDescent="0.45">
      <c r="A571" t="s">
        <v>11759</v>
      </c>
      <c r="B571">
        <v>7</v>
      </c>
      <c r="D571" t="s">
        <v>1989</v>
      </c>
      <c r="E571" t="s">
        <v>1988</v>
      </c>
      <c r="F571" t="s">
        <v>1987</v>
      </c>
      <c r="G571" t="s">
        <v>1559</v>
      </c>
      <c r="H571">
        <v>8</v>
      </c>
      <c r="I571">
        <v>3</v>
      </c>
      <c r="L571">
        <v>2019</v>
      </c>
      <c r="O571" t="s">
        <v>1986</v>
      </c>
      <c r="AB571" t="s">
        <v>1985</v>
      </c>
      <c r="AD571" t="s">
        <v>1984</v>
      </c>
    </row>
    <row r="572" spans="1:30" x14ac:dyDescent="0.45">
      <c r="A572" t="s">
        <v>11759</v>
      </c>
      <c r="B572">
        <v>7</v>
      </c>
      <c r="D572" t="s">
        <v>1983</v>
      </c>
      <c r="E572" t="s">
        <v>1982</v>
      </c>
      <c r="F572" t="s">
        <v>1981</v>
      </c>
      <c r="G572" t="s">
        <v>1980</v>
      </c>
      <c r="H572">
        <v>103</v>
      </c>
      <c r="I572">
        <v>4</v>
      </c>
      <c r="K572" t="s">
        <v>1979</v>
      </c>
      <c r="L572">
        <v>2020</v>
      </c>
      <c r="O572" t="s">
        <v>1978</v>
      </c>
      <c r="AB572" t="s">
        <v>1977</v>
      </c>
      <c r="AD572" t="s">
        <v>1976</v>
      </c>
    </row>
    <row r="573" spans="1:30" x14ac:dyDescent="0.45">
      <c r="A573" t="s">
        <v>11759</v>
      </c>
      <c r="B573">
        <v>7</v>
      </c>
      <c r="D573" t="s">
        <v>1975</v>
      </c>
      <c r="E573" t="s">
        <v>1974</v>
      </c>
      <c r="F573" t="s">
        <v>1973</v>
      </c>
      <c r="G573" t="s">
        <v>1972</v>
      </c>
      <c r="H573">
        <v>104</v>
      </c>
      <c r="K573" t="s">
        <v>1971</v>
      </c>
      <c r="L573">
        <v>2019</v>
      </c>
      <c r="O573" t="s">
        <v>1970</v>
      </c>
      <c r="AB573" t="s">
        <v>1969</v>
      </c>
      <c r="AD573" t="s">
        <v>1968</v>
      </c>
    </row>
    <row r="574" spans="1:30" x14ac:dyDescent="0.45">
      <c r="A574" t="s">
        <v>11759</v>
      </c>
      <c r="B574">
        <v>7</v>
      </c>
      <c r="D574" t="s">
        <v>1967</v>
      </c>
      <c r="E574" t="s">
        <v>1966</v>
      </c>
      <c r="F574" t="s">
        <v>1965</v>
      </c>
      <c r="G574" t="s">
        <v>1964</v>
      </c>
      <c r="H574">
        <v>49</v>
      </c>
      <c r="K574" t="s">
        <v>1963</v>
      </c>
      <c r="L574">
        <v>2019</v>
      </c>
      <c r="O574" t="s">
        <v>1962</v>
      </c>
      <c r="AB574" t="s">
        <v>1961</v>
      </c>
      <c r="AD574" t="s">
        <v>1960</v>
      </c>
    </row>
    <row r="575" spans="1:30" x14ac:dyDescent="0.45">
      <c r="A575" t="s">
        <v>11759</v>
      </c>
      <c r="B575">
        <v>7</v>
      </c>
      <c r="D575" t="s">
        <v>1959</v>
      </c>
      <c r="E575" t="s">
        <v>1958</v>
      </c>
      <c r="F575" t="s">
        <v>1957</v>
      </c>
      <c r="G575" t="s">
        <v>1785</v>
      </c>
      <c r="H575">
        <v>47</v>
      </c>
      <c r="I575">
        <v>1</v>
      </c>
      <c r="K575" t="s">
        <v>1956</v>
      </c>
      <c r="L575">
        <v>2020</v>
      </c>
      <c r="N575" t="s">
        <v>1955</v>
      </c>
      <c r="O575" t="s">
        <v>1954</v>
      </c>
      <c r="AB575" t="s">
        <v>1953</v>
      </c>
      <c r="AD575" t="s">
        <v>1952</v>
      </c>
    </row>
    <row r="576" spans="1:30" x14ac:dyDescent="0.45">
      <c r="A576" t="s">
        <v>11759</v>
      </c>
      <c r="B576">
        <v>7</v>
      </c>
      <c r="D576" t="s">
        <v>1951</v>
      </c>
      <c r="E576" t="s">
        <v>1950</v>
      </c>
      <c r="F576" t="s">
        <v>1949</v>
      </c>
      <c r="G576" t="s">
        <v>1948</v>
      </c>
      <c r="H576">
        <v>172</v>
      </c>
      <c r="K576">
        <v>107898</v>
      </c>
      <c r="L576">
        <v>2020</v>
      </c>
      <c r="O576" t="s">
        <v>1947</v>
      </c>
      <c r="AB576" t="s">
        <v>1946</v>
      </c>
      <c r="AD576" t="s">
        <v>1945</v>
      </c>
    </row>
    <row r="577" spans="1:30" x14ac:dyDescent="0.45">
      <c r="A577" t="s">
        <v>11759</v>
      </c>
      <c r="B577">
        <v>7</v>
      </c>
      <c r="D577" t="s">
        <v>1944</v>
      </c>
      <c r="E577" t="s">
        <v>1943</v>
      </c>
      <c r="F577" t="s">
        <v>1942</v>
      </c>
      <c r="G577" t="s">
        <v>1941</v>
      </c>
      <c r="H577">
        <v>184</v>
      </c>
      <c r="K577">
        <v>105037</v>
      </c>
      <c r="L577">
        <v>2020</v>
      </c>
      <c r="O577" t="s">
        <v>1940</v>
      </c>
      <c r="AB577" t="s">
        <v>1939</v>
      </c>
      <c r="AD577" t="s">
        <v>1938</v>
      </c>
    </row>
    <row r="578" spans="1:30" x14ac:dyDescent="0.45">
      <c r="A578" t="s">
        <v>11759</v>
      </c>
      <c r="B578">
        <v>7</v>
      </c>
      <c r="D578" t="s">
        <v>1937</v>
      </c>
      <c r="E578" t="s">
        <v>1936</v>
      </c>
      <c r="F578" t="s">
        <v>1935</v>
      </c>
      <c r="G578" t="s">
        <v>1171</v>
      </c>
      <c r="H578">
        <v>37</v>
      </c>
      <c r="I578">
        <v>11</v>
      </c>
      <c r="K578" t="s">
        <v>1934</v>
      </c>
      <c r="L578">
        <v>2019</v>
      </c>
      <c r="O578" t="s">
        <v>1933</v>
      </c>
      <c r="AB578" t="s">
        <v>1932</v>
      </c>
      <c r="AD578" t="s">
        <v>1931</v>
      </c>
    </row>
    <row r="579" spans="1:30" x14ac:dyDescent="0.45">
      <c r="A579" t="s">
        <v>11759</v>
      </c>
      <c r="B579">
        <v>7</v>
      </c>
      <c r="D579" t="s">
        <v>1930</v>
      </c>
      <c r="E579" t="s">
        <v>1929</v>
      </c>
      <c r="F579" t="s">
        <v>1928</v>
      </c>
      <c r="G579" t="s">
        <v>676</v>
      </c>
      <c r="H579">
        <v>36</v>
      </c>
      <c r="K579">
        <v>100902</v>
      </c>
      <c r="L579">
        <v>2019</v>
      </c>
      <c r="O579" t="s">
        <v>1927</v>
      </c>
      <c r="AB579" t="s">
        <v>1926</v>
      </c>
      <c r="AD579" t="s">
        <v>1925</v>
      </c>
    </row>
    <row r="580" spans="1:30" x14ac:dyDescent="0.45">
      <c r="A580" t="s">
        <v>11759</v>
      </c>
      <c r="B580">
        <v>7</v>
      </c>
      <c r="D580" t="s">
        <v>1924</v>
      </c>
      <c r="E580" t="s">
        <v>1923</v>
      </c>
      <c r="F580" t="s">
        <v>1922</v>
      </c>
      <c r="G580" t="s">
        <v>1921</v>
      </c>
      <c r="H580">
        <v>8</v>
      </c>
      <c r="I580">
        <v>3</v>
      </c>
      <c r="L580">
        <v>2020</v>
      </c>
      <c r="O580" t="s">
        <v>1920</v>
      </c>
      <c r="AB580" t="s">
        <v>1919</v>
      </c>
      <c r="AD580" t="s">
        <v>1918</v>
      </c>
    </row>
    <row r="581" spans="1:30" x14ac:dyDescent="0.45">
      <c r="A581" t="s">
        <v>11759</v>
      </c>
      <c r="B581">
        <v>7</v>
      </c>
      <c r="D581" t="s">
        <v>1917</v>
      </c>
      <c r="E581" t="s">
        <v>1916</v>
      </c>
      <c r="F581" t="s">
        <v>1915</v>
      </c>
      <c r="G581" t="s">
        <v>1914</v>
      </c>
      <c r="H581">
        <v>180</v>
      </c>
      <c r="K581">
        <v>106153</v>
      </c>
      <c r="L581">
        <v>2020</v>
      </c>
      <c r="O581" t="s">
        <v>1913</v>
      </c>
      <c r="AB581" t="s">
        <v>1912</v>
      </c>
      <c r="AD581" t="s">
        <v>1911</v>
      </c>
    </row>
    <row r="582" spans="1:30" x14ac:dyDescent="0.45">
      <c r="A582" t="s">
        <v>11759</v>
      </c>
      <c r="B582">
        <v>7</v>
      </c>
      <c r="D582" t="s">
        <v>1910</v>
      </c>
      <c r="E582" t="s">
        <v>1909</v>
      </c>
      <c r="F582" t="s">
        <v>1908</v>
      </c>
      <c r="G582" t="s">
        <v>1581</v>
      </c>
      <c r="H582">
        <v>703</v>
      </c>
      <c r="K582">
        <v>134973</v>
      </c>
      <c r="L582">
        <v>2020</v>
      </c>
      <c r="O582" t="s">
        <v>1907</v>
      </c>
      <c r="AB582" t="s">
        <v>1906</v>
      </c>
      <c r="AD582" t="s">
        <v>1905</v>
      </c>
    </row>
    <row r="583" spans="1:30" x14ac:dyDescent="0.45">
      <c r="A583" t="s">
        <v>11759</v>
      </c>
      <c r="B583">
        <v>7</v>
      </c>
      <c r="D583" t="s">
        <v>1904</v>
      </c>
      <c r="E583" t="s">
        <v>1903</v>
      </c>
      <c r="F583" t="s">
        <v>1902</v>
      </c>
      <c r="G583" t="s">
        <v>1901</v>
      </c>
      <c r="H583">
        <v>3</v>
      </c>
      <c r="I583">
        <v>2</v>
      </c>
      <c r="K583" t="s">
        <v>1900</v>
      </c>
      <c r="L583">
        <v>2019</v>
      </c>
      <c r="O583" t="s">
        <v>1899</v>
      </c>
      <c r="AB583" t="s">
        <v>1898</v>
      </c>
      <c r="AD583" t="s">
        <v>1897</v>
      </c>
    </row>
    <row r="584" spans="1:30" x14ac:dyDescent="0.45">
      <c r="A584" t="s">
        <v>11759</v>
      </c>
      <c r="B584">
        <v>7</v>
      </c>
      <c r="D584" t="s">
        <v>1896</v>
      </c>
      <c r="E584" t="s">
        <v>1895</v>
      </c>
      <c r="F584" t="s">
        <v>1894</v>
      </c>
      <c r="G584" t="s">
        <v>1349</v>
      </c>
      <c r="H584">
        <v>129</v>
      </c>
      <c r="K584" t="s">
        <v>1893</v>
      </c>
      <c r="L584">
        <v>2019</v>
      </c>
      <c r="O584" t="s">
        <v>1892</v>
      </c>
      <c r="AB584" t="s">
        <v>1891</v>
      </c>
      <c r="AD584" t="s">
        <v>1890</v>
      </c>
    </row>
    <row r="585" spans="1:30" x14ac:dyDescent="0.45">
      <c r="A585" t="s">
        <v>11759</v>
      </c>
      <c r="B585">
        <v>7</v>
      </c>
      <c r="D585" t="s">
        <v>1889</v>
      </c>
      <c r="E585" t="s">
        <v>1888</v>
      </c>
      <c r="F585" t="s">
        <v>1887</v>
      </c>
      <c r="G585" t="s">
        <v>1886</v>
      </c>
      <c r="H585">
        <v>131</v>
      </c>
      <c r="K585" t="s">
        <v>1885</v>
      </c>
      <c r="L585">
        <v>2020</v>
      </c>
      <c r="N585" t="s">
        <v>1884</v>
      </c>
      <c r="O585" t="s">
        <v>1883</v>
      </c>
      <c r="AB585" t="s">
        <v>1882</v>
      </c>
    </row>
    <row r="586" spans="1:30" x14ac:dyDescent="0.45">
      <c r="A586" t="s">
        <v>11759</v>
      </c>
      <c r="B586">
        <v>7</v>
      </c>
      <c r="D586" t="s">
        <v>1881</v>
      </c>
      <c r="E586" t="s">
        <v>1880</v>
      </c>
      <c r="F586" t="s">
        <v>1879</v>
      </c>
      <c r="G586" t="s">
        <v>893</v>
      </c>
      <c r="H586">
        <v>101</v>
      </c>
      <c r="K586" t="s">
        <v>1878</v>
      </c>
      <c r="L586">
        <v>2019</v>
      </c>
      <c r="O586" t="s">
        <v>1877</v>
      </c>
      <c r="AB586" t="s">
        <v>1876</v>
      </c>
      <c r="AD586" t="s">
        <v>1875</v>
      </c>
    </row>
    <row r="587" spans="1:30" x14ac:dyDescent="0.45">
      <c r="A587" t="s">
        <v>11759</v>
      </c>
      <c r="B587">
        <v>7</v>
      </c>
      <c r="D587" t="s">
        <v>1874</v>
      </c>
      <c r="E587" t="s">
        <v>1852</v>
      </c>
      <c r="F587" t="s">
        <v>1873</v>
      </c>
      <c r="G587" t="s">
        <v>795</v>
      </c>
      <c r="H587">
        <v>36</v>
      </c>
      <c r="I587">
        <v>1</v>
      </c>
      <c r="K587" t="s">
        <v>1872</v>
      </c>
      <c r="L587">
        <v>2019</v>
      </c>
      <c r="O587" t="s">
        <v>1871</v>
      </c>
      <c r="AB587" t="s">
        <v>1870</v>
      </c>
      <c r="AD587" t="s">
        <v>1869</v>
      </c>
    </row>
    <row r="588" spans="1:30" x14ac:dyDescent="0.45">
      <c r="A588" t="s">
        <v>11759</v>
      </c>
      <c r="B588">
        <v>7</v>
      </c>
      <c r="D588" t="s">
        <v>1868</v>
      </c>
      <c r="E588" t="s">
        <v>1867</v>
      </c>
      <c r="F588" t="s">
        <v>1866</v>
      </c>
      <c r="G588" t="s">
        <v>766</v>
      </c>
      <c r="H588">
        <v>43</v>
      </c>
      <c r="K588" t="s">
        <v>1865</v>
      </c>
      <c r="L588">
        <v>2018</v>
      </c>
      <c r="O588" t="s">
        <v>1864</v>
      </c>
      <c r="AB588" t="s">
        <v>1863</v>
      </c>
      <c r="AD588" t="s">
        <v>1862</v>
      </c>
    </row>
    <row r="589" spans="1:30" x14ac:dyDescent="0.45">
      <c r="A589" t="s">
        <v>11759</v>
      </c>
      <c r="B589">
        <v>7</v>
      </c>
      <c r="D589" t="s">
        <v>1861</v>
      </c>
      <c r="E589" t="s">
        <v>1860</v>
      </c>
      <c r="F589" t="s">
        <v>1859</v>
      </c>
      <c r="G589" t="s">
        <v>1858</v>
      </c>
      <c r="H589">
        <v>177</v>
      </c>
      <c r="K589" t="s">
        <v>1857</v>
      </c>
      <c r="L589">
        <v>2019</v>
      </c>
      <c r="O589" t="s">
        <v>1856</v>
      </c>
      <c r="AB589" t="s">
        <v>1855</v>
      </c>
      <c r="AD589" t="s">
        <v>1854</v>
      </c>
    </row>
    <row r="590" spans="1:30" x14ac:dyDescent="0.45">
      <c r="A590" t="s">
        <v>11759</v>
      </c>
      <c r="B590">
        <v>7</v>
      </c>
      <c r="D590" t="s">
        <v>1853</v>
      </c>
      <c r="E590" t="s">
        <v>1852</v>
      </c>
      <c r="F590" t="s">
        <v>1851</v>
      </c>
      <c r="G590" t="s">
        <v>766</v>
      </c>
      <c r="H590">
        <v>46</v>
      </c>
      <c r="K590" t="s">
        <v>1850</v>
      </c>
      <c r="L590">
        <v>2019</v>
      </c>
      <c r="O590" t="s">
        <v>1849</v>
      </c>
      <c r="AB590" t="s">
        <v>1848</v>
      </c>
      <c r="AD590" t="s">
        <v>1847</v>
      </c>
    </row>
    <row r="591" spans="1:30" x14ac:dyDescent="0.45">
      <c r="A591" t="s">
        <v>11759</v>
      </c>
      <c r="B591">
        <v>7</v>
      </c>
      <c r="D591" t="s">
        <v>1846</v>
      </c>
      <c r="E591" t="s">
        <v>1845</v>
      </c>
      <c r="F591" t="s">
        <v>1844</v>
      </c>
      <c r="G591" t="s">
        <v>640</v>
      </c>
      <c r="H591">
        <v>105</v>
      </c>
      <c r="K591" t="s">
        <v>1843</v>
      </c>
      <c r="L591">
        <v>2019</v>
      </c>
      <c r="O591" t="s">
        <v>1842</v>
      </c>
      <c r="AB591" t="s">
        <v>1841</v>
      </c>
      <c r="AD591" t="s">
        <v>1840</v>
      </c>
    </row>
    <row r="592" spans="1:30" x14ac:dyDescent="0.45">
      <c r="A592" t="s">
        <v>11759</v>
      </c>
      <c r="B592">
        <v>7</v>
      </c>
      <c r="D592" t="s">
        <v>1839</v>
      </c>
      <c r="E592" t="s">
        <v>1838</v>
      </c>
      <c r="F592" t="s">
        <v>1837</v>
      </c>
      <c r="G592" t="s">
        <v>1836</v>
      </c>
      <c r="H592">
        <v>2019</v>
      </c>
      <c r="I592">
        <v>3</v>
      </c>
      <c r="K592" s="2">
        <v>45938</v>
      </c>
      <c r="L592">
        <v>2019</v>
      </c>
      <c r="O592" t="s">
        <v>1835</v>
      </c>
      <c r="AB592" t="s">
        <v>1834</v>
      </c>
    </row>
    <row r="593" spans="1:30" x14ac:dyDescent="0.45">
      <c r="A593" t="s">
        <v>11759</v>
      </c>
      <c r="B593">
        <v>7</v>
      </c>
      <c r="D593" t="s">
        <v>1833</v>
      </c>
      <c r="E593" t="s">
        <v>1832</v>
      </c>
      <c r="F593" t="s">
        <v>1831</v>
      </c>
      <c r="G593" t="s">
        <v>1830</v>
      </c>
      <c r="H593">
        <v>42</v>
      </c>
      <c r="K593">
        <v>100945</v>
      </c>
      <c r="L593">
        <v>2019</v>
      </c>
      <c r="O593" t="s">
        <v>1829</v>
      </c>
      <c r="AB593" t="s">
        <v>1828</v>
      </c>
      <c r="AD593" t="s">
        <v>1827</v>
      </c>
    </row>
    <row r="594" spans="1:30" x14ac:dyDescent="0.45">
      <c r="A594" t="s">
        <v>11759</v>
      </c>
      <c r="B594">
        <v>7</v>
      </c>
      <c r="D594" t="s">
        <v>1826</v>
      </c>
      <c r="E594" t="s">
        <v>1825</v>
      </c>
      <c r="F594" t="s">
        <v>1824</v>
      </c>
      <c r="G594" t="s">
        <v>1823</v>
      </c>
      <c r="H594">
        <v>111</v>
      </c>
      <c r="K594" t="s">
        <v>1822</v>
      </c>
      <c r="L594">
        <v>2019</v>
      </c>
      <c r="O594" t="s">
        <v>1821</v>
      </c>
      <c r="AB594" t="s">
        <v>1820</v>
      </c>
      <c r="AD594" t="s">
        <v>1819</v>
      </c>
    </row>
    <row r="595" spans="1:30" x14ac:dyDescent="0.45">
      <c r="A595" t="s">
        <v>11759</v>
      </c>
      <c r="B595">
        <v>7</v>
      </c>
      <c r="D595" t="s">
        <v>1818</v>
      </c>
      <c r="E595" t="s">
        <v>1817</v>
      </c>
      <c r="F595" t="s">
        <v>1816</v>
      </c>
      <c r="G595" t="s">
        <v>1815</v>
      </c>
      <c r="H595">
        <v>58</v>
      </c>
      <c r="K595" t="s">
        <v>1814</v>
      </c>
      <c r="L595">
        <v>2019</v>
      </c>
      <c r="N595" t="s">
        <v>1813</v>
      </c>
      <c r="O595" t="s">
        <v>1812</v>
      </c>
      <c r="AB595" t="s">
        <v>1811</v>
      </c>
    </row>
    <row r="596" spans="1:30" x14ac:dyDescent="0.45">
      <c r="A596" t="s">
        <v>11759</v>
      </c>
      <c r="B596">
        <v>7</v>
      </c>
      <c r="D596" t="s">
        <v>1810</v>
      </c>
      <c r="E596" t="s">
        <v>1809</v>
      </c>
      <c r="F596" t="s">
        <v>1808</v>
      </c>
      <c r="G596" t="s">
        <v>1807</v>
      </c>
      <c r="H596">
        <v>30</v>
      </c>
      <c r="I596">
        <v>2</v>
      </c>
      <c r="K596" t="s">
        <v>1806</v>
      </c>
      <c r="L596">
        <v>2019</v>
      </c>
      <c r="N596" t="s">
        <v>1805</v>
      </c>
      <c r="O596" t="s">
        <v>1804</v>
      </c>
      <c r="AD596" t="s">
        <v>1803</v>
      </c>
    </row>
    <row r="597" spans="1:30" x14ac:dyDescent="0.45">
      <c r="A597" t="s">
        <v>11759</v>
      </c>
      <c r="B597">
        <v>7</v>
      </c>
      <c r="D597" t="s">
        <v>1802</v>
      </c>
      <c r="E597" t="s">
        <v>1801</v>
      </c>
      <c r="F597" t="s">
        <v>1800</v>
      </c>
      <c r="G597" t="s">
        <v>979</v>
      </c>
      <c r="H597">
        <v>147</v>
      </c>
      <c r="K597">
        <v>113135</v>
      </c>
      <c r="L597">
        <v>2020</v>
      </c>
      <c r="O597" t="s">
        <v>1799</v>
      </c>
      <c r="AB597" t="s">
        <v>1798</v>
      </c>
      <c r="AD597" t="s">
        <v>1797</v>
      </c>
    </row>
    <row r="598" spans="1:30" x14ac:dyDescent="0.45">
      <c r="A598" t="s">
        <v>11759</v>
      </c>
      <c r="B598">
        <v>7</v>
      </c>
      <c r="D598" t="s">
        <v>1796</v>
      </c>
      <c r="E598" t="s">
        <v>1795</v>
      </c>
      <c r="F598" t="s">
        <v>1794</v>
      </c>
      <c r="G598" t="s">
        <v>1793</v>
      </c>
      <c r="H598">
        <v>55</v>
      </c>
      <c r="K598" t="s">
        <v>1792</v>
      </c>
      <c r="L598">
        <v>2019</v>
      </c>
      <c r="O598" t="s">
        <v>1791</v>
      </c>
      <c r="AB598" t="s">
        <v>1790</v>
      </c>
      <c r="AD598" t="s">
        <v>1789</v>
      </c>
    </row>
    <row r="599" spans="1:30" x14ac:dyDescent="0.45">
      <c r="A599" t="s">
        <v>11759</v>
      </c>
      <c r="B599">
        <v>7</v>
      </c>
      <c r="D599" t="s">
        <v>1788</v>
      </c>
      <c r="E599" t="s">
        <v>1787</v>
      </c>
      <c r="F599" t="s">
        <v>1786</v>
      </c>
      <c r="G599" t="s">
        <v>1785</v>
      </c>
      <c r="H599">
        <v>46</v>
      </c>
      <c r="I599">
        <v>4</v>
      </c>
      <c r="K599" t="s">
        <v>1784</v>
      </c>
      <c r="L599">
        <v>2019</v>
      </c>
      <c r="N599" t="s">
        <v>1783</v>
      </c>
      <c r="O599" t="s">
        <v>1782</v>
      </c>
      <c r="AB599" t="s">
        <v>1781</v>
      </c>
      <c r="AD599" t="s">
        <v>1780</v>
      </c>
    </row>
    <row r="600" spans="1:30" x14ac:dyDescent="0.45">
      <c r="A600" t="s">
        <v>11759</v>
      </c>
      <c r="B600">
        <v>7</v>
      </c>
      <c r="D600" t="s">
        <v>1779</v>
      </c>
      <c r="E600" t="s">
        <v>1778</v>
      </c>
      <c r="F600" t="s">
        <v>1777</v>
      </c>
      <c r="G600" t="s">
        <v>1776</v>
      </c>
      <c r="H600">
        <v>82</v>
      </c>
      <c r="K600" s="3">
        <v>46631</v>
      </c>
      <c r="L600">
        <v>2018</v>
      </c>
      <c r="O600" t="s">
        <v>1775</v>
      </c>
      <c r="AB600" t="s">
        <v>1774</v>
      </c>
      <c r="AD600" t="s">
        <v>1773</v>
      </c>
    </row>
    <row r="601" spans="1:30" x14ac:dyDescent="0.45">
      <c r="A601" t="s">
        <v>11759</v>
      </c>
      <c r="B601">
        <v>7</v>
      </c>
      <c r="D601" t="s">
        <v>1772</v>
      </c>
      <c r="E601" t="s">
        <v>1771</v>
      </c>
      <c r="F601" t="s">
        <v>1770</v>
      </c>
      <c r="G601" t="s">
        <v>1769</v>
      </c>
      <c r="H601">
        <v>100</v>
      </c>
      <c r="K601" t="s">
        <v>1768</v>
      </c>
      <c r="L601">
        <v>2019</v>
      </c>
      <c r="O601" t="s">
        <v>1767</v>
      </c>
      <c r="AB601" t="s">
        <v>1766</v>
      </c>
      <c r="AD601" t="s">
        <v>1765</v>
      </c>
    </row>
    <row r="602" spans="1:30" x14ac:dyDescent="0.45">
      <c r="A602" t="s">
        <v>11759</v>
      </c>
      <c r="B602">
        <v>7</v>
      </c>
      <c r="D602" t="s">
        <v>1764</v>
      </c>
      <c r="E602" t="s">
        <v>1763</v>
      </c>
      <c r="F602" t="s">
        <v>1762</v>
      </c>
      <c r="G602" t="s">
        <v>1761</v>
      </c>
      <c r="H602">
        <v>158</v>
      </c>
      <c r="K602" s="3">
        <v>43344</v>
      </c>
      <c r="L602">
        <v>2018</v>
      </c>
      <c r="O602" t="s">
        <v>1760</v>
      </c>
      <c r="AB602" t="s">
        <v>1759</v>
      </c>
      <c r="AD602" t="s">
        <v>1758</v>
      </c>
    </row>
    <row r="603" spans="1:30" x14ac:dyDescent="0.45">
      <c r="A603" t="s">
        <v>11759</v>
      </c>
      <c r="B603">
        <v>7</v>
      </c>
      <c r="D603" t="s">
        <v>1757</v>
      </c>
      <c r="E603" t="s">
        <v>1756</v>
      </c>
      <c r="F603" t="s">
        <v>1755</v>
      </c>
      <c r="G603" t="s">
        <v>720</v>
      </c>
      <c r="H603">
        <v>175</v>
      </c>
      <c r="K603" t="s">
        <v>1754</v>
      </c>
      <c r="L603">
        <v>2020</v>
      </c>
      <c r="N603" t="s">
        <v>1746</v>
      </c>
      <c r="O603" t="s">
        <v>1753</v>
      </c>
      <c r="AB603" t="s">
        <v>1752</v>
      </c>
      <c r="AD603" t="s">
        <v>1751</v>
      </c>
    </row>
    <row r="604" spans="1:30" x14ac:dyDescent="0.45">
      <c r="A604" t="s">
        <v>11759</v>
      </c>
      <c r="B604">
        <v>7</v>
      </c>
      <c r="D604" t="s">
        <v>1750</v>
      </c>
      <c r="E604" t="s">
        <v>1749</v>
      </c>
      <c r="F604" t="s">
        <v>1748</v>
      </c>
      <c r="G604" t="s">
        <v>720</v>
      </c>
      <c r="H604">
        <v>175</v>
      </c>
      <c r="K604" t="s">
        <v>1747</v>
      </c>
      <c r="L604">
        <v>2020</v>
      </c>
      <c r="N604" t="s">
        <v>1746</v>
      </c>
      <c r="O604" t="s">
        <v>1745</v>
      </c>
      <c r="AB604" t="s">
        <v>1744</v>
      </c>
      <c r="AD604" t="s">
        <v>1743</v>
      </c>
    </row>
    <row r="605" spans="1:30" x14ac:dyDescent="0.45">
      <c r="A605" t="s">
        <v>11759</v>
      </c>
      <c r="B605">
        <v>7</v>
      </c>
      <c r="D605" t="s">
        <v>1742</v>
      </c>
      <c r="E605" t="s">
        <v>1741</v>
      </c>
      <c r="F605" t="s">
        <v>1740</v>
      </c>
      <c r="G605" t="s">
        <v>1739</v>
      </c>
      <c r="H605">
        <v>64</v>
      </c>
      <c r="I605">
        <v>17</v>
      </c>
      <c r="K605" t="s">
        <v>1738</v>
      </c>
      <c r="L605">
        <v>2019</v>
      </c>
      <c r="O605" t="s">
        <v>1737</v>
      </c>
      <c r="AB605" t="s">
        <v>1736</v>
      </c>
      <c r="AD605" t="s">
        <v>1735</v>
      </c>
    </row>
    <row r="606" spans="1:30" x14ac:dyDescent="0.45">
      <c r="A606" t="s">
        <v>11759</v>
      </c>
      <c r="B606">
        <v>7</v>
      </c>
      <c r="D606" t="s">
        <v>1734</v>
      </c>
      <c r="E606" t="s">
        <v>1733</v>
      </c>
      <c r="F606" t="s">
        <v>1732</v>
      </c>
      <c r="G606" t="s">
        <v>1731</v>
      </c>
      <c r="H606">
        <v>35</v>
      </c>
      <c r="I606">
        <v>5</v>
      </c>
      <c r="K606">
        <v>105314</v>
      </c>
      <c r="L606">
        <v>2019</v>
      </c>
      <c r="O606" t="s">
        <v>1730</v>
      </c>
      <c r="AB606" t="s">
        <v>1729</v>
      </c>
      <c r="AD606" t="s">
        <v>1728</v>
      </c>
    </row>
    <row r="607" spans="1:30" x14ac:dyDescent="0.45">
      <c r="A607" t="s">
        <v>11759</v>
      </c>
      <c r="B607">
        <v>7</v>
      </c>
      <c r="D607" t="s">
        <v>1727</v>
      </c>
      <c r="E607" t="s">
        <v>1726</v>
      </c>
      <c r="F607" t="s">
        <v>1725</v>
      </c>
      <c r="G607" t="s">
        <v>773</v>
      </c>
      <c r="H607">
        <v>92</v>
      </c>
      <c r="K607" t="s">
        <v>1724</v>
      </c>
      <c r="L607">
        <v>2019</v>
      </c>
      <c r="O607" t="s">
        <v>1723</v>
      </c>
      <c r="AB607" t="s">
        <v>1722</v>
      </c>
      <c r="AD607" t="s">
        <v>1721</v>
      </c>
    </row>
    <row r="608" spans="1:30" x14ac:dyDescent="0.45">
      <c r="A608" t="s">
        <v>11759</v>
      </c>
      <c r="B608">
        <v>7</v>
      </c>
      <c r="D608" t="s">
        <v>1720</v>
      </c>
      <c r="E608" t="s">
        <v>1719</v>
      </c>
      <c r="F608" t="s">
        <v>1718</v>
      </c>
      <c r="G608" t="s">
        <v>1717</v>
      </c>
      <c r="H608">
        <v>43</v>
      </c>
      <c r="I608">
        <v>2</v>
      </c>
      <c r="K608" t="s">
        <v>1716</v>
      </c>
      <c r="L608">
        <v>2019</v>
      </c>
      <c r="N608" t="s">
        <v>1715</v>
      </c>
      <c r="O608" t="s">
        <v>1714</v>
      </c>
      <c r="AB608" t="s">
        <v>1713</v>
      </c>
      <c r="AD608" t="s">
        <v>1712</v>
      </c>
    </row>
    <row r="609" spans="1:30" x14ac:dyDescent="0.45">
      <c r="A609" t="s">
        <v>11759</v>
      </c>
      <c r="B609">
        <v>7</v>
      </c>
      <c r="D609" t="s">
        <v>1711</v>
      </c>
      <c r="E609" t="s">
        <v>1710</v>
      </c>
      <c r="F609" t="s">
        <v>1709</v>
      </c>
      <c r="G609" t="s">
        <v>1185</v>
      </c>
      <c r="H609">
        <v>47</v>
      </c>
      <c r="K609">
        <v>101534</v>
      </c>
      <c r="L609">
        <v>2020</v>
      </c>
      <c r="O609" t="s">
        <v>1708</v>
      </c>
      <c r="AB609" t="s">
        <v>1707</v>
      </c>
      <c r="AD609" t="s">
        <v>1706</v>
      </c>
    </row>
    <row r="610" spans="1:30" x14ac:dyDescent="0.45">
      <c r="A610" t="s">
        <v>11759</v>
      </c>
      <c r="B610">
        <v>7</v>
      </c>
      <c r="D610" t="s">
        <v>1705</v>
      </c>
      <c r="E610" t="s">
        <v>1704</v>
      </c>
      <c r="F610" t="s">
        <v>1703</v>
      </c>
      <c r="G610" t="s">
        <v>1702</v>
      </c>
      <c r="H610">
        <v>78</v>
      </c>
      <c r="K610" t="s">
        <v>1701</v>
      </c>
      <c r="L610">
        <v>2019</v>
      </c>
      <c r="O610" t="s">
        <v>1700</v>
      </c>
      <c r="AB610" t="s">
        <v>1699</v>
      </c>
      <c r="AD610" t="s">
        <v>1698</v>
      </c>
    </row>
    <row r="611" spans="1:30" x14ac:dyDescent="0.45">
      <c r="A611" t="s">
        <v>11759</v>
      </c>
      <c r="B611">
        <v>7</v>
      </c>
      <c r="D611" t="s">
        <v>1697</v>
      </c>
      <c r="E611" t="s">
        <v>1696</v>
      </c>
      <c r="F611" t="s">
        <v>1695</v>
      </c>
      <c r="G611" t="s">
        <v>1694</v>
      </c>
      <c r="H611">
        <v>129</v>
      </c>
      <c r="K611" t="s">
        <v>1693</v>
      </c>
      <c r="L611">
        <v>2019</v>
      </c>
      <c r="O611" t="s">
        <v>1692</v>
      </c>
      <c r="AB611" t="s">
        <v>1691</v>
      </c>
      <c r="AD611" t="s">
        <v>1690</v>
      </c>
    </row>
    <row r="612" spans="1:30" x14ac:dyDescent="0.45">
      <c r="A612" t="s">
        <v>11759</v>
      </c>
      <c r="B612">
        <v>5</v>
      </c>
      <c r="D612" t="s">
        <v>1689</v>
      </c>
      <c r="E612" t="s">
        <v>1688</v>
      </c>
      <c r="F612" t="s">
        <v>1687</v>
      </c>
      <c r="H612">
        <v>1</v>
      </c>
      <c r="K612" t="s">
        <v>1686</v>
      </c>
      <c r="L612">
        <v>2019</v>
      </c>
      <c r="O612" t="s">
        <v>1685</v>
      </c>
      <c r="P612" t="s">
        <v>1684</v>
      </c>
      <c r="S612" t="s">
        <v>1683</v>
      </c>
      <c r="T612" t="s">
        <v>1682</v>
      </c>
      <c r="U612" t="s">
        <v>1681</v>
      </c>
      <c r="AB612" t="s">
        <v>1680</v>
      </c>
      <c r="AD612" t="s">
        <v>1679</v>
      </c>
    </row>
    <row r="613" spans="1:30" x14ac:dyDescent="0.45">
      <c r="A613" t="s">
        <v>11759</v>
      </c>
      <c r="B613">
        <v>7</v>
      </c>
      <c r="D613" t="s">
        <v>1678</v>
      </c>
      <c r="E613" t="s">
        <v>1677</v>
      </c>
      <c r="F613" t="s">
        <v>1676</v>
      </c>
      <c r="G613" t="s">
        <v>1675</v>
      </c>
      <c r="H613">
        <v>18</v>
      </c>
      <c r="I613">
        <v>1</v>
      </c>
      <c r="K613" s="2">
        <v>45748</v>
      </c>
      <c r="L613">
        <v>2020</v>
      </c>
      <c r="O613" t="s">
        <v>1674</v>
      </c>
    </row>
    <row r="614" spans="1:30" x14ac:dyDescent="0.45">
      <c r="A614" t="s">
        <v>11759</v>
      </c>
      <c r="B614">
        <v>7</v>
      </c>
      <c r="D614" t="s">
        <v>1673</v>
      </c>
      <c r="E614" t="s">
        <v>1672</v>
      </c>
      <c r="F614" t="s">
        <v>1671</v>
      </c>
      <c r="G614" t="s">
        <v>795</v>
      </c>
      <c r="H614">
        <v>36</v>
      </c>
      <c r="I614">
        <v>1</v>
      </c>
      <c r="K614" t="s">
        <v>1670</v>
      </c>
      <c r="L614">
        <v>2019</v>
      </c>
      <c r="O614" t="s">
        <v>1669</v>
      </c>
      <c r="AB614" t="s">
        <v>1668</v>
      </c>
      <c r="AD614" t="s">
        <v>1667</v>
      </c>
    </row>
    <row r="615" spans="1:30" x14ac:dyDescent="0.45">
      <c r="A615" t="s">
        <v>11759</v>
      </c>
      <c r="B615">
        <v>7</v>
      </c>
      <c r="D615" t="s">
        <v>1666</v>
      </c>
      <c r="E615" t="s">
        <v>1665</v>
      </c>
      <c r="F615" t="s">
        <v>1664</v>
      </c>
      <c r="G615" t="s">
        <v>893</v>
      </c>
      <c r="H615">
        <v>110</v>
      </c>
      <c r="K615" t="s">
        <v>1663</v>
      </c>
      <c r="L615">
        <v>2020</v>
      </c>
      <c r="O615" t="s">
        <v>1662</v>
      </c>
      <c r="AB615" t="s">
        <v>1661</v>
      </c>
      <c r="AD615" t="s">
        <v>1660</v>
      </c>
    </row>
    <row r="616" spans="1:30" x14ac:dyDescent="0.45">
      <c r="A616" t="s">
        <v>11759</v>
      </c>
      <c r="B616">
        <v>7</v>
      </c>
      <c r="D616" t="s">
        <v>1659</v>
      </c>
      <c r="E616" t="s">
        <v>1658</v>
      </c>
      <c r="F616" t="s">
        <v>1657</v>
      </c>
      <c r="G616" t="s">
        <v>1417</v>
      </c>
      <c r="H616">
        <v>57</v>
      </c>
      <c r="I616">
        <v>1</v>
      </c>
      <c r="K616">
        <v>103141</v>
      </c>
      <c r="L616">
        <v>2020</v>
      </c>
      <c r="N616" t="s">
        <v>1440</v>
      </c>
      <c r="O616" t="s">
        <v>1656</v>
      </c>
      <c r="AB616" t="s">
        <v>1655</v>
      </c>
      <c r="AD616" t="s">
        <v>1654</v>
      </c>
    </row>
    <row r="617" spans="1:30" x14ac:dyDescent="0.45">
      <c r="A617" t="s">
        <v>11759</v>
      </c>
      <c r="B617">
        <v>7</v>
      </c>
      <c r="D617" t="s">
        <v>1653</v>
      </c>
      <c r="E617" t="s">
        <v>1652</v>
      </c>
      <c r="F617" t="s">
        <v>1651</v>
      </c>
      <c r="G617" t="s">
        <v>795</v>
      </c>
      <c r="H617">
        <v>35</v>
      </c>
      <c r="I617">
        <v>4</v>
      </c>
      <c r="K617" t="s">
        <v>1650</v>
      </c>
      <c r="L617">
        <v>2018</v>
      </c>
      <c r="O617" t="s">
        <v>1649</v>
      </c>
    </row>
    <row r="618" spans="1:30" x14ac:dyDescent="0.45">
      <c r="A618" t="s">
        <v>11759</v>
      </c>
      <c r="B618">
        <v>7</v>
      </c>
      <c r="D618" t="s">
        <v>1648</v>
      </c>
      <c r="E618" t="s">
        <v>1647</v>
      </c>
      <c r="F618" t="s">
        <v>1646</v>
      </c>
      <c r="G618" t="s">
        <v>893</v>
      </c>
      <c r="H618">
        <v>94</v>
      </c>
      <c r="K618" t="s">
        <v>1645</v>
      </c>
      <c r="L618">
        <v>2019</v>
      </c>
      <c r="O618" t="s">
        <v>1644</v>
      </c>
      <c r="AB618" t="s">
        <v>1643</v>
      </c>
      <c r="AD618" t="s">
        <v>1642</v>
      </c>
    </row>
    <row r="619" spans="1:30" x14ac:dyDescent="0.45">
      <c r="A619" t="s">
        <v>11759</v>
      </c>
      <c r="B619">
        <v>7</v>
      </c>
      <c r="D619" t="s">
        <v>1641</v>
      </c>
      <c r="E619" t="s">
        <v>1640</v>
      </c>
      <c r="F619" t="s">
        <v>1639</v>
      </c>
      <c r="G619" t="s">
        <v>640</v>
      </c>
      <c r="H619">
        <v>102</v>
      </c>
      <c r="K619" t="s">
        <v>1638</v>
      </c>
      <c r="L619">
        <v>2019</v>
      </c>
      <c r="O619" t="s">
        <v>1637</v>
      </c>
      <c r="AB619" t="s">
        <v>1636</v>
      </c>
      <c r="AD619" t="s">
        <v>1635</v>
      </c>
    </row>
    <row r="620" spans="1:30" x14ac:dyDescent="0.45">
      <c r="A620" t="s">
        <v>11759</v>
      </c>
      <c r="B620">
        <v>7</v>
      </c>
      <c r="D620" t="s">
        <v>1634</v>
      </c>
      <c r="E620" t="s">
        <v>1633</v>
      </c>
      <c r="F620" t="s">
        <v>1632</v>
      </c>
      <c r="G620" t="s">
        <v>720</v>
      </c>
      <c r="H620">
        <v>170</v>
      </c>
      <c r="K620" t="s">
        <v>1631</v>
      </c>
      <c r="L620">
        <v>2020</v>
      </c>
      <c r="N620" t="s">
        <v>1630</v>
      </c>
      <c r="O620" t="s">
        <v>1629</v>
      </c>
      <c r="AB620" t="s">
        <v>1628</v>
      </c>
      <c r="AD620" t="s">
        <v>1627</v>
      </c>
    </row>
    <row r="621" spans="1:30" x14ac:dyDescent="0.45">
      <c r="A621" t="s">
        <v>11759</v>
      </c>
      <c r="B621">
        <v>7</v>
      </c>
      <c r="D621" t="s">
        <v>1626</v>
      </c>
      <c r="E621" t="s">
        <v>1625</v>
      </c>
      <c r="F621" t="s">
        <v>1624</v>
      </c>
      <c r="G621" t="s">
        <v>605</v>
      </c>
      <c r="H621">
        <v>57</v>
      </c>
      <c r="K621">
        <v>102126</v>
      </c>
      <c r="L621">
        <v>2020</v>
      </c>
      <c r="O621" t="s">
        <v>1623</v>
      </c>
      <c r="AB621" t="s">
        <v>1622</v>
      </c>
      <c r="AD621" t="s">
        <v>1621</v>
      </c>
    </row>
    <row r="622" spans="1:30" x14ac:dyDescent="0.45">
      <c r="A622" t="s">
        <v>11759</v>
      </c>
      <c r="B622">
        <v>7</v>
      </c>
      <c r="D622" t="s">
        <v>1620</v>
      </c>
      <c r="E622" t="s">
        <v>1619</v>
      </c>
      <c r="F622" t="s">
        <v>1618</v>
      </c>
      <c r="G622" t="s">
        <v>795</v>
      </c>
      <c r="H622">
        <v>36</v>
      </c>
      <c r="I622">
        <v>2</v>
      </c>
      <c r="K622" t="s">
        <v>1617</v>
      </c>
      <c r="L622">
        <v>2019</v>
      </c>
      <c r="O622" t="s">
        <v>1616</v>
      </c>
      <c r="AB622" t="s">
        <v>1615</v>
      </c>
      <c r="AD622" t="s">
        <v>1614</v>
      </c>
    </row>
    <row r="623" spans="1:30" x14ac:dyDescent="0.45">
      <c r="A623" t="s">
        <v>11759</v>
      </c>
      <c r="B623">
        <v>7</v>
      </c>
      <c r="D623" t="s">
        <v>1613</v>
      </c>
      <c r="E623" t="s">
        <v>1612</v>
      </c>
      <c r="F623" t="s">
        <v>1611</v>
      </c>
      <c r="G623" t="s">
        <v>766</v>
      </c>
      <c r="H623">
        <v>50</v>
      </c>
      <c r="K623" t="s">
        <v>1610</v>
      </c>
      <c r="L623">
        <v>2020</v>
      </c>
      <c r="O623" t="s">
        <v>1609</v>
      </c>
      <c r="AB623" t="s">
        <v>1608</v>
      </c>
      <c r="AD623" t="s">
        <v>1607</v>
      </c>
    </row>
    <row r="624" spans="1:30" x14ac:dyDescent="0.45">
      <c r="A624" t="s">
        <v>11759</v>
      </c>
      <c r="B624">
        <v>7</v>
      </c>
      <c r="D624" t="s">
        <v>1606</v>
      </c>
      <c r="E624" t="s">
        <v>1605</v>
      </c>
      <c r="F624" t="s">
        <v>1604</v>
      </c>
      <c r="G624" t="s">
        <v>979</v>
      </c>
      <c r="H624">
        <v>115</v>
      </c>
      <c r="K624" t="s">
        <v>1603</v>
      </c>
      <c r="L624">
        <v>2019</v>
      </c>
      <c r="O624" t="s">
        <v>1602</v>
      </c>
      <c r="AB624" t="s">
        <v>1601</v>
      </c>
      <c r="AD624" t="s">
        <v>1600</v>
      </c>
    </row>
    <row r="625" spans="1:30" x14ac:dyDescent="0.45">
      <c r="A625" t="s">
        <v>11759</v>
      </c>
      <c r="B625">
        <v>7</v>
      </c>
      <c r="D625" t="s">
        <v>1599</v>
      </c>
      <c r="E625" t="s">
        <v>1598</v>
      </c>
      <c r="F625" t="s">
        <v>1597</v>
      </c>
      <c r="G625" t="s">
        <v>1596</v>
      </c>
      <c r="H625">
        <v>23</v>
      </c>
      <c r="I625">
        <v>5</v>
      </c>
      <c r="K625" t="s">
        <v>1595</v>
      </c>
      <c r="L625">
        <v>2020</v>
      </c>
      <c r="O625" t="s">
        <v>1594</v>
      </c>
      <c r="AB625" t="s">
        <v>1593</v>
      </c>
      <c r="AD625" t="s">
        <v>1592</v>
      </c>
    </row>
    <row r="626" spans="1:30" x14ac:dyDescent="0.45">
      <c r="A626" t="s">
        <v>11759</v>
      </c>
      <c r="B626">
        <v>7</v>
      </c>
      <c r="D626" t="s">
        <v>1591</v>
      </c>
      <c r="E626" t="s">
        <v>1590</v>
      </c>
      <c r="F626" t="s">
        <v>1589</v>
      </c>
      <c r="G626" t="s">
        <v>626</v>
      </c>
      <c r="H626">
        <v>231</v>
      </c>
      <c r="K626" t="s">
        <v>1588</v>
      </c>
      <c r="L626">
        <v>2019</v>
      </c>
      <c r="O626" t="s">
        <v>1587</v>
      </c>
      <c r="AB626" t="s">
        <v>1586</v>
      </c>
      <c r="AD626" t="s">
        <v>1585</v>
      </c>
    </row>
    <row r="627" spans="1:30" x14ac:dyDescent="0.45">
      <c r="A627" t="s">
        <v>11759</v>
      </c>
      <c r="B627">
        <v>7</v>
      </c>
      <c r="D627" t="s">
        <v>1584</v>
      </c>
      <c r="E627" t="s">
        <v>1583</v>
      </c>
      <c r="F627" t="s">
        <v>1582</v>
      </c>
      <c r="G627" t="s">
        <v>1581</v>
      </c>
      <c r="H627">
        <v>658</v>
      </c>
      <c r="K627" t="s">
        <v>1580</v>
      </c>
      <c r="L627">
        <v>2019</v>
      </c>
      <c r="O627" t="s">
        <v>1579</v>
      </c>
      <c r="AB627" t="s">
        <v>1578</v>
      </c>
      <c r="AD627" t="s">
        <v>1577</v>
      </c>
    </row>
    <row r="628" spans="1:30" x14ac:dyDescent="0.45">
      <c r="A628" t="s">
        <v>11759</v>
      </c>
      <c r="B628">
        <v>7</v>
      </c>
      <c r="D628" t="s">
        <v>1576</v>
      </c>
      <c r="E628" t="s">
        <v>1575</v>
      </c>
      <c r="F628" t="s">
        <v>1574</v>
      </c>
      <c r="G628" t="s">
        <v>720</v>
      </c>
      <c r="H628">
        <v>160</v>
      </c>
      <c r="K628" t="s">
        <v>1573</v>
      </c>
      <c r="L628">
        <v>2019</v>
      </c>
      <c r="N628" t="s">
        <v>1325</v>
      </c>
      <c r="O628" t="s">
        <v>1572</v>
      </c>
      <c r="AB628" t="s">
        <v>1571</v>
      </c>
      <c r="AD628" t="s">
        <v>1570</v>
      </c>
    </row>
    <row r="629" spans="1:30" x14ac:dyDescent="0.45">
      <c r="A629" t="s">
        <v>11759</v>
      </c>
      <c r="B629">
        <v>7</v>
      </c>
      <c r="D629" t="s">
        <v>1569</v>
      </c>
      <c r="E629" t="s">
        <v>1568</v>
      </c>
      <c r="F629" t="s">
        <v>1567</v>
      </c>
      <c r="G629" t="s">
        <v>830</v>
      </c>
      <c r="H629">
        <v>147</v>
      </c>
      <c r="K629" t="s">
        <v>1566</v>
      </c>
      <c r="L629">
        <v>2019</v>
      </c>
      <c r="O629" t="s">
        <v>1565</v>
      </c>
      <c r="AB629" t="s">
        <v>1564</v>
      </c>
      <c r="AD629" t="s">
        <v>1563</v>
      </c>
    </row>
    <row r="630" spans="1:30" x14ac:dyDescent="0.45">
      <c r="A630" t="s">
        <v>11759</v>
      </c>
      <c r="B630">
        <v>7</v>
      </c>
      <c r="D630" t="s">
        <v>1562</v>
      </c>
      <c r="E630" t="s">
        <v>1561</v>
      </c>
      <c r="F630" t="s">
        <v>1560</v>
      </c>
      <c r="G630" t="s">
        <v>1559</v>
      </c>
      <c r="H630">
        <v>7</v>
      </c>
      <c r="I630">
        <v>12</v>
      </c>
      <c r="L630">
        <v>2018</v>
      </c>
      <c r="O630" t="s">
        <v>1558</v>
      </c>
      <c r="AB630" t="s">
        <v>1557</v>
      </c>
      <c r="AD630" t="s">
        <v>1556</v>
      </c>
    </row>
    <row r="631" spans="1:30" x14ac:dyDescent="0.45">
      <c r="A631" t="s">
        <v>11759</v>
      </c>
      <c r="B631">
        <v>7</v>
      </c>
      <c r="D631" t="s">
        <v>1555</v>
      </c>
      <c r="E631" t="s">
        <v>1554</v>
      </c>
      <c r="F631" t="s">
        <v>1553</v>
      </c>
      <c r="G631" t="s">
        <v>1552</v>
      </c>
      <c r="H631">
        <v>62</v>
      </c>
      <c r="K631">
        <v>101861</v>
      </c>
      <c r="L631">
        <v>2020</v>
      </c>
      <c r="O631" t="s">
        <v>1551</v>
      </c>
      <c r="AB631" t="s">
        <v>1550</v>
      </c>
      <c r="AD631" t="s">
        <v>1549</v>
      </c>
    </row>
    <row r="632" spans="1:30" x14ac:dyDescent="0.45">
      <c r="A632" t="s">
        <v>11759</v>
      </c>
      <c r="B632">
        <v>7</v>
      </c>
      <c r="D632" t="s">
        <v>1548</v>
      </c>
      <c r="E632" t="s">
        <v>1547</v>
      </c>
      <c r="F632" t="s">
        <v>1546</v>
      </c>
      <c r="G632" t="s">
        <v>902</v>
      </c>
      <c r="H632">
        <v>88</v>
      </c>
      <c r="K632" t="s">
        <v>1545</v>
      </c>
      <c r="L632">
        <v>2020</v>
      </c>
      <c r="N632" t="s">
        <v>1544</v>
      </c>
      <c r="O632" t="s">
        <v>1543</v>
      </c>
      <c r="AB632" t="s">
        <v>1542</v>
      </c>
      <c r="AD632" t="s">
        <v>1541</v>
      </c>
    </row>
    <row r="633" spans="1:30" x14ac:dyDescent="0.45">
      <c r="A633" t="s">
        <v>11759</v>
      </c>
      <c r="B633">
        <v>7</v>
      </c>
      <c r="D633" t="s">
        <v>1540</v>
      </c>
      <c r="E633" t="s">
        <v>1539</v>
      </c>
      <c r="F633" t="s">
        <v>1538</v>
      </c>
      <c r="G633" t="s">
        <v>640</v>
      </c>
      <c r="H633">
        <v>96</v>
      </c>
      <c r="K633" t="s">
        <v>1537</v>
      </c>
      <c r="L633">
        <v>2019</v>
      </c>
      <c r="O633" t="s">
        <v>1536</v>
      </c>
      <c r="AB633" t="s">
        <v>1535</v>
      </c>
      <c r="AD633" t="s">
        <v>1534</v>
      </c>
    </row>
    <row r="634" spans="1:30" x14ac:dyDescent="0.45">
      <c r="A634" t="s">
        <v>11759</v>
      </c>
      <c r="B634">
        <v>7</v>
      </c>
      <c r="D634" t="s">
        <v>1533</v>
      </c>
      <c r="E634" t="s">
        <v>1532</v>
      </c>
      <c r="F634" t="s">
        <v>1531</v>
      </c>
      <c r="G634" t="s">
        <v>930</v>
      </c>
      <c r="H634" t="s">
        <v>1530</v>
      </c>
      <c r="K634" t="s">
        <v>1529</v>
      </c>
      <c r="L634">
        <v>2019</v>
      </c>
      <c r="O634" t="s">
        <v>1528</v>
      </c>
      <c r="AB634" t="s">
        <v>1527</v>
      </c>
      <c r="AD634" t="s">
        <v>1526</v>
      </c>
    </row>
    <row r="635" spans="1:30" x14ac:dyDescent="0.45">
      <c r="A635" t="s">
        <v>11759</v>
      </c>
      <c r="B635">
        <v>7</v>
      </c>
      <c r="D635" t="s">
        <v>1525</v>
      </c>
      <c r="E635" t="s">
        <v>1524</v>
      </c>
      <c r="F635" t="s">
        <v>1523</v>
      </c>
      <c r="G635" t="s">
        <v>655</v>
      </c>
      <c r="H635">
        <v>21</v>
      </c>
      <c r="I635">
        <v>8</v>
      </c>
      <c r="L635">
        <v>2019</v>
      </c>
      <c r="O635" t="s">
        <v>1522</v>
      </c>
      <c r="AB635" t="s">
        <v>1521</v>
      </c>
      <c r="AD635" t="s">
        <v>1520</v>
      </c>
    </row>
    <row r="636" spans="1:30" x14ac:dyDescent="0.45">
      <c r="A636" t="s">
        <v>11759</v>
      </c>
      <c r="B636">
        <v>7</v>
      </c>
      <c r="D636" t="s">
        <v>1519</v>
      </c>
      <c r="E636" t="s">
        <v>1518</v>
      </c>
      <c r="F636" t="s">
        <v>1517</v>
      </c>
      <c r="G636" t="s">
        <v>902</v>
      </c>
      <c r="H636">
        <v>81</v>
      </c>
      <c r="K636" t="s">
        <v>1516</v>
      </c>
      <c r="L636">
        <v>2019</v>
      </c>
      <c r="N636" t="s">
        <v>1515</v>
      </c>
      <c r="O636" t="s">
        <v>1514</v>
      </c>
      <c r="AB636" t="s">
        <v>1513</v>
      </c>
      <c r="AD636" t="s">
        <v>1512</v>
      </c>
    </row>
    <row r="637" spans="1:30" x14ac:dyDescent="0.45">
      <c r="A637" t="s">
        <v>11759</v>
      </c>
      <c r="B637">
        <v>7</v>
      </c>
      <c r="D637" t="s">
        <v>1511</v>
      </c>
      <c r="E637" t="s">
        <v>1510</v>
      </c>
      <c r="F637" t="s">
        <v>1509</v>
      </c>
      <c r="G637" t="s">
        <v>830</v>
      </c>
      <c r="H637">
        <v>148</v>
      </c>
      <c r="K637">
        <v>119727</v>
      </c>
      <c r="L637">
        <v>2019</v>
      </c>
      <c r="O637" t="s">
        <v>1508</v>
      </c>
      <c r="AB637" t="s">
        <v>1507</v>
      </c>
      <c r="AD637" t="s">
        <v>1506</v>
      </c>
    </row>
    <row r="638" spans="1:30" x14ac:dyDescent="0.45">
      <c r="A638" t="s">
        <v>11759</v>
      </c>
      <c r="B638">
        <v>7</v>
      </c>
      <c r="D638" t="s">
        <v>1505</v>
      </c>
      <c r="E638" t="s">
        <v>1504</v>
      </c>
      <c r="F638" t="s">
        <v>1503</v>
      </c>
      <c r="G638" t="s">
        <v>720</v>
      </c>
      <c r="H638">
        <v>164</v>
      </c>
      <c r="K638" s="2">
        <v>45933</v>
      </c>
      <c r="L638">
        <v>2019</v>
      </c>
      <c r="N638" t="s">
        <v>1502</v>
      </c>
      <c r="O638" t="s">
        <v>1501</v>
      </c>
      <c r="AB638" t="s">
        <v>1500</v>
      </c>
      <c r="AD638" t="s">
        <v>1499</v>
      </c>
    </row>
    <row r="639" spans="1:30" x14ac:dyDescent="0.45">
      <c r="A639" t="s">
        <v>11759</v>
      </c>
      <c r="B639">
        <v>7</v>
      </c>
      <c r="D639" t="s">
        <v>1498</v>
      </c>
      <c r="E639" t="s">
        <v>1497</v>
      </c>
      <c r="F639" t="s">
        <v>1496</v>
      </c>
      <c r="G639" t="s">
        <v>1495</v>
      </c>
      <c r="H639">
        <v>87</v>
      </c>
      <c r="K639" t="s">
        <v>1494</v>
      </c>
      <c r="L639">
        <v>2019</v>
      </c>
      <c r="O639" t="s">
        <v>1493</v>
      </c>
      <c r="AB639" t="s">
        <v>1492</v>
      </c>
      <c r="AD639" t="s">
        <v>1491</v>
      </c>
    </row>
    <row r="640" spans="1:30" x14ac:dyDescent="0.45">
      <c r="A640" t="s">
        <v>11759</v>
      </c>
      <c r="B640">
        <v>7</v>
      </c>
      <c r="D640" t="s">
        <v>1490</v>
      </c>
      <c r="E640" t="s">
        <v>1489</v>
      </c>
      <c r="F640" t="s">
        <v>1488</v>
      </c>
      <c r="G640" t="s">
        <v>830</v>
      </c>
      <c r="H640">
        <v>153</v>
      </c>
      <c r="K640">
        <v>119929</v>
      </c>
      <c r="L640">
        <v>2020</v>
      </c>
      <c r="O640" t="s">
        <v>1487</v>
      </c>
      <c r="AB640" t="s">
        <v>1486</v>
      </c>
      <c r="AD640" t="s">
        <v>1485</v>
      </c>
    </row>
    <row r="641" spans="1:30" x14ac:dyDescent="0.45">
      <c r="A641" t="s">
        <v>11759</v>
      </c>
      <c r="B641">
        <v>7</v>
      </c>
      <c r="D641" t="s">
        <v>1484</v>
      </c>
      <c r="E641" t="s">
        <v>1483</v>
      </c>
      <c r="F641" t="s">
        <v>1482</v>
      </c>
      <c r="G641" t="s">
        <v>1481</v>
      </c>
      <c r="H641">
        <v>38</v>
      </c>
      <c r="K641" t="s">
        <v>1480</v>
      </c>
      <c r="L641">
        <v>2020</v>
      </c>
      <c r="N641" t="s">
        <v>1479</v>
      </c>
      <c r="O641" t="s">
        <v>1478</v>
      </c>
      <c r="AB641" t="s">
        <v>1477</v>
      </c>
      <c r="AD641" t="s">
        <v>1476</v>
      </c>
    </row>
    <row r="642" spans="1:30" x14ac:dyDescent="0.45">
      <c r="A642" t="s">
        <v>11759</v>
      </c>
      <c r="B642">
        <v>7</v>
      </c>
      <c r="D642" t="s">
        <v>1475</v>
      </c>
      <c r="E642" t="s">
        <v>1474</v>
      </c>
      <c r="F642" t="s">
        <v>1473</v>
      </c>
      <c r="G642" t="s">
        <v>960</v>
      </c>
      <c r="H642">
        <v>53</v>
      </c>
      <c r="I642">
        <v>2</v>
      </c>
      <c r="K642" t="s">
        <v>1472</v>
      </c>
      <c r="L642">
        <v>2020</v>
      </c>
      <c r="N642" t="s">
        <v>1471</v>
      </c>
      <c r="O642" t="s">
        <v>1470</v>
      </c>
      <c r="AB642" t="s">
        <v>1469</v>
      </c>
      <c r="AD642" t="s">
        <v>1468</v>
      </c>
    </row>
    <row r="643" spans="1:30" x14ac:dyDescent="0.45">
      <c r="A643" t="s">
        <v>11759</v>
      </c>
      <c r="B643">
        <v>7</v>
      </c>
      <c r="D643" t="s">
        <v>1467</v>
      </c>
      <c r="E643" t="s">
        <v>1466</v>
      </c>
      <c r="F643" t="s">
        <v>1465</v>
      </c>
      <c r="G643" t="s">
        <v>766</v>
      </c>
      <c r="H643">
        <v>45</v>
      </c>
      <c r="K643" t="s">
        <v>1464</v>
      </c>
      <c r="L643">
        <v>2019</v>
      </c>
      <c r="O643" t="s">
        <v>1463</v>
      </c>
      <c r="AB643" t="s">
        <v>1462</v>
      </c>
      <c r="AD643" t="s">
        <v>1461</v>
      </c>
    </row>
    <row r="644" spans="1:30" x14ac:dyDescent="0.45">
      <c r="A644" t="s">
        <v>11759</v>
      </c>
      <c r="B644">
        <v>7</v>
      </c>
      <c r="D644" t="s">
        <v>1460</v>
      </c>
      <c r="E644" t="s">
        <v>1459</v>
      </c>
      <c r="F644" t="s">
        <v>1458</v>
      </c>
      <c r="G644" t="s">
        <v>1125</v>
      </c>
      <c r="H644">
        <v>42</v>
      </c>
      <c r="K644" t="s">
        <v>1457</v>
      </c>
      <c r="L644">
        <v>2020</v>
      </c>
      <c r="N644" t="s">
        <v>1456</v>
      </c>
      <c r="O644" t="s">
        <v>1455</v>
      </c>
      <c r="AB644" t="s">
        <v>1454</v>
      </c>
      <c r="AD644" t="s">
        <v>1453</v>
      </c>
    </row>
    <row r="645" spans="1:30" x14ac:dyDescent="0.45">
      <c r="A645" t="s">
        <v>11759</v>
      </c>
      <c r="B645">
        <v>7</v>
      </c>
      <c r="D645" t="s">
        <v>1452</v>
      </c>
      <c r="E645" t="s">
        <v>1451</v>
      </c>
      <c r="F645" t="s">
        <v>1450</v>
      </c>
      <c r="G645" t="s">
        <v>1449</v>
      </c>
      <c r="H645">
        <v>22</v>
      </c>
      <c r="I645">
        <v>2</v>
      </c>
      <c r="K645" t="s">
        <v>1448</v>
      </c>
      <c r="L645">
        <v>2020</v>
      </c>
      <c r="N645" t="s">
        <v>1447</v>
      </c>
      <c r="O645" t="s">
        <v>1446</v>
      </c>
      <c r="AB645" t="s">
        <v>1445</v>
      </c>
      <c r="AD645" t="s">
        <v>1444</v>
      </c>
    </row>
    <row r="646" spans="1:30" x14ac:dyDescent="0.45">
      <c r="A646" t="s">
        <v>11759</v>
      </c>
      <c r="B646">
        <v>7</v>
      </c>
      <c r="D646" t="s">
        <v>1443</v>
      </c>
      <c r="E646" t="s">
        <v>1442</v>
      </c>
      <c r="F646" t="s">
        <v>1441</v>
      </c>
      <c r="G646" t="s">
        <v>1417</v>
      </c>
      <c r="H646">
        <v>57</v>
      </c>
      <c r="I646">
        <v>1</v>
      </c>
      <c r="K646">
        <v>103146</v>
      </c>
      <c r="L646">
        <v>2020</v>
      </c>
      <c r="N646" t="s">
        <v>1440</v>
      </c>
      <c r="O646" t="s">
        <v>1439</v>
      </c>
      <c r="AB646" t="s">
        <v>1438</v>
      </c>
      <c r="AD646" t="s">
        <v>1437</v>
      </c>
    </row>
    <row r="647" spans="1:30" x14ac:dyDescent="0.45">
      <c r="A647" t="s">
        <v>11759</v>
      </c>
      <c r="B647">
        <v>7</v>
      </c>
      <c r="D647" t="s">
        <v>1436</v>
      </c>
      <c r="E647" t="s">
        <v>1435</v>
      </c>
      <c r="F647" t="s">
        <v>1434</v>
      </c>
      <c r="G647" t="s">
        <v>902</v>
      </c>
      <c r="H647">
        <v>93</v>
      </c>
      <c r="K647" t="s">
        <v>1433</v>
      </c>
      <c r="L647">
        <v>2020</v>
      </c>
      <c r="N647" t="s">
        <v>1432</v>
      </c>
      <c r="O647" t="s">
        <v>1431</v>
      </c>
      <c r="AB647" t="s">
        <v>1430</v>
      </c>
      <c r="AD647" t="s">
        <v>1429</v>
      </c>
    </row>
    <row r="648" spans="1:30" x14ac:dyDescent="0.45">
      <c r="A648" t="s">
        <v>11759</v>
      </c>
      <c r="B648">
        <v>7</v>
      </c>
      <c r="D648" t="s">
        <v>1428</v>
      </c>
      <c r="E648" t="s">
        <v>1427</v>
      </c>
      <c r="F648" t="s">
        <v>1426</v>
      </c>
      <c r="G648" t="s">
        <v>1425</v>
      </c>
      <c r="H648">
        <v>148</v>
      </c>
      <c r="K648" t="s">
        <v>1424</v>
      </c>
      <c r="L648">
        <v>2020</v>
      </c>
      <c r="O648" t="s">
        <v>1423</v>
      </c>
      <c r="AB648" t="s">
        <v>1422</v>
      </c>
      <c r="AD648" t="s">
        <v>1421</v>
      </c>
    </row>
    <row r="649" spans="1:30" x14ac:dyDescent="0.45">
      <c r="A649" t="s">
        <v>11759</v>
      </c>
      <c r="B649">
        <v>7</v>
      </c>
      <c r="D649" t="s">
        <v>1420</v>
      </c>
      <c r="E649" t="s">
        <v>1419</v>
      </c>
      <c r="F649" t="s">
        <v>1418</v>
      </c>
      <c r="G649" t="s">
        <v>1417</v>
      </c>
      <c r="H649">
        <v>56</v>
      </c>
      <c r="I649">
        <v>4</v>
      </c>
      <c r="K649" t="s">
        <v>1416</v>
      </c>
      <c r="L649">
        <v>2019</v>
      </c>
      <c r="O649" t="s">
        <v>1415</v>
      </c>
      <c r="AB649" t="s">
        <v>1414</v>
      </c>
      <c r="AD649" t="s">
        <v>1413</v>
      </c>
    </row>
    <row r="650" spans="1:30" x14ac:dyDescent="0.45">
      <c r="A650" t="s">
        <v>11759</v>
      </c>
      <c r="B650">
        <v>7</v>
      </c>
      <c r="D650" t="s">
        <v>1412</v>
      </c>
      <c r="E650" t="s">
        <v>1411</v>
      </c>
      <c r="F650" t="s">
        <v>1410</v>
      </c>
      <c r="G650" t="s">
        <v>690</v>
      </c>
      <c r="H650">
        <v>81</v>
      </c>
      <c r="K650" t="s">
        <v>1409</v>
      </c>
      <c r="L650">
        <v>2019</v>
      </c>
      <c r="O650" t="s">
        <v>1408</v>
      </c>
      <c r="AB650" t="s">
        <v>1407</v>
      </c>
      <c r="AD650" t="s">
        <v>1406</v>
      </c>
    </row>
    <row r="651" spans="1:30" x14ac:dyDescent="0.45">
      <c r="A651" t="s">
        <v>11759</v>
      </c>
      <c r="B651">
        <v>7</v>
      </c>
      <c r="D651" t="s">
        <v>1405</v>
      </c>
      <c r="E651" t="s">
        <v>1404</v>
      </c>
      <c r="F651" t="s">
        <v>1403</v>
      </c>
      <c r="G651" t="s">
        <v>1402</v>
      </c>
      <c r="H651">
        <v>35</v>
      </c>
      <c r="I651">
        <v>3</v>
      </c>
      <c r="K651" t="s">
        <v>1401</v>
      </c>
      <c r="L651">
        <v>2019</v>
      </c>
      <c r="O651" t="s">
        <v>1400</v>
      </c>
      <c r="AB651" t="s">
        <v>1399</v>
      </c>
      <c r="AD651" t="s">
        <v>1398</v>
      </c>
    </row>
    <row r="652" spans="1:30" x14ac:dyDescent="0.45">
      <c r="A652" t="s">
        <v>11759</v>
      </c>
      <c r="B652">
        <v>7</v>
      </c>
      <c r="D652" t="s">
        <v>1397</v>
      </c>
      <c r="E652" t="s">
        <v>1396</v>
      </c>
      <c r="F652" t="s">
        <v>1395</v>
      </c>
      <c r="G652" t="s">
        <v>1394</v>
      </c>
      <c r="H652">
        <v>1</v>
      </c>
      <c r="K652" t="s">
        <v>1393</v>
      </c>
      <c r="L652">
        <v>2020</v>
      </c>
      <c r="O652" t="s">
        <v>1392</v>
      </c>
      <c r="AB652" t="s">
        <v>1391</v>
      </c>
      <c r="AD652" t="s">
        <v>1390</v>
      </c>
    </row>
    <row r="653" spans="1:30" x14ac:dyDescent="0.45">
      <c r="A653" t="s">
        <v>11759</v>
      </c>
      <c r="B653">
        <v>7</v>
      </c>
      <c r="D653" t="s">
        <v>1389</v>
      </c>
      <c r="E653" t="s">
        <v>1388</v>
      </c>
      <c r="F653" t="s">
        <v>1387</v>
      </c>
      <c r="G653" t="s">
        <v>1386</v>
      </c>
      <c r="H653" t="s">
        <v>1385</v>
      </c>
      <c r="K653">
        <v>100289</v>
      </c>
      <c r="L653">
        <v>2019</v>
      </c>
      <c r="O653" t="s">
        <v>1384</v>
      </c>
      <c r="AB653" t="s">
        <v>1383</v>
      </c>
      <c r="AD653" t="s">
        <v>1382</v>
      </c>
    </row>
    <row r="654" spans="1:30" x14ac:dyDescent="0.45">
      <c r="A654" t="s">
        <v>11759</v>
      </c>
      <c r="B654">
        <v>7</v>
      </c>
      <c r="D654" t="s">
        <v>1381</v>
      </c>
      <c r="E654" t="s">
        <v>1380</v>
      </c>
      <c r="F654" t="s">
        <v>1379</v>
      </c>
      <c r="G654" t="s">
        <v>1378</v>
      </c>
      <c r="H654">
        <v>82</v>
      </c>
      <c r="K654">
        <v>101721</v>
      </c>
      <c r="L654">
        <v>2020</v>
      </c>
      <c r="O654" t="s">
        <v>1377</v>
      </c>
      <c r="AB654" t="s">
        <v>1376</v>
      </c>
      <c r="AD654" t="s">
        <v>1375</v>
      </c>
    </row>
    <row r="655" spans="1:30" x14ac:dyDescent="0.45">
      <c r="A655" t="s">
        <v>11759</v>
      </c>
      <c r="B655">
        <v>7</v>
      </c>
      <c r="D655" t="s">
        <v>1374</v>
      </c>
      <c r="E655" t="s">
        <v>1359</v>
      </c>
      <c r="F655" t="s">
        <v>1373</v>
      </c>
      <c r="G655" t="s">
        <v>720</v>
      </c>
      <c r="H655">
        <v>176</v>
      </c>
      <c r="K655" t="s">
        <v>1372</v>
      </c>
      <c r="L655">
        <v>2020</v>
      </c>
      <c r="N655" t="s">
        <v>1371</v>
      </c>
      <c r="O655" t="s">
        <v>1370</v>
      </c>
      <c r="AB655" t="s">
        <v>1369</v>
      </c>
      <c r="AD655" t="s">
        <v>1368</v>
      </c>
    </row>
    <row r="656" spans="1:30" x14ac:dyDescent="0.45">
      <c r="A656" t="s">
        <v>11759</v>
      </c>
      <c r="B656">
        <v>7</v>
      </c>
      <c r="D656" t="s">
        <v>1367</v>
      </c>
      <c r="E656" t="s">
        <v>1366</v>
      </c>
      <c r="F656" t="s">
        <v>1365</v>
      </c>
      <c r="G656" t="s">
        <v>1364</v>
      </c>
      <c r="H656">
        <v>27</v>
      </c>
      <c r="K656">
        <v>100433</v>
      </c>
      <c r="L656">
        <v>2020</v>
      </c>
      <c r="O656" t="s">
        <v>1363</v>
      </c>
      <c r="AB656" t="s">
        <v>1362</v>
      </c>
      <c r="AD656" t="s">
        <v>1361</v>
      </c>
    </row>
    <row r="657" spans="1:30" x14ac:dyDescent="0.45">
      <c r="A657" t="s">
        <v>11759</v>
      </c>
      <c r="B657">
        <v>7</v>
      </c>
      <c r="D657" t="s">
        <v>1360</v>
      </c>
      <c r="E657" t="s">
        <v>1359</v>
      </c>
      <c r="F657" t="s">
        <v>1358</v>
      </c>
      <c r="G657" t="s">
        <v>720</v>
      </c>
      <c r="H657">
        <v>159</v>
      </c>
      <c r="K657" t="s">
        <v>1357</v>
      </c>
      <c r="L657">
        <v>2019</v>
      </c>
      <c r="N657" t="s">
        <v>1356</v>
      </c>
      <c r="O657" t="s">
        <v>1355</v>
      </c>
      <c r="AB657" t="s">
        <v>1354</v>
      </c>
      <c r="AD657" t="s">
        <v>1353</v>
      </c>
    </row>
    <row r="658" spans="1:30" x14ac:dyDescent="0.45">
      <c r="A658" t="s">
        <v>11759</v>
      </c>
      <c r="B658">
        <v>7</v>
      </c>
      <c r="D658" t="s">
        <v>1352</v>
      </c>
      <c r="E658" t="s">
        <v>1351</v>
      </c>
      <c r="F658" t="s">
        <v>1350</v>
      </c>
      <c r="G658" t="s">
        <v>1349</v>
      </c>
      <c r="H658">
        <v>122</v>
      </c>
      <c r="K658" t="s">
        <v>1348</v>
      </c>
      <c r="L658">
        <v>2019</v>
      </c>
      <c r="O658" t="s">
        <v>1347</v>
      </c>
      <c r="AB658" t="s">
        <v>1346</v>
      </c>
      <c r="AD658" t="s">
        <v>1345</v>
      </c>
    </row>
    <row r="659" spans="1:30" x14ac:dyDescent="0.45">
      <c r="A659" t="s">
        <v>11759</v>
      </c>
      <c r="B659">
        <v>7</v>
      </c>
      <c r="D659" t="s">
        <v>1344</v>
      </c>
      <c r="E659" t="s">
        <v>1343</v>
      </c>
      <c r="F659" t="s">
        <v>1342</v>
      </c>
      <c r="G659" t="s">
        <v>1341</v>
      </c>
      <c r="H659">
        <v>20</v>
      </c>
      <c r="K659" s="2">
        <v>45839</v>
      </c>
      <c r="L659">
        <v>2020</v>
      </c>
      <c r="O659" t="s">
        <v>1340</v>
      </c>
      <c r="AB659" t="s">
        <v>1339</v>
      </c>
      <c r="AD659" t="s">
        <v>1338</v>
      </c>
    </row>
    <row r="660" spans="1:30" x14ac:dyDescent="0.45">
      <c r="A660" t="s">
        <v>11759</v>
      </c>
      <c r="B660">
        <v>7</v>
      </c>
      <c r="D660" t="s">
        <v>1337</v>
      </c>
      <c r="E660" t="s">
        <v>1336</v>
      </c>
      <c r="F660" t="s">
        <v>1335</v>
      </c>
      <c r="G660" t="s">
        <v>1125</v>
      </c>
      <c r="H660">
        <v>52</v>
      </c>
      <c r="K660" t="s">
        <v>1334</v>
      </c>
      <c r="L660">
        <v>2020</v>
      </c>
      <c r="N660" t="s">
        <v>1333</v>
      </c>
      <c r="O660" t="s">
        <v>1332</v>
      </c>
      <c r="AB660" t="s">
        <v>1331</v>
      </c>
      <c r="AD660" t="s">
        <v>1330</v>
      </c>
    </row>
    <row r="661" spans="1:30" x14ac:dyDescent="0.45">
      <c r="A661" t="s">
        <v>11759</v>
      </c>
      <c r="B661">
        <v>7</v>
      </c>
      <c r="D661" t="s">
        <v>1329</v>
      </c>
      <c r="E661" t="s">
        <v>1328</v>
      </c>
      <c r="F661" t="s">
        <v>1327</v>
      </c>
      <c r="G661" t="s">
        <v>720</v>
      </c>
      <c r="H661">
        <v>160</v>
      </c>
      <c r="K661" t="s">
        <v>1326</v>
      </c>
      <c r="L661">
        <v>2019</v>
      </c>
      <c r="N661" t="s">
        <v>1325</v>
      </c>
      <c r="O661" t="s">
        <v>1324</v>
      </c>
      <c r="AB661" t="s">
        <v>1323</v>
      </c>
      <c r="AD661" t="s">
        <v>1322</v>
      </c>
    </row>
    <row r="662" spans="1:30" x14ac:dyDescent="0.45">
      <c r="A662" t="s">
        <v>11759</v>
      </c>
      <c r="B662">
        <v>7</v>
      </c>
      <c r="D662" t="s">
        <v>1321</v>
      </c>
      <c r="E662" t="s">
        <v>1320</v>
      </c>
      <c r="F662" t="s">
        <v>1319</v>
      </c>
      <c r="G662" t="s">
        <v>1318</v>
      </c>
      <c r="H662">
        <v>156</v>
      </c>
      <c r="K662" t="s">
        <v>1317</v>
      </c>
      <c r="L662">
        <v>2019</v>
      </c>
      <c r="O662" t="s">
        <v>1316</v>
      </c>
      <c r="AB662" t="s">
        <v>1315</v>
      </c>
      <c r="AD662" t="s">
        <v>1314</v>
      </c>
    </row>
    <row r="663" spans="1:30" x14ac:dyDescent="0.45">
      <c r="A663" t="s">
        <v>11759</v>
      </c>
      <c r="B663">
        <v>7</v>
      </c>
      <c r="D663" t="s">
        <v>1313</v>
      </c>
      <c r="E663" t="s">
        <v>1312</v>
      </c>
      <c r="F663" t="s">
        <v>1311</v>
      </c>
      <c r="G663" t="s">
        <v>720</v>
      </c>
      <c r="H663">
        <v>167</v>
      </c>
      <c r="K663" t="s">
        <v>1310</v>
      </c>
      <c r="L663">
        <v>2020</v>
      </c>
      <c r="N663" t="s">
        <v>1309</v>
      </c>
      <c r="O663" t="s">
        <v>1308</v>
      </c>
      <c r="AB663" t="s">
        <v>1307</v>
      </c>
      <c r="AD663" t="s">
        <v>1306</v>
      </c>
    </row>
    <row r="664" spans="1:30" x14ac:dyDescent="0.45">
      <c r="A664" t="s">
        <v>11759</v>
      </c>
      <c r="B664">
        <v>7</v>
      </c>
      <c r="D664" t="s">
        <v>1305</v>
      </c>
      <c r="E664" t="s">
        <v>1304</v>
      </c>
      <c r="F664" t="s">
        <v>1303</v>
      </c>
      <c r="G664" t="s">
        <v>1302</v>
      </c>
      <c r="H664">
        <v>177</v>
      </c>
      <c r="K664">
        <v>106848</v>
      </c>
      <c r="L664">
        <v>2020</v>
      </c>
      <c r="O664" t="s">
        <v>1301</v>
      </c>
      <c r="AB664" t="s">
        <v>1300</v>
      </c>
      <c r="AD664" t="s">
        <v>1299</v>
      </c>
    </row>
    <row r="665" spans="1:30" x14ac:dyDescent="0.45">
      <c r="A665" t="s">
        <v>11759</v>
      </c>
      <c r="B665">
        <v>7</v>
      </c>
      <c r="D665" t="s">
        <v>1298</v>
      </c>
      <c r="E665" t="s">
        <v>1297</v>
      </c>
      <c r="F665" t="s">
        <v>1296</v>
      </c>
      <c r="G665" t="s">
        <v>1295</v>
      </c>
      <c r="H665">
        <v>35</v>
      </c>
      <c r="I665">
        <v>8</v>
      </c>
      <c r="K665" t="s">
        <v>1294</v>
      </c>
      <c r="L665">
        <v>2020</v>
      </c>
      <c r="O665" t="s">
        <v>1293</v>
      </c>
      <c r="AB665" t="s">
        <v>1292</v>
      </c>
      <c r="AD665" t="s">
        <v>1291</v>
      </c>
    </row>
    <row r="666" spans="1:30" x14ac:dyDescent="0.45">
      <c r="A666" t="s">
        <v>11759</v>
      </c>
      <c r="B666">
        <v>7</v>
      </c>
      <c r="D666" t="s">
        <v>1290</v>
      </c>
      <c r="E666" t="s">
        <v>1289</v>
      </c>
      <c r="F666" t="s">
        <v>1288</v>
      </c>
      <c r="G666" t="s">
        <v>766</v>
      </c>
      <c r="H666">
        <v>56</v>
      </c>
      <c r="K666">
        <v>102231</v>
      </c>
      <c r="L666">
        <v>2021</v>
      </c>
      <c r="O666" t="s">
        <v>1287</v>
      </c>
      <c r="AB666" t="s">
        <v>1286</v>
      </c>
      <c r="AD666" t="s">
        <v>1285</v>
      </c>
    </row>
    <row r="667" spans="1:30" x14ac:dyDescent="0.45">
      <c r="A667" t="s">
        <v>11759</v>
      </c>
      <c r="B667">
        <v>7</v>
      </c>
      <c r="D667" t="s">
        <v>1284</v>
      </c>
      <c r="E667" t="s">
        <v>1283</v>
      </c>
      <c r="F667" t="s">
        <v>1282</v>
      </c>
      <c r="G667" t="s">
        <v>1281</v>
      </c>
      <c r="H667">
        <v>61</v>
      </c>
      <c r="K667">
        <v>101203</v>
      </c>
      <c r="L667">
        <v>2021</v>
      </c>
      <c r="O667" t="s">
        <v>1280</v>
      </c>
      <c r="AB667" t="s">
        <v>1279</v>
      </c>
      <c r="AD667" t="s">
        <v>1278</v>
      </c>
    </row>
    <row r="668" spans="1:30" x14ac:dyDescent="0.45">
      <c r="A668" t="s">
        <v>11759</v>
      </c>
      <c r="B668">
        <v>7</v>
      </c>
      <c r="D668" t="s">
        <v>1277</v>
      </c>
      <c r="E668" t="s">
        <v>1276</v>
      </c>
      <c r="F668" t="s">
        <v>1275</v>
      </c>
      <c r="G668" t="s">
        <v>720</v>
      </c>
      <c r="H668">
        <v>192</v>
      </c>
      <c r="K668" t="s">
        <v>1274</v>
      </c>
      <c r="L668">
        <v>2021</v>
      </c>
      <c r="N668" t="s">
        <v>718</v>
      </c>
      <c r="O668" t="s">
        <v>1273</v>
      </c>
      <c r="AB668" t="s">
        <v>1272</v>
      </c>
      <c r="AD668" t="s">
        <v>1271</v>
      </c>
    </row>
    <row r="669" spans="1:30" x14ac:dyDescent="0.45">
      <c r="A669" t="s">
        <v>11759</v>
      </c>
      <c r="B669">
        <v>7</v>
      </c>
      <c r="D669" t="s">
        <v>1270</v>
      </c>
      <c r="E669" t="s">
        <v>1269</v>
      </c>
      <c r="F669" t="s">
        <v>1268</v>
      </c>
      <c r="G669" t="s">
        <v>1267</v>
      </c>
      <c r="H669">
        <v>38</v>
      </c>
      <c r="K669">
        <v>301210</v>
      </c>
      <c r="L669">
        <v>2021</v>
      </c>
      <c r="O669" t="s">
        <v>1266</v>
      </c>
      <c r="AB669" t="s">
        <v>1265</v>
      </c>
      <c r="AD669" t="s">
        <v>1264</v>
      </c>
    </row>
    <row r="670" spans="1:30" x14ac:dyDescent="0.45">
      <c r="A670" t="s">
        <v>11759</v>
      </c>
      <c r="B670">
        <v>7</v>
      </c>
      <c r="D670" t="s">
        <v>1263</v>
      </c>
      <c r="E670" t="s">
        <v>1262</v>
      </c>
      <c r="F670" t="s">
        <v>1261</v>
      </c>
      <c r="G670" t="s">
        <v>690</v>
      </c>
      <c r="H670">
        <v>105</v>
      </c>
      <c r="K670">
        <v>105338</v>
      </c>
      <c r="L670">
        <v>2021</v>
      </c>
      <c r="O670" t="s">
        <v>1260</v>
      </c>
      <c r="AB670" t="s">
        <v>1259</v>
      </c>
      <c r="AD670" t="s">
        <v>1258</v>
      </c>
    </row>
    <row r="671" spans="1:30" x14ac:dyDescent="0.45">
      <c r="A671" t="s">
        <v>11759</v>
      </c>
      <c r="B671">
        <v>7</v>
      </c>
      <c r="D671" t="s">
        <v>1257</v>
      </c>
      <c r="E671" t="s">
        <v>1256</v>
      </c>
      <c r="F671" t="s">
        <v>1255</v>
      </c>
      <c r="G671" t="s">
        <v>766</v>
      </c>
      <c r="H671">
        <v>55</v>
      </c>
      <c r="K671">
        <v>102196</v>
      </c>
      <c r="L671">
        <v>2020</v>
      </c>
      <c r="N671" t="s">
        <v>1254</v>
      </c>
      <c r="O671" t="s">
        <v>1253</v>
      </c>
      <c r="AB671" t="s">
        <v>1252</v>
      </c>
      <c r="AD671" t="s">
        <v>1251</v>
      </c>
    </row>
    <row r="672" spans="1:30" x14ac:dyDescent="0.45">
      <c r="A672" t="s">
        <v>11759</v>
      </c>
      <c r="B672">
        <v>7</v>
      </c>
      <c r="D672" t="s">
        <v>1250</v>
      </c>
      <c r="E672" t="s">
        <v>1249</v>
      </c>
      <c r="F672" t="s">
        <v>1248</v>
      </c>
      <c r="G672" t="s">
        <v>795</v>
      </c>
      <c r="H672">
        <v>37</v>
      </c>
      <c r="I672">
        <v>3</v>
      </c>
      <c r="K672">
        <v>101479</v>
      </c>
      <c r="L672">
        <v>2020</v>
      </c>
      <c r="O672" t="s">
        <v>1247</v>
      </c>
      <c r="AB672" t="s">
        <v>1246</v>
      </c>
      <c r="AD672" t="s">
        <v>1245</v>
      </c>
    </row>
    <row r="673" spans="1:30" x14ac:dyDescent="0.45">
      <c r="A673" t="s">
        <v>11759</v>
      </c>
      <c r="B673">
        <v>7</v>
      </c>
      <c r="D673" t="s">
        <v>1244</v>
      </c>
      <c r="E673" t="s">
        <v>1243</v>
      </c>
      <c r="F673" t="s">
        <v>1242</v>
      </c>
      <c r="G673" t="s">
        <v>1241</v>
      </c>
      <c r="H673">
        <v>54</v>
      </c>
      <c r="K673" t="s">
        <v>1240</v>
      </c>
      <c r="L673">
        <v>2021</v>
      </c>
      <c r="N673" t="s">
        <v>1239</v>
      </c>
      <c r="O673" t="s">
        <v>1238</v>
      </c>
      <c r="AB673" t="s">
        <v>1237</v>
      </c>
      <c r="AD673" t="s">
        <v>1236</v>
      </c>
    </row>
    <row r="674" spans="1:30" x14ac:dyDescent="0.45">
      <c r="A674" t="s">
        <v>11759</v>
      </c>
      <c r="B674">
        <v>7</v>
      </c>
      <c r="D674" t="s">
        <v>1235</v>
      </c>
      <c r="E674" t="s">
        <v>1234</v>
      </c>
      <c r="F674" t="s">
        <v>1233</v>
      </c>
      <c r="G674" t="s">
        <v>1047</v>
      </c>
      <c r="H674">
        <v>45</v>
      </c>
      <c r="K674">
        <v>101180</v>
      </c>
      <c r="L674">
        <v>2020</v>
      </c>
      <c r="O674" t="s">
        <v>1232</v>
      </c>
      <c r="AB674" t="s">
        <v>1231</v>
      </c>
      <c r="AD674" t="s">
        <v>1230</v>
      </c>
    </row>
    <row r="675" spans="1:30" x14ac:dyDescent="0.45">
      <c r="A675" t="s">
        <v>11759</v>
      </c>
      <c r="B675">
        <v>7</v>
      </c>
      <c r="D675" t="s">
        <v>1229</v>
      </c>
      <c r="E675" t="s">
        <v>1228</v>
      </c>
      <c r="F675" t="s">
        <v>1227</v>
      </c>
      <c r="G675" t="s">
        <v>633</v>
      </c>
      <c r="H675">
        <v>2</v>
      </c>
      <c r="I675">
        <v>4</v>
      </c>
      <c r="K675">
        <v>100224</v>
      </c>
      <c r="L675">
        <v>2021</v>
      </c>
      <c r="O675" t="s">
        <v>1226</v>
      </c>
      <c r="AB675" t="s">
        <v>1225</v>
      </c>
      <c r="AD675" t="s">
        <v>1224</v>
      </c>
    </row>
    <row r="676" spans="1:30" x14ac:dyDescent="0.45">
      <c r="A676" t="s">
        <v>11759</v>
      </c>
      <c r="B676">
        <v>7</v>
      </c>
      <c r="D676" t="s">
        <v>1223</v>
      </c>
      <c r="E676" t="s">
        <v>1222</v>
      </c>
      <c r="F676" t="s">
        <v>1221</v>
      </c>
      <c r="G676" t="s">
        <v>626</v>
      </c>
      <c r="H676">
        <v>297</v>
      </c>
      <c r="K676">
        <v>126660</v>
      </c>
      <c r="L676">
        <v>2021</v>
      </c>
      <c r="O676" t="s">
        <v>1220</v>
      </c>
      <c r="AB676" t="s">
        <v>1219</v>
      </c>
      <c r="AD676" t="s">
        <v>1218</v>
      </c>
    </row>
    <row r="677" spans="1:30" x14ac:dyDescent="0.45">
      <c r="A677" t="s">
        <v>11759</v>
      </c>
      <c r="B677">
        <v>7</v>
      </c>
      <c r="D677" t="s">
        <v>1217</v>
      </c>
      <c r="E677" t="s">
        <v>1216</v>
      </c>
      <c r="F677" t="s">
        <v>1215</v>
      </c>
      <c r="G677" t="s">
        <v>1214</v>
      </c>
      <c r="H677">
        <v>23</v>
      </c>
      <c r="K677" t="s">
        <v>1213</v>
      </c>
      <c r="L677">
        <v>2021</v>
      </c>
      <c r="O677" t="s">
        <v>1212</v>
      </c>
      <c r="AB677" t="s">
        <v>1211</v>
      </c>
      <c r="AD677" t="s">
        <v>1210</v>
      </c>
    </row>
    <row r="678" spans="1:30" x14ac:dyDescent="0.45">
      <c r="A678" t="s">
        <v>11759</v>
      </c>
      <c r="B678">
        <v>7</v>
      </c>
      <c r="D678" t="s">
        <v>1209</v>
      </c>
      <c r="E678" t="s">
        <v>1208</v>
      </c>
      <c r="F678" t="s">
        <v>1207</v>
      </c>
      <c r="G678" t="s">
        <v>930</v>
      </c>
      <c r="H678" t="s">
        <v>1206</v>
      </c>
      <c r="K678">
        <v>108291</v>
      </c>
      <c r="L678">
        <v>2021</v>
      </c>
      <c r="O678" t="s">
        <v>1205</v>
      </c>
      <c r="AB678" t="s">
        <v>1204</v>
      </c>
      <c r="AD678" t="s">
        <v>1203</v>
      </c>
    </row>
    <row r="679" spans="1:30" x14ac:dyDescent="0.45">
      <c r="A679" t="s">
        <v>11759</v>
      </c>
      <c r="B679">
        <v>7</v>
      </c>
      <c r="D679" t="s">
        <v>1202</v>
      </c>
      <c r="E679" t="s">
        <v>1201</v>
      </c>
      <c r="F679" t="s">
        <v>1200</v>
      </c>
      <c r="G679" t="s">
        <v>1199</v>
      </c>
      <c r="H679">
        <v>12</v>
      </c>
      <c r="I679">
        <v>1</v>
      </c>
      <c r="K679" s="2">
        <v>45901</v>
      </c>
      <c r="L679">
        <v>2021</v>
      </c>
      <c r="O679" t="s">
        <v>1198</v>
      </c>
      <c r="AB679" t="s">
        <v>1197</v>
      </c>
      <c r="AD679" t="s">
        <v>1196</v>
      </c>
    </row>
    <row r="680" spans="1:30" x14ac:dyDescent="0.45">
      <c r="A680" t="s">
        <v>11759</v>
      </c>
      <c r="B680">
        <v>7</v>
      </c>
      <c r="D680" t="s">
        <v>1195</v>
      </c>
      <c r="E680" t="s">
        <v>1194</v>
      </c>
      <c r="F680" t="s">
        <v>1193</v>
      </c>
      <c r="G680" t="s">
        <v>1192</v>
      </c>
      <c r="H680">
        <v>181</v>
      </c>
      <c r="I680">
        <v>7</v>
      </c>
      <c r="K680" t="s">
        <v>1191</v>
      </c>
      <c r="L680">
        <v>2020</v>
      </c>
      <c r="O680" t="s">
        <v>1190</v>
      </c>
      <c r="AB680" t="s">
        <v>1189</v>
      </c>
    </row>
    <row r="681" spans="1:30" x14ac:dyDescent="0.45">
      <c r="A681" t="s">
        <v>11759</v>
      </c>
      <c r="B681">
        <v>7</v>
      </c>
      <c r="D681" t="s">
        <v>1188</v>
      </c>
      <c r="E681" t="s">
        <v>1187</v>
      </c>
      <c r="F681" t="s">
        <v>1186</v>
      </c>
      <c r="G681" t="s">
        <v>1185</v>
      </c>
      <c r="H681">
        <v>47</v>
      </c>
      <c r="K681">
        <v>101638</v>
      </c>
      <c r="L681">
        <v>2020</v>
      </c>
      <c r="O681" t="s">
        <v>1184</v>
      </c>
      <c r="AB681" t="s">
        <v>1183</v>
      </c>
      <c r="AD681" t="s">
        <v>1182</v>
      </c>
    </row>
    <row r="682" spans="1:30" x14ac:dyDescent="0.45">
      <c r="A682" t="s">
        <v>11759</v>
      </c>
      <c r="B682">
        <v>7</v>
      </c>
      <c r="D682" t="s">
        <v>1181</v>
      </c>
      <c r="E682" t="s">
        <v>1180</v>
      </c>
      <c r="F682" t="s">
        <v>1179</v>
      </c>
      <c r="G682" t="s">
        <v>1178</v>
      </c>
      <c r="H682">
        <v>191</v>
      </c>
      <c r="K682">
        <v>108005</v>
      </c>
      <c r="L682">
        <v>2021</v>
      </c>
      <c r="O682" t="s">
        <v>1177</v>
      </c>
      <c r="AB682" t="s">
        <v>1176</v>
      </c>
      <c r="AD682" t="s">
        <v>1175</v>
      </c>
    </row>
    <row r="683" spans="1:30" x14ac:dyDescent="0.45">
      <c r="A683" t="s">
        <v>11759</v>
      </c>
      <c r="B683">
        <v>7</v>
      </c>
      <c r="D683" t="s">
        <v>1174</v>
      </c>
      <c r="E683" t="s">
        <v>1173</v>
      </c>
      <c r="F683" t="s">
        <v>1172</v>
      </c>
      <c r="G683" t="s">
        <v>1171</v>
      </c>
      <c r="H683">
        <v>39</v>
      </c>
      <c r="I683">
        <v>11</v>
      </c>
      <c r="K683" t="s">
        <v>1170</v>
      </c>
      <c r="L683">
        <v>2021</v>
      </c>
      <c r="O683" t="s">
        <v>1169</v>
      </c>
      <c r="AB683" t="s">
        <v>1168</v>
      </c>
      <c r="AD683" t="s">
        <v>1167</v>
      </c>
    </row>
    <row r="684" spans="1:30" x14ac:dyDescent="0.45">
      <c r="A684" t="s">
        <v>11759</v>
      </c>
      <c r="B684">
        <v>7</v>
      </c>
      <c r="D684" t="s">
        <v>1166</v>
      </c>
      <c r="E684" t="s">
        <v>1165</v>
      </c>
      <c r="F684" t="s">
        <v>1164</v>
      </c>
      <c r="G684" t="s">
        <v>626</v>
      </c>
      <c r="H684">
        <v>280</v>
      </c>
      <c r="K684">
        <v>122204</v>
      </c>
      <c r="L684">
        <v>2021</v>
      </c>
      <c r="O684" t="s">
        <v>1163</v>
      </c>
      <c r="AB684" t="s">
        <v>1162</v>
      </c>
      <c r="AD684" t="s">
        <v>1161</v>
      </c>
    </row>
    <row r="685" spans="1:30" x14ac:dyDescent="0.45">
      <c r="A685" t="s">
        <v>11759</v>
      </c>
      <c r="B685">
        <v>7</v>
      </c>
      <c r="D685" t="s">
        <v>1160</v>
      </c>
      <c r="E685" t="s">
        <v>1159</v>
      </c>
      <c r="F685" t="s">
        <v>1158</v>
      </c>
      <c r="G685" t="s">
        <v>1157</v>
      </c>
      <c r="H685">
        <v>96</v>
      </c>
      <c r="K685">
        <v>103993</v>
      </c>
      <c r="L685">
        <v>2020</v>
      </c>
      <c r="O685" t="s">
        <v>1156</v>
      </c>
      <c r="AB685" t="s">
        <v>1155</v>
      </c>
      <c r="AD685" t="s">
        <v>1154</v>
      </c>
    </row>
    <row r="686" spans="1:30" x14ac:dyDescent="0.45">
      <c r="A686" t="s">
        <v>11759</v>
      </c>
      <c r="B686">
        <v>7</v>
      </c>
      <c r="D686" t="s">
        <v>1153</v>
      </c>
      <c r="E686" t="s">
        <v>1152</v>
      </c>
      <c r="F686" t="s">
        <v>1151</v>
      </c>
      <c r="G686" t="s">
        <v>690</v>
      </c>
      <c r="H686">
        <v>108</v>
      </c>
      <c r="K686">
        <v>105568</v>
      </c>
      <c r="L686">
        <v>2021</v>
      </c>
      <c r="O686" t="s">
        <v>1150</v>
      </c>
      <c r="AB686" t="s">
        <v>1149</v>
      </c>
      <c r="AD686" t="s">
        <v>1148</v>
      </c>
    </row>
    <row r="687" spans="1:30" x14ac:dyDescent="0.45">
      <c r="A687" t="s">
        <v>11759</v>
      </c>
      <c r="B687">
        <v>7</v>
      </c>
      <c r="D687" t="s">
        <v>1147</v>
      </c>
      <c r="E687" t="s">
        <v>1146</v>
      </c>
      <c r="F687" t="s">
        <v>1145</v>
      </c>
      <c r="G687" t="s">
        <v>850</v>
      </c>
      <c r="H687">
        <v>3</v>
      </c>
      <c r="I687">
        <v>4</v>
      </c>
      <c r="K687" t="s">
        <v>1144</v>
      </c>
      <c r="L687">
        <v>2021</v>
      </c>
      <c r="O687" t="s">
        <v>1143</v>
      </c>
      <c r="AB687" t="s">
        <v>1142</v>
      </c>
    </row>
    <row r="688" spans="1:30" x14ac:dyDescent="0.45">
      <c r="A688" t="s">
        <v>11759</v>
      </c>
      <c r="B688">
        <v>7</v>
      </c>
      <c r="D688" t="s">
        <v>1141</v>
      </c>
      <c r="E688" t="s">
        <v>1140</v>
      </c>
      <c r="F688" t="s">
        <v>1139</v>
      </c>
      <c r="G688" t="s">
        <v>640</v>
      </c>
      <c r="H688">
        <v>125</v>
      </c>
      <c r="K688">
        <v>107529</v>
      </c>
      <c r="L688">
        <v>2021</v>
      </c>
      <c r="O688" t="s">
        <v>1138</v>
      </c>
      <c r="AB688" t="s">
        <v>1137</v>
      </c>
      <c r="AD688" t="s">
        <v>1136</v>
      </c>
    </row>
    <row r="689" spans="1:30" x14ac:dyDescent="0.45">
      <c r="A689" t="s">
        <v>11759</v>
      </c>
      <c r="B689">
        <v>7</v>
      </c>
      <c r="D689" t="s">
        <v>1135</v>
      </c>
      <c r="E689" t="s">
        <v>1134</v>
      </c>
      <c r="F689" t="s">
        <v>1133</v>
      </c>
      <c r="G689" t="s">
        <v>1132</v>
      </c>
      <c r="H689">
        <v>220</v>
      </c>
      <c r="K689">
        <v>119761</v>
      </c>
      <c r="L689">
        <v>2021</v>
      </c>
      <c r="O689" t="s">
        <v>1131</v>
      </c>
      <c r="AB689" t="s">
        <v>1130</v>
      </c>
      <c r="AD689" t="s">
        <v>1129</v>
      </c>
    </row>
    <row r="690" spans="1:30" x14ac:dyDescent="0.45">
      <c r="A690" t="s">
        <v>11759</v>
      </c>
      <c r="B690">
        <v>7</v>
      </c>
      <c r="D690" t="s">
        <v>1128</v>
      </c>
      <c r="E690" t="s">
        <v>1127</v>
      </c>
      <c r="F690" t="s">
        <v>1126</v>
      </c>
      <c r="G690" t="s">
        <v>1125</v>
      </c>
      <c r="H690">
        <v>54</v>
      </c>
      <c r="K690" t="s">
        <v>1124</v>
      </c>
      <c r="L690">
        <v>2021</v>
      </c>
      <c r="N690" t="s">
        <v>1123</v>
      </c>
      <c r="O690" t="s">
        <v>1122</v>
      </c>
      <c r="AB690" t="s">
        <v>1121</v>
      </c>
      <c r="AD690" t="s">
        <v>1120</v>
      </c>
    </row>
    <row r="691" spans="1:30" x14ac:dyDescent="0.45">
      <c r="A691" t="s">
        <v>11759</v>
      </c>
      <c r="B691">
        <v>7</v>
      </c>
      <c r="D691" t="s">
        <v>1119</v>
      </c>
      <c r="E691" t="s">
        <v>1118</v>
      </c>
      <c r="F691" t="s">
        <v>1117</v>
      </c>
      <c r="G691" t="s">
        <v>662</v>
      </c>
      <c r="H691">
        <v>55</v>
      </c>
      <c r="K691">
        <v>101450</v>
      </c>
      <c r="L691">
        <v>2020</v>
      </c>
      <c r="O691" t="s">
        <v>1116</v>
      </c>
      <c r="AB691" t="s">
        <v>1115</v>
      </c>
      <c r="AD691" t="s">
        <v>1114</v>
      </c>
    </row>
    <row r="692" spans="1:30" x14ac:dyDescent="0.45">
      <c r="A692" t="s">
        <v>11759</v>
      </c>
      <c r="B692">
        <v>7</v>
      </c>
      <c r="D692" t="s">
        <v>1113</v>
      </c>
      <c r="E692" t="s">
        <v>1112</v>
      </c>
      <c r="F692" t="s">
        <v>1111</v>
      </c>
      <c r="G692" t="s">
        <v>1110</v>
      </c>
      <c r="H692">
        <v>29</v>
      </c>
      <c r="I692">
        <v>6</v>
      </c>
      <c r="K692" t="s">
        <v>1109</v>
      </c>
      <c r="L692">
        <v>2021</v>
      </c>
      <c r="O692" t="s">
        <v>1108</v>
      </c>
      <c r="AB692" t="s">
        <v>1107</v>
      </c>
      <c r="AD692" t="s">
        <v>1106</v>
      </c>
    </row>
    <row r="693" spans="1:30" x14ac:dyDescent="0.45">
      <c r="A693" t="s">
        <v>11759</v>
      </c>
      <c r="B693">
        <v>7</v>
      </c>
      <c r="D693" t="s">
        <v>1105</v>
      </c>
      <c r="E693" t="s">
        <v>1104</v>
      </c>
      <c r="F693" t="s">
        <v>1103</v>
      </c>
      <c r="G693" t="s">
        <v>1102</v>
      </c>
      <c r="H693">
        <v>155</v>
      </c>
      <c r="K693">
        <v>105755</v>
      </c>
      <c r="L693">
        <v>2021</v>
      </c>
      <c r="O693" t="s">
        <v>1101</v>
      </c>
      <c r="AB693" t="s">
        <v>1100</v>
      </c>
      <c r="AD693" t="s">
        <v>1099</v>
      </c>
    </row>
    <row r="694" spans="1:30" x14ac:dyDescent="0.45">
      <c r="A694" t="s">
        <v>11759</v>
      </c>
      <c r="B694">
        <v>7</v>
      </c>
      <c r="D694" t="s">
        <v>1098</v>
      </c>
      <c r="E694" t="s">
        <v>1097</v>
      </c>
      <c r="F694" t="s">
        <v>1096</v>
      </c>
      <c r="G694" t="s">
        <v>720</v>
      </c>
      <c r="H694">
        <v>192</v>
      </c>
      <c r="K694" t="s">
        <v>1095</v>
      </c>
      <c r="L694">
        <v>2021</v>
      </c>
      <c r="N694" t="s">
        <v>718</v>
      </c>
      <c r="O694" t="s">
        <v>1094</v>
      </c>
      <c r="AB694" t="s">
        <v>1093</v>
      </c>
      <c r="AD694" t="s">
        <v>1092</v>
      </c>
    </row>
    <row r="695" spans="1:30" x14ac:dyDescent="0.45">
      <c r="A695" t="s">
        <v>11759</v>
      </c>
      <c r="B695">
        <v>7</v>
      </c>
      <c r="D695" t="s">
        <v>1091</v>
      </c>
      <c r="E695" t="s">
        <v>1090</v>
      </c>
      <c r="F695" t="s">
        <v>1089</v>
      </c>
      <c r="G695" t="s">
        <v>633</v>
      </c>
      <c r="H695">
        <v>1</v>
      </c>
      <c r="I695">
        <v>6</v>
      </c>
      <c r="K695">
        <v>100083</v>
      </c>
      <c r="L695">
        <v>2020</v>
      </c>
      <c r="O695" t="s">
        <v>1088</v>
      </c>
      <c r="AB695" t="s">
        <v>1087</v>
      </c>
      <c r="AD695" t="s">
        <v>1086</v>
      </c>
    </row>
    <row r="696" spans="1:30" x14ac:dyDescent="0.45">
      <c r="A696" t="s">
        <v>11759</v>
      </c>
      <c r="B696">
        <v>7</v>
      </c>
      <c r="D696" t="s">
        <v>1085</v>
      </c>
      <c r="E696" t="s">
        <v>1084</v>
      </c>
      <c r="F696" t="s">
        <v>1083</v>
      </c>
      <c r="G696" t="s">
        <v>902</v>
      </c>
      <c r="H696">
        <v>104</v>
      </c>
      <c r="K696" t="s">
        <v>1082</v>
      </c>
      <c r="L696">
        <v>2021</v>
      </c>
      <c r="N696" t="s">
        <v>900</v>
      </c>
      <c r="O696" t="s">
        <v>1081</v>
      </c>
      <c r="AB696" t="s">
        <v>1080</v>
      </c>
      <c r="AD696" t="s">
        <v>1079</v>
      </c>
    </row>
    <row r="697" spans="1:30" x14ac:dyDescent="0.45">
      <c r="A697" t="s">
        <v>11759</v>
      </c>
      <c r="B697">
        <v>7</v>
      </c>
      <c r="D697" t="s">
        <v>1078</v>
      </c>
      <c r="E697" t="s">
        <v>1077</v>
      </c>
      <c r="F697" t="s">
        <v>1076</v>
      </c>
      <c r="G697" t="s">
        <v>766</v>
      </c>
      <c r="H697">
        <v>59</v>
      </c>
      <c r="K697">
        <v>102335</v>
      </c>
      <c r="L697">
        <v>2021</v>
      </c>
      <c r="O697" t="s">
        <v>1075</v>
      </c>
      <c r="AB697" t="s">
        <v>1074</v>
      </c>
      <c r="AD697" t="s">
        <v>1073</v>
      </c>
    </row>
    <row r="698" spans="1:30" x14ac:dyDescent="0.45">
      <c r="A698" t="s">
        <v>11759</v>
      </c>
      <c r="B698">
        <v>7</v>
      </c>
      <c r="D698" t="s">
        <v>1072</v>
      </c>
      <c r="E698" t="s">
        <v>1071</v>
      </c>
      <c r="F698" t="s">
        <v>1070</v>
      </c>
      <c r="G698" t="s">
        <v>1069</v>
      </c>
      <c r="H698">
        <v>67</v>
      </c>
      <c r="K698" t="s">
        <v>1068</v>
      </c>
      <c r="L698">
        <v>2020</v>
      </c>
      <c r="O698" t="s">
        <v>1067</v>
      </c>
      <c r="AB698" t="s">
        <v>1066</v>
      </c>
      <c r="AD698" t="s">
        <v>1065</v>
      </c>
    </row>
    <row r="699" spans="1:30" x14ac:dyDescent="0.45">
      <c r="A699" t="s">
        <v>11759</v>
      </c>
      <c r="B699">
        <v>7</v>
      </c>
      <c r="D699" t="s">
        <v>1064</v>
      </c>
      <c r="E699" t="s">
        <v>1063</v>
      </c>
      <c r="F699" t="s">
        <v>1062</v>
      </c>
      <c r="G699" t="s">
        <v>1020</v>
      </c>
      <c r="H699">
        <v>96</v>
      </c>
      <c r="K699">
        <v>101921</v>
      </c>
      <c r="L699">
        <v>2020</v>
      </c>
      <c r="O699" t="s">
        <v>1061</v>
      </c>
      <c r="AB699" t="s">
        <v>1060</v>
      </c>
      <c r="AD699" t="s">
        <v>1059</v>
      </c>
    </row>
    <row r="700" spans="1:30" x14ac:dyDescent="0.45">
      <c r="A700" t="s">
        <v>11759</v>
      </c>
      <c r="B700">
        <v>7</v>
      </c>
      <c r="D700" t="s">
        <v>1058</v>
      </c>
      <c r="E700" t="s">
        <v>1057</v>
      </c>
      <c r="F700" t="s">
        <v>1056</v>
      </c>
      <c r="G700" t="s">
        <v>720</v>
      </c>
      <c r="H700">
        <v>184</v>
      </c>
      <c r="K700" t="s">
        <v>1055</v>
      </c>
      <c r="L700">
        <v>2021</v>
      </c>
      <c r="N700" t="s">
        <v>1054</v>
      </c>
      <c r="O700" t="s">
        <v>1053</v>
      </c>
      <c r="AB700" t="s">
        <v>1052</v>
      </c>
      <c r="AD700" t="s">
        <v>1051</v>
      </c>
    </row>
    <row r="701" spans="1:30" x14ac:dyDescent="0.45">
      <c r="A701" t="s">
        <v>11759</v>
      </c>
      <c r="B701">
        <v>7</v>
      </c>
      <c r="D701" t="s">
        <v>1050</v>
      </c>
      <c r="E701" t="s">
        <v>1049</v>
      </c>
      <c r="F701" t="s">
        <v>1048</v>
      </c>
      <c r="G701" t="s">
        <v>1047</v>
      </c>
      <c r="H701">
        <v>46</v>
      </c>
      <c r="K701">
        <v>101103</v>
      </c>
      <c r="L701">
        <v>2020</v>
      </c>
      <c r="N701" t="s">
        <v>1046</v>
      </c>
      <c r="O701" t="s">
        <v>1045</v>
      </c>
      <c r="AB701" t="s">
        <v>1044</v>
      </c>
      <c r="AD701" t="s">
        <v>1043</v>
      </c>
    </row>
    <row r="702" spans="1:30" x14ac:dyDescent="0.45">
      <c r="A702" t="s">
        <v>11759</v>
      </c>
      <c r="B702">
        <v>7</v>
      </c>
      <c r="D702" t="s">
        <v>1042</v>
      </c>
      <c r="E702" t="s">
        <v>1041</v>
      </c>
      <c r="F702" t="s">
        <v>1040</v>
      </c>
      <c r="G702" t="s">
        <v>773</v>
      </c>
      <c r="H702">
        <v>115</v>
      </c>
      <c r="K702">
        <v>103256</v>
      </c>
      <c r="L702">
        <v>2021</v>
      </c>
      <c r="O702" t="s">
        <v>1039</v>
      </c>
      <c r="AB702" t="s">
        <v>1038</v>
      </c>
      <c r="AD702" t="s">
        <v>1037</v>
      </c>
    </row>
    <row r="703" spans="1:30" x14ac:dyDescent="0.45">
      <c r="A703" t="s">
        <v>11759</v>
      </c>
      <c r="B703">
        <v>7</v>
      </c>
      <c r="D703" t="s">
        <v>1036</v>
      </c>
      <c r="E703" t="s">
        <v>1035</v>
      </c>
      <c r="F703" t="s">
        <v>1034</v>
      </c>
      <c r="G703" t="s">
        <v>960</v>
      </c>
      <c r="H703">
        <v>54</v>
      </c>
      <c r="I703">
        <v>1</v>
      </c>
      <c r="K703" t="s">
        <v>1033</v>
      </c>
      <c r="L703">
        <v>2021</v>
      </c>
      <c r="N703" t="s">
        <v>958</v>
      </c>
      <c r="O703" t="s">
        <v>1032</v>
      </c>
      <c r="AB703" t="s">
        <v>1031</v>
      </c>
      <c r="AD703" t="s">
        <v>1030</v>
      </c>
    </row>
    <row r="704" spans="1:30" x14ac:dyDescent="0.45">
      <c r="A704" t="s">
        <v>11759</v>
      </c>
      <c r="B704">
        <v>7</v>
      </c>
      <c r="D704" t="s">
        <v>1029</v>
      </c>
      <c r="E704" t="s">
        <v>1028</v>
      </c>
      <c r="F704" t="s">
        <v>1027</v>
      </c>
      <c r="G704" t="s">
        <v>605</v>
      </c>
      <c r="H704">
        <v>65</v>
      </c>
      <c r="K704">
        <v>102575</v>
      </c>
      <c r="L704">
        <v>2021</v>
      </c>
      <c r="O704" t="s">
        <v>1026</v>
      </c>
      <c r="AB704" t="s">
        <v>1025</v>
      </c>
      <c r="AD704" t="s">
        <v>1024</v>
      </c>
    </row>
    <row r="705" spans="1:30" x14ac:dyDescent="0.45">
      <c r="A705" t="s">
        <v>11759</v>
      </c>
      <c r="B705">
        <v>7</v>
      </c>
      <c r="D705" t="s">
        <v>1023</v>
      </c>
      <c r="E705" t="s">
        <v>1022</v>
      </c>
      <c r="F705" t="s">
        <v>1021</v>
      </c>
      <c r="G705" t="s">
        <v>1020</v>
      </c>
      <c r="H705">
        <v>102</v>
      </c>
      <c r="K705">
        <v>102155</v>
      </c>
      <c r="L705">
        <v>2021</v>
      </c>
      <c r="O705" t="s">
        <v>1019</v>
      </c>
      <c r="AB705" t="s">
        <v>1018</v>
      </c>
      <c r="AD705" t="s">
        <v>1017</v>
      </c>
    </row>
    <row r="706" spans="1:30" x14ac:dyDescent="0.45">
      <c r="A706" t="s">
        <v>11759</v>
      </c>
      <c r="B706">
        <v>7</v>
      </c>
      <c r="D706" t="s">
        <v>1016</v>
      </c>
      <c r="E706" t="s">
        <v>1015</v>
      </c>
      <c r="F706" t="s">
        <v>1014</v>
      </c>
      <c r="G706" t="s">
        <v>1013</v>
      </c>
      <c r="H706">
        <v>433</v>
      </c>
      <c r="I706">
        <v>11</v>
      </c>
      <c r="K706">
        <v>166704</v>
      </c>
      <c r="L706">
        <v>2021</v>
      </c>
      <c r="N706" t="s">
        <v>1012</v>
      </c>
      <c r="O706" t="s">
        <v>1011</v>
      </c>
      <c r="AB706" t="s">
        <v>1010</v>
      </c>
      <c r="AD706" t="s">
        <v>1009</v>
      </c>
    </row>
    <row r="707" spans="1:30" x14ac:dyDescent="0.45">
      <c r="A707" t="s">
        <v>11759</v>
      </c>
      <c r="B707">
        <v>7</v>
      </c>
      <c r="D707" t="s">
        <v>1008</v>
      </c>
      <c r="E707" t="s">
        <v>1007</v>
      </c>
      <c r="F707" t="s">
        <v>1006</v>
      </c>
      <c r="G707" t="s">
        <v>640</v>
      </c>
      <c r="H707">
        <v>121</v>
      </c>
      <c r="K707">
        <v>107170</v>
      </c>
      <c r="L707">
        <v>2021</v>
      </c>
      <c r="O707" t="s">
        <v>1005</v>
      </c>
      <c r="AB707" t="s">
        <v>1004</v>
      </c>
      <c r="AD707" t="s">
        <v>1003</v>
      </c>
    </row>
    <row r="708" spans="1:30" x14ac:dyDescent="0.45">
      <c r="A708" t="s">
        <v>11759</v>
      </c>
      <c r="B708">
        <v>7</v>
      </c>
      <c r="D708" t="s">
        <v>1002</v>
      </c>
      <c r="E708" t="s">
        <v>1001</v>
      </c>
      <c r="F708" t="s">
        <v>1000</v>
      </c>
      <c r="G708" t="s">
        <v>999</v>
      </c>
      <c r="H708">
        <v>132</v>
      </c>
      <c r="K708">
        <v>106448</v>
      </c>
      <c r="L708">
        <v>2021</v>
      </c>
      <c r="O708" t="s">
        <v>998</v>
      </c>
      <c r="AB708" t="s">
        <v>997</v>
      </c>
      <c r="AD708" t="s">
        <v>996</v>
      </c>
    </row>
    <row r="709" spans="1:30" x14ac:dyDescent="0.45">
      <c r="A709" t="s">
        <v>11759</v>
      </c>
      <c r="B709">
        <v>7</v>
      </c>
      <c r="D709" t="s">
        <v>995</v>
      </c>
      <c r="E709" t="s">
        <v>994</v>
      </c>
      <c r="F709" t="s">
        <v>993</v>
      </c>
      <c r="G709" t="s">
        <v>992</v>
      </c>
      <c r="H709">
        <v>219</v>
      </c>
      <c r="K709">
        <v>108435</v>
      </c>
      <c r="L709">
        <v>2021</v>
      </c>
      <c r="O709" t="s">
        <v>991</v>
      </c>
      <c r="AB709" t="s">
        <v>990</v>
      </c>
      <c r="AD709" t="s">
        <v>989</v>
      </c>
    </row>
    <row r="710" spans="1:30" x14ac:dyDescent="0.45">
      <c r="A710" t="s">
        <v>11759</v>
      </c>
      <c r="B710">
        <v>7</v>
      </c>
      <c r="D710" t="s">
        <v>988</v>
      </c>
      <c r="E710" t="s">
        <v>987</v>
      </c>
      <c r="F710" t="s">
        <v>986</v>
      </c>
      <c r="G710" t="s">
        <v>795</v>
      </c>
      <c r="H710">
        <v>38</v>
      </c>
      <c r="I710">
        <v>1</v>
      </c>
      <c r="K710">
        <v>101522</v>
      </c>
      <c r="L710">
        <v>2021</v>
      </c>
      <c r="O710" t="s">
        <v>985</v>
      </c>
      <c r="AB710" t="s">
        <v>984</v>
      </c>
      <c r="AD710" t="s">
        <v>983</v>
      </c>
    </row>
    <row r="711" spans="1:30" x14ac:dyDescent="0.45">
      <c r="A711" t="s">
        <v>11759</v>
      </c>
      <c r="B711">
        <v>7</v>
      </c>
      <c r="D711" t="s">
        <v>982</v>
      </c>
      <c r="E711" t="s">
        <v>981</v>
      </c>
      <c r="F711" t="s">
        <v>980</v>
      </c>
      <c r="G711" t="s">
        <v>979</v>
      </c>
      <c r="H711">
        <v>168</v>
      </c>
      <c r="K711">
        <v>114351</v>
      </c>
      <c r="L711">
        <v>2021</v>
      </c>
      <c r="O711" t="s">
        <v>978</v>
      </c>
      <c r="AB711" t="s">
        <v>977</v>
      </c>
      <c r="AD711" t="s">
        <v>976</v>
      </c>
    </row>
    <row r="712" spans="1:30" x14ac:dyDescent="0.45">
      <c r="A712" t="s">
        <v>11759</v>
      </c>
      <c r="B712">
        <v>7</v>
      </c>
      <c r="D712" t="s">
        <v>975</v>
      </c>
      <c r="E712" t="s">
        <v>974</v>
      </c>
      <c r="F712" t="s">
        <v>973</v>
      </c>
      <c r="G712" t="s">
        <v>766</v>
      </c>
      <c r="H712">
        <v>53</v>
      </c>
      <c r="K712">
        <v>102124</v>
      </c>
      <c r="L712">
        <v>2020</v>
      </c>
      <c r="O712" t="s">
        <v>972</v>
      </c>
      <c r="AB712" t="s">
        <v>971</v>
      </c>
      <c r="AD712" t="s">
        <v>970</v>
      </c>
    </row>
    <row r="713" spans="1:30" x14ac:dyDescent="0.45">
      <c r="A713" t="s">
        <v>11759</v>
      </c>
      <c r="B713">
        <v>7</v>
      </c>
      <c r="D713" t="s">
        <v>969</v>
      </c>
      <c r="E713" t="s">
        <v>968</v>
      </c>
      <c r="F713" t="s">
        <v>967</v>
      </c>
      <c r="G713" t="s">
        <v>711</v>
      </c>
      <c r="H713">
        <v>1876</v>
      </c>
      <c r="I713">
        <v>1</v>
      </c>
      <c r="K713">
        <v>188575</v>
      </c>
      <c r="L713">
        <v>2021</v>
      </c>
      <c r="O713" t="s">
        <v>966</v>
      </c>
      <c r="AB713" t="s">
        <v>965</v>
      </c>
      <c r="AD713" t="s">
        <v>964</v>
      </c>
    </row>
    <row r="714" spans="1:30" x14ac:dyDescent="0.45">
      <c r="A714" t="s">
        <v>11759</v>
      </c>
      <c r="B714">
        <v>7</v>
      </c>
      <c r="D714" t="s">
        <v>963</v>
      </c>
      <c r="E714" t="s">
        <v>962</v>
      </c>
      <c r="F714" t="s">
        <v>961</v>
      </c>
      <c r="G714" t="s">
        <v>960</v>
      </c>
      <c r="H714">
        <v>54</v>
      </c>
      <c r="I714">
        <v>1</v>
      </c>
      <c r="K714" t="s">
        <v>959</v>
      </c>
      <c r="L714">
        <v>2021</v>
      </c>
      <c r="N714" t="s">
        <v>958</v>
      </c>
      <c r="O714" t="s">
        <v>957</v>
      </c>
      <c r="AB714" t="s">
        <v>956</v>
      </c>
      <c r="AD714" t="s">
        <v>955</v>
      </c>
    </row>
    <row r="715" spans="1:30" x14ac:dyDescent="0.45">
      <c r="A715" t="s">
        <v>11759</v>
      </c>
      <c r="B715">
        <v>7</v>
      </c>
      <c r="D715" t="s">
        <v>954</v>
      </c>
      <c r="E715" t="s">
        <v>953</v>
      </c>
      <c r="F715" t="s">
        <v>952</v>
      </c>
      <c r="G715" t="s">
        <v>951</v>
      </c>
      <c r="H715">
        <v>45</v>
      </c>
      <c r="K715">
        <v>107652</v>
      </c>
      <c r="L715">
        <v>2020</v>
      </c>
      <c r="O715" t="s">
        <v>950</v>
      </c>
      <c r="AB715" t="s">
        <v>949</v>
      </c>
      <c r="AD715" t="s">
        <v>948</v>
      </c>
    </row>
    <row r="716" spans="1:30" x14ac:dyDescent="0.45">
      <c r="A716" t="s">
        <v>11759</v>
      </c>
      <c r="B716">
        <v>7</v>
      </c>
      <c r="D716" t="s">
        <v>947</v>
      </c>
      <c r="E716" t="s">
        <v>946</v>
      </c>
      <c r="F716" t="s">
        <v>945</v>
      </c>
      <c r="G716" t="s">
        <v>893</v>
      </c>
      <c r="H716">
        <v>112</v>
      </c>
      <c r="K716" t="s">
        <v>944</v>
      </c>
      <c r="L716">
        <v>2020</v>
      </c>
      <c r="O716" t="s">
        <v>943</v>
      </c>
      <c r="AB716" t="s">
        <v>942</v>
      </c>
      <c r="AD716" t="s">
        <v>941</v>
      </c>
    </row>
    <row r="717" spans="1:30" x14ac:dyDescent="0.45">
      <c r="A717" t="s">
        <v>11759</v>
      </c>
      <c r="B717">
        <v>7</v>
      </c>
      <c r="D717" t="s">
        <v>940</v>
      </c>
      <c r="E717" t="s">
        <v>939</v>
      </c>
      <c r="F717" t="s">
        <v>938</v>
      </c>
      <c r="G717" t="s">
        <v>736</v>
      </c>
      <c r="H717">
        <v>38</v>
      </c>
      <c r="K717">
        <v>100613</v>
      </c>
      <c r="L717">
        <v>2021</v>
      </c>
      <c r="N717" t="s">
        <v>937</v>
      </c>
      <c r="O717" t="s">
        <v>936</v>
      </c>
      <c r="AB717" t="s">
        <v>935</v>
      </c>
      <c r="AD717" t="s">
        <v>934</v>
      </c>
    </row>
    <row r="718" spans="1:30" x14ac:dyDescent="0.45">
      <c r="A718" t="s">
        <v>11759</v>
      </c>
      <c r="B718">
        <v>7</v>
      </c>
      <c r="D718" t="s">
        <v>933</v>
      </c>
      <c r="E718" t="s">
        <v>932</v>
      </c>
      <c r="F718" t="s">
        <v>931</v>
      </c>
      <c r="G718" t="s">
        <v>930</v>
      </c>
      <c r="H718" t="s">
        <v>929</v>
      </c>
      <c r="K718">
        <v>108111</v>
      </c>
      <c r="L718">
        <v>2020</v>
      </c>
      <c r="O718" t="s">
        <v>928</v>
      </c>
      <c r="AB718" t="s">
        <v>927</v>
      </c>
      <c r="AD718" t="s">
        <v>926</v>
      </c>
    </row>
    <row r="719" spans="1:30" x14ac:dyDescent="0.45">
      <c r="A719" t="s">
        <v>11759</v>
      </c>
      <c r="B719">
        <v>7</v>
      </c>
      <c r="D719" t="s">
        <v>925</v>
      </c>
      <c r="E719" t="s">
        <v>924</v>
      </c>
      <c r="F719" t="s">
        <v>923</v>
      </c>
      <c r="G719" t="s">
        <v>902</v>
      </c>
      <c r="H719">
        <v>104</v>
      </c>
      <c r="K719" t="s">
        <v>922</v>
      </c>
      <c r="L719">
        <v>2021</v>
      </c>
      <c r="N719" t="s">
        <v>900</v>
      </c>
      <c r="O719" t="s">
        <v>921</v>
      </c>
      <c r="AB719" t="s">
        <v>920</v>
      </c>
      <c r="AD719" t="s">
        <v>919</v>
      </c>
    </row>
    <row r="720" spans="1:30" x14ac:dyDescent="0.45">
      <c r="A720" t="s">
        <v>11759</v>
      </c>
      <c r="B720">
        <v>7</v>
      </c>
      <c r="D720" t="s">
        <v>918</v>
      </c>
      <c r="E720" t="s">
        <v>917</v>
      </c>
      <c r="F720" t="s">
        <v>916</v>
      </c>
      <c r="G720" t="s">
        <v>662</v>
      </c>
      <c r="H720">
        <v>62</v>
      </c>
      <c r="K720">
        <v>101634</v>
      </c>
      <c r="L720">
        <v>2021</v>
      </c>
      <c r="O720" t="s">
        <v>915</v>
      </c>
      <c r="AB720" t="s">
        <v>914</v>
      </c>
      <c r="AD720" t="s">
        <v>913</v>
      </c>
    </row>
    <row r="721" spans="1:31" x14ac:dyDescent="0.45">
      <c r="A721" t="s">
        <v>11759</v>
      </c>
      <c r="B721">
        <v>7</v>
      </c>
      <c r="D721" t="s">
        <v>912</v>
      </c>
      <c r="E721" t="s">
        <v>911</v>
      </c>
      <c r="F721" t="s">
        <v>910</v>
      </c>
      <c r="G721" t="s">
        <v>759</v>
      </c>
      <c r="H721">
        <v>131</v>
      </c>
      <c r="K721" t="s">
        <v>909</v>
      </c>
      <c r="L721">
        <v>2021</v>
      </c>
      <c r="O721" t="s">
        <v>908</v>
      </c>
      <c r="AB721" t="s">
        <v>907</v>
      </c>
      <c r="AD721" t="s">
        <v>906</v>
      </c>
    </row>
    <row r="722" spans="1:31" x14ac:dyDescent="0.45">
      <c r="A722" t="s">
        <v>11759</v>
      </c>
      <c r="B722">
        <v>7</v>
      </c>
      <c r="D722" t="s">
        <v>905</v>
      </c>
      <c r="E722" t="s">
        <v>904</v>
      </c>
      <c r="F722" t="s">
        <v>903</v>
      </c>
      <c r="G722" t="s">
        <v>902</v>
      </c>
      <c r="H722">
        <v>104</v>
      </c>
      <c r="K722" t="s">
        <v>901</v>
      </c>
      <c r="L722">
        <v>2021</v>
      </c>
      <c r="N722" t="s">
        <v>900</v>
      </c>
      <c r="O722" t="s">
        <v>899</v>
      </c>
      <c r="AB722" t="s">
        <v>898</v>
      </c>
      <c r="AD722" t="s">
        <v>897</v>
      </c>
    </row>
    <row r="723" spans="1:31" x14ac:dyDescent="0.45">
      <c r="A723" t="s">
        <v>11759</v>
      </c>
      <c r="B723">
        <v>7</v>
      </c>
      <c r="D723" t="s">
        <v>896</v>
      </c>
      <c r="E723" t="s">
        <v>895</v>
      </c>
      <c r="F723" t="s">
        <v>894</v>
      </c>
      <c r="G723" t="s">
        <v>893</v>
      </c>
      <c r="H723">
        <v>124</v>
      </c>
      <c r="K723" t="s">
        <v>892</v>
      </c>
      <c r="L723">
        <v>2021</v>
      </c>
      <c r="O723" t="s">
        <v>891</v>
      </c>
      <c r="AB723" t="s">
        <v>890</v>
      </c>
      <c r="AD723" t="s">
        <v>889</v>
      </c>
    </row>
    <row r="724" spans="1:31" x14ac:dyDescent="0.45">
      <c r="A724" t="s">
        <v>11759</v>
      </c>
      <c r="B724">
        <v>7</v>
      </c>
      <c r="D724" t="s">
        <v>888</v>
      </c>
      <c r="E724" t="s">
        <v>887</v>
      </c>
      <c r="F724" t="s">
        <v>886</v>
      </c>
      <c r="G724" t="s">
        <v>885</v>
      </c>
      <c r="H724">
        <v>28</v>
      </c>
      <c r="K724">
        <v>100646</v>
      </c>
      <c r="L724">
        <v>2021</v>
      </c>
      <c r="N724" t="s">
        <v>884</v>
      </c>
      <c r="O724" t="s">
        <v>883</v>
      </c>
      <c r="AB724" t="s">
        <v>882</v>
      </c>
      <c r="AD724" t="s">
        <v>881</v>
      </c>
    </row>
    <row r="725" spans="1:31" x14ac:dyDescent="0.45">
      <c r="A725" t="s">
        <v>11759</v>
      </c>
      <c r="B725">
        <v>7</v>
      </c>
      <c r="D725" t="s">
        <v>880</v>
      </c>
      <c r="E725" t="s">
        <v>879</v>
      </c>
      <c r="F725" t="s">
        <v>878</v>
      </c>
      <c r="G725" t="s">
        <v>877</v>
      </c>
      <c r="H725">
        <v>34</v>
      </c>
      <c r="I725">
        <v>8</v>
      </c>
      <c r="J725" t="s">
        <v>876</v>
      </c>
      <c r="L725">
        <v>2022</v>
      </c>
      <c r="P725" t="s">
        <v>875</v>
      </c>
      <c r="AC725" t="s">
        <v>874</v>
      </c>
      <c r="AE725" t="s">
        <v>873</v>
      </c>
    </row>
    <row r="726" spans="1:31" x14ac:dyDescent="0.45">
      <c r="A726" t="s">
        <v>11759</v>
      </c>
      <c r="B726">
        <v>7</v>
      </c>
      <c r="D726" t="s">
        <v>872</v>
      </c>
      <c r="E726" t="s">
        <v>871</v>
      </c>
      <c r="F726" t="s">
        <v>870</v>
      </c>
      <c r="G726" t="s">
        <v>869</v>
      </c>
      <c r="H726">
        <v>6</v>
      </c>
      <c r="I726">
        <v>4</v>
      </c>
      <c r="K726">
        <v>111</v>
      </c>
      <c r="L726">
        <v>2020</v>
      </c>
      <c r="O726" t="s">
        <v>868</v>
      </c>
      <c r="AB726" t="s">
        <v>867</v>
      </c>
      <c r="AD726" t="s">
        <v>866</v>
      </c>
    </row>
    <row r="727" spans="1:31" x14ac:dyDescent="0.45">
      <c r="A727" t="s">
        <v>11759</v>
      </c>
      <c r="B727">
        <v>7</v>
      </c>
      <c r="D727" t="s">
        <v>865</v>
      </c>
      <c r="E727" t="s">
        <v>864</v>
      </c>
      <c r="F727" t="s">
        <v>863</v>
      </c>
      <c r="G727" t="s">
        <v>655</v>
      </c>
      <c r="H727">
        <v>22</v>
      </c>
      <c r="I727">
        <v>5</v>
      </c>
      <c r="L727">
        <v>2020</v>
      </c>
      <c r="O727" t="s">
        <v>862</v>
      </c>
      <c r="AB727" t="s">
        <v>861</v>
      </c>
      <c r="AD727" t="s">
        <v>860</v>
      </c>
    </row>
    <row r="728" spans="1:31" x14ac:dyDescent="0.45">
      <c r="A728" t="s">
        <v>11759</v>
      </c>
      <c r="B728">
        <v>7</v>
      </c>
      <c r="D728" t="s">
        <v>859</v>
      </c>
      <c r="E728" t="s">
        <v>858</v>
      </c>
      <c r="F728" t="s">
        <v>857</v>
      </c>
      <c r="G728" t="s">
        <v>676</v>
      </c>
      <c r="H728">
        <v>46</v>
      </c>
      <c r="K728">
        <v>101217</v>
      </c>
      <c r="L728">
        <v>2020</v>
      </c>
      <c r="O728" t="s">
        <v>856</v>
      </c>
      <c r="AB728" t="s">
        <v>855</v>
      </c>
      <c r="AD728" t="s">
        <v>854</v>
      </c>
    </row>
    <row r="729" spans="1:31" x14ac:dyDescent="0.45">
      <c r="A729" t="s">
        <v>11759</v>
      </c>
      <c r="B729">
        <v>7</v>
      </c>
      <c r="D729" t="s">
        <v>853</v>
      </c>
      <c r="E729" t="s">
        <v>852</v>
      </c>
      <c r="F729" t="s">
        <v>851</v>
      </c>
      <c r="G729" t="s">
        <v>850</v>
      </c>
      <c r="H729">
        <v>3</v>
      </c>
      <c r="I729">
        <v>6</v>
      </c>
      <c r="K729" t="s">
        <v>849</v>
      </c>
      <c r="L729">
        <v>2021</v>
      </c>
      <c r="O729" t="s">
        <v>848</v>
      </c>
      <c r="AB729" t="s">
        <v>847</v>
      </c>
    </row>
    <row r="730" spans="1:31" x14ac:dyDescent="0.45">
      <c r="A730" t="s">
        <v>11759</v>
      </c>
      <c r="B730">
        <v>7</v>
      </c>
      <c r="D730" t="s">
        <v>846</v>
      </c>
      <c r="E730" t="s">
        <v>845</v>
      </c>
      <c r="F730" t="s">
        <v>844</v>
      </c>
      <c r="G730" t="s">
        <v>662</v>
      </c>
      <c r="H730">
        <v>61</v>
      </c>
      <c r="K730">
        <v>101605</v>
      </c>
      <c r="L730">
        <v>2021</v>
      </c>
      <c r="O730" t="s">
        <v>843</v>
      </c>
      <c r="AB730" t="s">
        <v>842</v>
      </c>
      <c r="AD730" t="s">
        <v>841</v>
      </c>
    </row>
    <row r="731" spans="1:31" x14ac:dyDescent="0.45">
      <c r="A731" t="s">
        <v>11759</v>
      </c>
      <c r="B731">
        <v>7</v>
      </c>
      <c r="D731" t="s">
        <v>840</v>
      </c>
      <c r="E731" t="s">
        <v>839</v>
      </c>
      <c r="F731" t="s">
        <v>838</v>
      </c>
      <c r="G731" t="s">
        <v>837</v>
      </c>
      <c r="H731">
        <v>8</v>
      </c>
      <c r="I731">
        <v>9</v>
      </c>
      <c r="K731" t="s">
        <v>836</v>
      </c>
      <c r="L731">
        <v>2020</v>
      </c>
      <c r="O731" t="s">
        <v>835</v>
      </c>
      <c r="AB731" t="s">
        <v>834</v>
      </c>
    </row>
    <row r="732" spans="1:31" x14ac:dyDescent="0.45">
      <c r="A732" t="s">
        <v>11759</v>
      </c>
      <c r="B732">
        <v>7</v>
      </c>
      <c r="D732" t="s">
        <v>833</v>
      </c>
      <c r="E732" t="s">
        <v>832</v>
      </c>
      <c r="F732" t="s">
        <v>831</v>
      </c>
      <c r="G732" t="s">
        <v>830</v>
      </c>
      <c r="H732">
        <v>157</v>
      </c>
      <c r="K732">
        <v>120102</v>
      </c>
      <c r="L732">
        <v>2020</v>
      </c>
      <c r="O732" t="s">
        <v>829</v>
      </c>
      <c r="AB732" t="s">
        <v>828</v>
      </c>
      <c r="AD732" t="s">
        <v>827</v>
      </c>
    </row>
    <row r="733" spans="1:31" x14ac:dyDescent="0.45">
      <c r="A733" t="s">
        <v>11759</v>
      </c>
      <c r="B733">
        <v>7</v>
      </c>
      <c r="D733" t="s">
        <v>826</v>
      </c>
      <c r="E733" t="s">
        <v>825</v>
      </c>
      <c r="F733" t="s">
        <v>824</v>
      </c>
      <c r="G733" t="s">
        <v>823</v>
      </c>
      <c r="H733">
        <v>94</v>
      </c>
      <c r="K733">
        <v>102183</v>
      </c>
      <c r="L733">
        <v>2021</v>
      </c>
      <c r="O733" t="s">
        <v>822</v>
      </c>
      <c r="AB733" t="s">
        <v>821</v>
      </c>
      <c r="AD733" t="s">
        <v>820</v>
      </c>
    </row>
    <row r="734" spans="1:31" x14ac:dyDescent="0.45">
      <c r="A734" t="s">
        <v>11759</v>
      </c>
      <c r="B734">
        <v>7</v>
      </c>
      <c r="D734" t="s">
        <v>819</v>
      </c>
      <c r="E734" t="s">
        <v>818</v>
      </c>
      <c r="F734" t="s">
        <v>817</v>
      </c>
      <c r="G734" t="s">
        <v>816</v>
      </c>
      <c r="H734">
        <v>413</v>
      </c>
      <c r="K734" t="s">
        <v>815</v>
      </c>
      <c r="L734">
        <v>2020</v>
      </c>
      <c r="O734" t="s">
        <v>814</v>
      </c>
      <c r="AB734" t="s">
        <v>813</v>
      </c>
      <c r="AD734" t="s">
        <v>812</v>
      </c>
    </row>
    <row r="735" spans="1:31" x14ac:dyDescent="0.45">
      <c r="A735" t="s">
        <v>11759</v>
      </c>
      <c r="B735">
        <v>7</v>
      </c>
      <c r="D735" t="s">
        <v>811</v>
      </c>
      <c r="E735" t="s">
        <v>810</v>
      </c>
      <c r="F735" t="s">
        <v>809</v>
      </c>
      <c r="G735" t="s">
        <v>808</v>
      </c>
      <c r="H735">
        <v>429</v>
      </c>
      <c r="K735">
        <v>109086</v>
      </c>
      <c r="L735">
        <v>2020</v>
      </c>
      <c r="O735" t="s">
        <v>807</v>
      </c>
      <c r="AB735" t="s">
        <v>806</v>
      </c>
      <c r="AD735" t="s">
        <v>805</v>
      </c>
    </row>
    <row r="736" spans="1:31" x14ac:dyDescent="0.45">
      <c r="A736" t="s">
        <v>11759</v>
      </c>
      <c r="B736">
        <v>7</v>
      </c>
      <c r="D736" t="s">
        <v>804</v>
      </c>
      <c r="E736" t="s">
        <v>803</v>
      </c>
      <c r="F736" t="s">
        <v>802</v>
      </c>
      <c r="G736" t="s">
        <v>795</v>
      </c>
      <c r="H736">
        <v>39</v>
      </c>
      <c r="I736">
        <v>1</v>
      </c>
      <c r="K736">
        <v>101456</v>
      </c>
      <c r="L736">
        <v>2022</v>
      </c>
      <c r="O736" t="s">
        <v>801</v>
      </c>
      <c r="AB736" t="s">
        <v>800</v>
      </c>
      <c r="AD736" t="s">
        <v>799</v>
      </c>
    </row>
    <row r="737" spans="1:30" x14ac:dyDescent="0.45">
      <c r="A737" t="s">
        <v>11759</v>
      </c>
      <c r="B737">
        <v>7</v>
      </c>
      <c r="D737" t="s">
        <v>798</v>
      </c>
      <c r="E737" t="s">
        <v>797</v>
      </c>
      <c r="F737" t="s">
        <v>796</v>
      </c>
      <c r="G737" t="s">
        <v>795</v>
      </c>
      <c r="H737">
        <v>38</v>
      </c>
      <c r="I737">
        <v>2</v>
      </c>
      <c r="K737">
        <v>101574</v>
      </c>
      <c r="L737">
        <v>2021</v>
      </c>
      <c r="O737" t="s">
        <v>794</v>
      </c>
      <c r="AB737" t="s">
        <v>793</v>
      </c>
      <c r="AD737" t="s">
        <v>792</v>
      </c>
    </row>
    <row r="738" spans="1:30" x14ac:dyDescent="0.45">
      <c r="A738" t="s">
        <v>11759</v>
      </c>
      <c r="B738">
        <v>7</v>
      </c>
      <c r="D738" t="s">
        <v>791</v>
      </c>
      <c r="E738" t="s">
        <v>790</v>
      </c>
      <c r="F738" t="s">
        <v>789</v>
      </c>
      <c r="G738" t="s">
        <v>788</v>
      </c>
      <c r="H738">
        <v>46</v>
      </c>
      <c r="I738">
        <v>7</v>
      </c>
      <c r="K738" t="s">
        <v>787</v>
      </c>
      <c r="L738">
        <v>2020</v>
      </c>
      <c r="O738" t="s">
        <v>786</v>
      </c>
      <c r="AB738" t="s">
        <v>785</v>
      </c>
    </row>
    <row r="739" spans="1:30" x14ac:dyDescent="0.45">
      <c r="A739" t="s">
        <v>11759</v>
      </c>
      <c r="B739">
        <v>7</v>
      </c>
      <c r="D739" t="s">
        <v>784</v>
      </c>
      <c r="E739" t="s">
        <v>783</v>
      </c>
      <c r="F739" t="s">
        <v>782</v>
      </c>
      <c r="G739" t="s">
        <v>781</v>
      </c>
      <c r="H739">
        <v>9</v>
      </c>
      <c r="I739">
        <v>5</v>
      </c>
      <c r="K739" t="s">
        <v>780</v>
      </c>
      <c r="L739">
        <v>2020</v>
      </c>
      <c r="O739" t="s">
        <v>779</v>
      </c>
      <c r="AB739" t="s">
        <v>778</v>
      </c>
      <c r="AD739" t="s">
        <v>777</v>
      </c>
    </row>
    <row r="740" spans="1:30" x14ac:dyDescent="0.45">
      <c r="A740" t="s">
        <v>11759</v>
      </c>
      <c r="B740">
        <v>7</v>
      </c>
      <c r="D740" t="s">
        <v>776</v>
      </c>
      <c r="E740" t="s">
        <v>775</v>
      </c>
      <c r="F740" t="s">
        <v>774</v>
      </c>
      <c r="G740" t="s">
        <v>773</v>
      </c>
      <c r="H740">
        <v>106</v>
      </c>
      <c r="K740">
        <v>102860</v>
      </c>
      <c r="L740">
        <v>2020</v>
      </c>
      <c r="O740" t="s">
        <v>772</v>
      </c>
      <c r="AB740" t="s">
        <v>771</v>
      </c>
      <c r="AD740" t="s">
        <v>770</v>
      </c>
    </row>
    <row r="741" spans="1:30" x14ac:dyDescent="0.45">
      <c r="A741" t="s">
        <v>11759</v>
      </c>
      <c r="B741">
        <v>7</v>
      </c>
      <c r="D741" t="s">
        <v>769</v>
      </c>
      <c r="E741" t="s">
        <v>768</v>
      </c>
      <c r="F741" t="s">
        <v>767</v>
      </c>
      <c r="G741" t="s">
        <v>766</v>
      </c>
      <c r="H741">
        <v>60</v>
      </c>
      <c r="K741">
        <v>102358</v>
      </c>
      <c r="L741">
        <v>2021</v>
      </c>
      <c r="O741" t="s">
        <v>765</v>
      </c>
      <c r="AB741" t="s">
        <v>764</v>
      </c>
      <c r="AD741" t="s">
        <v>763</v>
      </c>
    </row>
    <row r="742" spans="1:30" x14ac:dyDescent="0.45">
      <c r="A742" t="s">
        <v>11759</v>
      </c>
      <c r="B742">
        <v>7</v>
      </c>
      <c r="D742" t="s">
        <v>762</v>
      </c>
      <c r="E742" t="s">
        <v>761</v>
      </c>
      <c r="F742" t="s">
        <v>760</v>
      </c>
      <c r="G742" t="s">
        <v>759</v>
      </c>
      <c r="H742">
        <v>131</v>
      </c>
      <c r="K742" t="s">
        <v>758</v>
      </c>
      <c r="L742">
        <v>2021</v>
      </c>
      <c r="O742" t="s">
        <v>757</v>
      </c>
      <c r="AB742" t="s">
        <v>756</v>
      </c>
      <c r="AD742" t="s">
        <v>755</v>
      </c>
    </row>
    <row r="743" spans="1:30" x14ac:dyDescent="0.45">
      <c r="A743" t="s">
        <v>11759</v>
      </c>
      <c r="B743">
        <v>7</v>
      </c>
      <c r="D743" t="s">
        <v>754</v>
      </c>
      <c r="E743" t="s">
        <v>753</v>
      </c>
      <c r="F743" t="s">
        <v>752</v>
      </c>
      <c r="G743" t="s">
        <v>751</v>
      </c>
      <c r="H743">
        <v>168</v>
      </c>
      <c r="K743">
        <v>105477</v>
      </c>
      <c r="L743">
        <v>2021</v>
      </c>
      <c r="O743" t="s">
        <v>750</v>
      </c>
      <c r="AB743" t="s">
        <v>749</v>
      </c>
      <c r="AD743" t="s">
        <v>748</v>
      </c>
    </row>
    <row r="744" spans="1:30" x14ac:dyDescent="0.45">
      <c r="A744" t="s">
        <v>11759</v>
      </c>
      <c r="B744">
        <v>7</v>
      </c>
      <c r="D744" t="s">
        <v>747</v>
      </c>
      <c r="E744" t="s">
        <v>746</v>
      </c>
      <c r="F744" t="s">
        <v>745</v>
      </c>
      <c r="G744" t="s">
        <v>744</v>
      </c>
      <c r="H744">
        <v>90</v>
      </c>
      <c r="K744" t="s">
        <v>743</v>
      </c>
      <c r="L744">
        <v>2020</v>
      </c>
      <c r="O744" t="s">
        <v>742</v>
      </c>
      <c r="AB744" t="s">
        <v>741</v>
      </c>
      <c r="AD744" t="s">
        <v>740</v>
      </c>
    </row>
    <row r="745" spans="1:30" x14ac:dyDescent="0.45">
      <c r="A745" t="s">
        <v>11759</v>
      </c>
      <c r="B745">
        <v>7</v>
      </c>
      <c r="D745" t="s">
        <v>739</v>
      </c>
      <c r="E745" t="s">
        <v>738</v>
      </c>
      <c r="F745" t="s">
        <v>737</v>
      </c>
      <c r="G745" t="s">
        <v>736</v>
      </c>
      <c r="H745">
        <v>34</v>
      </c>
      <c r="K745">
        <v>100527</v>
      </c>
      <c r="L745">
        <v>2020</v>
      </c>
      <c r="N745" t="s">
        <v>735</v>
      </c>
      <c r="O745" t="s">
        <v>734</v>
      </c>
      <c r="AB745" t="s">
        <v>733</v>
      </c>
      <c r="AD745" t="s">
        <v>732</v>
      </c>
    </row>
    <row r="746" spans="1:30" x14ac:dyDescent="0.45">
      <c r="A746" t="s">
        <v>11759</v>
      </c>
      <c r="B746">
        <v>7</v>
      </c>
      <c r="D746" t="s">
        <v>731</v>
      </c>
      <c r="E746" t="s">
        <v>730</v>
      </c>
      <c r="F746" t="s">
        <v>729</v>
      </c>
      <c r="G746" t="s">
        <v>728</v>
      </c>
      <c r="H746">
        <v>1</v>
      </c>
      <c r="I746">
        <v>1</v>
      </c>
      <c r="K746" t="s">
        <v>727</v>
      </c>
      <c r="L746">
        <v>2021</v>
      </c>
      <c r="O746" t="s">
        <v>726</v>
      </c>
      <c r="AB746" t="s">
        <v>725</v>
      </c>
      <c r="AD746" t="s">
        <v>724</v>
      </c>
    </row>
    <row r="747" spans="1:30" x14ac:dyDescent="0.45">
      <c r="A747" t="s">
        <v>11759</v>
      </c>
      <c r="B747">
        <v>7</v>
      </c>
      <c r="D747" t="s">
        <v>723</v>
      </c>
      <c r="E747" t="s">
        <v>722</v>
      </c>
      <c r="F747" t="s">
        <v>721</v>
      </c>
      <c r="G747" t="s">
        <v>720</v>
      </c>
      <c r="H747">
        <v>192</v>
      </c>
      <c r="K747" t="s">
        <v>719</v>
      </c>
      <c r="L747">
        <v>2021</v>
      </c>
      <c r="N747" t="s">
        <v>718</v>
      </c>
      <c r="O747" t="s">
        <v>717</v>
      </c>
      <c r="AB747" t="s">
        <v>716</v>
      </c>
      <c r="AD747" t="s">
        <v>715</v>
      </c>
    </row>
    <row r="748" spans="1:30" x14ac:dyDescent="0.45">
      <c r="A748" t="s">
        <v>11759</v>
      </c>
      <c r="B748">
        <v>7</v>
      </c>
      <c r="D748" t="s">
        <v>714</v>
      </c>
      <c r="E748" t="s">
        <v>713</v>
      </c>
      <c r="F748" t="s">
        <v>712</v>
      </c>
      <c r="G748" t="s">
        <v>711</v>
      </c>
      <c r="H748">
        <v>1876</v>
      </c>
      <c r="I748">
        <v>1</v>
      </c>
      <c r="K748">
        <v>188571</v>
      </c>
      <c r="L748">
        <v>2021</v>
      </c>
      <c r="O748" t="s">
        <v>710</v>
      </c>
      <c r="AB748" t="s">
        <v>709</v>
      </c>
      <c r="AD748" t="s">
        <v>708</v>
      </c>
    </row>
    <row r="749" spans="1:30" x14ac:dyDescent="0.45">
      <c r="A749" t="s">
        <v>11759</v>
      </c>
      <c r="B749">
        <v>7</v>
      </c>
      <c r="D749" t="s">
        <v>707</v>
      </c>
      <c r="E749" t="s">
        <v>706</v>
      </c>
      <c r="F749" t="s">
        <v>705</v>
      </c>
      <c r="G749" t="s">
        <v>704</v>
      </c>
      <c r="H749">
        <v>7</v>
      </c>
      <c r="I749">
        <v>6</v>
      </c>
      <c r="L749">
        <v>2021</v>
      </c>
      <c r="O749" t="s">
        <v>703</v>
      </c>
      <c r="AB749" t="s">
        <v>702</v>
      </c>
      <c r="AD749" t="s">
        <v>701</v>
      </c>
    </row>
    <row r="750" spans="1:30" x14ac:dyDescent="0.45">
      <c r="A750" t="s">
        <v>11759</v>
      </c>
      <c r="B750">
        <v>7</v>
      </c>
      <c r="D750" t="s">
        <v>700</v>
      </c>
      <c r="E750" t="s">
        <v>699</v>
      </c>
      <c r="F750" t="s">
        <v>698</v>
      </c>
      <c r="G750" t="s">
        <v>697</v>
      </c>
      <c r="H750">
        <v>407</v>
      </c>
      <c r="K750">
        <v>126991</v>
      </c>
      <c r="L750">
        <v>2021</v>
      </c>
      <c r="O750" t="s">
        <v>696</v>
      </c>
      <c r="AB750" t="s">
        <v>695</v>
      </c>
      <c r="AD750" t="s">
        <v>694</v>
      </c>
    </row>
    <row r="751" spans="1:30" x14ac:dyDescent="0.45">
      <c r="A751" t="s">
        <v>11759</v>
      </c>
      <c r="B751">
        <v>7</v>
      </c>
      <c r="D751" t="s">
        <v>693</v>
      </c>
      <c r="E751" t="s">
        <v>692</v>
      </c>
      <c r="F751" t="s">
        <v>691</v>
      </c>
      <c r="G751" t="s">
        <v>690</v>
      </c>
      <c r="H751">
        <v>97</v>
      </c>
      <c r="K751">
        <v>104703</v>
      </c>
      <c r="L751">
        <v>2020</v>
      </c>
      <c r="O751" t="s">
        <v>689</v>
      </c>
      <c r="AB751" t="s">
        <v>688</v>
      </c>
      <c r="AD751" t="s">
        <v>687</v>
      </c>
    </row>
    <row r="752" spans="1:30" x14ac:dyDescent="0.45">
      <c r="A752" t="s">
        <v>11759</v>
      </c>
      <c r="B752">
        <v>7</v>
      </c>
      <c r="D752" t="s">
        <v>686</v>
      </c>
      <c r="E752" t="s">
        <v>685</v>
      </c>
      <c r="F752" t="s">
        <v>684</v>
      </c>
      <c r="G752" t="s">
        <v>683</v>
      </c>
      <c r="H752">
        <v>3</v>
      </c>
      <c r="K752">
        <v>100074</v>
      </c>
      <c r="L752">
        <v>2021</v>
      </c>
      <c r="O752" t="s">
        <v>682</v>
      </c>
      <c r="AB752" t="s">
        <v>681</v>
      </c>
      <c r="AD752" t="s">
        <v>680</v>
      </c>
    </row>
    <row r="753" spans="1:30" x14ac:dyDescent="0.45">
      <c r="A753" t="s">
        <v>11759</v>
      </c>
      <c r="B753">
        <v>7</v>
      </c>
      <c r="D753" t="s">
        <v>679</v>
      </c>
      <c r="E753" t="s">
        <v>678</v>
      </c>
      <c r="F753" t="s">
        <v>677</v>
      </c>
      <c r="G753" t="s">
        <v>676</v>
      </c>
      <c r="H753">
        <v>49</v>
      </c>
      <c r="K753">
        <v>101283</v>
      </c>
      <c r="L753">
        <v>2021</v>
      </c>
      <c r="O753" t="s">
        <v>675</v>
      </c>
      <c r="AB753" t="s">
        <v>674</v>
      </c>
      <c r="AD753" t="s">
        <v>673</v>
      </c>
    </row>
    <row r="754" spans="1:30" x14ac:dyDescent="0.45">
      <c r="A754" t="s">
        <v>11759</v>
      </c>
      <c r="B754">
        <v>7</v>
      </c>
      <c r="D754" t="s">
        <v>672</v>
      </c>
      <c r="E754" t="s">
        <v>671</v>
      </c>
      <c r="F754" t="s">
        <v>670</v>
      </c>
      <c r="G754" t="s">
        <v>669</v>
      </c>
      <c r="H754">
        <v>259</v>
      </c>
      <c r="K754">
        <v>107432</v>
      </c>
      <c r="L754">
        <v>2021</v>
      </c>
      <c r="O754" t="s">
        <v>668</v>
      </c>
      <c r="AB754" t="s">
        <v>667</v>
      </c>
      <c r="AD754" t="s">
        <v>666</v>
      </c>
    </row>
    <row r="755" spans="1:30" x14ac:dyDescent="0.45">
      <c r="A755" t="s">
        <v>11759</v>
      </c>
      <c r="B755">
        <v>7</v>
      </c>
      <c r="D755" t="s">
        <v>665</v>
      </c>
      <c r="E755" t="s">
        <v>664</v>
      </c>
      <c r="F755" t="s">
        <v>663</v>
      </c>
      <c r="G755" t="s">
        <v>662</v>
      </c>
      <c r="H755">
        <v>58</v>
      </c>
      <c r="K755">
        <v>101526</v>
      </c>
      <c r="L755">
        <v>2021</v>
      </c>
      <c r="O755" t="s">
        <v>661</v>
      </c>
      <c r="AB755" t="s">
        <v>660</v>
      </c>
      <c r="AD755" t="s">
        <v>659</v>
      </c>
    </row>
    <row r="756" spans="1:30" x14ac:dyDescent="0.45">
      <c r="A756" t="s">
        <v>11759</v>
      </c>
      <c r="B756">
        <v>7</v>
      </c>
      <c r="D756" t="s">
        <v>658</v>
      </c>
      <c r="E756" t="s">
        <v>657</v>
      </c>
      <c r="F756" t="s">
        <v>656</v>
      </c>
      <c r="G756" t="s">
        <v>655</v>
      </c>
      <c r="H756">
        <v>22</v>
      </c>
      <c r="I756">
        <v>7</v>
      </c>
      <c r="L756">
        <v>2020</v>
      </c>
      <c r="O756" t="s">
        <v>654</v>
      </c>
      <c r="AB756" t="s">
        <v>653</v>
      </c>
      <c r="AD756" t="s">
        <v>652</v>
      </c>
    </row>
    <row r="757" spans="1:30" x14ac:dyDescent="0.45">
      <c r="A757" t="s">
        <v>11759</v>
      </c>
      <c r="B757">
        <v>7</v>
      </c>
      <c r="D757" t="s">
        <v>651</v>
      </c>
      <c r="E757" t="s">
        <v>650</v>
      </c>
      <c r="F757" t="s">
        <v>649</v>
      </c>
      <c r="G757" t="s">
        <v>648</v>
      </c>
      <c r="H757">
        <v>20</v>
      </c>
      <c r="I757">
        <v>5</v>
      </c>
      <c r="K757" t="s">
        <v>647</v>
      </c>
      <c r="L757">
        <v>2021</v>
      </c>
      <c r="O757" t="s">
        <v>646</v>
      </c>
      <c r="AB757" t="s">
        <v>645</v>
      </c>
      <c r="AD757" t="s">
        <v>644</v>
      </c>
    </row>
    <row r="758" spans="1:30" x14ac:dyDescent="0.45">
      <c r="A758" t="s">
        <v>11759</v>
      </c>
      <c r="B758">
        <v>7</v>
      </c>
      <c r="D758" t="s">
        <v>643</v>
      </c>
      <c r="E758" t="s">
        <v>642</v>
      </c>
      <c r="F758" t="s">
        <v>641</v>
      </c>
      <c r="G758" t="s">
        <v>640</v>
      </c>
      <c r="H758">
        <v>128</v>
      </c>
      <c r="K758">
        <v>107839</v>
      </c>
      <c r="L758">
        <v>2021</v>
      </c>
      <c r="O758" t="s">
        <v>639</v>
      </c>
      <c r="AB758" t="s">
        <v>638</v>
      </c>
      <c r="AD758" t="s">
        <v>637</v>
      </c>
    </row>
    <row r="759" spans="1:30" x14ac:dyDescent="0.45">
      <c r="A759" t="s">
        <v>11759</v>
      </c>
      <c r="B759">
        <v>7</v>
      </c>
      <c r="D759" t="s">
        <v>636</v>
      </c>
      <c r="E759" t="s">
        <v>635</v>
      </c>
      <c r="F759" t="s">
        <v>634</v>
      </c>
      <c r="G759" t="s">
        <v>633</v>
      </c>
      <c r="H759">
        <v>1</v>
      </c>
      <c r="I759">
        <v>5</v>
      </c>
      <c r="K759">
        <v>100058</v>
      </c>
      <c r="L759">
        <v>2020</v>
      </c>
      <c r="O759" t="s">
        <v>632</v>
      </c>
      <c r="AB759" t="s">
        <v>631</v>
      </c>
      <c r="AD759" t="s">
        <v>630</v>
      </c>
    </row>
    <row r="760" spans="1:30" x14ac:dyDescent="0.45">
      <c r="A760" t="s">
        <v>11759</v>
      </c>
      <c r="B760">
        <v>7</v>
      </c>
      <c r="D760" t="s">
        <v>629</v>
      </c>
      <c r="E760" t="s">
        <v>628</v>
      </c>
      <c r="F760" t="s">
        <v>627</v>
      </c>
      <c r="G760" t="s">
        <v>626</v>
      </c>
      <c r="H760">
        <v>275</v>
      </c>
      <c r="K760">
        <v>124126</v>
      </c>
      <c r="L760">
        <v>2020</v>
      </c>
      <c r="O760" t="s">
        <v>625</v>
      </c>
      <c r="AB760" t="s">
        <v>624</v>
      </c>
      <c r="AD760" t="s">
        <v>623</v>
      </c>
    </row>
    <row r="761" spans="1:30" x14ac:dyDescent="0.45">
      <c r="A761" t="s">
        <v>11759</v>
      </c>
      <c r="B761">
        <v>7</v>
      </c>
      <c r="D761" t="s">
        <v>622</v>
      </c>
      <c r="E761" t="s">
        <v>621</v>
      </c>
      <c r="F761" t="s">
        <v>620</v>
      </c>
      <c r="G761" t="s">
        <v>619</v>
      </c>
      <c r="H761">
        <v>2</v>
      </c>
      <c r="K761">
        <v>100129</v>
      </c>
      <c r="L761">
        <v>2021</v>
      </c>
      <c r="O761" t="s">
        <v>618</v>
      </c>
      <c r="AB761" t="s">
        <v>617</v>
      </c>
      <c r="AD761" t="s">
        <v>616</v>
      </c>
    </row>
    <row r="762" spans="1:30" x14ac:dyDescent="0.45">
      <c r="A762" t="s">
        <v>11759</v>
      </c>
      <c r="B762">
        <v>7</v>
      </c>
      <c r="D762" t="s">
        <v>615</v>
      </c>
      <c r="E762" t="s">
        <v>614</v>
      </c>
      <c r="F762" t="s">
        <v>613</v>
      </c>
      <c r="G762" t="s">
        <v>612</v>
      </c>
      <c r="H762">
        <v>244</v>
      </c>
      <c r="K762">
        <v>111796</v>
      </c>
      <c r="L762">
        <v>2020</v>
      </c>
      <c r="O762" t="s">
        <v>611</v>
      </c>
      <c r="AB762" t="s">
        <v>610</v>
      </c>
      <c r="AD762" t="s">
        <v>609</v>
      </c>
    </row>
    <row r="763" spans="1:30" x14ac:dyDescent="0.45">
      <c r="A763" t="s">
        <v>11759</v>
      </c>
      <c r="B763">
        <v>7</v>
      </c>
      <c r="D763" t="s">
        <v>608</v>
      </c>
      <c r="E763" t="s">
        <v>607</v>
      </c>
      <c r="F763" t="s">
        <v>606</v>
      </c>
      <c r="G763" t="s">
        <v>605</v>
      </c>
      <c r="H763">
        <v>64</v>
      </c>
      <c r="K763">
        <v>102503</v>
      </c>
      <c r="L763">
        <v>2021</v>
      </c>
      <c r="O763" t="s">
        <v>604</v>
      </c>
      <c r="AB763" t="s">
        <v>603</v>
      </c>
      <c r="AD763" t="s">
        <v>602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82C6C-BE50-4BCB-8776-FF851958BFDB}">
  <dimension ref="A1:I763"/>
  <sheetViews>
    <sheetView workbookViewId="0">
      <selection sqref="A1:I763"/>
    </sheetView>
  </sheetViews>
  <sheetFormatPr defaultRowHeight="14.25" x14ac:dyDescent="0.45"/>
  <cols>
    <col min="1" max="1" width="11.19921875" bestFit="1" customWidth="1"/>
    <col min="2" max="2" width="6.86328125" bestFit="1" customWidth="1"/>
    <col min="3" max="4" width="80.53125" bestFit="1" customWidth="1"/>
    <col min="5" max="5" width="57.33203125" bestFit="1" customWidth="1"/>
    <col min="6" max="6" width="6.53125" bestFit="1" customWidth="1"/>
    <col min="7" max="7" width="58.53125" bestFit="1" customWidth="1"/>
    <col min="8" max="11" width="80.53125" bestFit="1" customWidth="1"/>
    <col min="12" max="12" width="57.33203125" bestFit="1" customWidth="1"/>
    <col min="13" max="13" width="9.19921875" bestFit="1" customWidth="1"/>
    <col min="14" max="14" width="9.53125" bestFit="1" customWidth="1"/>
    <col min="15" max="15" width="8.46484375" bestFit="1" customWidth="1"/>
    <col min="16" max="16" width="11.33203125" bestFit="1" customWidth="1"/>
    <col min="17" max="17" width="9.33203125" bestFit="1" customWidth="1"/>
    <col min="18" max="18" width="9.53125" bestFit="1" customWidth="1"/>
    <col min="19" max="19" width="80.53125" bestFit="1" customWidth="1"/>
    <col min="20" max="21" width="58.53125" bestFit="1" customWidth="1"/>
    <col min="22" max="22" width="9.33203125" bestFit="1" customWidth="1"/>
    <col min="23" max="23" width="8.6640625" bestFit="1" customWidth="1"/>
    <col min="24" max="24" width="33.6640625" bestFit="1" customWidth="1"/>
    <col min="25" max="25" width="28.53125" bestFit="1" customWidth="1"/>
    <col min="26" max="26" width="12" bestFit="1" customWidth="1"/>
    <col min="27" max="27" width="12.46484375" bestFit="1" customWidth="1"/>
    <col min="28" max="28" width="14.796875" bestFit="1" customWidth="1"/>
    <col min="29" max="29" width="11.46484375" bestFit="1" customWidth="1"/>
    <col min="30" max="30" width="14.1328125" bestFit="1" customWidth="1"/>
    <col min="31" max="31" width="8.33203125" bestFit="1" customWidth="1"/>
    <col min="32" max="32" width="9" bestFit="1" customWidth="1"/>
    <col min="33" max="36" width="80.53125" bestFit="1" customWidth="1"/>
    <col min="37" max="37" width="10.1328125" bestFit="1" customWidth="1"/>
  </cols>
  <sheetData>
    <row r="1" spans="1:9" x14ac:dyDescent="0.45">
      <c r="A1" t="s">
        <v>385</v>
      </c>
      <c r="B1" t="s">
        <v>11763</v>
      </c>
      <c r="C1" t="s">
        <v>1</v>
      </c>
      <c r="D1" t="s">
        <v>2</v>
      </c>
      <c r="E1" t="s">
        <v>3</v>
      </c>
      <c r="F1" t="s">
        <v>5846</v>
      </c>
      <c r="G1" t="s">
        <v>12</v>
      </c>
      <c r="H1" t="s">
        <v>14</v>
      </c>
      <c r="I1" t="s">
        <v>15</v>
      </c>
    </row>
    <row r="2" spans="1:9" x14ac:dyDescent="0.45">
      <c r="A2" t="s">
        <v>11759</v>
      </c>
      <c r="B2">
        <v>7</v>
      </c>
      <c r="C2" t="s">
        <v>5826</v>
      </c>
      <c r="D2" t="s">
        <v>5825</v>
      </c>
      <c r="E2" t="s">
        <v>1980</v>
      </c>
      <c r="F2">
        <v>2024</v>
      </c>
      <c r="G2" t="s">
        <v>5823</v>
      </c>
      <c r="H2" t="s">
        <v>5822</v>
      </c>
      <c r="I2" t="s">
        <v>5821</v>
      </c>
    </row>
    <row r="3" spans="1:9" x14ac:dyDescent="0.45">
      <c r="A3" t="s">
        <v>11759</v>
      </c>
      <c r="B3">
        <v>7</v>
      </c>
      <c r="C3" t="s">
        <v>5819</v>
      </c>
      <c r="D3" t="s">
        <v>5818</v>
      </c>
      <c r="E3" t="s">
        <v>773</v>
      </c>
      <c r="F3">
        <v>2024</v>
      </c>
      <c r="G3" t="s">
        <v>5817</v>
      </c>
      <c r="H3" t="s">
        <v>5816</v>
      </c>
      <c r="I3" t="s">
        <v>5815</v>
      </c>
    </row>
    <row r="4" spans="1:9" x14ac:dyDescent="0.45">
      <c r="A4" t="s">
        <v>11759</v>
      </c>
      <c r="B4">
        <v>7</v>
      </c>
      <c r="C4" t="s">
        <v>5813</v>
      </c>
      <c r="D4" t="s">
        <v>5812</v>
      </c>
      <c r="E4" t="s">
        <v>3219</v>
      </c>
      <c r="F4">
        <v>2024</v>
      </c>
      <c r="G4" t="s">
        <v>5811</v>
      </c>
      <c r="H4" t="s">
        <v>5810</v>
      </c>
    </row>
    <row r="5" spans="1:9" x14ac:dyDescent="0.45">
      <c r="A5" t="s">
        <v>11759</v>
      </c>
      <c r="B5">
        <v>7</v>
      </c>
      <c r="C5" t="s">
        <v>5808</v>
      </c>
      <c r="D5" t="s">
        <v>5807</v>
      </c>
      <c r="E5" t="s">
        <v>640</v>
      </c>
      <c r="F5">
        <v>2024</v>
      </c>
      <c r="G5" t="s">
        <v>5806</v>
      </c>
      <c r="H5" t="s">
        <v>5805</v>
      </c>
      <c r="I5" t="s">
        <v>5804</v>
      </c>
    </row>
    <row r="6" spans="1:9" x14ac:dyDescent="0.45">
      <c r="A6" t="s">
        <v>11759</v>
      </c>
      <c r="B6">
        <v>7</v>
      </c>
      <c r="C6" t="s">
        <v>5802</v>
      </c>
      <c r="D6" t="s">
        <v>5801</v>
      </c>
      <c r="E6" t="s">
        <v>4411</v>
      </c>
      <c r="F6">
        <v>2024</v>
      </c>
      <c r="G6" t="s">
        <v>5800</v>
      </c>
      <c r="H6" t="s">
        <v>5799</v>
      </c>
      <c r="I6" t="s">
        <v>5798</v>
      </c>
    </row>
    <row r="7" spans="1:9" x14ac:dyDescent="0.45">
      <c r="A7" t="s">
        <v>11759</v>
      </c>
      <c r="B7">
        <v>7</v>
      </c>
      <c r="C7" t="s">
        <v>5796</v>
      </c>
      <c r="D7" t="s">
        <v>5795</v>
      </c>
      <c r="E7" t="s">
        <v>795</v>
      </c>
      <c r="F7">
        <v>2024</v>
      </c>
      <c r="G7" t="s">
        <v>5794</v>
      </c>
      <c r="H7" t="s">
        <v>5793</v>
      </c>
      <c r="I7" t="s">
        <v>5792</v>
      </c>
    </row>
    <row r="8" spans="1:9" x14ac:dyDescent="0.45">
      <c r="A8" t="s">
        <v>11759</v>
      </c>
      <c r="B8">
        <v>7</v>
      </c>
      <c r="C8" t="s">
        <v>5790</v>
      </c>
      <c r="D8" t="s">
        <v>5789</v>
      </c>
      <c r="E8" t="s">
        <v>2981</v>
      </c>
      <c r="F8">
        <v>2024</v>
      </c>
      <c r="G8" t="s">
        <v>5788</v>
      </c>
      <c r="H8" t="s">
        <v>5787</v>
      </c>
      <c r="I8" t="s">
        <v>5786</v>
      </c>
    </row>
    <row r="9" spans="1:9" x14ac:dyDescent="0.45">
      <c r="A9" t="s">
        <v>11759</v>
      </c>
      <c r="B9">
        <v>7</v>
      </c>
      <c r="C9" t="s">
        <v>5784</v>
      </c>
      <c r="D9" t="s">
        <v>5783</v>
      </c>
      <c r="E9" t="s">
        <v>4614</v>
      </c>
      <c r="F9">
        <v>2024</v>
      </c>
      <c r="G9" t="s">
        <v>5781</v>
      </c>
      <c r="H9" t="s">
        <v>5780</v>
      </c>
      <c r="I9" t="s">
        <v>5779</v>
      </c>
    </row>
    <row r="10" spans="1:9" x14ac:dyDescent="0.45">
      <c r="A10" t="s">
        <v>11759</v>
      </c>
      <c r="B10">
        <v>7</v>
      </c>
      <c r="C10" t="s">
        <v>5777</v>
      </c>
      <c r="D10" t="s">
        <v>5776</v>
      </c>
      <c r="E10" t="s">
        <v>1731</v>
      </c>
      <c r="F10">
        <v>2024</v>
      </c>
      <c r="G10" t="s">
        <v>5775</v>
      </c>
      <c r="H10" t="s">
        <v>5774</v>
      </c>
      <c r="I10" t="s">
        <v>5773</v>
      </c>
    </row>
    <row r="11" spans="1:9" x14ac:dyDescent="0.45">
      <c r="A11" t="s">
        <v>11759</v>
      </c>
      <c r="B11">
        <v>7</v>
      </c>
      <c r="C11" t="s">
        <v>5771</v>
      </c>
      <c r="D11" t="s">
        <v>5770</v>
      </c>
      <c r="E11" t="s">
        <v>3425</v>
      </c>
      <c r="F11">
        <v>2024</v>
      </c>
      <c r="G11" t="s">
        <v>5769</v>
      </c>
      <c r="H11" t="s">
        <v>5768</v>
      </c>
      <c r="I11" t="s">
        <v>5767</v>
      </c>
    </row>
    <row r="12" spans="1:9" x14ac:dyDescent="0.45">
      <c r="A12" t="s">
        <v>11759</v>
      </c>
      <c r="B12">
        <v>7</v>
      </c>
      <c r="C12" t="s">
        <v>5765</v>
      </c>
      <c r="D12" t="s">
        <v>5764</v>
      </c>
      <c r="E12" t="s">
        <v>5763</v>
      </c>
      <c r="F12">
        <v>2024</v>
      </c>
      <c r="G12" t="s">
        <v>5762</v>
      </c>
      <c r="H12" t="s">
        <v>5761</v>
      </c>
      <c r="I12" t="s">
        <v>5760</v>
      </c>
    </row>
    <row r="13" spans="1:9" x14ac:dyDescent="0.45">
      <c r="A13" t="s">
        <v>11759</v>
      </c>
      <c r="B13">
        <v>7</v>
      </c>
      <c r="C13" t="s">
        <v>5758</v>
      </c>
      <c r="D13" t="s">
        <v>5757</v>
      </c>
      <c r="E13" t="s">
        <v>5476</v>
      </c>
      <c r="F13">
        <v>2024</v>
      </c>
      <c r="G13" t="s">
        <v>5756</v>
      </c>
      <c r="H13" t="s">
        <v>5755</v>
      </c>
      <c r="I13" t="s">
        <v>5754</v>
      </c>
    </row>
    <row r="14" spans="1:9" x14ac:dyDescent="0.45">
      <c r="A14" t="s">
        <v>11759</v>
      </c>
      <c r="B14">
        <v>7</v>
      </c>
      <c r="C14" t="s">
        <v>5752</v>
      </c>
      <c r="D14" t="s">
        <v>5751</v>
      </c>
      <c r="E14" t="s">
        <v>4147</v>
      </c>
      <c r="F14">
        <v>2024</v>
      </c>
      <c r="G14" t="s">
        <v>5750</v>
      </c>
      <c r="H14" t="s">
        <v>5749</v>
      </c>
      <c r="I14" t="s">
        <v>5748</v>
      </c>
    </row>
    <row r="15" spans="1:9" x14ac:dyDescent="0.45">
      <c r="A15" t="s">
        <v>11759</v>
      </c>
      <c r="B15">
        <v>7</v>
      </c>
      <c r="C15" t="s">
        <v>5746</v>
      </c>
      <c r="D15" t="s">
        <v>5745</v>
      </c>
      <c r="E15" t="s">
        <v>5744</v>
      </c>
      <c r="F15">
        <v>2024</v>
      </c>
      <c r="G15" t="s">
        <v>5742</v>
      </c>
      <c r="H15" t="s">
        <v>5741</v>
      </c>
    </row>
    <row r="16" spans="1:9" x14ac:dyDescent="0.45">
      <c r="A16" t="s">
        <v>11759</v>
      </c>
      <c r="B16">
        <v>7</v>
      </c>
      <c r="C16" t="s">
        <v>5739</v>
      </c>
      <c r="D16" t="s">
        <v>5738</v>
      </c>
      <c r="E16" t="s">
        <v>1581</v>
      </c>
      <c r="F16">
        <v>2024</v>
      </c>
      <c r="G16" t="s">
        <v>5737</v>
      </c>
      <c r="H16" t="s">
        <v>5736</v>
      </c>
      <c r="I16" t="s">
        <v>5735</v>
      </c>
    </row>
    <row r="17" spans="1:9" x14ac:dyDescent="0.45">
      <c r="A17" t="s">
        <v>11759</v>
      </c>
      <c r="B17">
        <v>7</v>
      </c>
      <c r="C17" t="s">
        <v>5733</v>
      </c>
      <c r="D17" t="s">
        <v>5732</v>
      </c>
      <c r="E17" t="s">
        <v>3810</v>
      </c>
      <c r="F17">
        <v>2024</v>
      </c>
      <c r="G17" t="s">
        <v>5731</v>
      </c>
      <c r="H17" t="s">
        <v>5730</v>
      </c>
      <c r="I17" t="s">
        <v>5729</v>
      </c>
    </row>
    <row r="18" spans="1:9" x14ac:dyDescent="0.45">
      <c r="A18" t="s">
        <v>11759</v>
      </c>
      <c r="B18">
        <v>7</v>
      </c>
      <c r="C18" t="s">
        <v>5727</v>
      </c>
      <c r="D18" t="s">
        <v>5726</v>
      </c>
      <c r="E18" t="s">
        <v>1731</v>
      </c>
      <c r="F18">
        <v>2024</v>
      </c>
      <c r="G18" t="s">
        <v>5725</v>
      </c>
      <c r="H18" t="s">
        <v>5724</v>
      </c>
      <c r="I18" t="s">
        <v>5723</v>
      </c>
    </row>
    <row r="19" spans="1:9" x14ac:dyDescent="0.45">
      <c r="A19" t="s">
        <v>11759</v>
      </c>
      <c r="B19">
        <v>7</v>
      </c>
      <c r="C19" t="s">
        <v>5721</v>
      </c>
      <c r="D19" t="s">
        <v>5720</v>
      </c>
      <c r="E19" t="s">
        <v>3189</v>
      </c>
      <c r="F19">
        <v>2024</v>
      </c>
      <c r="G19" t="s">
        <v>5719</v>
      </c>
      <c r="H19" t="s">
        <v>5718</v>
      </c>
      <c r="I19" t="s">
        <v>5717</v>
      </c>
    </row>
    <row r="20" spans="1:9" x14ac:dyDescent="0.45">
      <c r="A20" t="s">
        <v>11759</v>
      </c>
      <c r="B20">
        <v>7</v>
      </c>
      <c r="C20" t="s">
        <v>5715</v>
      </c>
      <c r="D20" t="s">
        <v>5714</v>
      </c>
      <c r="E20" t="s">
        <v>795</v>
      </c>
      <c r="F20">
        <v>2024</v>
      </c>
      <c r="G20" t="s">
        <v>5713</v>
      </c>
      <c r="H20" t="s">
        <v>5712</v>
      </c>
      <c r="I20" t="s">
        <v>5711</v>
      </c>
    </row>
    <row r="21" spans="1:9" x14ac:dyDescent="0.45">
      <c r="A21" t="s">
        <v>11759</v>
      </c>
      <c r="B21">
        <v>7</v>
      </c>
      <c r="C21" t="s">
        <v>5709</v>
      </c>
      <c r="D21" t="s">
        <v>5708</v>
      </c>
      <c r="E21" t="s">
        <v>893</v>
      </c>
      <c r="F21">
        <v>2024</v>
      </c>
      <c r="G21" t="s">
        <v>5706</v>
      </c>
      <c r="H21" t="s">
        <v>5705</v>
      </c>
      <c r="I21" t="s">
        <v>5704</v>
      </c>
    </row>
    <row r="22" spans="1:9" x14ac:dyDescent="0.45">
      <c r="A22" t="s">
        <v>11759</v>
      </c>
      <c r="B22">
        <v>7</v>
      </c>
      <c r="C22" t="s">
        <v>5702</v>
      </c>
      <c r="D22" t="s">
        <v>5701</v>
      </c>
      <c r="E22" t="s">
        <v>979</v>
      </c>
      <c r="F22">
        <v>2024</v>
      </c>
      <c r="G22" t="s">
        <v>5700</v>
      </c>
      <c r="H22" t="s">
        <v>5699</v>
      </c>
      <c r="I22" t="s">
        <v>5698</v>
      </c>
    </row>
    <row r="23" spans="1:9" x14ac:dyDescent="0.45">
      <c r="A23" t="s">
        <v>11759</v>
      </c>
      <c r="B23">
        <v>7</v>
      </c>
      <c r="C23" t="s">
        <v>5696</v>
      </c>
      <c r="D23" t="s">
        <v>5695</v>
      </c>
      <c r="E23" t="s">
        <v>640</v>
      </c>
      <c r="F23">
        <v>2024</v>
      </c>
      <c r="G23" t="s">
        <v>5694</v>
      </c>
      <c r="H23" t="s">
        <v>5693</v>
      </c>
      <c r="I23" t="s">
        <v>5692</v>
      </c>
    </row>
    <row r="24" spans="1:9" x14ac:dyDescent="0.45">
      <c r="A24" t="s">
        <v>11759</v>
      </c>
      <c r="B24">
        <v>7</v>
      </c>
      <c r="C24" t="s">
        <v>5690</v>
      </c>
      <c r="D24" t="s">
        <v>5689</v>
      </c>
      <c r="E24" t="s">
        <v>1980</v>
      </c>
      <c r="F24">
        <v>2024</v>
      </c>
      <c r="G24" t="s">
        <v>5687</v>
      </c>
      <c r="H24" t="s">
        <v>5686</v>
      </c>
      <c r="I24" t="s">
        <v>5685</v>
      </c>
    </row>
    <row r="25" spans="1:9" x14ac:dyDescent="0.45">
      <c r="A25" t="s">
        <v>11759</v>
      </c>
      <c r="B25">
        <v>7</v>
      </c>
      <c r="C25" t="s">
        <v>5683</v>
      </c>
      <c r="D25" t="s">
        <v>5682</v>
      </c>
      <c r="E25" t="s">
        <v>766</v>
      </c>
      <c r="F25">
        <v>2024</v>
      </c>
      <c r="G25" t="s">
        <v>5681</v>
      </c>
      <c r="H25" t="s">
        <v>5680</v>
      </c>
      <c r="I25" t="s">
        <v>5679</v>
      </c>
    </row>
    <row r="26" spans="1:9" x14ac:dyDescent="0.45">
      <c r="A26" t="s">
        <v>11759</v>
      </c>
      <c r="B26">
        <v>7</v>
      </c>
      <c r="C26" t="s">
        <v>5677</v>
      </c>
      <c r="D26" t="s">
        <v>5676</v>
      </c>
      <c r="E26" t="s">
        <v>2981</v>
      </c>
      <c r="F26">
        <v>2024</v>
      </c>
      <c r="G26" t="s">
        <v>5675</v>
      </c>
      <c r="H26" t="s">
        <v>5674</v>
      </c>
      <c r="I26" t="s">
        <v>5673</v>
      </c>
    </row>
    <row r="27" spans="1:9" x14ac:dyDescent="0.45">
      <c r="A27" t="s">
        <v>11759</v>
      </c>
      <c r="B27">
        <v>7</v>
      </c>
      <c r="C27" t="s">
        <v>5671</v>
      </c>
      <c r="D27" t="s">
        <v>5670</v>
      </c>
      <c r="E27" t="s">
        <v>4500</v>
      </c>
      <c r="F27">
        <v>2024</v>
      </c>
      <c r="G27" t="s">
        <v>5669</v>
      </c>
      <c r="H27" t="s">
        <v>5668</v>
      </c>
      <c r="I27" t="s">
        <v>5667</v>
      </c>
    </row>
    <row r="28" spans="1:9" x14ac:dyDescent="0.45">
      <c r="A28" t="s">
        <v>11759</v>
      </c>
      <c r="B28">
        <v>7</v>
      </c>
      <c r="C28" t="s">
        <v>5665</v>
      </c>
      <c r="D28" t="s">
        <v>5664</v>
      </c>
      <c r="E28" t="s">
        <v>1769</v>
      </c>
      <c r="F28">
        <v>2024</v>
      </c>
      <c r="G28" t="s">
        <v>5663</v>
      </c>
      <c r="H28" t="s">
        <v>5662</v>
      </c>
      <c r="I28" t="s">
        <v>5661</v>
      </c>
    </row>
    <row r="29" spans="1:9" x14ac:dyDescent="0.45">
      <c r="A29" t="s">
        <v>11759</v>
      </c>
      <c r="B29">
        <v>7</v>
      </c>
      <c r="C29" t="s">
        <v>5659</v>
      </c>
      <c r="D29" t="s">
        <v>5658</v>
      </c>
      <c r="E29" t="s">
        <v>5657</v>
      </c>
      <c r="F29">
        <v>2024</v>
      </c>
      <c r="G29" t="s">
        <v>5656</v>
      </c>
      <c r="H29" t="s">
        <v>5655</v>
      </c>
      <c r="I29" t="s">
        <v>5654</v>
      </c>
    </row>
    <row r="30" spans="1:9" x14ac:dyDescent="0.45">
      <c r="A30" t="s">
        <v>11759</v>
      </c>
      <c r="B30">
        <v>7</v>
      </c>
      <c r="C30" t="s">
        <v>5652</v>
      </c>
      <c r="D30" t="s">
        <v>5651</v>
      </c>
      <c r="E30" t="s">
        <v>5650</v>
      </c>
      <c r="F30">
        <v>2024</v>
      </c>
      <c r="G30" t="s">
        <v>5649</v>
      </c>
      <c r="H30" t="s">
        <v>5648</v>
      </c>
      <c r="I30" t="s">
        <v>5647</v>
      </c>
    </row>
    <row r="31" spans="1:9" x14ac:dyDescent="0.45">
      <c r="A31" t="s">
        <v>11759</v>
      </c>
      <c r="B31">
        <v>7</v>
      </c>
      <c r="C31" t="s">
        <v>5645</v>
      </c>
      <c r="D31" t="s">
        <v>5644</v>
      </c>
      <c r="E31" t="s">
        <v>5643</v>
      </c>
      <c r="F31">
        <v>2024</v>
      </c>
      <c r="G31" t="s">
        <v>5642</v>
      </c>
      <c r="H31" t="s">
        <v>5641</v>
      </c>
      <c r="I31" t="s">
        <v>5640</v>
      </c>
    </row>
    <row r="32" spans="1:9" x14ac:dyDescent="0.45">
      <c r="A32" t="s">
        <v>11759</v>
      </c>
      <c r="B32">
        <v>7</v>
      </c>
      <c r="C32" t="s">
        <v>5638</v>
      </c>
      <c r="D32" t="s">
        <v>5637</v>
      </c>
      <c r="E32" t="s">
        <v>5636</v>
      </c>
      <c r="F32">
        <v>2024</v>
      </c>
      <c r="G32" t="s">
        <v>5635</v>
      </c>
      <c r="H32" t="s">
        <v>5634</v>
      </c>
      <c r="I32" t="s">
        <v>5633</v>
      </c>
    </row>
    <row r="33" spans="1:9" x14ac:dyDescent="0.45">
      <c r="A33" t="s">
        <v>11759</v>
      </c>
      <c r="B33">
        <v>7</v>
      </c>
      <c r="C33" t="s">
        <v>5631</v>
      </c>
      <c r="D33" t="s">
        <v>5630</v>
      </c>
      <c r="E33" t="s">
        <v>1178</v>
      </c>
      <c r="F33">
        <v>2024</v>
      </c>
      <c r="G33" t="s">
        <v>5629</v>
      </c>
      <c r="H33" t="s">
        <v>5628</v>
      </c>
      <c r="I33" t="s">
        <v>5627</v>
      </c>
    </row>
    <row r="34" spans="1:9" x14ac:dyDescent="0.45">
      <c r="A34" t="s">
        <v>11759</v>
      </c>
      <c r="B34">
        <v>7</v>
      </c>
      <c r="C34" t="s">
        <v>5625</v>
      </c>
      <c r="D34" t="s">
        <v>5624</v>
      </c>
      <c r="E34" t="s">
        <v>1178</v>
      </c>
      <c r="F34">
        <v>2024</v>
      </c>
      <c r="G34" t="s">
        <v>5623</v>
      </c>
      <c r="H34" t="s">
        <v>5622</v>
      </c>
      <c r="I34" t="s">
        <v>5621</v>
      </c>
    </row>
    <row r="35" spans="1:9" x14ac:dyDescent="0.45">
      <c r="A35" t="s">
        <v>11759</v>
      </c>
      <c r="B35">
        <v>7</v>
      </c>
      <c r="C35" t="s">
        <v>5619</v>
      </c>
      <c r="D35" t="s">
        <v>5618</v>
      </c>
      <c r="E35" t="s">
        <v>4411</v>
      </c>
      <c r="F35">
        <v>2024</v>
      </c>
      <c r="G35" t="s">
        <v>5617</v>
      </c>
      <c r="H35" t="s">
        <v>5616</v>
      </c>
      <c r="I35" t="s">
        <v>5615</v>
      </c>
    </row>
    <row r="36" spans="1:9" x14ac:dyDescent="0.45">
      <c r="A36" t="s">
        <v>11759</v>
      </c>
      <c r="B36">
        <v>7</v>
      </c>
      <c r="C36" t="s">
        <v>5613</v>
      </c>
      <c r="D36" t="s">
        <v>5612</v>
      </c>
      <c r="E36" t="s">
        <v>5611</v>
      </c>
      <c r="F36">
        <v>2024</v>
      </c>
      <c r="G36" t="s">
        <v>5610</v>
      </c>
      <c r="H36" t="s">
        <v>5609</v>
      </c>
      <c r="I36" t="s">
        <v>5608</v>
      </c>
    </row>
    <row r="37" spans="1:9" x14ac:dyDescent="0.45">
      <c r="A37" t="s">
        <v>11759</v>
      </c>
      <c r="B37">
        <v>7</v>
      </c>
      <c r="C37" t="s">
        <v>5606</v>
      </c>
      <c r="D37" t="s">
        <v>5605</v>
      </c>
      <c r="E37" t="s">
        <v>5604</v>
      </c>
      <c r="F37">
        <v>2024</v>
      </c>
      <c r="G37" t="s">
        <v>5601</v>
      </c>
      <c r="H37" t="s">
        <v>5600</v>
      </c>
      <c r="I37" t="s">
        <v>5599</v>
      </c>
    </row>
    <row r="38" spans="1:9" x14ac:dyDescent="0.45">
      <c r="A38" t="s">
        <v>11759</v>
      </c>
      <c r="B38">
        <v>7</v>
      </c>
      <c r="C38" t="s">
        <v>5597</v>
      </c>
      <c r="D38" t="s">
        <v>5596</v>
      </c>
      <c r="E38" t="s">
        <v>4243</v>
      </c>
      <c r="F38">
        <v>2024</v>
      </c>
      <c r="G38" t="s">
        <v>5595</v>
      </c>
      <c r="H38" t="s">
        <v>5594</v>
      </c>
      <c r="I38" t="s">
        <v>5593</v>
      </c>
    </row>
    <row r="39" spans="1:9" x14ac:dyDescent="0.45">
      <c r="A39" t="s">
        <v>11759</v>
      </c>
      <c r="B39">
        <v>7</v>
      </c>
      <c r="C39" t="s">
        <v>5591</v>
      </c>
      <c r="D39" t="s">
        <v>5590</v>
      </c>
      <c r="E39" t="s">
        <v>5589</v>
      </c>
      <c r="F39">
        <v>2024</v>
      </c>
      <c r="G39" t="s">
        <v>5587</v>
      </c>
      <c r="I39" t="s">
        <v>5586</v>
      </c>
    </row>
    <row r="40" spans="1:9" x14ac:dyDescent="0.45">
      <c r="A40" t="s">
        <v>11759</v>
      </c>
      <c r="B40">
        <v>7</v>
      </c>
      <c r="C40" t="s">
        <v>5584</v>
      </c>
      <c r="D40" t="s">
        <v>5583</v>
      </c>
      <c r="E40" t="s">
        <v>5582</v>
      </c>
      <c r="F40">
        <v>2024</v>
      </c>
      <c r="G40" t="s">
        <v>5580</v>
      </c>
      <c r="H40" t="s">
        <v>5579</v>
      </c>
      <c r="I40" t="s">
        <v>5578</v>
      </c>
    </row>
    <row r="41" spans="1:9" x14ac:dyDescent="0.45">
      <c r="A41" t="s">
        <v>11759</v>
      </c>
      <c r="B41">
        <v>7</v>
      </c>
      <c r="C41" t="s">
        <v>5576</v>
      </c>
      <c r="D41" t="s">
        <v>5575</v>
      </c>
      <c r="E41" t="s">
        <v>4614</v>
      </c>
      <c r="F41">
        <v>2024</v>
      </c>
      <c r="G41" t="s">
        <v>5573</v>
      </c>
      <c r="H41" t="s">
        <v>5572</v>
      </c>
      <c r="I41" t="s">
        <v>5571</v>
      </c>
    </row>
    <row r="42" spans="1:9" x14ac:dyDescent="0.45">
      <c r="A42" t="s">
        <v>11759</v>
      </c>
      <c r="B42">
        <v>7</v>
      </c>
      <c r="C42" t="s">
        <v>2989</v>
      </c>
      <c r="D42" t="s">
        <v>5569</v>
      </c>
      <c r="E42" t="s">
        <v>5568</v>
      </c>
      <c r="F42">
        <v>2024</v>
      </c>
      <c r="G42" t="s">
        <v>5567</v>
      </c>
      <c r="H42" t="s">
        <v>5566</v>
      </c>
      <c r="I42" t="s">
        <v>5565</v>
      </c>
    </row>
    <row r="43" spans="1:9" x14ac:dyDescent="0.45">
      <c r="A43" t="s">
        <v>11759</v>
      </c>
      <c r="B43">
        <v>7</v>
      </c>
      <c r="C43" t="s">
        <v>5563</v>
      </c>
      <c r="D43" t="s">
        <v>5562</v>
      </c>
      <c r="E43" t="s">
        <v>626</v>
      </c>
      <c r="F43">
        <v>2024</v>
      </c>
      <c r="G43" t="s">
        <v>5561</v>
      </c>
      <c r="H43" t="s">
        <v>5560</v>
      </c>
      <c r="I43" t="s">
        <v>5559</v>
      </c>
    </row>
    <row r="44" spans="1:9" x14ac:dyDescent="0.45">
      <c r="A44" t="s">
        <v>11759</v>
      </c>
      <c r="B44">
        <v>7</v>
      </c>
      <c r="C44" t="s">
        <v>5557</v>
      </c>
      <c r="D44" t="s">
        <v>5556</v>
      </c>
      <c r="E44" t="s">
        <v>5554</v>
      </c>
      <c r="F44">
        <v>2024</v>
      </c>
      <c r="G44" t="s">
        <v>5553</v>
      </c>
      <c r="I44" t="s">
        <v>5552</v>
      </c>
    </row>
    <row r="45" spans="1:9" x14ac:dyDescent="0.45">
      <c r="A45" t="s">
        <v>11759</v>
      </c>
      <c r="B45">
        <v>7</v>
      </c>
      <c r="C45" t="s">
        <v>5550</v>
      </c>
      <c r="D45" t="s">
        <v>5549</v>
      </c>
      <c r="E45" t="s">
        <v>5548</v>
      </c>
      <c r="F45">
        <v>2024</v>
      </c>
      <c r="G45" t="s">
        <v>5547</v>
      </c>
      <c r="H45" t="s">
        <v>5546</v>
      </c>
      <c r="I45" t="s">
        <v>5545</v>
      </c>
    </row>
    <row r="46" spans="1:9" x14ac:dyDescent="0.45">
      <c r="A46" t="s">
        <v>11759</v>
      </c>
      <c r="B46">
        <v>7</v>
      </c>
      <c r="C46" t="s">
        <v>5543</v>
      </c>
      <c r="D46" t="s">
        <v>5542</v>
      </c>
      <c r="E46" t="s">
        <v>2981</v>
      </c>
      <c r="F46">
        <v>2024</v>
      </c>
      <c r="G46" t="s">
        <v>5541</v>
      </c>
      <c r="H46" t="s">
        <v>5540</v>
      </c>
      <c r="I46" t="s">
        <v>5539</v>
      </c>
    </row>
    <row r="47" spans="1:9" x14ac:dyDescent="0.45">
      <c r="A47" t="s">
        <v>11759</v>
      </c>
      <c r="B47">
        <v>7</v>
      </c>
      <c r="C47" t="s">
        <v>5537</v>
      </c>
      <c r="D47" t="s">
        <v>5536</v>
      </c>
      <c r="E47" t="s">
        <v>690</v>
      </c>
      <c r="F47">
        <v>2024</v>
      </c>
      <c r="G47" t="s">
        <v>5535</v>
      </c>
      <c r="H47" t="s">
        <v>5534</v>
      </c>
      <c r="I47" t="s">
        <v>5533</v>
      </c>
    </row>
    <row r="48" spans="1:9" x14ac:dyDescent="0.45">
      <c r="A48" t="s">
        <v>11759</v>
      </c>
      <c r="B48">
        <v>7</v>
      </c>
      <c r="C48" t="s">
        <v>5531</v>
      </c>
      <c r="D48" t="s">
        <v>5530</v>
      </c>
      <c r="E48" t="s">
        <v>1731</v>
      </c>
      <c r="F48">
        <v>2024</v>
      </c>
      <c r="G48" t="s">
        <v>5529</v>
      </c>
      <c r="H48" t="s">
        <v>5528</v>
      </c>
      <c r="I48" t="s">
        <v>5527</v>
      </c>
    </row>
    <row r="49" spans="1:9" x14ac:dyDescent="0.45">
      <c r="A49" t="s">
        <v>11759</v>
      </c>
      <c r="B49">
        <v>7</v>
      </c>
      <c r="C49" t="s">
        <v>5525</v>
      </c>
      <c r="D49" t="s">
        <v>5524</v>
      </c>
      <c r="E49" t="s">
        <v>3536</v>
      </c>
      <c r="F49">
        <v>2024</v>
      </c>
      <c r="G49" t="s">
        <v>5522</v>
      </c>
      <c r="H49" t="s">
        <v>5521</v>
      </c>
      <c r="I49" t="s">
        <v>5520</v>
      </c>
    </row>
    <row r="50" spans="1:9" x14ac:dyDescent="0.45">
      <c r="A50" t="s">
        <v>11759</v>
      </c>
      <c r="B50">
        <v>7</v>
      </c>
      <c r="C50" t="s">
        <v>5518</v>
      </c>
      <c r="D50" t="s">
        <v>5517</v>
      </c>
      <c r="E50" t="s">
        <v>3096</v>
      </c>
      <c r="F50">
        <v>2024</v>
      </c>
      <c r="G50" t="s">
        <v>5516</v>
      </c>
      <c r="H50" t="s">
        <v>5515</v>
      </c>
      <c r="I50" t="s">
        <v>5514</v>
      </c>
    </row>
    <row r="51" spans="1:9" x14ac:dyDescent="0.45">
      <c r="A51" t="s">
        <v>11759</v>
      </c>
      <c r="B51">
        <v>7</v>
      </c>
      <c r="C51" t="s">
        <v>5512</v>
      </c>
      <c r="D51" t="s">
        <v>5511</v>
      </c>
      <c r="E51" t="s">
        <v>1717</v>
      </c>
      <c r="F51">
        <v>2024</v>
      </c>
      <c r="G51" t="s">
        <v>5510</v>
      </c>
      <c r="H51" t="s">
        <v>5509</v>
      </c>
      <c r="I51" t="s">
        <v>5508</v>
      </c>
    </row>
    <row r="52" spans="1:9" x14ac:dyDescent="0.45">
      <c r="A52" t="s">
        <v>11759</v>
      </c>
      <c r="B52">
        <v>7</v>
      </c>
      <c r="C52" t="s">
        <v>5506</v>
      </c>
      <c r="D52" t="s">
        <v>5505</v>
      </c>
      <c r="E52" t="s">
        <v>5504</v>
      </c>
      <c r="F52">
        <v>2024</v>
      </c>
      <c r="G52" t="s">
        <v>5502</v>
      </c>
      <c r="H52" t="s">
        <v>5501</v>
      </c>
      <c r="I52" t="s">
        <v>5500</v>
      </c>
    </row>
    <row r="53" spans="1:9" x14ac:dyDescent="0.45">
      <c r="A53" t="s">
        <v>11759</v>
      </c>
      <c r="B53">
        <v>7</v>
      </c>
      <c r="C53" t="s">
        <v>5498</v>
      </c>
      <c r="D53" t="s">
        <v>5497</v>
      </c>
      <c r="E53" t="s">
        <v>5496</v>
      </c>
      <c r="F53">
        <v>2024</v>
      </c>
      <c r="G53" t="s">
        <v>5495</v>
      </c>
      <c r="H53" t="s">
        <v>5494</v>
      </c>
      <c r="I53" t="s">
        <v>5493</v>
      </c>
    </row>
    <row r="54" spans="1:9" x14ac:dyDescent="0.45">
      <c r="A54" t="s">
        <v>11759</v>
      </c>
      <c r="B54">
        <v>7</v>
      </c>
      <c r="C54" t="s">
        <v>5491</v>
      </c>
      <c r="D54" t="s">
        <v>5490</v>
      </c>
      <c r="E54" t="s">
        <v>4689</v>
      </c>
      <c r="F54">
        <v>2024</v>
      </c>
      <c r="G54" t="s">
        <v>5488</v>
      </c>
      <c r="H54" t="s">
        <v>5487</v>
      </c>
    </row>
    <row r="55" spans="1:9" x14ac:dyDescent="0.45">
      <c r="A55" t="s">
        <v>11759</v>
      </c>
      <c r="B55">
        <v>7</v>
      </c>
      <c r="C55" t="s">
        <v>5485</v>
      </c>
      <c r="D55" t="s">
        <v>5484</v>
      </c>
      <c r="E55" t="s">
        <v>5483</v>
      </c>
      <c r="F55">
        <v>2024</v>
      </c>
      <c r="G55" t="s">
        <v>5482</v>
      </c>
      <c r="H55" t="s">
        <v>5481</v>
      </c>
      <c r="I55" t="s">
        <v>5480</v>
      </c>
    </row>
    <row r="56" spans="1:9" x14ac:dyDescent="0.45">
      <c r="A56" t="s">
        <v>11759</v>
      </c>
      <c r="B56">
        <v>7</v>
      </c>
      <c r="C56" t="s">
        <v>5478</v>
      </c>
      <c r="D56" t="s">
        <v>5477</v>
      </c>
      <c r="E56" t="s">
        <v>5476</v>
      </c>
      <c r="F56">
        <v>2024</v>
      </c>
      <c r="G56" t="s">
        <v>5475</v>
      </c>
      <c r="H56" t="s">
        <v>5474</v>
      </c>
      <c r="I56" t="s">
        <v>5473</v>
      </c>
    </row>
    <row r="57" spans="1:9" x14ac:dyDescent="0.45">
      <c r="A57" t="s">
        <v>11759</v>
      </c>
      <c r="B57">
        <v>7</v>
      </c>
      <c r="C57" t="s">
        <v>5471</v>
      </c>
      <c r="D57" t="s">
        <v>5470</v>
      </c>
      <c r="E57" t="s">
        <v>5469</v>
      </c>
      <c r="F57">
        <v>2024</v>
      </c>
      <c r="G57" t="s">
        <v>5468</v>
      </c>
      <c r="H57" t="s">
        <v>5467</v>
      </c>
      <c r="I57" t="s">
        <v>5466</v>
      </c>
    </row>
    <row r="58" spans="1:9" x14ac:dyDescent="0.45">
      <c r="A58" t="s">
        <v>11759</v>
      </c>
      <c r="B58">
        <v>7</v>
      </c>
      <c r="C58" t="s">
        <v>5464</v>
      </c>
      <c r="D58" t="s">
        <v>5463</v>
      </c>
      <c r="E58" t="s">
        <v>5462</v>
      </c>
      <c r="F58">
        <v>2024</v>
      </c>
      <c r="G58" t="s">
        <v>5460</v>
      </c>
      <c r="H58" t="s">
        <v>5459</v>
      </c>
      <c r="I58" t="s">
        <v>5458</v>
      </c>
    </row>
    <row r="59" spans="1:9" x14ac:dyDescent="0.45">
      <c r="A59" t="s">
        <v>11759</v>
      </c>
      <c r="B59">
        <v>7</v>
      </c>
      <c r="C59" t="s">
        <v>5456</v>
      </c>
      <c r="D59" t="s">
        <v>5455</v>
      </c>
      <c r="E59" t="s">
        <v>766</v>
      </c>
      <c r="F59">
        <v>2024</v>
      </c>
      <c r="G59" t="s">
        <v>5454</v>
      </c>
      <c r="H59" t="s">
        <v>5453</v>
      </c>
      <c r="I59" t="s">
        <v>5452</v>
      </c>
    </row>
    <row r="60" spans="1:9" x14ac:dyDescent="0.45">
      <c r="A60" t="s">
        <v>11759</v>
      </c>
      <c r="B60">
        <v>7</v>
      </c>
      <c r="C60" t="s">
        <v>5450</v>
      </c>
      <c r="D60" t="s">
        <v>5449</v>
      </c>
      <c r="E60" t="s">
        <v>2679</v>
      </c>
      <c r="F60">
        <v>2024</v>
      </c>
      <c r="G60" t="s">
        <v>5448</v>
      </c>
      <c r="H60" t="s">
        <v>5447</v>
      </c>
      <c r="I60" t="s">
        <v>5446</v>
      </c>
    </row>
    <row r="61" spans="1:9" x14ac:dyDescent="0.45">
      <c r="A61" t="s">
        <v>11759</v>
      </c>
      <c r="B61">
        <v>7</v>
      </c>
      <c r="C61" t="s">
        <v>5444</v>
      </c>
      <c r="D61" t="s">
        <v>5443</v>
      </c>
      <c r="E61" t="s">
        <v>5442</v>
      </c>
      <c r="F61">
        <v>2024</v>
      </c>
      <c r="G61" t="s">
        <v>5441</v>
      </c>
      <c r="H61" t="s">
        <v>5440</v>
      </c>
      <c r="I61" t="s">
        <v>5439</v>
      </c>
    </row>
    <row r="62" spans="1:9" x14ac:dyDescent="0.45">
      <c r="A62" t="s">
        <v>11759</v>
      </c>
      <c r="B62">
        <v>7</v>
      </c>
      <c r="C62" t="s">
        <v>5437</v>
      </c>
      <c r="D62" t="s">
        <v>5436</v>
      </c>
      <c r="E62" t="s">
        <v>626</v>
      </c>
      <c r="F62">
        <v>2024</v>
      </c>
      <c r="G62" t="s">
        <v>5435</v>
      </c>
      <c r="H62" t="s">
        <v>5434</v>
      </c>
      <c r="I62" t="s">
        <v>5433</v>
      </c>
    </row>
    <row r="63" spans="1:9" x14ac:dyDescent="0.45">
      <c r="A63" t="s">
        <v>11759</v>
      </c>
      <c r="B63">
        <v>7</v>
      </c>
      <c r="C63" t="s">
        <v>5431</v>
      </c>
      <c r="D63" t="s">
        <v>5430</v>
      </c>
      <c r="E63" t="s">
        <v>1858</v>
      </c>
      <c r="F63">
        <v>2024</v>
      </c>
      <c r="G63" t="s">
        <v>5429</v>
      </c>
      <c r="H63" t="s">
        <v>5428</v>
      </c>
      <c r="I63" t="s">
        <v>5427</v>
      </c>
    </row>
    <row r="64" spans="1:9" x14ac:dyDescent="0.45">
      <c r="A64" t="s">
        <v>11759</v>
      </c>
      <c r="B64">
        <v>7</v>
      </c>
      <c r="C64" t="s">
        <v>5425</v>
      </c>
      <c r="D64" t="s">
        <v>5424</v>
      </c>
      <c r="E64" t="s">
        <v>979</v>
      </c>
      <c r="F64">
        <v>2024</v>
      </c>
      <c r="G64" t="s">
        <v>5423</v>
      </c>
      <c r="H64" t="s">
        <v>5422</v>
      </c>
      <c r="I64" t="s">
        <v>5421</v>
      </c>
    </row>
    <row r="65" spans="1:9" x14ac:dyDescent="0.45">
      <c r="A65" t="s">
        <v>11759</v>
      </c>
      <c r="B65">
        <v>7</v>
      </c>
      <c r="C65" t="s">
        <v>5419</v>
      </c>
      <c r="D65" t="s">
        <v>5418</v>
      </c>
      <c r="E65" t="s">
        <v>1830</v>
      </c>
      <c r="F65">
        <v>2024</v>
      </c>
      <c r="G65" t="s">
        <v>5417</v>
      </c>
      <c r="H65" t="s">
        <v>5416</v>
      </c>
      <c r="I65" t="s">
        <v>5415</v>
      </c>
    </row>
    <row r="66" spans="1:9" x14ac:dyDescent="0.45">
      <c r="A66" t="s">
        <v>11759</v>
      </c>
      <c r="B66">
        <v>7</v>
      </c>
      <c r="C66" t="s">
        <v>5413</v>
      </c>
      <c r="D66" t="s">
        <v>5412</v>
      </c>
      <c r="E66" t="s">
        <v>4154</v>
      </c>
      <c r="F66">
        <v>2024</v>
      </c>
      <c r="G66" t="s">
        <v>5411</v>
      </c>
      <c r="H66" t="s">
        <v>5410</v>
      </c>
      <c r="I66" t="s">
        <v>5409</v>
      </c>
    </row>
    <row r="67" spans="1:9" x14ac:dyDescent="0.45">
      <c r="A67" t="s">
        <v>11759</v>
      </c>
      <c r="B67">
        <v>7</v>
      </c>
      <c r="C67" t="s">
        <v>5407</v>
      </c>
      <c r="D67" t="s">
        <v>5406</v>
      </c>
      <c r="E67" t="s">
        <v>5405</v>
      </c>
      <c r="F67">
        <v>2024</v>
      </c>
      <c r="G67" t="s">
        <v>5404</v>
      </c>
      <c r="H67" t="s">
        <v>5403</v>
      </c>
    </row>
    <row r="68" spans="1:9" x14ac:dyDescent="0.45">
      <c r="A68" t="s">
        <v>11759</v>
      </c>
      <c r="B68">
        <v>7</v>
      </c>
      <c r="C68" t="s">
        <v>5401</v>
      </c>
      <c r="D68" t="s">
        <v>5400</v>
      </c>
      <c r="E68" t="s">
        <v>4614</v>
      </c>
      <c r="F68">
        <v>2024</v>
      </c>
      <c r="G68" t="s">
        <v>5398</v>
      </c>
      <c r="H68" t="s">
        <v>5397</v>
      </c>
      <c r="I68" t="s">
        <v>5396</v>
      </c>
    </row>
    <row r="69" spans="1:9" x14ac:dyDescent="0.45">
      <c r="A69" t="s">
        <v>11759</v>
      </c>
      <c r="B69">
        <v>7</v>
      </c>
      <c r="C69" t="s">
        <v>5394</v>
      </c>
      <c r="D69" t="s">
        <v>5393</v>
      </c>
      <c r="E69" t="s">
        <v>5392</v>
      </c>
      <c r="F69">
        <v>2024</v>
      </c>
      <c r="G69" t="s">
        <v>5391</v>
      </c>
      <c r="H69" t="s">
        <v>5390</v>
      </c>
      <c r="I69" t="s">
        <v>5389</v>
      </c>
    </row>
    <row r="70" spans="1:9" x14ac:dyDescent="0.45">
      <c r="A70" t="s">
        <v>11759</v>
      </c>
      <c r="B70">
        <v>7</v>
      </c>
      <c r="C70" t="s">
        <v>5387</v>
      </c>
      <c r="D70" t="s">
        <v>5386</v>
      </c>
      <c r="E70" t="s">
        <v>795</v>
      </c>
      <c r="F70">
        <v>2024</v>
      </c>
      <c r="G70" t="s">
        <v>5385</v>
      </c>
      <c r="H70" t="s">
        <v>5384</v>
      </c>
      <c r="I70" t="s">
        <v>5383</v>
      </c>
    </row>
    <row r="71" spans="1:9" x14ac:dyDescent="0.45">
      <c r="A71" t="s">
        <v>11759</v>
      </c>
      <c r="B71">
        <v>7</v>
      </c>
      <c r="C71" t="s">
        <v>5381</v>
      </c>
      <c r="D71" t="s">
        <v>5380</v>
      </c>
      <c r="E71" t="s">
        <v>795</v>
      </c>
      <c r="F71">
        <v>2024</v>
      </c>
      <c r="G71" t="s">
        <v>5379</v>
      </c>
      <c r="H71" t="s">
        <v>5378</v>
      </c>
      <c r="I71" t="s">
        <v>5377</v>
      </c>
    </row>
    <row r="72" spans="1:9" x14ac:dyDescent="0.45">
      <c r="A72" t="s">
        <v>11759</v>
      </c>
      <c r="B72">
        <v>7</v>
      </c>
      <c r="C72" t="s">
        <v>5375</v>
      </c>
      <c r="D72" t="s">
        <v>5374</v>
      </c>
      <c r="E72" t="s">
        <v>930</v>
      </c>
      <c r="F72">
        <v>2024</v>
      </c>
      <c r="G72" t="s">
        <v>5373</v>
      </c>
      <c r="H72" t="s">
        <v>5372</v>
      </c>
      <c r="I72" t="s">
        <v>5371</v>
      </c>
    </row>
    <row r="73" spans="1:9" x14ac:dyDescent="0.45">
      <c r="A73" t="s">
        <v>11759</v>
      </c>
      <c r="B73">
        <v>7</v>
      </c>
      <c r="C73" t="s">
        <v>5369</v>
      </c>
      <c r="D73" t="s">
        <v>5368</v>
      </c>
      <c r="E73" t="s">
        <v>5367</v>
      </c>
      <c r="F73">
        <v>2024</v>
      </c>
      <c r="G73" t="s">
        <v>5366</v>
      </c>
    </row>
    <row r="74" spans="1:9" x14ac:dyDescent="0.45">
      <c r="A74" t="s">
        <v>11759</v>
      </c>
      <c r="B74">
        <v>7</v>
      </c>
      <c r="C74" t="s">
        <v>5361</v>
      </c>
      <c r="D74" t="s">
        <v>5360</v>
      </c>
      <c r="E74" t="s">
        <v>5359</v>
      </c>
      <c r="F74">
        <v>2024</v>
      </c>
      <c r="G74" t="s">
        <v>5356</v>
      </c>
      <c r="H74" t="s">
        <v>5355</v>
      </c>
    </row>
    <row r="75" spans="1:9" x14ac:dyDescent="0.45">
      <c r="A75" t="s">
        <v>11759</v>
      </c>
      <c r="B75">
        <v>7</v>
      </c>
      <c r="C75" t="s">
        <v>5353</v>
      </c>
      <c r="D75" t="s">
        <v>5352</v>
      </c>
      <c r="E75" t="s">
        <v>5351</v>
      </c>
      <c r="F75">
        <v>2024</v>
      </c>
      <c r="G75" t="s">
        <v>5350</v>
      </c>
      <c r="H75" t="s">
        <v>5349</v>
      </c>
      <c r="I75" t="s">
        <v>5348</v>
      </c>
    </row>
    <row r="76" spans="1:9" x14ac:dyDescent="0.45">
      <c r="A76" t="s">
        <v>11759</v>
      </c>
      <c r="B76">
        <v>7</v>
      </c>
      <c r="C76" t="s">
        <v>5346</v>
      </c>
      <c r="D76" t="s">
        <v>5345</v>
      </c>
      <c r="E76" t="s">
        <v>3412</v>
      </c>
      <c r="F76">
        <v>2024</v>
      </c>
      <c r="G76" t="s">
        <v>5343</v>
      </c>
      <c r="H76" t="s">
        <v>5342</v>
      </c>
      <c r="I76" t="s">
        <v>5341</v>
      </c>
    </row>
    <row r="77" spans="1:9" x14ac:dyDescent="0.45">
      <c r="A77" t="s">
        <v>11759</v>
      </c>
      <c r="B77">
        <v>7</v>
      </c>
      <c r="C77" t="s">
        <v>5339</v>
      </c>
      <c r="D77" t="s">
        <v>5338</v>
      </c>
      <c r="E77" t="s">
        <v>795</v>
      </c>
      <c r="F77">
        <v>2024</v>
      </c>
      <c r="G77" t="s">
        <v>5337</v>
      </c>
      <c r="H77" t="s">
        <v>5336</v>
      </c>
      <c r="I77" t="s">
        <v>5335</v>
      </c>
    </row>
    <row r="78" spans="1:9" x14ac:dyDescent="0.45">
      <c r="A78" t="s">
        <v>11759</v>
      </c>
      <c r="B78">
        <v>7</v>
      </c>
      <c r="C78" t="s">
        <v>5333</v>
      </c>
      <c r="D78" t="s">
        <v>5332</v>
      </c>
      <c r="E78" t="s">
        <v>2473</v>
      </c>
      <c r="F78">
        <v>2024</v>
      </c>
      <c r="G78" t="s">
        <v>5330</v>
      </c>
      <c r="H78" t="s">
        <v>5329</v>
      </c>
      <c r="I78" t="s">
        <v>5328</v>
      </c>
    </row>
    <row r="79" spans="1:9" x14ac:dyDescent="0.45">
      <c r="A79" t="s">
        <v>11759</v>
      </c>
      <c r="B79">
        <v>7</v>
      </c>
      <c r="C79" t="s">
        <v>5326</v>
      </c>
      <c r="D79" t="s">
        <v>5325</v>
      </c>
      <c r="E79" t="s">
        <v>4614</v>
      </c>
      <c r="F79">
        <v>2024</v>
      </c>
      <c r="G79" t="s">
        <v>5323</v>
      </c>
      <c r="H79" t="s">
        <v>5322</v>
      </c>
      <c r="I79" t="s">
        <v>5321</v>
      </c>
    </row>
    <row r="80" spans="1:9" x14ac:dyDescent="0.45">
      <c r="A80" t="s">
        <v>11759</v>
      </c>
      <c r="B80">
        <v>7</v>
      </c>
      <c r="C80" t="s">
        <v>5319</v>
      </c>
      <c r="D80" t="s">
        <v>5318</v>
      </c>
      <c r="E80" t="s">
        <v>5317</v>
      </c>
      <c r="F80">
        <v>2024</v>
      </c>
      <c r="G80" t="s">
        <v>5316</v>
      </c>
      <c r="H80" t="s">
        <v>5315</v>
      </c>
      <c r="I80" t="s">
        <v>5314</v>
      </c>
    </row>
    <row r="81" spans="1:9" x14ac:dyDescent="0.45">
      <c r="A81" t="s">
        <v>11759</v>
      </c>
      <c r="B81">
        <v>7</v>
      </c>
      <c r="C81" t="s">
        <v>5312</v>
      </c>
      <c r="D81" t="s">
        <v>5311</v>
      </c>
      <c r="E81" t="s">
        <v>4614</v>
      </c>
      <c r="F81">
        <v>2024</v>
      </c>
      <c r="G81" t="s">
        <v>5309</v>
      </c>
      <c r="H81" t="s">
        <v>5308</v>
      </c>
      <c r="I81" t="s">
        <v>5307</v>
      </c>
    </row>
    <row r="82" spans="1:9" x14ac:dyDescent="0.45">
      <c r="A82" t="s">
        <v>11759</v>
      </c>
      <c r="B82">
        <v>7</v>
      </c>
      <c r="C82" t="s">
        <v>5305</v>
      </c>
      <c r="D82" t="s">
        <v>5304</v>
      </c>
      <c r="E82" t="s">
        <v>773</v>
      </c>
      <c r="F82">
        <v>2024</v>
      </c>
      <c r="G82" t="s">
        <v>5303</v>
      </c>
      <c r="H82" t="s">
        <v>5302</v>
      </c>
      <c r="I82" t="s">
        <v>5301</v>
      </c>
    </row>
    <row r="83" spans="1:9" x14ac:dyDescent="0.45">
      <c r="A83" t="s">
        <v>11759</v>
      </c>
      <c r="B83">
        <v>7</v>
      </c>
      <c r="C83" t="s">
        <v>5299</v>
      </c>
      <c r="D83" t="s">
        <v>5298</v>
      </c>
      <c r="E83" t="s">
        <v>5297</v>
      </c>
      <c r="F83">
        <v>2024</v>
      </c>
      <c r="G83" t="s">
        <v>5296</v>
      </c>
      <c r="H83" t="s">
        <v>5295</v>
      </c>
      <c r="I83" t="s">
        <v>5294</v>
      </c>
    </row>
    <row r="84" spans="1:9" x14ac:dyDescent="0.45">
      <c r="A84" t="s">
        <v>11759</v>
      </c>
      <c r="B84">
        <v>7</v>
      </c>
      <c r="C84" t="s">
        <v>5292</v>
      </c>
      <c r="D84" t="s">
        <v>5291</v>
      </c>
      <c r="E84" t="s">
        <v>1318</v>
      </c>
      <c r="F84">
        <v>2024</v>
      </c>
      <c r="G84" t="s">
        <v>5290</v>
      </c>
      <c r="H84" t="s">
        <v>5289</v>
      </c>
      <c r="I84" t="s">
        <v>5288</v>
      </c>
    </row>
    <row r="85" spans="1:9" x14ac:dyDescent="0.45">
      <c r="A85" t="s">
        <v>11759</v>
      </c>
      <c r="B85">
        <v>7</v>
      </c>
      <c r="C85" t="s">
        <v>5286</v>
      </c>
      <c r="D85" t="s">
        <v>5285</v>
      </c>
      <c r="E85" t="s">
        <v>4614</v>
      </c>
      <c r="F85">
        <v>2024</v>
      </c>
      <c r="G85" t="s">
        <v>5283</v>
      </c>
      <c r="H85" t="s">
        <v>5282</v>
      </c>
      <c r="I85" t="s">
        <v>5281</v>
      </c>
    </row>
    <row r="86" spans="1:9" x14ac:dyDescent="0.45">
      <c r="A86" t="s">
        <v>11759</v>
      </c>
      <c r="B86">
        <v>7</v>
      </c>
      <c r="C86" t="s">
        <v>5279</v>
      </c>
      <c r="D86" t="s">
        <v>5278</v>
      </c>
      <c r="E86" t="s">
        <v>2380</v>
      </c>
      <c r="F86">
        <v>2024</v>
      </c>
      <c r="G86" t="s">
        <v>5277</v>
      </c>
      <c r="H86" t="s">
        <v>5276</v>
      </c>
      <c r="I86" t="s">
        <v>5275</v>
      </c>
    </row>
    <row r="87" spans="1:9" x14ac:dyDescent="0.45">
      <c r="A87" t="s">
        <v>11759</v>
      </c>
      <c r="B87">
        <v>7</v>
      </c>
      <c r="C87" t="s">
        <v>5273</v>
      </c>
      <c r="D87" t="s">
        <v>5272</v>
      </c>
      <c r="E87" t="s">
        <v>2182</v>
      </c>
      <c r="F87">
        <v>2024</v>
      </c>
      <c r="G87" t="s">
        <v>5271</v>
      </c>
      <c r="H87" t="s">
        <v>5270</v>
      </c>
      <c r="I87" t="s">
        <v>5269</v>
      </c>
    </row>
    <row r="88" spans="1:9" x14ac:dyDescent="0.45">
      <c r="A88" t="s">
        <v>11759</v>
      </c>
      <c r="B88">
        <v>7</v>
      </c>
      <c r="C88" t="s">
        <v>5267</v>
      </c>
      <c r="D88" t="s">
        <v>5266</v>
      </c>
      <c r="E88" t="s">
        <v>1717</v>
      </c>
      <c r="F88">
        <v>2024</v>
      </c>
      <c r="G88" t="s">
        <v>5265</v>
      </c>
      <c r="H88" t="s">
        <v>5264</v>
      </c>
      <c r="I88" t="s">
        <v>5263</v>
      </c>
    </row>
    <row r="89" spans="1:9" x14ac:dyDescent="0.45">
      <c r="A89" t="s">
        <v>11759</v>
      </c>
      <c r="B89">
        <v>7</v>
      </c>
      <c r="C89" t="s">
        <v>5261</v>
      </c>
      <c r="D89" t="s">
        <v>5260</v>
      </c>
      <c r="E89" t="s">
        <v>5259</v>
      </c>
      <c r="F89">
        <v>2024</v>
      </c>
      <c r="G89" t="s">
        <v>5258</v>
      </c>
      <c r="H89" t="s">
        <v>5257</v>
      </c>
      <c r="I89" t="s">
        <v>5256</v>
      </c>
    </row>
    <row r="90" spans="1:9" x14ac:dyDescent="0.45">
      <c r="A90" t="s">
        <v>11759</v>
      </c>
      <c r="B90">
        <v>7</v>
      </c>
      <c r="C90" t="s">
        <v>5254</v>
      </c>
      <c r="D90" t="s">
        <v>5253</v>
      </c>
      <c r="E90" t="s">
        <v>930</v>
      </c>
      <c r="F90">
        <v>2024</v>
      </c>
      <c r="G90" t="s">
        <v>5252</v>
      </c>
      <c r="H90" t="s">
        <v>5251</v>
      </c>
      <c r="I90" t="s">
        <v>5250</v>
      </c>
    </row>
    <row r="91" spans="1:9" x14ac:dyDescent="0.45">
      <c r="A91" t="s">
        <v>11759</v>
      </c>
      <c r="B91">
        <v>7</v>
      </c>
      <c r="C91" t="s">
        <v>5248</v>
      </c>
      <c r="D91" t="s">
        <v>5247</v>
      </c>
      <c r="E91" t="s">
        <v>1364</v>
      </c>
      <c r="F91">
        <v>2024</v>
      </c>
      <c r="G91" t="s">
        <v>5246</v>
      </c>
      <c r="H91" t="s">
        <v>5245</v>
      </c>
      <c r="I91" t="s">
        <v>5244</v>
      </c>
    </row>
    <row r="92" spans="1:9" x14ac:dyDescent="0.45">
      <c r="A92" t="s">
        <v>11759</v>
      </c>
      <c r="B92">
        <v>7</v>
      </c>
      <c r="C92" t="s">
        <v>5242</v>
      </c>
      <c r="D92" t="s">
        <v>5241</v>
      </c>
      <c r="E92" t="s">
        <v>5240</v>
      </c>
      <c r="F92">
        <v>2024</v>
      </c>
      <c r="G92" t="s">
        <v>5239</v>
      </c>
      <c r="H92" t="s">
        <v>5238</v>
      </c>
      <c r="I92" t="s">
        <v>5237</v>
      </c>
    </row>
    <row r="93" spans="1:9" x14ac:dyDescent="0.45">
      <c r="A93" t="s">
        <v>11759</v>
      </c>
      <c r="B93">
        <v>7</v>
      </c>
      <c r="C93" t="s">
        <v>5235</v>
      </c>
      <c r="D93" t="s">
        <v>5234</v>
      </c>
      <c r="E93" t="s">
        <v>5233</v>
      </c>
      <c r="F93">
        <v>2024</v>
      </c>
      <c r="G93" t="s">
        <v>5232</v>
      </c>
      <c r="H93" t="s">
        <v>5231</v>
      </c>
      <c r="I93" t="s">
        <v>5230</v>
      </c>
    </row>
    <row r="94" spans="1:9" x14ac:dyDescent="0.45">
      <c r="A94" t="s">
        <v>11759</v>
      </c>
      <c r="B94">
        <v>7</v>
      </c>
      <c r="C94" t="s">
        <v>5228</v>
      </c>
      <c r="D94" t="s">
        <v>5227</v>
      </c>
      <c r="E94" t="s">
        <v>5226</v>
      </c>
      <c r="F94">
        <v>2024</v>
      </c>
      <c r="G94" t="s">
        <v>5224</v>
      </c>
      <c r="H94" t="s">
        <v>5223</v>
      </c>
      <c r="I94" t="s">
        <v>5222</v>
      </c>
    </row>
    <row r="95" spans="1:9" x14ac:dyDescent="0.45">
      <c r="A95" t="s">
        <v>11759</v>
      </c>
      <c r="B95">
        <v>7</v>
      </c>
      <c r="C95" t="s">
        <v>5220</v>
      </c>
      <c r="D95" t="s">
        <v>5219</v>
      </c>
      <c r="E95" t="s">
        <v>2380</v>
      </c>
      <c r="F95">
        <v>2024</v>
      </c>
      <c r="G95" t="s">
        <v>5218</v>
      </c>
      <c r="H95" t="s">
        <v>5217</v>
      </c>
      <c r="I95" t="s">
        <v>5216</v>
      </c>
    </row>
    <row r="96" spans="1:9" x14ac:dyDescent="0.45">
      <c r="A96" t="s">
        <v>11759</v>
      </c>
      <c r="B96">
        <v>7</v>
      </c>
      <c r="C96" t="s">
        <v>5214</v>
      </c>
      <c r="D96" t="s">
        <v>5213</v>
      </c>
      <c r="E96" t="s">
        <v>1941</v>
      </c>
      <c r="F96">
        <v>2024</v>
      </c>
      <c r="G96" t="s">
        <v>5212</v>
      </c>
      <c r="H96" t="s">
        <v>5211</v>
      </c>
      <c r="I96" t="s">
        <v>5210</v>
      </c>
    </row>
    <row r="97" spans="1:9" x14ac:dyDescent="0.45">
      <c r="A97" t="s">
        <v>11759</v>
      </c>
      <c r="B97">
        <v>7</v>
      </c>
      <c r="C97" t="s">
        <v>5208</v>
      </c>
      <c r="D97" t="s">
        <v>5207</v>
      </c>
      <c r="E97" t="s">
        <v>1776</v>
      </c>
      <c r="F97">
        <v>2024</v>
      </c>
      <c r="G97" t="s">
        <v>5206</v>
      </c>
      <c r="H97" t="s">
        <v>5205</v>
      </c>
      <c r="I97" t="s">
        <v>5204</v>
      </c>
    </row>
    <row r="98" spans="1:9" x14ac:dyDescent="0.45">
      <c r="A98" t="s">
        <v>11759</v>
      </c>
      <c r="B98">
        <v>7</v>
      </c>
      <c r="C98" t="s">
        <v>5202</v>
      </c>
      <c r="D98" t="s">
        <v>5201</v>
      </c>
      <c r="E98" t="s">
        <v>662</v>
      </c>
      <c r="F98">
        <v>2024</v>
      </c>
      <c r="G98" t="s">
        <v>5200</v>
      </c>
      <c r="H98" t="s">
        <v>5199</v>
      </c>
      <c r="I98" t="s">
        <v>5198</v>
      </c>
    </row>
    <row r="99" spans="1:9" x14ac:dyDescent="0.45">
      <c r="A99" t="s">
        <v>11759</v>
      </c>
      <c r="B99">
        <v>7</v>
      </c>
      <c r="C99" t="s">
        <v>5196</v>
      </c>
      <c r="D99" t="s">
        <v>5195</v>
      </c>
      <c r="E99" t="s">
        <v>5194</v>
      </c>
      <c r="F99">
        <v>2024</v>
      </c>
      <c r="G99" t="s">
        <v>5193</v>
      </c>
      <c r="H99" t="s">
        <v>5192</v>
      </c>
      <c r="I99" t="s">
        <v>5191</v>
      </c>
    </row>
    <row r="100" spans="1:9" x14ac:dyDescent="0.45">
      <c r="A100" t="s">
        <v>11759</v>
      </c>
      <c r="B100">
        <v>7</v>
      </c>
      <c r="C100" t="s">
        <v>5189</v>
      </c>
      <c r="D100" t="s">
        <v>5188</v>
      </c>
      <c r="E100" t="s">
        <v>5187</v>
      </c>
      <c r="F100">
        <v>2024</v>
      </c>
      <c r="G100" t="s">
        <v>5186</v>
      </c>
      <c r="H100" t="s">
        <v>5185</v>
      </c>
      <c r="I100" t="s">
        <v>5184</v>
      </c>
    </row>
    <row r="101" spans="1:9" x14ac:dyDescent="0.45">
      <c r="A101" t="s">
        <v>11759</v>
      </c>
      <c r="B101">
        <v>7</v>
      </c>
      <c r="C101" t="s">
        <v>5182</v>
      </c>
      <c r="D101" t="s">
        <v>5181</v>
      </c>
      <c r="E101" t="s">
        <v>5180</v>
      </c>
      <c r="F101">
        <v>2024</v>
      </c>
      <c r="G101" t="s">
        <v>5179</v>
      </c>
      <c r="H101" t="s">
        <v>5178</v>
      </c>
      <c r="I101" t="s">
        <v>5177</v>
      </c>
    </row>
    <row r="102" spans="1:9" x14ac:dyDescent="0.45">
      <c r="A102" t="s">
        <v>11759</v>
      </c>
      <c r="B102">
        <v>7</v>
      </c>
      <c r="C102" t="s">
        <v>5175</v>
      </c>
      <c r="D102" t="s">
        <v>5174</v>
      </c>
      <c r="E102" t="s">
        <v>902</v>
      </c>
      <c r="F102">
        <v>2024</v>
      </c>
      <c r="G102" t="s">
        <v>5172</v>
      </c>
      <c r="H102" t="s">
        <v>5171</v>
      </c>
      <c r="I102" t="s">
        <v>5170</v>
      </c>
    </row>
    <row r="103" spans="1:9" x14ac:dyDescent="0.45">
      <c r="A103" t="s">
        <v>11759</v>
      </c>
      <c r="B103">
        <v>7</v>
      </c>
      <c r="C103" t="s">
        <v>5168</v>
      </c>
      <c r="D103" t="s">
        <v>5167</v>
      </c>
      <c r="E103" t="s">
        <v>902</v>
      </c>
      <c r="F103">
        <v>2024</v>
      </c>
      <c r="G103" t="s">
        <v>5165</v>
      </c>
      <c r="H103" t="s">
        <v>5164</v>
      </c>
      <c r="I103" t="s">
        <v>5163</v>
      </c>
    </row>
    <row r="104" spans="1:9" x14ac:dyDescent="0.45">
      <c r="A104" t="s">
        <v>11759</v>
      </c>
      <c r="B104">
        <v>7</v>
      </c>
      <c r="C104" t="s">
        <v>5161</v>
      </c>
      <c r="D104" t="s">
        <v>5160</v>
      </c>
      <c r="E104" t="s">
        <v>3912</v>
      </c>
      <c r="F104">
        <v>2024</v>
      </c>
      <c r="G104" t="s">
        <v>5159</v>
      </c>
      <c r="H104" t="s">
        <v>5158</v>
      </c>
      <c r="I104" t="s">
        <v>5157</v>
      </c>
    </row>
    <row r="105" spans="1:9" x14ac:dyDescent="0.45">
      <c r="A105" t="s">
        <v>11759</v>
      </c>
      <c r="B105">
        <v>7</v>
      </c>
      <c r="C105" t="s">
        <v>5155</v>
      </c>
      <c r="D105" t="s">
        <v>5154</v>
      </c>
      <c r="E105" t="s">
        <v>902</v>
      </c>
      <c r="F105">
        <v>2024</v>
      </c>
      <c r="G105" t="s">
        <v>5152</v>
      </c>
      <c r="H105" t="s">
        <v>5151</v>
      </c>
      <c r="I105" t="s">
        <v>5150</v>
      </c>
    </row>
    <row r="106" spans="1:9" x14ac:dyDescent="0.45">
      <c r="A106" t="s">
        <v>11759</v>
      </c>
      <c r="B106">
        <v>7</v>
      </c>
      <c r="C106" t="s">
        <v>5148</v>
      </c>
      <c r="D106" t="s">
        <v>5147</v>
      </c>
      <c r="E106" t="s">
        <v>1921</v>
      </c>
      <c r="F106">
        <v>2024</v>
      </c>
      <c r="G106" t="s">
        <v>5146</v>
      </c>
      <c r="H106" t="s">
        <v>5145</v>
      </c>
      <c r="I106" t="s">
        <v>5144</v>
      </c>
    </row>
    <row r="107" spans="1:9" x14ac:dyDescent="0.45">
      <c r="A107" t="s">
        <v>11759</v>
      </c>
      <c r="B107">
        <v>7</v>
      </c>
      <c r="C107" t="s">
        <v>5142</v>
      </c>
      <c r="D107" t="s">
        <v>5141</v>
      </c>
      <c r="E107" t="s">
        <v>830</v>
      </c>
      <c r="F107">
        <v>2024</v>
      </c>
      <c r="G107" t="s">
        <v>5140</v>
      </c>
      <c r="H107" t="s">
        <v>5139</v>
      </c>
      <c r="I107" t="s">
        <v>5138</v>
      </c>
    </row>
    <row r="108" spans="1:9" x14ac:dyDescent="0.45">
      <c r="A108" t="s">
        <v>11759</v>
      </c>
      <c r="B108">
        <v>7</v>
      </c>
      <c r="C108" t="s">
        <v>5136</v>
      </c>
      <c r="D108" t="s">
        <v>5135</v>
      </c>
      <c r="E108" t="s">
        <v>773</v>
      </c>
      <c r="F108">
        <v>2024</v>
      </c>
      <c r="G108" t="s">
        <v>5134</v>
      </c>
      <c r="H108" t="s">
        <v>5133</v>
      </c>
      <c r="I108" t="s">
        <v>5132</v>
      </c>
    </row>
    <row r="109" spans="1:9" x14ac:dyDescent="0.45">
      <c r="A109" t="s">
        <v>11759</v>
      </c>
      <c r="B109">
        <v>7</v>
      </c>
      <c r="C109" t="s">
        <v>5130</v>
      </c>
      <c r="D109" t="s">
        <v>5129</v>
      </c>
      <c r="E109" t="s">
        <v>655</v>
      </c>
      <c r="F109">
        <v>2024</v>
      </c>
      <c r="G109" t="s">
        <v>5128</v>
      </c>
      <c r="H109" t="s">
        <v>5127</v>
      </c>
      <c r="I109" t="s">
        <v>5126</v>
      </c>
    </row>
    <row r="110" spans="1:9" x14ac:dyDescent="0.45">
      <c r="A110" t="s">
        <v>11759</v>
      </c>
      <c r="B110">
        <v>7</v>
      </c>
      <c r="C110" t="s">
        <v>5124</v>
      </c>
      <c r="D110" t="s">
        <v>5123</v>
      </c>
      <c r="E110" t="s">
        <v>1559</v>
      </c>
      <c r="F110">
        <v>2024</v>
      </c>
      <c r="G110" t="s">
        <v>5122</v>
      </c>
      <c r="H110" t="s">
        <v>5121</v>
      </c>
      <c r="I110" t="s">
        <v>5120</v>
      </c>
    </row>
    <row r="111" spans="1:9" x14ac:dyDescent="0.45">
      <c r="A111" t="s">
        <v>11759</v>
      </c>
      <c r="B111">
        <v>7</v>
      </c>
      <c r="C111" t="s">
        <v>5118</v>
      </c>
      <c r="D111" t="s">
        <v>5117</v>
      </c>
      <c r="E111" t="s">
        <v>5116</v>
      </c>
      <c r="F111">
        <v>2024</v>
      </c>
      <c r="G111" t="s">
        <v>5115</v>
      </c>
      <c r="H111" t="s">
        <v>5114</v>
      </c>
      <c r="I111" t="s">
        <v>5113</v>
      </c>
    </row>
    <row r="112" spans="1:9" x14ac:dyDescent="0.45">
      <c r="A112" t="s">
        <v>11759</v>
      </c>
      <c r="B112">
        <v>7</v>
      </c>
      <c r="C112" t="s">
        <v>5111</v>
      </c>
      <c r="D112" t="s">
        <v>5110</v>
      </c>
      <c r="E112" t="s">
        <v>655</v>
      </c>
      <c r="F112">
        <v>2024</v>
      </c>
      <c r="G112" t="s">
        <v>5109</v>
      </c>
      <c r="H112" t="s">
        <v>5108</v>
      </c>
      <c r="I112" t="s">
        <v>5107</v>
      </c>
    </row>
    <row r="113" spans="1:9" x14ac:dyDescent="0.45">
      <c r="A113" t="s">
        <v>11759</v>
      </c>
      <c r="B113">
        <v>7</v>
      </c>
      <c r="C113" t="s">
        <v>5105</v>
      </c>
      <c r="D113" t="s">
        <v>5104</v>
      </c>
      <c r="E113" t="s">
        <v>3169</v>
      </c>
      <c r="F113">
        <v>2024</v>
      </c>
      <c r="G113" t="s">
        <v>5103</v>
      </c>
      <c r="H113" t="s">
        <v>5102</v>
      </c>
      <c r="I113" t="s">
        <v>5101</v>
      </c>
    </row>
    <row r="114" spans="1:9" x14ac:dyDescent="0.45">
      <c r="A114" t="s">
        <v>11759</v>
      </c>
      <c r="B114">
        <v>7</v>
      </c>
      <c r="C114" t="s">
        <v>5099</v>
      </c>
      <c r="D114" t="s">
        <v>5098</v>
      </c>
      <c r="E114" t="s">
        <v>3061</v>
      </c>
      <c r="F114">
        <v>2024</v>
      </c>
      <c r="G114" t="s">
        <v>5097</v>
      </c>
      <c r="H114" t="s">
        <v>5096</v>
      </c>
    </row>
    <row r="115" spans="1:9" x14ac:dyDescent="0.45">
      <c r="A115" t="s">
        <v>11759</v>
      </c>
      <c r="B115">
        <v>7</v>
      </c>
      <c r="C115" t="s">
        <v>5094</v>
      </c>
      <c r="D115" t="s">
        <v>5093</v>
      </c>
      <c r="E115" t="s">
        <v>2380</v>
      </c>
      <c r="F115">
        <v>2024</v>
      </c>
      <c r="G115" t="s">
        <v>5092</v>
      </c>
      <c r="H115" t="s">
        <v>5091</v>
      </c>
      <c r="I115" t="s">
        <v>5090</v>
      </c>
    </row>
    <row r="116" spans="1:9" x14ac:dyDescent="0.45">
      <c r="A116" t="s">
        <v>11759</v>
      </c>
      <c r="B116">
        <v>7</v>
      </c>
      <c r="C116" t="s">
        <v>5088</v>
      </c>
      <c r="D116" t="s">
        <v>5087</v>
      </c>
      <c r="E116" t="s">
        <v>902</v>
      </c>
      <c r="F116">
        <v>2024</v>
      </c>
      <c r="G116" t="s">
        <v>5085</v>
      </c>
      <c r="H116" t="s">
        <v>5084</v>
      </c>
      <c r="I116" t="s">
        <v>5083</v>
      </c>
    </row>
    <row r="117" spans="1:9" x14ac:dyDescent="0.45">
      <c r="A117" t="s">
        <v>11759</v>
      </c>
      <c r="B117">
        <v>7</v>
      </c>
      <c r="C117" t="s">
        <v>5081</v>
      </c>
      <c r="D117" t="s">
        <v>5080</v>
      </c>
      <c r="E117" t="s">
        <v>5079</v>
      </c>
      <c r="F117">
        <v>2024</v>
      </c>
      <c r="G117" t="s">
        <v>5078</v>
      </c>
      <c r="H117" t="s">
        <v>5077</v>
      </c>
      <c r="I117" t="s">
        <v>5076</v>
      </c>
    </row>
    <row r="118" spans="1:9" x14ac:dyDescent="0.45">
      <c r="A118" t="s">
        <v>11759</v>
      </c>
      <c r="B118">
        <v>7</v>
      </c>
      <c r="C118" t="s">
        <v>5074</v>
      </c>
      <c r="D118" t="s">
        <v>5073</v>
      </c>
      <c r="E118" t="s">
        <v>720</v>
      </c>
      <c r="F118">
        <v>2024</v>
      </c>
      <c r="G118" t="s">
        <v>5071</v>
      </c>
      <c r="H118" t="s">
        <v>5070</v>
      </c>
      <c r="I118" t="s">
        <v>5069</v>
      </c>
    </row>
    <row r="119" spans="1:9" x14ac:dyDescent="0.45">
      <c r="A119" t="s">
        <v>11759</v>
      </c>
      <c r="B119">
        <v>7</v>
      </c>
      <c r="C119" t="s">
        <v>5067</v>
      </c>
      <c r="D119" t="s">
        <v>5066</v>
      </c>
      <c r="E119" t="s">
        <v>5065</v>
      </c>
      <c r="F119">
        <v>2024</v>
      </c>
      <c r="G119" t="s">
        <v>5064</v>
      </c>
      <c r="H119" t="s">
        <v>5063</v>
      </c>
      <c r="I119" t="s">
        <v>5062</v>
      </c>
    </row>
    <row r="120" spans="1:9" x14ac:dyDescent="0.45">
      <c r="A120" t="s">
        <v>11759</v>
      </c>
      <c r="B120">
        <v>7</v>
      </c>
      <c r="C120" t="s">
        <v>5060</v>
      </c>
      <c r="D120" t="s">
        <v>5059</v>
      </c>
      <c r="E120" t="s">
        <v>662</v>
      </c>
      <c r="F120">
        <v>2024</v>
      </c>
      <c r="G120" t="s">
        <v>5058</v>
      </c>
      <c r="H120" t="s">
        <v>5057</v>
      </c>
      <c r="I120" t="s">
        <v>5056</v>
      </c>
    </row>
    <row r="121" spans="1:9" x14ac:dyDescent="0.45">
      <c r="A121" t="s">
        <v>11759</v>
      </c>
      <c r="B121">
        <v>7</v>
      </c>
      <c r="C121" t="s">
        <v>5054</v>
      </c>
      <c r="D121" t="s">
        <v>5053</v>
      </c>
      <c r="E121" t="s">
        <v>5052</v>
      </c>
      <c r="F121">
        <v>2024</v>
      </c>
      <c r="G121" t="s">
        <v>5051</v>
      </c>
      <c r="H121" t="s">
        <v>5050</v>
      </c>
      <c r="I121" t="s">
        <v>5049</v>
      </c>
    </row>
    <row r="122" spans="1:9" x14ac:dyDescent="0.45">
      <c r="A122" t="s">
        <v>11759</v>
      </c>
      <c r="B122">
        <v>7</v>
      </c>
      <c r="C122" t="s">
        <v>5047</v>
      </c>
      <c r="D122" t="s">
        <v>5046</v>
      </c>
      <c r="E122" t="s">
        <v>795</v>
      </c>
      <c r="F122">
        <v>2024</v>
      </c>
      <c r="G122" t="s">
        <v>5045</v>
      </c>
      <c r="H122" t="s">
        <v>5044</v>
      </c>
      <c r="I122" t="s">
        <v>5043</v>
      </c>
    </row>
    <row r="123" spans="1:9" x14ac:dyDescent="0.45">
      <c r="A123" t="s">
        <v>11759</v>
      </c>
      <c r="B123">
        <v>7</v>
      </c>
      <c r="C123" t="s">
        <v>5041</v>
      </c>
      <c r="D123" t="s">
        <v>5040</v>
      </c>
      <c r="E123" t="s">
        <v>5039</v>
      </c>
      <c r="F123">
        <v>2024</v>
      </c>
      <c r="G123" t="s">
        <v>5038</v>
      </c>
      <c r="H123" t="s">
        <v>5037</v>
      </c>
      <c r="I123" t="s">
        <v>5036</v>
      </c>
    </row>
    <row r="124" spans="1:9" x14ac:dyDescent="0.45">
      <c r="A124" t="s">
        <v>11759</v>
      </c>
      <c r="B124">
        <v>7</v>
      </c>
      <c r="C124" t="s">
        <v>5034</v>
      </c>
      <c r="D124" t="s">
        <v>5033</v>
      </c>
      <c r="E124" t="s">
        <v>2981</v>
      </c>
      <c r="F124">
        <v>2024</v>
      </c>
      <c r="G124" t="s">
        <v>5032</v>
      </c>
      <c r="H124" t="s">
        <v>5031</v>
      </c>
    </row>
    <row r="125" spans="1:9" x14ac:dyDescent="0.45">
      <c r="A125" t="s">
        <v>11759</v>
      </c>
      <c r="B125">
        <v>7</v>
      </c>
      <c r="C125" t="s">
        <v>5029</v>
      </c>
      <c r="D125" t="s">
        <v>5028</v>
      </c>
      <c r="E125" t="s">
        <v>5027</v>
      </c>
      <c r="F125">
        <v>2024</v>
      </c>
      <c r="G125" t="s">
        <v>5026</v>
      </c>
      <c r="H125" t="s">
        <v>5025</v>
      </c>
      <c r="I125" t="s">
        <v>5024</v>
      </c>
    </row>
    <row r="126" spans="1:9" x14ac:dyDescent="0.45">
      <c r="A126" t="s">
        <v>11759</v>
      </c>
      <c r="B126">
        <v>7</v>
      </c>
      <c r="C126" t="s">
        <v>5022</v>
      </c>
      <c r="D126" t="s">
        <v>5021</v>
      </c>
      <c r="E126" t="s">
        <v>902</v>
      </c>
      <c r="F126">
        <v>2024</v>
      </c>
      <c r="G126" t="s">
        <v>5019</v>
      </c>
      <c r="H126" t="s">
        <v>5018</v>
      </c>
      <c r="I126" t="s">
        <v>5017</v>
      </c>
    </row>
    <row r="127" spans="1:9" x14ac:dyDescent="0.45">
      <c r="A127" t="s">
        <v>11759</v>
      </c>
      <c r="B127">
        <v>7</v>
      </c>
      <c r="C127" t="s">
        <v>5015</v>
      </c>
      <c r="D127" t="s">
        <v>5014</v>
      </c>
      <c r="E127" t="s">
        <v>626</v>
      </c>
      <c r="F127">
        <v>2024</v>
      </c>
      <c r="G127" t="s">
        <v>5013</v>
      </c>
      <c r="H127" t="s">
        <v>5012</v>
      </c>
      <c r="I127" t="s">
        <v>5011</v>
      </c>
    </row>
    <row r="128" spans="1:9" x14ac:dyDescent="0.45">
      <c r="A128" t="s">
        <v>11759</v>
      </c>
      <c r="B128">
        <v>7</v>
      </c>
      <c r="C128" t="s">
        <v>5009</v>
      </c>
      <c r="D128" t="s">
        <v>5008</v>
      </c>
      <c r="E128" t="s">
        <v>5007</v>
      </c>
      <c r="F128">
        <v>2024</v>
      </c>
      <c r="G128" t="s">
        <v>5005</v>
      </c>
      <c r="H128" t="s">
        <v>5004</v>
      </c>
      <c r="I128" t="s">
        <v>5003</v>
      </c>
    </row>
    <row r="129" spans="1:9" x14ac:dyDescent="0.45">
      <c r="A129" t="s">
        <v>11759</v>
      </c>
      <c r="B129">
        <v>7</v>
      </c>
      <c r="C129" t="s">
        <v>5001</v>
      </c>
      <c r="D129" t="s">
        <v>5000</v>
      </c>
      <c r="E129" t="s">
        <v>655</v>
      </c>
      <c r="F129">
        <v>2024</v>
      </c>
      <c r="G129" t="s">
        <v>4999</v>
      </c>
      <c r="H129" t="s">
        <v>4998</v>
      </c>
      <c r="I129" t="s">
        <v>4997</v>
      </c>
    </row>
    <row r="130" spans="1:9" x14ac:dyDescent="0.45">
      <c r="A130" t="s">
        <v>11759</v>
      </c>
      <c r="B130">
        <v>7</v>
      </c>
      <c r="C130" t="s">
        <v>4995</v>
      </c>
      <c r="D130" t="s">
        <v>4994</v>
      </c>
      <c r="E130" t="s">
        <v>979</v>
      </c>
      <c r="F130">
        <v>2024</v>
      </c>
      <c r="G130" t="s">
        <v>4993</v>
      </c>
      <c r="H130" t="s">
        <v>4992</v>
      </c>
      <c r="I130" t="s">
        <v>4991</v>
      </c>
    </row>
    <row r="131" spans="1:9" x14ac:dyDescent="0.45">
      <c r="A131" t="s">
        <v>11759</v>
      </c>
      <c r="B131">
        <v>7</v>
      </c>
      <c r="C131" t="s">
        <v>4989</v>
      </c>
      <c r="D131" t="s">
        <v>4988</v>
      </c>
      <c r="E131" t="s">
        <v>830</v>
      </c>
      <c r="F131">
        <v>2024</v>
      </c>
      <c r="G131" t="s">
        <v>4987</v>
      </c>
      <c r="H131" t="s">
        <v>4986</v>
      </c>
      <c r="I131" t="s">
        <v>4985</v>
      </c>
    </row>
    <row r="132" spans="1:9" x14ac:dyDescent="0.45">
      <c r="A132" t="s">
        <v>11759</v>
      </c>
      <c r="B132">
        <v>7</v>
      </c>
      <c r="C132" t="s">
        <v>4983</v>
      </c>
      <c r="D132" t="s">
        <v>4982</v>
      </c>
      <c r="E132" t="s">
        <v>720</v>
      </c>
      <c r="F132">
        <v>2024</v>
      </c>
      <c r="G132" t="s">
        <v>4980</v>
      </c>
      <c r="H132" t="s">
        <v>4979</v>
      </c>
      <c r="I132" t="s">
        <v>4978</v>
      </c>
    </row>
    <row r="133" spans="1:9" x14ac:dyDescent="0.45">
      <c r="A133" t="s">
        <v>11759</v>
      </c>
      <c r="B133">
        <v>7</v>
      </c>
      <c r="C133" t="s">
        <v>4976</v>
      </c>
      <c r="D133" t="s">
        <v>4975</v>
      </c>
      <c r="E133" t="s">
        <v>902</v>
      </c>
      <c r="F133">
        <v>2024</v>
      </c>
      <c r="G133" t="s">
        <v>4972</v>
      </c>
      <c r="H133" t="s">
        <v>4971</v>
      </c>
      <c r="I133" t="s">
        <v>4970</v>
      </c>
    </row>
    <row r="134" spans="1:9" x14ac:dyDescent="0.45">
      <c r="A134" t="s">
        <v>11759</v>
      </c>
      <c r="B134">
        <v>7</v>
      </c>
      <c r="C134" t="s">
        <v>4968</v>
      </c>
      <c r="D134" t="s">
        <v>4967</v>
      </c>
      <c r="E134" t="s">
        <v>3169</v>
      </c>
      <c r="F134">
        <v>2024</v>
      </c>
      <c r="G134" t="s">
        <v>4966</v>
      </c>
      <c r="H134" t="s">
        <v>4965</v>
      </c>
      <c r="I134" t="s">
        <v>4964</v>
      </c>
    </row>
    <row r="135" spans="1:9" x14ac:dyDescent="0.45">
      <c r="A135" t="s">
        <v>11759</v>
      </c>
      <c r="B135">
        <v>7</v>
      </c>
      <c r="C135" t="s">
        <v>4962</v>
      </c>
      <c r="D135" t="s">
        <v>4961</v>
      </c>
      <c r="E135" t="s">
        <v>4614</v>
      </c>
      <c r="F135">
        <v>2024</v>
      </c>
      <c r="G135" t="s">
        <v>4959</v>
      </c>
      <c r="H135" t="s">
        <v>4958</v>
      </c>
      <c r="I135" t="s">
        <v>4957</v>
      </c>
    </row>
    <row r="136" spans="1:9" x14ac:dyDescent="0.45">
      <c r="A136" t="s">
        <v>11759</v>
      </c>
      <c r="B136">
        <v>7</v>
      </c>
      <c r="C136" t="s">
        <v>4955</v>
      </c>
      <c r="D136" t="s">
        <v>4954</v>
      </c>
      <c r="E136" t="s">
        <v>4953</v>
      </c>
      <c r="F136">
        <v>2024</v>
      </c>
      <c r="G136" t="s">
        <v>4951</v>
      </c>
      <c r="H136" t="s">
        <v>4950</v>
      </c>
      <c r="I136" t="s">
        <v>4949</v>
      </c>
    </row>
    <row r="137" spans="1:9" x14ac:dyDescent="0.45">
      <c r="A137" t="s">
        <v>11759</v>
      </c>
      <c r="B137">
        <v>7</v>
      </c>
      <c r="C137" t="s">
        <v>4947</v>
      </c>
      <c r="D137" t="s">
        <v>4946</v>
      </c>
      <c r="E137" t="s">
        <v>720</v>
      </c>
      <c r="F137">
        <v>2024</v>
      </c>
      <c r="G137" t="s">
        <v>4943</v>
      </c>
      <c r="H137" t="s">
        <v>4942</v>
      </c>
      <c r="I137" t="s">
        <v>4941</v>
      </c>
    </row>
    <row r="138" spans="1:9" x14ac:dyDescent="0.45">
      <c r="A138" t="s">
        <v>11759</v>
      </c>
      <c r="B138">
        <v>7</v>
      </c>
      <c r="C138" t="s">
        <v>4939</v>
      </c>
      <c r="D138" t="s">
        <v>4938</v>
      </c>
      <c r="E138" t="s">
        <v>1964</v>
      </c>
      <c r="F138">
        <v>2024</v>
      </c>
      <c r="G138" t="s">
        <v>4937</v>
      </c>
      <c r="H138" t="s">
        <v>4936</v>
      </c>
      <c r="I138" t="s">
        <v>4935</v>
      </c>
    </row>
    <row r="139" spans="1:9" x14ac:dyDescent="0.45">
      <c r="A139" t="s">
        <v>11759</v>
      </c>
      <c r="B139">
        <v>7</v>
      </c>
      <c r="C139" t="s">
        <v>4933</v>
      </c>
      <c r="D139" t="s">
        <v>4932</v>
      </c>
      <c r="E139" t="s">
        <v>704</v>
      </c>
      <c r="F139">
        <v>2024</v>
      </c>
      <c r="G139" t="s">
        <v>4931</v>
      </c>
      <c r="H139" t="s">
        <v>4930</v>
      </c>
      <c r="I139" t="s">
        <v>4929</v>
      </c>
    </row>
    <row r="140" spans="1:9" x14ac:dyDescent="0.45">
      <c r="A140" t="s">
        <v>11759</v>
      </c>
      <c r="B140">
        <v>7</v>
      </c>
      <c r="C140" t="s">
        <v>4927</v>
      </c>
      <c r="D140" t="s">
        <v>4926</v>
      </c>
      <c r="E140" t="s">
        <v>795</v>
      </c>
      <c r="F140">
        <v>2024</v>
      </c>
      <c r="G140" t="s">
        <v>4925</v>
      </c>
      <c r="H140" t="s">
        <v>4924</v>
      </c>
      <c r="I140" t="s">
        <v>4923</v>
      </c>
    </row>
    <row r="141" spans="1:9" x14ac:dyDescent="0.45">
      <c r="A141" t="s">
        <v>11759</v>
      </c>
      <c r="B141">
        <v>7</v>
      </c>
      <c r="C141" t="s">
        <v>4921</v>
      </c>
      <c r="D141" t="s">
        <v>4920</v>
      </c>
      <c r="E141" t="s">
        <v>4919</v>
      </c>
      <c r="F141">
        <v>2024</v>
      </c>
      <c r="G141" t="s">
        <v>4917</v>
      </c>
      <c r="H141" t="s">
        <v>4916</v>
      </c>
      <c r="I141" t="s">
        <v>4915</v>
      </c>
    </row>
    <row r="142" spans="1:9" x14ac:dyDescent="0.45">
      <c r="A142" t="s">
        <v>11759</v>
      </c>
      <c r="B142">
        <v>7</v>
      </c>
      <c r="C142" t="s">
        <v>4913</v>
      </c>
      <c r="D142" t="s">
        <v>4912</v>
      </c>
      <c r="E142" t="s">
        <v>626</v>
      </c>
      <c r="F142">
        <v>2024</v>
      </c>
      <c r="G142" t="s">
        <v>4911</v>
      </c>
      <c r="H142" t="s">
        <v>4910</v>
      </c>
      <c r="I142" t="s">
        <v>4909</v>
      </c>
    </row>
    <row r="143" spans="1:9" x14ac:dyDescent="0.45">
      <c r="A143" t="s">
        <v>11759</v>
      </c>
      <c r="B143">
        <v>7</v>
      </c>
      <c r="C143" t="s">
        <v>4907</v>
      </c>
      <c r="D143" t="s">
        <v>4906</v>
      </c>
      <c r="E143" t="s">
        <v>795</v>
      </c>
      <c r="F143">
        <v>2024</v>
      </c>
      <c r="G143" t="s">
        <v>4905</v>
      </c>
      <c r="H143" t="s">
        <v>4904</v>
      </c>
      <c r="I143" t="s">
        <v>4903</v>
      </c>
    </row>
    <row r="144" spans="1:9" x14ac:dyDescent="0.45">
      <c r="A144" t="s">
        <v>11759</v>
      </c>
      <c r="B144">
        <v>7</v>
      </c>
      <c r="C144" t="s">
        <v>4901</v>
      </c>
      <c r="D144" t="s">
        <v>4900</v>
      </c>
      <c r="E144" t="s">
        <v>4074</v>
      </c>
      <c r="F144">
        <v>2024</v>
      </c>
      <c r="G144" t="s">
        <v>4899</v>
      </c>
      <c r="H144" t="s">
        <v>4898</v>
      </c>
      <c r="I144" t="s">
        <v>4897</v>
      </c>
    </row>
    <row r="145" spans="1:9" x14ac:dyDescent="0.45">
      <c r="A145" t="s">
        <v>11759</v>
      </c>
      <c r="B145">
        <v>7</v>
      </c>
      <c r="C145" t="s">
        <v>4895</v>
      </c>
      <c r="D145" t="s">
        <v>4894</v>
      </c>
      <c r="E145" t="s">
        <v>4893</v>
      </c>
      <c r="F145">
        <v>2024</v>
      </c>
      <c r="G145" t="s">
        <v>4892</v>
      </c>
      <c r="H145" t="s">
        <v>4891</v>
      </c>
      <c r="I145" t="s">
        <v>4890</v>
      </c>
    </row>
    <row r="146" spans="1:9" x14ac:dyDescent="0.45">
      <c r="A146" t="s">
        <v>11759</v>
      </c>
      <c r="B146">
        <v>7</v>
      </c>
      <c r="C146" t="s">
        <v>4888</v>
      </c>
      <c r="D146" t="s">
        <v>4887</v>
      </c>
      <c r="E146" t="s">
        <v>830</v>
      </c>
      <c r="F146">
        <v>2024</v>
      </c>
      <c r="G146" t="s">
        <v>4886</v>
      </c>
      <c r="H146" t="s">
        <v>4885</v>
      </c>
      <c r="I146" t="s">
        <v>4884</v>
      </c>
    </row>
    <row r="147" spans="1:9" x14ac:dyDescent="0.45">
      <c r="A147" t="s">
        <v>11759</v>
      </c>
      <c r="B147">
        <v>7</v>
      </c>
      <c r="C147" t="s">
        <v>4882</v>
      </c>
      <c r="D147" t="s">
        <v>4881</v>
      </c>
      <c r="E147" t="s">
        <v>720</v>
      </c>
      <c r="F147">
        <v>2024</v>
      </c>
      <c r="G147" t="s">
        <v>4878</v>
      </c>
      <c r="H147" t="s">
        <v>4877</v>
      </c>
      <c r="I147" t="s">
        <v>4876</v>
      </c>
    </row>
    <row r="148" spans="1:9" x14ac:dyDescent="0.45">
      <c r="A148" t="s">
        <v>11759</v>
      </c>
      <c r="B148">
        <v>7</v>
      </c>
      <c r="C148" t="s">
        <v>4874</v>
      </c>
      <c r="D148" t="s">
        <v>4873</v>
      </c>
      <c r="E148" t="s">
        <v>4872</v>
      </c>
      <c r="F148">
        <v>2024</v>
      </c>
      <c r="G148" t="s">
        <v>4870</v>
      </c>
      <c r="H148" t="s">
        <v>4869</v>
      </c>
      <c r="I148" t="s">
        <v>4868</v>
      </c>
    </row>
    <row r="149" spans="1:9" x14ac:dyDescent="0.45">
      <c r="A149" t="s">
        <v>11759</v>
      </c>
      <c r="B149">
        <v>7</v>
      </c>
      <c r="C149" t="s">
        <v>4866</v>
      </c>
      <c r="D149" t="s">
        <v>4865</v>
      </c>
      <c r="E149" t="s">
        <v>640</v>
      </c>
      <c r="F149">
        <v>2024</v>
      </c>
      <c r="G149" t="s">
        <v>4864</v>
      </c>
      <c r="H149" t="s">
        <v>4863</v>
      </c>
      <c r="I149" t="s">
        <v>4862</v>
      </c>
    </row>
    <row r="150" spans="1:9" x14ac:dyDescent="0.45">
      <c r="A150" t="s">
        <v>11759</v>
      </c>
      <c r="B150">
        <v>7</v>
      </c>
      <c r="C150" t="s">
        <v>4860</v>
      </c>
      <c r="D150" t="s">
        <v>4859</v>
      </c>
      <c r="E150" t="s">
        <v>2167</v>
      </c>
      <c r="F150">
        <v>2024</v>
      </c>
      <c r="G150" t="s">
        <v>4858</v>
      </c>
      <c r="H150" t="s">
        <v>4857</v>
      </c>
      <c r="I150" t="s">
        <v>4856</v>
      </c>
    </row>
    <row r="151" spans="1:9" x14ac:dyDescent="0.45">
      <c r="A151" t="s">
        <v>11759</v>
      </c>
      <c r="B151">
        <v>7</v>
      </c>
      <c r="C151" t="s">
        <v>4854</v>
      </c>
      <c r="D151" t="s">
        <v>4853</v>
      </c>
      <c r="E151" t="s">
        <v>655</v>
      </c>
      <c r="F151">
        <v>2024</v>
      </c>
      <c r="G151" t="s">
        <v>4852</v>
      </c>
      <c r="H151" t="s">
        <v>4851</v>
      </c>
      <c r="I151" t="s">
        <v>4850</v>
      </c>
    </row>
    <row r="152" spans="1:9" x14ac:dyDescent="0.45">
      <c r="A152" t="s">
        <v>11759</v>
      </c>
      <c r="B152">
        <v>7</v>
      </c>
      <c r="C152" t="s">
        <v>4848</v>
      </c>
      <c r="D152" t="s">
        <v>4847</v>
      </c>
      <c r="E152" t="s">
        <v>4846</v>
      </c>
      <c r="F152">
        <v>2024</v>
      </c>
      <c r="G152" t="s">
        <v>4845</v>
      </c>
      <c r="H152" t="s">
        <v>4844</v>
      </c>
      <c r="I152" t="s">
        <v>4843</v>
      </c>
    </row>
    <row r="153" spans="1:9" x14ac:dyDescent="0.45">
      <c r="A153" t="s">
        <v>11759</v>
      </c>
      <c r="B153">
        <v>7</v>
      </c>
      <c r="C153" t="s">
        <v>4841</v>
      </c>
      <c r="D153" t="s">
        <v>4840</v>
      </c>
      <c r="E153" t="s">
        <v>4614</v>
      </c>
      <c r="F153">
        <v>2024</v>
      </c>
      <c r="G153" t="s">
        <v>4838</v>
      </c>
      <c r="H153" t="s">
        <v>4837</v>
      </c>
      <c r="I153" t="s">
        <v>4836</v>
      </c>
    </row>
    <row r="154" spans="1:9" x14ac:dyDescent="0.45">
      <c r="A154" t="s">
        <v>11759</v>
      </c>
      <c r="B154">
        <v>7</v>
      </c>
      <c r="C154" t="s">
        <v>4834</v>
      </c>
      <c r="D154" t="s">
        <v>4833</v>
      </c>
      <c r="E154" t="s">
        <v>4832</v>
      </c>
      <c r="F154">
        <v>2024</v>
      </c>
      <c r="G154" t="s">
        <v>4830</v>
      </c>
      <c r="H154" t="s">
        <v>4829</v>
      </c>
    </row>
    <row r="155" spans="1:9" x14ac:dyDescent="0.45">
      <c r="A155" t="s">
        <v>11759</v>
      </c>
      <c r="B155">
        <v>7</v>
      </c>
      <c r="C155" t="s">
        <v>4827</v>
      </c>
      <c r="D155" t="s">
        <v>4826</v>
      </c>
      <c r="E155" t="s">
        <v>3607</v>
      </c>
      <c r="F155">
        <v>2024</v>
      </c>
      <c r="G155" t="s">
        <v>4825</v>
      </c>
      <c r="H155" t="s">
        <v>4824</v>
      </c>
      <c r="I155" t="s">
        <v>4823</v>
      </c>
    </row>
    <row r="156" spans="1:9" x14ac:dyDescent="0.45">
      <c r="A156" t="s">
        <v>11759</v>
      </c>
      <c r="B156">
        <v>7</v>
      </c>
      <c r="C156" t="s">
        <v>4821</v>
      </c>
      <c r="D156" t="s">
        <v>4820</v>
      </c>
      <c r="E156" t="s">
        <v>795</v>
      </c>
      <c r="F156">
        <v>2024</v>
      </c>
      <c r="G156" t="s">
        <v>4819</v>
      </c>
      <c r="H156" t="s">
        <v>4818</v>
      </c>
      <c r="I156" t="s">
        <v>4817</v>
      </c>
    </row>
    <row r="157" spans="1:9" x14ac:dyDescent="0.45">
      <c r="A157" t="s">
        <v>11759</v>
      </c>
      <c r="B157">
        <v>7</v>
      </c>
      <c r="C157" t="s">
        <v>4815</v>
      </c>
      <c r="D157" t="s">
        <v>4814</v>
      </c>
      <c r="E157" t="s">
        <v>902</v>
      </c>
      <c r="F157">
        <v>2024</v>
      </c>
      <c r="G157" t="s">
        <v>4812</v>
      </c>
      <c r="H157" t="s">
        <v>4811</v>
      </c>
      <c r="I157" t="s">
        <v>4810</v>
      </c>
    </row>
    <row r="158" spans="1:9" x14ac:dyDescent="0.45">
      <c r="A158" t="s">
        <v>11759</v>
      </c>
      <c r="B158">
        <v>7</v>
      </c>
      <c r="C158" t="s">
        <v>4808</v>
      </c>
      <c r="D158" t="s">
        <v>4807</v>
      </c>
      <c r="E158" t="s">
        <v>902</v>
      </c>
      <c r="F158">
        <v>2024</v>
      </c>
      <c r="G158" t="s">
        <v>4805</v>
      </c>
      <c r="H158" t="s">
        <v>4804</v>
      </c>
      <c r="I158" t="s">
        <v>4803</v>
      </c>
    </row>
    <row r="159" spans="1:9" x14ac:dyDescent="0.45">
      <c r="A159" t="s">
        <v>11759</v>
      </c>
      <c r="B159">
        <v>7</v>
      </c>
      <c r="C159" t="s">
        <v>4801</v>
      </c>
      <c r="D159" t="s">
        <v>4800</v>
      </c>
      <c r="E159" t="s">
        <v>4799</v>
      </c>
      <c r="F159">
        <v>2024</v>
      </c>
      <c r="G159" t="s">
        <v>4798</v>
      </c>
      <c r="H159" t="s">
        <v>4797</v>
      </c>
      <c r="I159" t="s">
        <v>4796</v>
      </c>
    </row>
    <row r="160" spans="1:9" x14ac:dyDescent="0.45">
      <c r="A160" t="s">
        <v>11759</v>
      </c>
      <c r="B160">
        <v>7</v>
      </c>
      <c r="C160" t="s">
        <v>4794</v>
      </c>
      <c r="D160" t="s">
        <v>4793</v>
      </c>
      <c r="E160" t="s">
        <v>612</v>
      </c>
      <c r="F160">
        <v>2024</v>
      </c>
      <c r="G160" t="s">
        <v>4792</v>
      </c>
      <c r="H160" t="s">
        <v>4791</v>
      </c>
      <c r="I160" t="s">
        <v>4790</v>
      </c>
    </row>
    <row r="161" spans="1:9" x14ac:dyDescent="0.45">
      <c r="A161" t="s">
        <v>11759</v>
      </c>
      <c r="B161">
        <v>7</v>
      </c>
      <c r="C161" t="s">
        <v>4788</v>
      </c>
      <c r="D161" t="s">
        <v>4787</v>
      </c>
      <c r="E161" t="s">
        <v>4786</v>
      </c>
      <c r="F161">
        <v>2024</v>
      </c>
      <c r="G161" t="s">
        <v>4785</v>
      </c>
      <c r="H161" t="s">
        <v>4784</v>
      </c>
      <c r="I161" t="s">
        <v>4783</v>
      </c>
    </row>
    <row r="162" spans="1:9" x14ac:dyDescent="0.45">
      <c r="A162" t="s">
        <v>11759</v>
      </c>
      <c r="B162">
        <v>7</v>
      </c>
      <c r="C162" t="s">
        <v>4781</v>
      </c>
      <c r="D162" t="s">
        <v>4780</v>
      </c>
      <c r="E162" t="s">
        <v>3789</v>
      </c>
      <c r="F162">
        <v>2024</v>
      </c>
      <c r="G162" t="s">
        <v>4779</v>
      </c>
      <c r="H162" t="s">
        <v>4778</v>
      </c>
      <c r="I162" t="s">
        <v>4777</v>
      </c>
    </row>
    <row r="163" spans="1:9" x14ac:dyDescent="0.45">
      <c r="A163" t="s">
        <v>11759</v>
      </c>
      <c r="B163">
        <v>7</v>
      </c>
      <c r="C163" t="s">
        <v>4775</v>
      </c>
      <c r="D163" t="s">
        <v>4774</v>
      </c>
      <c r="E163" t="s">
        <v>902</v>
      </c>
      <c r="F163">
        <v>2024</v>
      </c>
      <c r="G163" t="s">
        <v>4771</v>
      </c>
      <c r="H163" t="s">
        <v>4770</v>
      </c>
      <c r="I163" t="s">
        <v>4769</v>
      </c>
    </row>
    <row r="164" spans="1:9" x14ac:dyDescent="0.45">
      <c r="A164" t="s">
        <v>11759</v>
      </c>
      <c r="B164">
        <v>7</v>
      </c>
      <c r="C164" t="s">
        <v>4767</v>
      </c>
      <c r="D164" t="s">
        <v>4766</v>
      </c>
      <c r="E164" t="s">
        <v>773</v>
      </c>
      <c r="F164">
        <v>2024</v>
      </c>
      <c r="G164" t="s">
        <v>4765</v>
      </c>
      <c r="H164" t="s">
        <v>4764</v>
      </c>
      <c r="I164" t="s">
        <v>4763</v>
      </c>
    </row>
    <row r="165" spans="1:9" x14ac:dyDescent="0.45">
      <c r="A165" t="s">
        <v>11759</v>
      </c>
      <c r="B165">
        <v>7</v>
      </c>
      <c r="C165" t="s">
        <v>4761</v>
      </c>
      <c r="D165" t="s">
        <v>4760</v>
      </c>
      <c r="E165" t="s">
        <v>2151</v>
      </c>
      <c r="F165">
        <v>2024</v>
      </c>
      <c r="G165" t="s">
        <v>4759</v>
      </c>
      <c r="H165" t="s">
        <v>4758</v>
      </c>
      <c r="I165" t="s">
        <v>4757</v>
      </c>
    </row>
    <row r="166" spans="1:9" x14ac:dyDescent="0.45">
      <c r="A166" t="s">
        <v>11759</v>
      </c>
      <c r="B166">
        <v>7</v>
      </c>
      <c r="C166" t="s">
        <v>4755</v>
      </c>
      <c r="D166" t="s">
        <v>4754</v>
      </c>
      <c r="E166" t="s">
        <v>2659</v>
      </c>
      <c r="F166">
        <v>2024</v>
      </c>
      <c r="G166" t="s">
        <v>4753</v>
      </c>
      <c r="H166" t="s">
        <v>4752</v>
      </c>
      <c r="I166" t="s">
        <v>4751</v>
      </c>
    </row>
    <row r="167" spans="1:9" x14ac:dyDescent="0.45">
      <c r="A167" t="s">
        <v>11759</v>
      </c>
      <c r="B167">
        <v>7</v>
      </c>
      <c r="C167" t="s">
        <v>4749</v>
      </c>
      <c r="D167" t="s">
        <v>4748</v>
      </c>
      <c r="E167" t="s">
        <v>4747</v>
      </c>
      <c r="F167">
        <v>2024</v>
      </c>
      <c r="G167" t="s">
        <v>4746</v>
      </c>
      <c r="H167" t="s">
        <v>4745</v>
      </c>
      <c r="I167" t="s">
        <v>4744</v>
      </c>
    </row>
    <row r="168" spans="1:9" x14ac:dyDescent="0.45">
      <c r="A168" t="s">
        <v>11759</v>
      </c>
      <c r="B168">
        <v>7</v>
      </c>
      <c r="C168" t="s">
        <v>4742</v>
      </c>
      <c r="D168" t="s">
        <v>4741</v>
      </c>
      <c r="E168" t="s">
        <v>1267</v>
      </c>
      <c r="F168">
        <v>2024</v>
      </c>
      <c r="G168" t="s">
        <v>4740</v>
      </c>
      <c r="H168" t="s">
        <v>4739</v>
      </c>
      <c r="I168" t="s">
        <v>4738</v>
      </c>
    </row>
    <row r="169" spans="1:9" x14ac:dyDescent="0.45">
      <c r="A169" t="s">
        <v>11759</v>
      </c>
      <c r="B169">
        <v>7</v>
      </c>
      <c r="C169" t="s">
        <v>4736</v>
      </c>
      <c r="D169" t="s">
        <v>4735</v>
      </c>
      <c r="E169" t="s">
        <v>720</v>
      </c>
      <c r="F169">
        <v>2024</v>
      </c>
      <c r="G169" t="s">
        <v>4732</v>
      </c>
      <c r="H169" t="s">
        <v>4731</v>
      </c>
      <c r="I169" t="s">
        <v>4730</v>
      </c>
    </row>
    <row r="170" spans="1:9" x14ac:dyDescent="0.45">
      <c r="A170" t="s">
        <v>11759</v>
      </c>
      <c r="B170">
        <v>7</v>
      </c>
      <c r="C170" t="s">
        <v>4728</v>
      </c>
      <c r="D170" t="s">
        <v>4727</v>
      </c>
      <c r="E170" t="s">
        <v>4726</v>
      </c>
      <c r="F170">
        <v>2024</v>
      </c>
      <c r="G170" t="s">
        <v>4725</v>
      </c>
      <c r="H170" t="s">
        <v>4724</v>
      </c>
      <c r="I170" t="s">
        <v>4723</v>
      </c>
    </row>
    <row r="171" spans="1:9" x14ac:dyDescent="0.45">
      <c r="A171" t="s">
        <v>11759</v>
      </c>
      <c r="B171">
        <v>7</v>
      </c>
      <c r="C171" t="s">
        <v>4721</v>
      </c>
      <c r="D171" t="s">
        <v>4720</v>
      </c>
      <c r="E171" t="s">
        <v>2198</v>
      </c>
      <c r="F171">
        <v>2024</v>
      </c>
      <c r="G171" t="s">
        <v>4719</v>
      </c>
      <c r="H171" t="s">
        <v>4718</v>
      </c>
      <c r="I171" t="s">
        <v>4717</v>
      </c>
    </row>
    <row r="172" spans="1:9" x14ac:dyDescent="0.45">
      <c r="A172" t="s">
        <v>11759</v>
      </c>
      <c r="B172">
        <v>7</v>
      </c>
      <c r="C172" t="s">
        <v>4715</v>
      </c>
      <c r="D172" t="s">
        <v>4714</v>
      </c>
      <c r="E172" t="s">
        <v>704</v>
      </c>
      <c r="F172">
        <v>2024</v>
      </c>
      <c r="G172" t="s">
        <v>4713</v>
      </c>
      <c r="H172" t="s">
        <v>4712</v>
      </c>
      <c r="I172" t="s">
        <v>4711</v>
      </c>
    </row>
    <row r="173" spans="1:9" x14ac:dyDescent="0.45">
      <c r="A173" t="s">
        <v>11759</v>
      </c>
      <c r="B173">
        <v>7</v>
      </c>
      <c r="C173" t="s">
        <v>4709</v>
      </c>
      <c r="D173" t="s">
        <v>4708</v>
      </c>
      <c r="E173" t="s">
        <v>1318</v>
      </c>
      <c r="F173">
        <v>2024</v>
      </c>
      <c r="G173" t="s">
        <v>4707</v>
      </c>
      <c r="H173" t="s">
        <v>4706</v>
      </c>
      <c r="I173" t="s">
        <v>4705</v>
      </c>
    </row>
    <row r="174" spans="1:9" x14ac:dyDescent="0.45">
      <c r="A174" t="s">
        <v>11759</v>
      </c>
      <c r="B174">
        <v>7</v>
      </c>
      <c r="C174" t="s">
        <v>4703</v>
      </c>
      <c r="D174" t="s">
        <v>4702</v>
      </c>
      <c r="E174" t="s">
        <v>704</v>
      </c>
      <c r="F174">
        <v>2024</v>
      </c>
      <c r="G174" t="s">
        <v>4701</v>
      </c>
      <c r="H174" t="s">
        <v>4700</v>
      </c>
      <c r="I174" t="s">
        <v>4699</v>
      </c>
    </row>
    <row r="175" spans="1:9" x14ac:dyDescent="0.45">
      <c r="A175" t="s">
        <v>11759</v>
      </c>
      <c r="B175">
        <v>7</v>
      </c>
      <c r="C175" t="s">
        <v>4697</v>
      </c>
      <c r="D175" t="s">
        <v>4696</v>
      </c>
      <c r="E175" t="s">
        <v>4309</v>
      </c>
      <c r="F175">
        <v>2024</v>
      </c>
      <c r="G175" t="s">
        <v>4695</v>
      </c>
      <c r="H175" t="s">
        <v>4694</v>
      </c>
      <c r="I175" t="s">
        <v>4693</v>
      </c>
    </row>
    <row r="176" spans="1:9" x14ac:dyDescent="0.45">
      <c r="A176" t="s">
        <v>11759</v>
      </c>
      <c r="B176">
        <v>7</v>
      </c>
      <c r="C176" t="s">
        <v>4691</v>
      </c>
      <c r="D176" t="s">
        <v>4690</v>
      </c>
      <c r="E176" t="s">
        <v>4689</v>
      </c>
      <c r="F176">
        <v>2024</v>
      </c>
      <c r="G176" t="s">
        <v>4687</v>
      </c>
      <c r="H176" t="s">
        <v>4686</v>
      </c>
    </row>
    <row r="177" spans="1:9" x14ac:dyDescent="0.45">
      <c r="A177" t="s">
        <v>11759</v>
      </c>
      <c r="B177">
        <v>7</v>
      </c>
      <c r="C177" t="s">
        <v>4684</v>
      </c>
      <c r="D177" t="s">
        <v>4683</v>
      </c>
      <c r="E177" t="s">
        <v>1185</v>
      </c>
      <c r="F177">
        <v>2024</v>
      </c>
      <c r="G177" t="s">
        <v>4682</v>
      </c>
      <c r="H177" t="s">
        <v>4681</v>
      </c>
      <c r="I177" t="s">
        <v>4680</v>
      </c>
    </row>
    <row r="178" spans="1:9" x14ac:dyDescent="0.45">
      <c r="A178" t="s">
        <v>11759</v>
      </c>
      <c r="B178">
        <v>7</v>
      </c>
      <c r="C178" t="s">
        <v>4678</v>
      </c>
      <c r="D178" t="s">
        <v>4677</v>
      </c>
      <c r="E178" t="s">
        <v>2167</v>
      </c>
      <c r="F178">
        <v>2024</v>
      </c>
      <c r="G178" t="s">
        <v>4676</v>
      </c>
      <c r="H178" t="s">
        <v>4675</v>
      </c>
      <c r="I178" t="s">
        <v>4674</v>
      </c>
    </row>
    <row r="179" spans="1:9" x14ac:dyDescent="0.45">
      <c r="A179" t="s">
        <v>11759</v>
      </c>
      <c r="B179">
        <v>7</v>
      </c>
      <c r="C179" t="s">
        <v>4672</v>
      </c>
      <c r="D179" t="s">
        <v>4671</v>
      </c>
      <c r="E179" t="s">
        <v>4670</v>
      </c>
      <c r="F179">
        <v>2024</v>
      </c>
      <c r="G179" t="s">
        <v>4669</v>
      </c>
      <c r="H179" t="s">
        <v>4668</v>
      </c>
      <c r="I179" t="s">
        <v>4667</v>
      </c>
    </row>
    <row r="180" spans="1:9" x14ac:dyDescent="0.45">
      <c r="A180" t="s">
        <v>11759</v>
      </c>
      <c r="B180">
        <v>7</v>
      </c>
      <c r="C180" t="s">
        <v>4665</v>
      </c>
      <c r="D180" t="s">
        <v>4664</v>
      </c>
      <c r="E180" t="s">
        <v>4663</v>
      </c>
      <c r="F180">
        <v>2024</v>
      </c>
      <c r="G180" t="s">
        <v>4662</v>
      </c>
      <c r="H180" t="s">
        <v>4661</v>
      </c>
      <c r="I180" t="s">
        <v>4660</v>
      </c>
    </row>
    <row r="181" spans="1:9" x14ac:dyDescent="0.45">
      <c r="A181" t="s">
        <v>11759</v>
      </c>
      <c r="B181">
        <v>7</v>
      </c>
      <c r="C181" t="s">
        <v>4658</v>
      </c>
      <c r="D181" t="s">
        <v>4657</v>
      </c>
      <c r="E181" t="s">
        <v>902</v>
      </c>
      <c r="F181">
        <v>2024</v>
      </c>
      <c r="G181" t="s">
        <v>4655</v>
      </c>
      <c r="H181" t="s">
        <v>4654</v>
      </c>
      <c r="I181" t="s">
        <v>4653</v>
      </c>
    </row>
    <row r="182" spans="1:9" x14ac:dyDescent="0.45">
      <c r="A182" t="s">
        <v>11759</v>
      </c>
      <c r="B182">
        <v>7</v>
      </c>
      <c r="C182" t="s">
        <v>4651</v>
      </c>
      <c r="D182" t="s">
        <v>4650</v>
      </c>
      <c r="E182" t="s">
        <v>3096</v>
      </c>
      <c r="F182">
        <v>2024</v>
      </c>
      <c r="G182" t="s">
        <v>4649</v>
      </c>
      <c r="H182" t="s">
        <v>4648</v>
      </c>
      <c r="I182" t="s">
        <v>4647</v>
      </c>
    </row>
    <row r="183" spans="1:9" x14ac:dyDescent="0.45">
      <c r="A183" t="s">
        <v>11759</v>
      </c>
      <c r="B183">
        <v>7</v>
      </c>
      <c r="C183" t="s">
        <v>4645</v>
      </c>
      <c r="D183" t="s">
        <v>4644</v>
      </c>
      <c r="E183" t="s">
        <v>4643</v>
      </c>
      <c r="F183">
        <v>2024</v>
      </c>
      <c r="G183" t="s">
        <v>4642</v>
      </c>
      <c r="H183" t="s">
        <v>4641</v>
      </c>
      <c r="I183" t="s">
        <v>4640</v>
      </c>
    </row>
    <row r="184" spans="1:9" x14ac:dyDescent="0.45">
      <c r="A184" t="s">
        <v>11759</v>
      </c>
      <c r="B184">
        <v>7</v>
      </c>
      <c r="C184" t="s">
        <v>4638</v>
      </c>
      <c r="D184" t="s">
        <v>4637</v>
      </c>
      <c r="E184" t="s">
        <v>902</v>
      </c>
      <c r="F184">
        <v>2024</v>
      </c>
      <c r="G184" t="s">
        <v>4634</v>
      </c>
      <c r="H184" t="s">
        <v>4633</v>
      </c>
      <c r="I184" t="s">
        <v>4632</v>
      </c>
    </row>
    <row r="185" spans="1:9" x14ac:dyDescent="0.45">
      <c r="A185" t="s">
        <v>11759</v>
      </c>
      <c r="B185">
        <v>7</v>
      </c>
      <c r="C185" t="s">
        <v>4630</v>
      </c>
      <c r="D185" t="s">
        <v>4629</v>
      </c>
      <c r="E185" t="s">
        <v>4628</v>
      </c>
      <c r="F185">
        <v>2024</v>
      </c>
      <c r="G185" t="s">
        <v>4626</v>
      </c>
      <c r="H185" t="s">
        <v>4625</v>
      </c>
      <c r="I185" t="s">
        <v>4624</v>
      </c>
    </row>
    <row r="186" spans="1:9" x14ac:dyDescent="0.45">
      <c r="A186" t="s">
        <v>11759</v>
      </c>
      <c r="B186">
        <v>7</v>
      </c>
      <c r="C186" t="s">
        <v>4622</v>
      </c>
      <c r="D186" t="s">
        <v>4621</v>
      </c>
      <c r="E186" t="s">
        <v>2366</v>
      </c>
      <c r="F186">
        <v>2024</v>
      </c>
      <c r="G186" t="s">
        <v>4620</v>
      </c>
      <c r="H186" t="s">
        <v>4619</v>
      </c>
      <c r="I186" t="s">
        <v>4618</v>
      </c>
    </row>
    <row r="187" spans="1:9" x14ac:dyDescent="0.45">
      <c r="A187" t="s">
        <v>11759</v>
      </c>
      <c r="B187">
        <v>7</v>
      </c>
      <c r="C187" t="s">
        <v>4616</v>
      </c>
      <c r="D187" t="s">
        <v>4615</v>
      </c>
      <c r="E187" t="s">
        <v>4614</v>
      </c>
      <c r="F187">
        <v>2023</v>
      </c>
      <c r="G187" t="s">
        <v>4612</v>
      </c>
      <c r="H187" t="s">
        <v>4611</v>
      </c>
      <c r="I187" t="s">
        <v>4610</v>
      </c>
    </row>
    <row r="188" spans="1:9" x14ac:dyDescent="0.45">
      <c r="A188" t="s">
        <v>11759</v>
      </c>
      <c r="B188">
        <v>7</v>
      </c>
      <c r="C188" t="s">
        <v>4608</v>
      </c>
      <c r="D188" t="s">
        <v>4607</v>
      </c>
      <c r="E188" t="s">
        <v>795</v>
      </c>
      <c r="F188">
        <v>2024</v>
      </c>
      <c r="G188" t="s">
        <v>4606</v>
      </c>
      <c r="H188" t="s">
        <v>4605</v>
      </c>
      <c r="I188" t="s">
        <v>4604</v>
      </c>
    </row>
    <row r="189" spans="1:9" x14ac:dyDescent="0.45">
      <c r="A189" t="s">
        <v>11759</v>
      </c>
      <c r="B189">
        <v>7</v>
      </c>
      <c r="C189" t="s">
        <v>4602</v>
      </c>
      <c r="D189" t="s">
        <v>4601</v>
      </c>
      <c r="E189" t="s">
        <v>4600</v>
      </c>
      <c r="F189">
        <v>2023</v>
      </c>
      <c r="G189" t="s">
        <v>4599</v>
      </c>
      <c r="H189" t="s">
        <v>4598</v>
      </c>
      <c r="I189" t="s">
        <v>4597</v>
      </c>
    </row>
    <row r="190" spans="1:9" x14ac:dyDescent="0.45">
      <c r="A190" t="s">
        <v>11759</v>
      </c>
      <c r="B190">
        <v>7</v>
      </c>
      <c r="C190" t="s">
        <v>4595</v>
      </c>
      <c r="D190" t="s">
        <v>4594</v>
      </c>
      <c r="E190" t="s">
        <v>4593</v>
      </c>
      <c r="F190">
        <v>2024</v>
      </c>
      <c r="G190" t="s">
        <v>4592</v>
      </c>
      <c r="H190" t="s">
        <v>4591</v>
      </c>
      <c r="I190" t="s">
        <v>4590</v>
      </c>
    </row>
    <row r="191" spans="1:9" x14ac:dyDescent="0.45">
      <c r="A191" t="s">
        <v>11759</v>
      </c>
      <c r="B191">
        <v>7</v>
      </c>
      <c r="C191" t="s">
        <v>4588</v>
      </c>
      <c r="D191" t="s">
        <v>4587</v>
      </c>
      <c r="E191" t="s">
        <v>720</v>
      </c>
      <c r="F191">
        <v>2024</v>
      </c>
      <c r="G191" t="s">
        <v>4584</v>
      </c>
      <c r="H191" t="s">
        <v>4583</v>
      </c>
      <c r="I191" t="s">
        <v>4582</v>
      </c>
    </row>
    <row r="192" spans="1:9" x14ac:dyDescent="0.45">
      <c r="A192" t="s">
        <v>11759</v>
      </c>
      <c r="B192">
        <v>7</v>
      </c>
      <c r="C192" t="s">
        <v>4580</v>
      </c>
      <c r="D192" t="s">
        <v>4579</v>
      </c>
      <c r="E192" t="s">
        <v>4185</v>
      </c>
      <c r="F192">
        <v>2024</v>
      </c>
      <c r="G192" t="s">
        <v>4578</v>
      </c>
      <c r="H192" t="s">
        <v>4577</v>
      </c>
      <c r="I192" t="s">
        <v>4576</v>
      </c>
    </row>
    <row r="193" spans="1:9" x14ac:dyDescent="0.45">
      <c r="A193" t="s">
        <v>11759</v>
      </c>
      <c r="B193">
        <v>7</v>
      </c>
      <c r="C193" t="s">
        <v>4574</v>
      </c>
      <c r="D193" t="s">
        <v>4573</v>
      </c>
      <c r="E193" t="s">
        <v>2380</v>
      </c>
      <c r="F193">
        <v>2024</v>
      </c>
      <c r="G193" t="s">
        <v>4572</v>
      </c>
      <c r="H193" t="s">
        <v>4571</v>
      </c>
      <c r="I193" t="s">
        <v>4570</v>
      </c>
    </row>
    <row r="194" spans="1:9" x14ac:dyDescent="0.45">
      <c r="A194" t="s">
        <v>11759</v>
      </c>
      <c r="B194">
        <v>7</v>
      </c>
      <c r="C194" t="s">
        <v>4568</v>
      </c>
      <c r="D194" t="s">
        <v>4567</v>
      </c>
      <c r="E194" t="s">
        <v>655</v>
      </c>
      <c r="F194">
        <v>2024</v>
      </c>
      <c r="G194" t="s">
        <v>4566</v>
      </c>
      <c r="H194" t="s">
        <v>4565</v>
      </c>
      <c r="I194" t="s">
        <v>4564</v>
      </c>
    </row>
    <row r="195" spans="1:9" x14ac:dyDescent="0.45">
      <c r="A195" t="s">
        <v>11759</v>
      </c>
      <c r="B195">
        <v>7</v>
      </c>
      <c r="C195" t="s">
        <v>4562</v>
      </c>
      <c r="D195" t="s">
        <v>4561</v>
      </c>
      <c r="E195" t="s">
        <v>4560</v>
      </c>
      <c r="F195">
        <v>2024</v>
      </c>
      <c r="G195" t="s">
        <v>4559</v>
      </c>
      <c r="H195" t="s">
        <v>4558</v>
      </c>
      <c r="I195" t="s">
        <v>4557</v>
      </c>
    </row>
    <row r="196" spans="1:9" x14ac:dyDescent="0.45">
      <c r="A196" t="s">
        <v>11759</v>
      </c>
      <c r="B196">
        <v>7</v>
      </c>
      <c r="C196" t="s">
        <v>4555</v>
      </c>
      <c r="D196" t="s">
        <v>4554</v>
      </c>
      <c r="E196" t="s">
        <v>893</v>
      </c>
      <c r="F196">
        <v>2024</v>
      </c>
      <c r="G196" t="s">
        <v>4552</v>
      </c>
      <c r="H196" t="s">
        <v>4551</v>
      </c>
      <c r="I196" t="s">
        <v>4550</v>
      </c>
    </row>
    <row r="197" spans="1:9" x14ac:dyDescent="0.45">
      <c r="A197" t="s">
        <v>11759</v>
      </c>
      <c r="B197">
        <v>7</v>
      </c>
      <c r="C197" t="s">
        <v>4548</v>
      </c>
      <c r="D197" t="s">
        <v>4547</v>
      </c>
      <c r="E197" t="s">
        <v>1581</v>
      </c>
      <c r="F197">
        <v>2024</v>
      </c>
      <c r="G197" t="s">
        <v>4546</v>
      </c>
      <c r="H197" t="s">
        <v>4545</v>
      </c>
      <c r="I197" t="s">
        <v>4544</v>
      </c>
    </row>
    <row r="198" spans="1:9" x14ac:dyDescent="0.45">
      <c r="A198" t="s">
        <v>11759</v>
      </c>
      <c r="B198">
        <v>7</v>
      </c>
      <c r="C198" t="s">
        <v>4542</v>
      </c>
      <c r="D198" t="s">
        <v>4541</v>
      </c>
      <c r="E198" t="s">
        <v>4540</v>
      </c>
      <c r="F198">
        <v>2024</v>
      </c>
      <c r="G198" t="s">
        <v>4539</v>
      </c>
      <c r="H198" t="s">
        <v>4538</v>
      </c>
      <c r="I198" t="s">
        <v>4537</v>
      </c>
    </row>
    <row r="199" spans="1:9" x14ac:dyDescent="0.45">
      <c r="A199" t="s">
        <v>11759</v>
      </c>
      <c r="B199">
        <v>7</v>
      </c>
      <c r="C199" t="s">
        <v>4535</v>
      </c>
      <c r="D199" t="s">
        <v>4534</v>
      </c>
      <c r="E199" t="s">
        <v>3219</v>
      </c>
      <c r="F199">
        <v>2024</v>
      </c>
      <c r="G199" t="s">
        <v>4533</v>
      </c>
      <c r="H199" t="s">
        <v>4532</v>
      </c>
      <c r="I199" t="s">
        <v>4531</v>
      </c>
    </row>
    <row r="200" spans="1:9" x14ac:dyDescent="0.45">
      <c r="A200" t="s">
        <v>11759</v>
      </c>
      <c r="B200">
        <v>7</v>
      </c>
      <c r="C200" t="s">
        <v>4529</v>
      </c>
      <c r="D200" t="s">
        <v>4528</v>
      </c>
      <c r="E200" t="s">
        <v>3040</v>
      </c>
      <c r="F200">
        <v>2024</v>
      </c>
      <c r="G200" t="s">
        <v>4527</v>
      </c>
      <c r="H200" t="s">
        <v>4526</v>
      </c>
      <c r="I200" t="s">
        <v>4525</v>
      </c>
    </row>
    <row r="201" spans="1:9" x14ac:dyDescent="0.45">
      <c r="A201" t="s">
        <v>11759</v>
      </c>
      <c r="B201">
        <v>7</v>
      </c>
      <c r="C201" t="s">
        <v>4523</v>
      </c>
      <c r="D201" t="s">
        <v>4522</v>
      </c>
      <c r="E201" t="s">
        <v>2380</v>
      </c>
      <c r="F201">
        <v>2024</v>
      </c>
      <c r="G201" t="s">
        <v>4521</v>
      </c>
      <c r="H201" t="s">
        <v>4520</v>
      </c>
      <c r="I201" t="s">
        <v>4519</v>
      </c>
    </row>
    <row r="202" spans="1:9" x14ac:dyDescent="0.45">
      <c r="A202" t="s">
        <v>11759</v>
      </c>
      <c r="B202">
        <v>7</v>
      </c>
      <c r="C202" t="s">
        <v>4517</v>
      </c>
      <c r="D202" t="s">
        <v>4516</v>
      </c>
      <c r="E202" t="s">
        <v>3412</v>
      </c>
      <c r="F202">
        <v>2022</v>
      </c>
      <c r="G202" t="s">
        <v>4514</v>
      </c>
      <c r="H202" t="s">
        <v>4513</v>
      </c>
      <c r="I202" t="s">
        <v>4512</v>
      </c>
    </row>
    <row r="203" spans="1:9" x14ac:dyDescent="0.45">
      <c r="A203" t="s">
        <v>11759</v>
      </c>
      <c r="B203">
        <v>7</v>
      </c>
      <c r="C203" t="s">
        <v>4510</v>
      </c>
      <c r="D203" t="s">
        <v>4509</v>
      </c>
      <c r="E203" t="s">
        <v>720</v>
      </c>
      <c r="F203">
        <v>2022</v>
      </c>
      <c r="G203" t="s">
        <v>4506</v>
      </c>
      <c r="H203" t="s">
        <v>4505</v>
      </c>
      <c r="I203" t="s">
        <v>4504</v>
      </c>
    </row>
    <row r="204" spans="1:9" x14ac:dyDescent="0.45">
      <c r="A204" t="s">
        <v>11759</v>
      </c>
      <c r="B204">
        <v>7</v>
      </c>
      <c r="C204" t="s">
        <v>4502</v>
      </c>
      <c r="D204" t="s">
        <v>4501</v>
      </c>
      <c r="E204" t="s">
        <v>4500</v>
      </c>
      <c r="F204">
        <v>2021</v>
      </c>
      <c r="G204" t="s">
        <v>4499</v>
      </c>
      <c r="H204" t="s">
        <v>4498</v>
      </c>
      <c r="I204" t="s">
        <v>4497</v>
      </c>
    </row>
    <row r="205" spans="1:9" x14ac:dyDescent="0.45">
      <c r="A205" t="s">
        <v>11759</v>
      </c>
      <c r="B205">
        <v>7</v>
      </c>
      <c r="C205" t="s">
        <v>4495</v>
      </c>
      <c r="D205" t="s">
        <v>4494</v>
      </c>
      <c r="E205" t="s">
        <v>1581</v>
      </c>
      <c r="F205">
        <v>2021</v>
      </c>
      <c r="G205" t="s">
        <v>4493</v>
      </c>
      <c r="H205" t="s">
        <v>4492</v>
      </c>
      <c r="I205" t="s">
        <v>4491</v>
      </c>
    </row>
    <row r="206" spans="1:9" x14ac:dyDescent="0.45">
      <c r="A206" t="s">
        <v>11759</v>
      </c>
      <c r="B206">
        <v>7</v>
      </c>
      <c r="C206" t="s">
        <v>4489</v>
      </c>
      <c r="D206" t="s">
        <v>4488</v>
      </c>
      <c r="E206" t="s">
        <v>4487</v>
      </c>
      <c r="F206">
        <v>2022</v>
      </c>
      <c r="G206" t="s">
        <v>4486</v>
      </c>
      <c r="H206" t="s">
        <v>4485</v>
      </c>
      <c r="I206" t="s">
        <v>4484</v>
      </c>
    </row>
    <row r="207" spans="1:9" x14ac:dyDescent="0.45">
      <c r="A207" t="s">
        <v>11759</v>
      </c>
      <c r="B207">
        <v>7</v>
      </c>
      <c r="C207" t="s">
        <v>4482</v>
      </c>
      <c r="D207" t="s">
        <v>4481</v>
      </c>
      <c r="E207" t="s">
        <v>655</v>
      </c>
      <c r="F207">
        <v>2021</v>
      </c>
      <c r="G207" t="s">
        <v>4480</v>
      </c>
      <c r="H207" t="s">
        <v>4479</v>
      </c>
      <c r="I207" t="s">
        <v>4478</v>
      </c>
    </row>
    <row r="208" spans="1:9" x14ac:dyDescent="0.45">
      <c r="A208" t="s">
        <v>11759</v>
      </c>
      <c r="B208">
        <v>7</v>
      </c>
      <c r="C208" t="s">
        <v>4476</v>
      </c>
      <c r="D208" t="s">
        <v>4475</v>
      </c>
      <c r="E208" t="s">
        <v>1921</v>
      </c>
      <c r="F208">
        <v>2022</v>
      </c>
      <c r="G208" t="s">
        <v>4474</v>
      </c>
      <c r="H208" t="s">
        <v>4473</v>
      </c>
      <c r="I208" t="s">
        <v>4472</v>
      </c>
    </row>
    <row r="209" spans="1:9" x14ac:dyDescent="0.45">
      <c r="A209" t="s">
        <v>11759</v>
      </c>
      <c r="B209">
        <v>7</v>
      </c>
      <c r="C209" t="s">
        <v>4470</v>
      </c>
      <c r="D209" t="s">
        <v>4469</v>
      </c>
      <c r="E209" t="s">
        <v>676</v>
      </c>
      <c r="F209">
        <v>2021</v>
      </c>
      <c r="G209" t="s">
        <v>4468</v>
      </c>
      <c r="H209" t="s">
        <v>4467</v>
      </c>
      <c r="I209" t="s">
        <v>4466</v>
      </c>
    </row>
    <row r="210" spans="1:9" x14ac:dyDescent="0.45">
      <c r="A210" t="s">
        <v>11759</v>
      </c>
      <c r="B210">
        <v>7</v>
      </c>
      <c r="C210" t="s">
        <v>4464</v>
      </c>
      <c r="D210" t="s">
        <v>4463</v>
      </c>
      <c r="E210" t="s">
        <v>1921</v>
      </c>
      <c r="F210">
        <v>2022</v>
      </c>
      <c r="G210" t="s">
        <v>4462</v>
      </c>
      <c r="H210" t="s">
        <v>4461</v>
      </c>
      <c r="I210" t="s">
        <v>4460</v>
      </c>
    </row>
    <row r="211" spans="1:9" x14ac:dyDescent="0.45">
      <c r="A211" t="s">
        <v>11759</v>
      </c>
      <c r="B211">
        <v>7</v>
      </c>
      <c r="C211" t="s">
        <v>4458</v>
      </c>
      <c r="D211" t="s">
        <v>4457</v>
      </c>
      <c r="E211" t="s">
        <v>4456</v>
      </c>
      <c r="F211">
        <v>2021</v>
      </c>
      <c r="G211" t="s">
        <v>4453</v>
      </c>
      <c r="I211" t="s">
        <v>4452</v>
      </c>
    </row>
    <row r="212" spans="1:9" x14ac:dyDescent="0.45">
      <c r="A212" t="s">
        <v>11759</v>
      </c>
      <c r="B212">
        <v>7</v>
      </c>
      <c r="C212" t="s">
        <v>4450</v>
      </c>
      <c r="D212" t="s">
        <v>4449</v>
      </c>
      <c r="E212" t="s">
        <v>4309</v>
      </c>
      <c r="F212">
        <v>2022</v>
      </c>
      <c r="G212" t="s">
        <v>4448</v>
      </c>
      <c r="H212" t="s">
        <v>4447</v>
      </c>
      <c r="I212" t="s">
        <v>4446</v>
      </c>
    </row>
    <row r="213" spans="1:9" x14ac:dyDescent="0.45">
      <c r="A213" t="s">
        <v>11759</v>
      </c>
      <c r="B213">
        <v>7</v>
      </c>
      <c r="C213" t="s">
        <v>4444</v>
      </c>
      <c r="D213" t="s">
        <v>4443</v>
      </c>
      <c r="E213" t="s">
        <v>1020</v>
      </c>
      <c r="F213">
        <v>2021</v>
      </c>
      <c r="G213" t="s">
        <v>4442</v>
      </c>
      <c r="H213" t="s">
        <v>4441</v>
      </c>
      <c r="I213" t="s">
        <v>4440</v>
      </c>
    </row>
    <row r="214" spans="1:9" x14ac:dyDescent="0.45">
      <c r="A214" t="s">
        <v>11759</v>
      </c>
      <c r="B214">
        <v>7</v>
      </c>
      <c r="C214" t="s">
        <v>4438</v>
      </c>
      <c r="D214" t="s">
        <v>4437</v>
      </c>
      <c r="E214" t="s">
        <v>1717</v>
      </c>
      <c r="F214">
        <v>2021</v>
      </c>
      <c r="G214" t="s">
        <v>4436</v>
      </c>
      <c r="H214" t="s">
        <v>4435</v>
      </c>
      <c r="I214" t="s">
        <v>4434</v>
      </c>
    </row>
    <row r="215" spans="1:9" x14ac:dyDescent="0.45">
      <c r="A215" t="s">
        <v>11759</v>
      </c>
      <c r="B215">
        <v>7</v>
      </c>
      <c r="C215" t="s">
        <v>4432</v>
      </c>
      <c r="D215" t="s">
        <v>4431</v>
      </c>
      <c r="E215" t="s">
        <v>2981</v>
      </c>
      <c r="F215">
        <v>2021</v>
      </c>
      <c r="G215" t="s">
        <v>4430</v>
      </c>
      <c r="H215" t="s">
        <v>4429</v>
      </c>
      <c r="I215" t="s">
        <v>4428</v>
      </c>
    </row>
    <row r="216" spans="1:9" x14ac:dyDescent="0.45">
      <c r="A216" t="s">
        <v>11759</v>
      </c>
      <c r="B216">
        <v>7</v>
      </c>
      <c r="C216" t="s">
        <v>4426</v>
      </c>
      <c r="D216" t="s">
        <v>4425</v>
      </c>
      <c r="E216" t="s">
        <v>3197</v>
      </c>
      <c r="F216">
        <v>2022</v>
      </c>
      <c r="G216" t="s">
        <v>4423</v>
      </c>
      <c r="H216" t="s">
        <v>4422</v>
      </c>
      <c r="I216" t="s">
        <v>4421</v>
      </c>
    </row>
    <row r="217" spans="1:9" x14ac:dyDescent="0.45">
      <c r="A217" t="s">
        <v>11759</v>
      </c>
      <c r="B217">
        <v>7</v>
      </c>
      <c r="C217" t="s">
        <v>4419</v>
      </c>
      <c r="D217" t="s">
        <v>4418</v>
      </c>
      <c r="E217" t="s">
        <v>2981</v>
      </c>
      <c r="F217">
        <v>2022</v>
      </c>
      <c r="G217" t="s">
        <v>4417</v>
      </c>
      <c r="H217" t="s">
        <v>4416</v>
      </c>
      <c r="I217" t="s">
        <v>4415</v>
      </c>
    </row>
    <row r="218" spans="1:9" x14ac:dyDescent="0.45">
      <c r="A218" t="s">
        <v>11759</v>
      </c>
      <c r="B218">
        <v>7</v>
      </c>
      <c r="C218" t="s">
        <v>4413</v>
      </c>
      <c r="D218" t="s">
        <v>4412</v>
      </c>
      <c r="E218" t="s">
        <v>4411</v>
      </c>
      <c r="F218">
        <v>2021</v>
      </c>
      <c r="G218" t="s">
        <v>4410</v>
      </c>
      <c r="H218" t="s">
        <v>4409</v>
      </c>
      <c r="I218" t="s">
        <v>4408</v>
      </c>
    </row>
    <row r="219" spans="1:9" x14ac:dyDescent="0.45">
      <c r="A219" t="s">
        <v>11759</v>
      </c>
      <c r="B219">
        <v>7</v>
      </c>
      <c r="C219" t="s">
        <v>4406</v>
      </c>
      <c r="D219" t="s">
        <v>4405</v>
      </c>
      <c r="E219" t="s">
        <v>795</v>
      </c>
      <c r="F219">
        <v>2022</v>
      </c>
      <c r="G219" t="s">
        <v>4404</v>
      </c>
      <c r="H219" t="s">
        <v>4403</v>
      </c>
      <c r="I219" t="s">
        <v>4402</v>
      </c>
    </row>
    <row r="220" spans="1:9" x14ac:dyDescent="0.45">
      <c r="A220" t="s">
        <v>11759</v>
      </c>
      <c r="B220">
        <v>7</v>
      </c>
      <c r="C220" t="s">
        <v>4400</v>
      </c>
      <c r="D220" t="s">
        <v>4399</v>
      </c>
      <c r="E220" t="s">
        <v>4398</v>
      </c>
      <c r="F220">
        <v>2021</v>
      </c>
      <c r="G220" t="s">
        <v>4396</v>
      </c>
      <c r="H220" t="s">
        <v>4395</v>
      </c>
      <c r="I220" t="s">
        <v>4394</v>
      </c>
    </row>
    <row r="221" spans="1:9" x14ac:dyDescent="0.45">
      <c r="A221" t="s">
        <v>11759</v>
      </c>
      <c r="B221">
        <v>7</v>
      </c>
      <c r="C221" t="s">
        <v>4392</v>
      </c>
      <c r="D221" t="s">
        <v>4391</v>
      </c>
      <c r="E221" t="s">
        <v>720</v>
      </c>
      <c r="F221">
        <v>2022</v>
      </c>
      <c r="G221" t="s">
        <v>4389</v>
      </c>
      <c r="H221" t="s">
        <v>4388</v>
      </c>
      <c r="I221" t="s">
        <v>4387</v>
      </c>
    </row>
    <row r="222" spans="1:9" x14ac:dyDescent="0.45">
      <c r="A222" t="s">
        <v>11759</v>
      </c>
      <c r="B222">
        <v>7</v>
      </c>
      <c r="C222" t="s">
        <v>4385</v>
      </c>
      <c r="D222" t="s">
        <v>4384</v>
      </c>
      <c r="E222" t="s">
        <v>1581</v>
      </c>
      <c r="F222">
        <v>2021</v>
      </c>
      <c r="G222" t="s">
        <v>4383</v>
      </c>
      <c r="H222" t="s">
        <v>4382</v>
      </c>
      <c r="I222" t="s">
        <v>4381</v>
      </c>
    </row>
    <row r="223" spans="1:9" x14ac:dyDescent="0.45">
      <c r="A223" t="s">
        <v>11759</v>
      </c>
      <c r="B223">
        <v>7</v>
      </c>
      <c r="C223" t="s">
        <v>4379</v>
      </c>
      <c r="D223" t="s">
        <v>4378</v>
      </c>
      <c r="E223" t="s">
        <v>893</v>
      </c>
      <c r="F223">
        <v>2021</v>
      </c>
      <c r="G223" t="s">
        <v>4376</v>
      </c>
      <c r="H223" t="s">
        <v>4375</v>
      </c>
      <c r="I223" t="s">
        <v>4374</v>
      </c>
    </row>
    <row r="224" spans="1:9" x14ac:dyDescent="0.45">
      <c r="A224" t="s">
        <v>11759</v>
      </c>
      <c r="B224">
        <v>7</v>
      </c>
      <c r="C224" t="s">
        <v>4372</v>
      </c>
      <c r="D224" t="s">
        <v>4371</v>
      </c>
      <c r="E224" t="s">
        <v>4370</v>
      </c>
      <c r="F224">
        <v>2022</v>
      </c>
      <c r="G224" t="s">
        <v>4368</v>
      </c>
      <c r="H224" t="s">
        <v>4367</v>
      </c>
      <c r="I224" t="s">
        <v>4366</v>
      </c>
    </row>
    <row r="225" spans="1:9" x14ac:dyDescent="0.45">
      <c r="A225" t="s">
        <v>11759</v>
      </c>
      <c r="B225">
        <v>7</v>
      </c>
      <c r="C225" t="s">
        <v>4364</v>
      </c>
      <c r="D225" t="s">
        <v>4363</v>
      </c>
      <c r="E225" t="s">
        <v>4362</v>
      </c>
      <c r="F225">
        <v>2022</v>
      </c>
      <c r="G225" t="s">
        <v>4361</v>
      </c>
      <c r="H225" t="s">
        <v>4360</v>
      </c>
      <c r="I225" t="s">
        <v>4359</v>
      </c>
    </row>
    <row r="226" spans="1:9" x14ac:dyDescent="0.45">
      <c r="A226" t="s">
        <v>11759</v>
      </c>
      <c r="B226">
        <v>7</v>
      </c>
      <c r="C226" t="s">
        <v>4357</v>
      </c>
      <c r="D226" t="s">
        <v>4356</v>
      </c>
      <c r="E226" t="s">
        <v>902</v>
      </c>
      <c r="F226">
        <v>2022</v>
      </c>
      <c r="G226" t="s">
        <v>4353</v>
      </c>
      <c r="H226" t="s">
        <v>4352</v>
      </c>
      <c r="I226" t="s">
        <v>4351</v>
      </c>
    </row>
    <row r="227" spans="1:9" x14ac:dyDescent="0.45">
      <c r="A227" t="s">
        <v>11759</v>
      </c>
      <c r="B227">
        <v>7</v>
      </c>
      <c r="C227" t="s">
        <v>4349</v>
      </c>
      <c r="D227" t="s">
        <v>4348</v>
      </c>
      <c r="E227" t="s">
        <v>773</v>
      </c>
      <c r="F227">
        <v>2021</v>
      </c>
      <c r="G227" t="s">
        <v>4347</v>
      </c>
      <c r="H227" t="s">
        <v>4346</v>
      </c>
      <c r="I227" t="s">
        <v>4345</v>
      </c>
    </row>
    <row r="228" spans="1:9" x14ac:dyDescent="0.45">
      <c r="A228" t="s">
        <v>11759</v>
      </c>
      <c r="B228">
        <v>7</v>
      </c>
      <c r="C228" t="s">
        <v>4343</v>
      </c>
      <c r="D228" t="s">
        <v>4342</v>
      </c>
      <c r="E228" t="s">
        <v>1020</v>
      </c>
      <c r="F228">
        <v>2022</v>
      </c>
      <c r="G228" t="s">
        <v>4341</v>
      </c>
      <c r="H228" t="s">
        <v>4340</v>
      </c>
      <c r="I228" t="s">
        <v>4339</v>
      </c>
    </row>
    <row r="229" spans="1:9" x14ac:dyDescent="0.45">
      <c r="A229" t="s">
        <v>11759</v>
      </c>
      <c r="B229">
        <v>7</v>
      </c>
      <c r="C229" t="s">
        <v>4337</v>
      </c>
      <c r="D229" t="s">
        <v>4336</v>
      </c>
      <c r="E229" t="s">
        <v>766</v>
      </c>
      <c r="F229">
        <v>2023</v>
      </c>
      <c r="G229" t="s">
        <v>4335</v>
      </c>
      <c r="H229" t="s">
        <v>4334</v>
      </c>
      <c r="I229" t="s">
        <v>4333</v>
      </c>
    </row>
    <row r="230" spans="1:9" x14ac:dyDescent="0.45">
      <c r="A230" t="s">
        <v>11759</v>
      </c>
      <c r="B230">
        <v>7</v>
      </c>
      <c r="C230" t="s">
        <v>4331</v>
      </c>
      <c r="D230" t="s">
        <v>4330</v>
      </c>
      <c r="E230" t="s">
        <v>4329</v>
      </c>
      <c r="F230">
        <v>2021</v>
      </c>
      <c r="G230" t="s">
        <v>4328</v>
      </c>
      <c r="H230" t="s">
        <v>4327</v>
      </c>
      <c r="I230" t="s">
        <v>4326</v>
      </c>
    </row>
    <row r="231" spans="1:9" x14ac:dyDescent="0.45">
      <c r="A231" t="s">
        <v>11759</v>
      </c>
      <c r="B231">
        <v>7</v>
      </c>
      <c r="C231" t="s">
        <v>4324</v>
      </c>
      <c r="D231" t="s">
        <v>4323</v>
      </c>
      <c r="E231" t="s">
        <v>4322</v>
      </c>
      <c r="F231">
        <v>2022</v>
      </c>
      <c r="G231" t="s">
        <v>4321</v>
      </c>
      <c r="H231" t="s">
        <v>4320</v>
      </c>
      <c r="I231" t="s">
        <v>4319</v>
      </c>
    </row>
    <row r="232" spans="1:9" x14ac:dyDescent="0.45">
      <c r="A232" t="s">
        <v>11759</v>
      </c>
      <c r="B232">
        <v>7</v>
      </c>
      <c r="C232" t="s">
        <v>4317</v>
      </c>
      <c r="D232" t="s">
        <v>4316</v>
      </c>
      <c r="E232" t="s">
        <v>2366</v>
      </c>
      <c r="F232">
        <v>2022</v>
      </c>
      <c r="G232" t="s">
        <v>4315</v>
      </c>
      <c r="H232" t="s">
        <v>4314</v>
      </c>
      <c r="I232" t="s">
        <v>4313</v>
      </c>
    </row>
    <row r="233" spans="1:9" x14ac:dyDescent="0.45">
      <c r="A233" t="s">
        <v>11759</v>
      </c>
      <c r="B233">
        <v>7</v>
      </c>
      <c r="C233" t="s">
        <v>4311</v>
      </c>
      <c r="D233" t="s">
        <v>4310</v>
      </c>
      <c r="E233" t="s">
        <v>4309</v>
      </c>
      <c r="F233">
        <v>2022</v>
      </c>
      <c r="G233" t="s">
        <v>4308</v>
      </c>
      <c r="H233" t="s">
        <v>4307</v>
      </c>
      <c r="I233" t="s">
        <v>4306</v>
      </c>
    </row>
    <row r="234" spans="1:9" x14ac:dyDescent="0.45">
      <c r="A234" t="s">
        <v>11759</v>
      </c>
      <c r="B234">
        <v>7</v>
      </c>
      <c r="C234" t="s">
        <v>4304</v>
      </c>
      <c r="D234" t="s">
        <v>4303</v>
      </c>
      <c r="E234" t="s">
        <v>795</v>
      </c>
      <c r="F234">
        <v>2022</v>
      </c>
      <c r="G234" t="s">
        <v>4302</v>
      </c>
      <c r="H234" t="s">
        <v>4301</v>
      </c>
      <c r="I234" t="s">
        <v>4300</v>
      </c>
    </row>
    <row r="235" spans="1:9" x14ac:dyDescent="0.45">
      <c r="A235" t="s">
        <v>11759</v>
      </c>
      <c r="B235">
        <v>7</v>
      </c>
      <c r="C235" t="s">
        <v>4298</v>
      </c>
      <c r="D235" t="s">
        <v>4297</v>
      </c>
      <c r="E235" t="s">
        <v>720</v>
      </c>
      <c r="F235">
        <v>2022</v>
      </c>
      <c r="G235" t="s">
        <v>4295</v>
      </c>
      <c r="H235" t="s">
        <v>4294</v>
      </c>
      <c r="I235" t="s">
        <v>4293</v>
      </c>
    </row>
    <row r="236" spans="1:9" x14ac:dyDescent="0.45">
      <c r="A236" t="s">
        <v>11759</v>
      </c>
      <c r="B236">
        <v>7</v>
      </c>
      <c r="C236" t="s">
        <v>4291</v>
      </c>
      <c r="D236" t="s">
        <v>4290</v>
      </c>
      <c r="E236" t="s">
        <v>4289</v>
      </c>
      <c r="F236">
        <v>2021</v>
      </c>
      <c r="G236" t="s">
        <v>4287</v>
      </c>
      <c r="H236" t="s">
        <v>4286</v>
      </c>
      <c r="I236" t="s">
        <v>4285</v>
      </c>
    </row>
    <row r="237" spans="1:9" x14ac:dyDescent="0.45">
      <c r="A237" t="s">
        <v>11759</v>
      </c>
      <c r="B237">
        <v>7</v>
      </c>
      <c r="C237" t="s">
        <v>4283</v>
      </c>
      <c r="D237" t="s">
        <v>4282</v>
      </c>
      <c r="E237" t="s">
        <v>830</v>
      </c>
      <c r="F237">
        <v>2021</v>
      </c>
      <c r="G237" t="s">
        <v>4281</v>
      </c>
      <c r="H237" t="s">
        <v>4280</v>
      </c>
      <c r="I237" t="s">
        <v>4279</v>
      </c>
    </row>
    <row r="238" spans="1:9" x14ac:dyDescent="0.45">
      <c r="A238" t="s">
        <v>11759</v>
      </c>
      <c r="B238">
        <v>7</v>
      </c>
      <c r="C238" t="s">
        <v>4277</v>
      </c>
      <c r="D238" t="s">
        <v>4276</v>
      </c>
      <c r="E238" t="s">
        <v>3300</v>
      </c>
      <c r="F238">
        <v>2022</v>
      </c>
      <c r="G238" t="s">
        <v>4275</v>
      </c>
      <c r="H238" t="s">
        <v>4274</v>
      </c>
      <c r="I238" t="s">
        <v>4273</v>
      </c>
    </row>
    <row r="239" spans="1:9" x14ac:dyDescent="0.45">
      <c r="A239" t="s">
        <v>11759</v>
      </c>
      <c r="B239">
        <v>7</v>
      </c>
      <c r="C239" t="s">
        <v>4271</v>
      </c>
      <c r="D239" t="s">
        <v>4270</v>
      </c>
      <c r="E239" t="s">
        <v>766</v>
      </c>
      <c r="F239">
        <v>2022</v>
      </c>
      <c r="G239" t="s">
        <v>4269</v>
      </c>
      <c r="H239" t="s">
        <v>4268</v>
      </c>
      <c r="I239" t="s">
        <v>4267</v>
      </c>
    </row>
    <row r="240" spans="1:9" x14ac:dyDescent="0.45">
      <c r="A240" t="s">
        <v>11759</v>
      </c>
      <c r="B240">
        <v>7</v>
      </c>
      <c r="C240" t="s">
        <v>4265</v>
      </c>
      <c r="D240" t="s">
        <v>4264</v>
      </c>
      <c r="E240" t="s">
        <v>902</v>
      </c>
      <c r="F240">
        <v>2022</v>
      </c>
      <c r="G240" t="s">
        <v>4261</v>
      </c>
      <c r="H240" t="s">
        <v>4260</v>
      </c>
      <c r="I240" t="s">
        <v>4259</v>
      </c>
    </row>
    <row r="241" spans="1:9" x14ac:dyDescent="0.45">
      <c r="A241" t="s">
        <v>11759</v>
      </c>
      <c r="B241">
        <v>7</v>
      </c>
      <c r="C241" t="s">
        <v>4257</v>
      </c>
      <c r="D241" t="s">
        <v>4256</v>
      </c>
      <c r="E241" t="s">
        <v>3425</v>
      </c>
      <c r="F241">
        <v>2022</v>
      </c>
      <c r="G241" t="s">
        <v>4255</v>
      </c>
      <c r="H241" t="s">
        <v>4254</v>
      </c>
      <c r="I241" t="s">
        <v>4253</v>
      </c>
    </row>
    <row r="242" spans="1:9" x14ac:dyDescent="0.45">
      <c r="A242" t="s">
        <v>11759</v>
      </c>
      <c r="B242">
        <v>7</v>
      </c>
      <c r="C242" t="s">
        <v>4251</v>
      </c>
      <c r="D242" t="s">
        <v>4250</v>
      </c>
      <c r="E242" t="s">
        <v>1013</v>
      </c>
      <c r="F242">
        <v>2022</v>
      </c>
      <c r="G242" t="s">
        <v>4249</v>
      </c>
      <c r="H242" t="s">
        <v>4248</v>
      </c>
      <c r="I242" t="s">
        <v>4247</v>
      </c>
    </row>
    <row r="243" spans="1:9" x14ac:dyDescent="0.45">
      <c r="A243" t="s">
        <v>11759</v>
      </c>
      <c r="B243">
        <v>7</v>
      </c>
      <c r="C243" t="s">
        <v>4245</v>
      </c>
      <c r="D243" t="s">
        <v>4244</v>
      </c>
      <c r="E243" t="s">
        <v>4243</v>
      </c>
      <c r="F243">
        <v>2022</v>
      </c>
      <c r="G243" t="s">
        <v>4242</v>
      </c>
      <c r="H243" t="s">
        <v>4241</v>
      </c>
      <c r="I243" t="s">
        <v>4240</v>
      </c>
    </row>
    <row r="244" spans="1:9" x14ac:dyDescent="0.45">
      <c r="A244" t="s">
        <v>11759</v>
      </c>
      <c r="B244">
        <v>7</v>
      </c>
      <c r="C244" t="s">
        <v>4238</v>
      </c>
      <c r="D244" t="s">
        <v>4237</v>
      </c>
      <c r="E244" t="s">
        <v>795</v>
      </c>
      <c r="F244">
        <v>2021</v>
      </c>
      <c r="G244" t="s">
        <v>4236</v>
      </c>
      <c r="H244" t="s">
        <v>4235</v>
      </c>
      <c r="I244" t="s">
        <v>4234</v>
      </c>
    </row>
    <row r="245" spans="1:9" x14ac:dyDescent="0.45">
      <c r="A245" t="s">
        <v>11759</v>
      </c>
      <c r="B245">
        <v>7</v>
      </c>
      <c r="C245" t="s">
        <v>4232</v>
      </c>
      <c r="D245" t="s">
        <v>4231</v>
      </c>
      <c r="E245" t="s">
        <v>795</v>
      </c>
      <c r="F245">
        <v>2021</v>
      </c>
      <c r="G245" t="s">
        <v>4230</v>
      </c>
      <c r="H245" t="s">
        <v>4229</v>
      </c>
      <c r="I245" t="s">
        <v>4228</v>
      </c>
    </row>
    <row r="246" spans="1:9" x14ac:dyDescent="0.45">
      <c r="A246" t="s">
        <v>11759</v>
      </c>
      <c r="B246">
        <v>7</v>
      </c>
      <c r="C246" t="s">
        <v>4226</v>
      </c>
      <c r="D246" t="s">
        <v>4225</v>
      </c>
      <c r="E246" t="s">
        <v>626</v>
      </c>
      <c r="F246">
        <v>2021</v>
      </c>
      <c r="G246" t="s">
        <v>4224</v>
      </c>
      <c r="H246" t="s">
        <v>4223</v>
      </c>
      <c r="I246" t="s">
        <v>4222</v>
      </c>
    </row>
    <row r="247" spans="1:9" x14ac:dyDescent="0.45">
      <c r="A247" t="s">
        <v>11759</v>
      </c>
      <c r="B247">
        <v>7</v>
      </c>
      <c r="C247" t="s">
        <v>4220</v>
      </c>
      <c r="D247" t="s">
        <v>4219</v>
      </c>
      <c r="E247" t="s">
        <v>4218</v>
      </c>
      <c r="F247">
        <v>2021</v>
      </c>
      <c r="G247" t="s">
        <v>4216</v>
      </c>
      <c r="H247" t="s">
        <v>4215</v>
      </c>
      <c r="I247" t="s">
        <v>4214</v>
      </c>
    </row>
    <row r="248" spans="1:9" x14ac:dyDescent="0.45">
      <c r="A248" t="s">
        <v>11759</v>
      </c>
      <c r="B248">
        <v>7</v>
      </c>
      <c r="C248" t="s">
        <v>4212</v>
      </c>
      <c r="D248" t="s">
        <v>4211</v>
      </c>
      <c r="E248" t="s">
        <v>2612</v>
      </c>
      <c r="F248">
        <v>2021</v>
      </c>
      <c r="G248" t="s">
        <v>4210</v>
      </c>
      <c r="H248" t="s">
        <v>4209</v>
      </c>
      <c r="I248" t="s">
        <v>4208</v>
      </c>
    </row>
    <row r="249" spans="1:9" x14ac:dyDescent="0.45">
      <c r="A249" t="s">
        <v>11759</v>
      </c>
      <c r="B249">
        <v>7</v>
      </c>
      <c r="C249" t="s">
        <v>4206</v>
      </c>
      <c r="D249" t="s">
        <v>4205</v>
      </c>
      <c r="E249" t="s">
        <v>1596</v>
      </c>
      <c r="F249">
        <v>2022</v>
      </c>
      <c r="G249" t="s">
        <v>4203</v>
      </c>
      <c r="H249" t="s">
        <v>4202</v>
      </c>
      <c r="I249" t="s">
        <v>4201</v>
      </c>
    </row>
    <row r="250" spans="1:9" x14ac:dyDescent="0.45">
      <c r="A250" t="s">
        <v>11759</v>
      </c>
      <c r="B250">
        <v>7</v>
      </c>
      <c r="C250" t="s">
        <v>4199</v>
      </c>
      <c r="D250" t="s">
        <v>4198</v>
      </c>
      <c r="E250" t="s">
        <v>655</v>
      </c>
      <c r="F250">
        <v>2021</v>
      </c>
      <c r="G250" t="s">
        <v>4197</v>
      </c>
      <c r="H250" t="s">
        <v>4196</v>
      </c>
      <c r="I250" t="s">
        <v>4195</v>
      </c>
    </row>
    <row r="251" spans="1:9" x14ac:dyDescent="0.45">
      <c r="A251" t="s">
        <v>11759</v>
      </c>
      <c r="B251">
        <v>7</v>
      </c>
      <c r="C251" t="s">
        <v>4193</v>
      </c>
      <c r="D251" t="s">
        <v>4192</v>
      </c>
      <c r="E251" t="s">
        <v>3219</v>
      </c>
      <c r="F251">
        <v>2021</v>
      </c>
      <c r="G251" t="s">
        <v>4191</v>
      </c>
      <c r="H251" t="s">
        <v>4190</v>
      </c>
      <c r="I251" t="s">
        <v>4189</v>
      </c>
    </row>
    <row r="252" spans="1:9" x14ac:dyDescent="0.45">
      <c r="A252" t="s">
        <v>11759</v>
      </c>
      <c r="B252">
        <v>7</v>
      </c>
      <c r="C252" t="s">
        <v>4187</v>
      </c>
      <c r="D252" t="s">
        <v>4186</v>
      </c>
      <c r="E252" t="s">
        <v>4185</v>
      </c>
      <c r="F252">
        <v>2022</v>
      </c>
      <c r="G252" t="s">
        <v>4184</v>
      </c>
      <c r="H252" t="s">
        <v>4183</v>
      </c>
      <c r="I252" t="s">
        <v>4182</v>
      </c>
    </row>
    <row r="253" spans="1:9" x14ac:dyDescent="0.45">
      <c r="A253" t="s">
        <v>11759</v>
      </c>
      <c r="B253">
        <v>7</v>
      </c>
      <c r="C253" t="s">
        <v>4180</v>
      </c>
      <c r="D253" t="s">
        <v>4179</v>
      </c>
      <c r="E253" t="s">
        <v>850</v>
      </c>
      <c r="F253">
        <v>2022</v>
      </c>
      <c r="G253" t="s">
        <v>4177</v>
      </c>
      <c r="H253" t="s">
        <v>4176</v>
      </c>
    </row>
    <row r="254" spans="1:9" x14ac:dyDescent="0.45">
      <c r="A254" t="s">
        <v>11759</v>
      </c>
      <c r="B254">
        <v>7</v>
      </c>
      <c r="C254" t="s">
        <v>4174</v>
      </c>
      <c r="D254" t="s">
        <v>4173</v>
      </c>
      <c r="E254" t="s">
        <v>662</v>
      </c>
      <c r="F254">
        <v>2022</v>
      </c>
      <c r="G254" t="s">
        <v>4172</v>
      </c>
      <c r="H254" t="s">
        <v>4171</v>
      </c>
      <c r="I254" t="s">
        <v>4170</v>
      </c>
    </row>
    <row r="255" spans="1:9" x14ac:dyDescent="0.45">
      <c r="A255" t="s">
        <v>11759</v>
      </c>
      <c r="B255">
        <v>7</v>
      </c>
      <c r="C255" t="s">
        <v>4168</v>
      </c>
      <c r="D255" t="s">
        <v>4167</v>
      </c>
      <c r="E255" t="s">
        <v>877</v>
      </c>
      <c r="F255">
        <v>2022</v>
      </c>
    </row>
    <row r="256" spans="1:9" x14ac:dyDescent="0.45">
      <c r="A256" t="s">
        <v>11759</v>
      </c>
      <c r="B256">
        <v>7</v>
      </c>
      <c r="C256" t="s">
        <v>4162</v>
      </c>
      <c r="D256" t="s">
        <v>4161</v>
      </c>
      <c r="E256" t="s">
        <v>3621</v>
      </c>
      <c r="F256">
        <v>2021</v>
      </c>
      <c r="G256" t="s">
        <v>4160</v>
      </c>
      <c r="H256" t="s">
        <v>4159</v>
      </c>
      <c r="I256" t="s">
        <v>4158</v>
      </c>
    </row>
    <row r="257" spans="1:9" x14ac:dyDescent="0.45">
      <c r="A257" t="s">
        <v>11759</v>
      </c>
      <c r="B257">
        <v>7</v>
      </c>
      <c r="C257" t="s">
        <v>4156</v>
      </c>
      <c r="D257" t="s">
        <v>4155</v>
      </c>
      <c r="E257" t="s">
        <v>4154</v>
      </c>
      <c r="F257">
        <v>2021</v>
      </c>
      <c r="G257" t="s">
        <v>4153</v>
      </c>
      <c r="H257" t="s">
        <v>4152</v>
      </c>
      <c r="I257" t="s">
        <v>4151</v>
      </c>
    </row>
    <row r="258" spans="1:9" x14ac:dyDescent="0.45">
      <c r="A258" t="s">
        <v>11759</v>
      </c>
      <c r="B258">
        <v>7</v>
      </c>
      <c r="C258" t="s">
        <v>4149</v>
      </c>
      <c r="D258" t="s">
        <v>4148</v>
      </c>
      <c r="E258" t="s">
        <v>4147</v>
      </c>
      <c r="F258">
        <v>2022</v>
      </c>
      <c r="G258" t="s">
        <v>4146</v>
      </c>
      <c r="H258" t="s">
        <v>4145</v>
      </c>
    </row>
    <row r="259" spans="1:9" x14ac:dyDescent="0.45">
      <c r="A259" t="s">
        <v>11759</v>
      </c>
      <c r="B259">
        <v>7</v>
      </c>
      <c r="C259" t="s">
        <v>4143</v>
      </c>
      <c r="D259" t="s">
        <v>4142</v>
      </c>
      <c r="E259" t="s">
        <v>1717</v>
      </c>
      <c r="F259">
        <v>2022</v>
      </c>
      <c r="G259" t="s">
        <v>4141</v>
      </c>
      <c r="H259" t="s">
        <v>4140</v>
      </c>
      <c r="I259" t="s">
        <v>4139</v>
      </c>
    </row>
    <row r="260" spans="1:9" x14ac:dyDescent="0.45">
      <c r="A260" t="s">
        <v>11759</v>
      </c>
      <c r="B260">
        <v>7</v>
      </c>
      <c r="C260" t="s">
        <v>4137</v>
      </c>
      <c r="D260" t="s">
        <v>4136</v>
      </c>
      <c r="E260" t="s">
        <v>3810</v>
      </c>
      <c r="F260">
        <v>2022</v>
      </c>
      <c r="G260" t="s">
        <v>4135</v>
      </c>
      <c r="H260" t="s">
        <v>4134</v>
      </c>
      <c r="I260" t="s">
        <v>4133</v>
      </c>
    </row>
    <row r="261" spans="1:9" x14ac:dyDescent="0.45">
      <c r="A261" t="s">
        <v>11759</v>
      </c>
      <c r="B261">
        <v>7</v>
      </c>
      <c r="C261" t="s">
        <v>4131</v>
      </c>
      <c r="D261" t="s">
        <v>4130</v>
      </c>
      <c r="E261" t="s">
        <v>720</v>
      </c>
      <c r="F261">
        <v>2022</v>
      </c>
      <c r="G261" t="s">
        <v>4128</v>
      </c>
      <c r="H261" t="s">
        <v>4127</v>
      </c>
      <c r="I261" t="s">
        <v>4126</v>
      </c>
    </row>
    <row r="262" spans="1:9" x14ac:dyDescent="0.45">
      <c r="A262" t="s">
        <v>11759</v>
      </c>
      <c r="B262">
        <v>7</v>
      </c>
      <c r="C262" t="s">
        <v>4124</v>
      </c>
      <c r="D262" t="s">
        <v>4123</v>
      </c>
      <c r="E262" t="s">
        <v>930</v>
      </c>
      <c r="F262">
        <v>2022</v>
      </c>
      <c r="G262" t="s">
        <v>4122</v>
      </c>
      <c r="H262" t="s">
        <v>4121</v>
      </c>
      <c r="I262" t="s">
        <v>4120</v>
      </c>
    </row>
    <row r="263" spans="1:9" x14ac:dyDescent="0.45">
      <c r="A263" t="s">
        <v>11759</v>
      </c>
      <c r="B263">
        <v>7</v>
      </c>
      <c r="C263" t="s">
        <v>4118</v>
      </c>
      <c r="D263" t="s">
        <v>4117</v>
      </c>
      <c r="E263" t="s">
        <v>759</v>
      </c>
      <c r="F263">
        <v>2022</v>
      </c>
      <c r="G263" t="s">
        <v>4115</v>
      </c>
      <c r="H263" t="s">
        <v>4114</v>
      </c>
      <c r="I263" t="s">
        <v>4113</v>
      </c>
    </row>
    <row r="264" spans="1:9" x14ac:dyDescent="0.45">
      <c r="A264" t="s">
        <v>11759</v>
      </c>
      <c r="B264">
        <v>7</v>
      </c>
      <c r="C264" t="s">
        <v>4111</v>
      </c>
      <c r="D264" t="s">
        <v>4110</v>
      </c>
      <c r="E264" t="s">
        <v>720</v>
      </c>
      <c r="F264">
        <v>2022</v>
      </c>
      <c r="G264" t="s">
        <v>4108</v>
      </c>
      <c r="H264" t="s">
        <v>4107</v>
      </c>
      <c r="I264" t="s">
        <v>4106</v>
      </c>
    </row>
    <row r="265" spans="1:9" x14ac:dyDescent="0.45">
      <c r="A265" t="s">
        <v>11759</v>
      </c>
      <c r="B265">
        <v>7</v>
      </c>
      <c r="C265" t="s">
        <v>4104</v>
      </c>
      <c r="D265" t="s">
        <v>4103</v>
      </c>
      <c r="E265" t="s">
        <v>3972</v>
      </c>
      <c r="F265">
        <v>2021</v>
      </c>
      <c r="G265" t="s">
        <v>4102</v>
      </c>
      <c r="H265" t="s">
        <v>4101</v>
      </c>
      <c r="I265" t="s">
        <v>4100</v>
      </c>
    </row>
    <row r="266" spans="1:9" x14ac:dyDescent="0.45">
      <c r="A266" t="s">
        <v>11759</v>
      </c>
      <c r="B266">
        <v>7</v>
      </c>
      <c r="C266" t="s">
        <v>4098</v>
      </c>
      <c r="D266" t="s">
        <v>4097</v>
      </c>
      <c r="E266" t="s">
        <v>902</v>
      </c>
      <c r="F266">
        <v>2022</v>
      </c>
      <c r="G266" t="s">
        <v>4095</v>
      </c>
      <c r="H266" t="s">
        <v>4094</v>
      </c>
      <c r="I266" t="s">
        <v>4093</v>
      </c>
    </row>
    <row r="267" spans="1:9" x14ac:dyDescent="0.45">
      <c r="A267" t="s">
        <v>11759</v>
      </c>
      <c r="B267">
        <v>7</v>
      </c>
      <c r="C267" t="s">
        <v>4091</v>
      </c>
      <c r="D267" t="s">
        <v>4090</v>
      </c>
      <c r="E267" t="s">
        <v>720</v>
      </c>
      <c r="F267">
        <v>2022</v>
      </c>
      <c r="G267" t="s">
        <v>4088</v>
      </c>
      <c r="H267" t="s">
        <v>4087</v>
      </c>
      <c r="I267" t="s">
        <v>4086</v>
      </c>
    </row>
    <row r="268" spans="1:9" x14ac:dyDescent="0.45">
      <c r="A268" t="s">
        <v>11759</v>
      </c>
      <c r="B268">
        <v>7</v>
      </c>
      <c r="C268" t="s">
        <v>4084</v>
      </c>
      <c r="D268" t="s">
        <v>4083</v>
      </c>
      <c r="E268" t="s">
        <v>720</v>
      </c>
      <c r="F268">
        <v>2022</v>
      </c>
      <c r="G268" t="s">
        <v>4080</v>
      </c>
      <c r="H268" t="s">
        <v>4079</v>
      </c>
      <c r="I268" t="s">
        <v>4078</v>
      </c>
    </row>
    <row r="269" spans="1:9" x14ac:dyDescent="0.45">
      <c r="A269" t="s">
        <v>11759</v>
      </c>
      <c r="B269">
        <v>7</v>
      </c>
      <c r="C269" t="s">
        <v>4076</v>
      </c>
      <c r="D269" t="s">
        <v>4075</v>
      </c>
      <c r="E269" t="s">
        <v>4074</v>
      </c>
      <c r="F269">
        <v>2022</v>
      </c>
      <c r="G269" t="s">
        <v>4073</v>
      </c>
      <c r="H269" t="s">
        <v>4072</v>
      </c>
      <c r="I269" t="s">
        <v>4071</v>
      </c>
    </row>
    <row r="270" spans="1:9" x14ac:dyDescent="0.45">
      <c r="A270" t="s">
        <v>11759</v>
      </c>
      <c r="B270">
        <v>7</v>
      </c>
      <c r="C270" t="s">
        <v>4069</v>
      </c>
      <c r="D270" t="s">
        <v>4068</v>
      </c>
      <c r="E270" t="s">
        <v>4067</v>
      </c>
      <c r="F270">
        <v>2022</v>
      </c>
      <c r="G270" t="s">
        <v>4066</v>
      </c>
      <c r="H270" t="s">
        <v>4065</v>
      </c>
      <c r="I270" t="s">
        <v>4064</v>
      </c>
    </row>
    <row r="271" spans="1:9" x14ac:dyDescent="0.45">
      <c r="A271" t="s">
        <v>11759</v>
      </c>
      <c r="B271">
        <v>7</v>
      </c>
      <c r="C271" t="s">
        <v>4062</v>
      </c>
      <c r="D271" t="s">
        <v>4061</v>
      </c>
      <c r="E271" t="s">
        <v>720</v>
      </c>
      <c r="F271">
        <v>2022</v>
      </c>
      <c r="G271" t="s">
        <v>4058</v>
      </c>
      <c r="H271" t="s">
        <v>4057</v>
      </c>
      <c r="I271" t="s">
        <v>4056</v>
      </c>
    </row>
    <row r="272" spans="1:9" x14ac:dyDescent="0.45">
      <c r="A272" t="s">
        <v>11759</v>
      </c>
      <c r="B272">
        <v>7</v>
      </c>
      <c r="C272" t="s">
        <v>4054</v>
      </c>
      <c r="D272" t="s">
        <v>4053</v>
      </c>
      <c r="E272" t="s">
        <v>3189</v>
      </c>
      <c r="F272">
        <v>2021</v>
      </c>
      <c r="G272" t="s">
        <v>4052</v>
      </c>
      <c r="H272" t="s">
        <v>4051</v>
      </c>
      <c r="I272" t="s">
        <v>4050</v>
      </c>
    </row>
    <row r="273" spans="1:9" x14ac:dyDescent="0.45">
      <c r="A273" t="s">
        <v>11759</v>
      </c>
      <c r="B273">
        <v>7</v>
      </c>
      <c r="C273" t="s">
        <v>4048</v>
      </c>
      <c r="D273" t="s">
        <v>4047</v>
      </c>
      <c r="E273" t="s">
        <v>4046</v>
      </c>
      <c r="F273">
        <v>2022</v>
      </c>
      <c r="G273" t="s">
        <v>4045</v>
      </c>
      <c r="H273" t="s">
        <v>4044</v>
      </c>
      <c r="I273" t="s">
        <v>4043</v>
      </c>
    </row>
    <row r="274" spans="1:9" x14ac:dyDescent="0.45">
      <c r="A274" t="s">
        <v>11759</v>
      </c>
      <c r="B274">
        <v>7</v>
      </c>
      <c r="C274" t="s">
        <v>4041</v>
      </c>
      <c r="D274" t="s">
        <v>4040</v>
      </c>
      <c r="E274" t="s">
        <v>720</v>
      </c>
      <c r="F274">
        <v>2022</v>
      </c>
      <c r="G274" t="s">
        <v>4037</v>
      </c>
      <c r="H274" t="s">
        <v>4036</v>
      </c>
      <c r="I274" t="s">
        <v>4035</v>
      </c>
    </row>
    <row r="275" spans="1:9" x14ac:dyDescent="0.45">
      <c r="A275" t="s">
        <v>11759</v>
      </c>
      <c r="B275">
        <v>7</v>
      </c>
      <c r="C275" t="s">
        <v>4033</v>
      </c>
      <c r="D275" t="s">
        <v>4032</v>
      </c>
      <c r="E275" t="s">
        <v>2679</v>
      </c>
      <c r="F275">
        <v>2021</v>
      </c>
      <c r="G275" t="s">
        <v>4031</v>
      </c>
      <c r="H275" t="s">
        <v>4030</v>
      </c>
      <c r="I275" t="s">
        <v>4029</v>
      </c>
    </row>
    <row r="276" spans="1:9" x14ac:dyDescent="0.45">
      <c r="A276" t="s">
        <v>11759</v>
      </c>
      <c r="B276">
        <v>7</v>
      </c>
      <c r="C276" t="s">
        <v>4027</v>
      </c>
      <c r="D276" t="s">
        <v>4026</v>
      </c>
      <c r="E276" t="s">
        <v>1349</v>
      </c>
      <c r="F276">
        <v>2022</v>
      </c>
      <c r="G276" t="s">
        <v>4025</v>
      </c>
      <c r="H276" t="s">
        <v>4024</v>
      </c>
      <c r="I276" t="s">
        <v>4023</v>
      </c>
    </row>
    <row r="277" spans="1:9" x14ac:dyDescent="0.45">
      <c r="A277" t="s">
        <v>11759</v>
      </c>
      <c r="B277">
        <v>7</v>
      </c>
      <c r="C277" t="s">
        <v>4021</v>
      </c>
      <c r="D277" t="s">
        <v>4020</v>
      </c>
      <c r="E277" t="s">
        <v>902</v>
      </c>
      <c r="F277">
        <v>2022</v>
      </c>
      <c r="G277" t="s">
        <v>4017</v>
      </c>
      <c r="H277" t="s">
        <v>4016</v>
      </c>
      <c r="I277" t="s">
        <v>4015</v>
      </c>
    </row>
    <row r="278" spans="1:9" x14ac:dyDescent="0.45">
      <c r="A278" t="s">
        <v>11759</v>
      </c>
      <c r="B278">
        <v>7</v>
      </c>
      <c r="C278" t="s">
        <v>4013</v>
      </c>
      <c r="D278" t="s">
        <v>4012</v>
      </c>
      <c r="E278" t="s">
        <v>2380</v>
      </c>
      <c r="F278">
        <v>2021</v>
      </c>
      <c r="G278" t="s">
        <v>4011</v>
      </c>
      <c r="H278" t="s">
        <v>4010</v>
      </c>
      <c r="I278" t="s">
        <v>4009</v>
      </c>
    </row>
    <row r="279" spans="1:9" x14ac:dyDescent="0.45">
      <c r="A279" t="s">
        <v>11759</v>
      </c>
      <c r="B279">
        <v>7</v>
      </c>
      <c r="C279" t="s">
        <v>4007</v>
      </c>
      <c r="D279" t="s">
        <v>4006</v>
      </c>
      <c r="E279" t="s">
        <v>4005</v>
      </c>
      <c r="F279">
        <v>2022</v>
      </c>
      <c r="G279" t="s">
        <v>4004</v>
      </c>
      <c r="H279" t="s">
        <v>4003</v>
      </c>
      <c r="I279" t="s">
        <v>4002</v>
      </c>
    </row>
    <row r="280" spans="1:9" x14ac:dyDescent="0.45">
      <c r="A280" t="s">
        <v>11759</v>
      </c>
      <c r="B280">
        <v>7</v>
      </c>
      <c r="C280" t="s">
        <v>4000</v>
      </c>
      <c r="D280" t="s">
        <v>3999</v>
      </c>
      <c r="E280" t="s">
        <v>3998</v>
      </c>
      <c r="F280">
        <v>2022</v>
      </c>
      <c r="G280" t="s">
        <v>3997</v>
      </c>
      <c r="H280" t="s">
        <v>3996</v>
      </c>
      <c r="I280" t="s">
        <v>3995</v>
      </c>
    </row>
    <row r="281" spans="1:9" x14ac:dyDescent="0.45">
      <c r="A281" t="s">
        <v>11759</v>
      </c>
      <c r="B281">
        <v>7</v>
      </c>
      <c r="C281" t="s">
        <v>3993</v>
      </c>
      <c r="D281" t="s">
        <v>3992</v>
      </c>
      <c r="E281" t="s">
        <v>3991</v>
      </c>
      <c r="F281">
        <v>2021</v>
      </c>
      <c r="G281" t="s">
        <v>3990</v>
      </c>
      <c r="H281" t="s">
        <v>3989</v>
      </c>
    </row>
    <row r="282" spans="1:9" x14ac:dyDescent="0.45">
      <c r="A282" t="s">
        <v>11759</v>
      </c>
      <c r="B282">
        <v>7</v>
      </c>
      <c r="C282" t="s">
        <v>3987</v>
      </c>
      <c r="D282" t="s">
        <v>3986</v>
      </c>
      <c r="E282" t="s">
        <v>662</v>
      </c>
      <c r="F282">
        <v>2022</v>
      </c>
      <c r="G282" t="s">
        <v>3985</v>
      </c>
      <c r="H282" t="s">
        <v>3984</v>
      </c>
      <c r="I282" t="s">
        <v>3983</v>
      </c>
    </row>
    <row r="283" spans="1:9" x14ac:dyDescent="0.45">
      <c r="A283" t="s">
        <v>11759</v>
      </c>
      <c r="B283">
        <v>7</v>
      </c>
      <c r="C283" t="s">
        <v>3981</v>
      </c>
      <c r="D283" t="s">
        <v>3980</v>
      </c>
      <c r="E283" t="s">
        <v>2652</v>
      </c>
      <c r="F283">
        <v>2021</v>
      </c>
      <c r="G283" t="s">
        <v>3978</v>
      </c>
      <c r="H283" t="s">
        <v>3977</v>
      </c>
      <c r="I283" t="s">
        <v>3976</v>
      </c>
    </row>
    <row r="284" spans="1:9" x14ac:dyDescent="0.45">
      <c r="A284" t="s">
        <v>11759</v>
      </c>
      <c r="B284">
        <v>7</v>
      </c>
      <c r="C284" t="s">
        <v>3974</v>
      </c>
      <c r="D284" t="s">
        <v>3973</v>
      </c>
      <c r="E284" t="s">
        <v>3972</v>
      </c>
      <c r="F284">
        <v>2021</v>
      </c>
      <c r="G284" t="s">
        <v>3971</v>
      </c>
      <c r="H284" t="s">
        <v>3970</v>
      </c>
      <c r="I284" t="s">
        <v>3969</v>
      </c>
    </row>
    <row r="285" spans="1:9" x14ac:dyDescent="0.45">
      <c r="A285" t="s">
        <v>11759</v>
      </c>
      <c r="B285">
        <v>7</v>
      </c>
      <c r="C285" t="s">
        <v>3967</v>
      </c>
      <c r="D285" t="s">
        <v>3966</v>
      </c>
      <c r="E285" t="s">
        <v>3965</v>
      </c>
      <c r="F285">
        <v>2022</v>
      </c>
      <c r="G285" t="s">
        <v>3962</v>
      </c>
      <c r="I285" t="s">
        <v>3961</v>
      </c>
    </row>
    <row r="286" spans="1:9" x14ac:dyDescent="0.45">
      <c r="A286" t="s">
        <v>11759</v>
      </c>
      <c r="B286">
        <v>7</v>
      </c>
      <c r="C286" t="s">
        <v>3959</v>
      </c>
      <c r="D286" t="s">
        <v>3958</v>
      </c>
      <c r="E286" t="s">
        <v>3957</v>
      </c>
      <c r="F286">
        <v>2022</v>
      </c>
      <c r="G286" t="s">
        <v>3954</v>
      </c>
      <c r="I286" t="s">
        <v>3953</v>
      </c>
    </row>
    <row r="287" spans="1:9" x14ac:dyDescent="0.45">
      <c r="A287" t="s">
        <v>11759</v>
      </c>
      <c r="B287">
        <v>7</v>
      </c>
      <c r="C287" t="s">
        <v>3951</v>
      </c>
      <c r="D287" t="s">
        <v>3950</v>
      </c>
      <c r="E287" t="s">
        <v>1318</v>
      </c>
      <c r="F287">
        <v>2022</v>
      </c>
      <c r="G287" t="s">
        <v>3949</v>
      </c>
      <c r="H287" t="s">
        <v>3948</v>
      </c>
      <c r="I287" t="s">
        <v>3947</v>
      </c>
    </row>
    <row r="288" spans="1:9" x14ac:dyDescent="0.45">
      <c r="A288" t="s">
        <v>11759</v>
      </c>
      <c r="B288">
        <v>7</v>
      </c>
      <c r="C288" t="s">
        <v>3945</v>
      </c>
      <c r="D288" t="s">
        <v>3944</v>
      </c>
      <c r="E288" t="s">
        <v>3943</v>
      </c>
      <c r="F288">
        <v>2021</v>
      </c>
      <c r="G288" t="s">
        <v>3941</v>
      </c>
      <c r="H288" t="s">
        <v>3940</v>
      </c>
      <c r="I288" t="s">
        <v>3939</v>
      </c>
    </row>
    <row r="289" spans="1:9" x14ac:dyDescent="0.45">
      <c r="A289" t="s">
        <v>11759</v>
      </c>
      <c r="B289">
        <v>7</v>
      </c>
      <c r="C289" t="s">
        <v>3937</v>
      </c>
      <c r="D289" t="s">
        <v>3936</v>
      </c>
      <c r="E289" t="s">
        <v>3935</v>
      </c>
      <c r="F289">
        <v>2022</v>
      </c>
      <c r="G289" t="s">
        <v>3934</v>
      </c>
      <c r="H289" t="s">
        <v>3933</v>
      </c>
      <c r="I289" t="s">
        <v>3932</v>
      </c>
    </row>
    <row r="290" spans="1:9" x14ac:dyDescent="0.45">
      <c r="A290" t="s">
        <v>11759</v>
      </c>
      <c r="B290">
        <v>7</v>
      </c>
      <c r="C290" t="s">
        <v>3930</v>
      </c>
      <c r="D290" t="s">
        <v>3929</v>
      </c>
      <c r="E290" t="s">
        <v>759</v>
      </c>
      <c r="F290">
        <v>2022</v>
      </c>
      <c r="G290" t="s">
        <v>3927</v>
      </c>
      <c r="H290" t="s">
        <v>3926</v>
      </c>
      <c r="I290" t="s">
        <v>3925</v>
      </c>
    </row>
    <row r="291" spans="1:9" x14ac:dyDescent="0.45">
      <c r="A291" t="s">
        <v>11759</v>
      </c>
      <c r="B291">
        <v>7</v>
      </c>
      <c r="C291" t="s">
        <v>3923</v>
      </c>
      <c r="D291" t="s">
        <v>3922</v>
      </c>
      <c r="E291" t="s">
        <v>3921</v>
      </c>
      <c r="F291">
        <v>2022</v>
      </c>
      <c r="G291" t="s">
        <v>3918</v>
      </c>
      <c r="H291" t="s">
        <v>3917</v>
      </c>
      <c r="I291" t="s">
        <v>3916</v>
      </c>
    </row>
    <row r="292" spans="1:9" x14ac:dyDescent="0.45">
      <c r="A292" t="s">
        <v>11759</v>
      </c>
      <c r="B292">
        <v>7</v>
      </c>
      <c r="C292" t="s">
        <v>3914</v>
      </c>
      <c r="D292" t="s">
        <v>3913</v>
      </c>
      <c r="E292" t="s">
        <v>3912</v>
      </c>
      <c r="F292">
        <v>2021</v>
      </c>
      <c r="G292" t="s">
        <v>3911</v>
      </c>
      <c r="H292" t="s">
        <v>3910</v>
      </c>
      <c r="I292" t="s">
        <v>3909</v>
      </c>
    </row>
    <row r="293" spans="1:9" x14ac:dyDescent="0.45">
      <c r="A293" t="s">
        <v>11759</v>
      </c>
      <c r="B293">
        <v>7</v>
      </c>
      <c r="C293" t="s">
        <v>3907</v>
      </c>
      <c r="D293" t="s">
        <v>3906</v>
      </c>
      <c r="E293" t="s">
        <v>640</v>
      </c>
      <c r="F293">
        <v>2022</v>
      </c>
      <c r="G293" t="s">
        <v>3905</v>
      </c>
      <c r="H293" t="s">
        <v>3904</v>
      </c>
      <c r="I293" t="s">
        <v>3903</v>
      </c>
    </row>
    <row r="294" spans="1:9" x14ac:dyDescent="0.45">
      <c r="A294" t="s">
        <v>11759</v>
      </c>
      <c r="B294">
        <v>7</v>
      </c>
      <c r="C294" t="s">
        <v>3901</v>
      </c>
      <c r="D294" t="s">
        <v>3900</v>
      </c>
      <c r="E294" t="s">
        <v>3899</v>
      </c>
      <c r="F294">
        <v>2022</v>
      </c>
      <c r="G294" t="s">
        <v>3898</v>
      </c>
      <c r="H294" t="s">
        <v>3897</v>
      </c>
      <c r="I294" t="s">
        <v>3896</v>
      </c>
    </row>
    <row r="295" spans="1:9" x14ac:dyDescent="0.45">
      <c r="A295" t="s">
        <v>11759</v>
      </c>
      <c r="B295">
        <v>7</v>
      </c>
      <c r="C295" t="s">
        <v>3894</v>
      </c>
      <c r="D295" t="s">
        <v>3893</v>
      </c>
      <c r="E295" t="s">
        <v>3425</v>
      </c>
      <c r="F295">
        <v>2021</v>
      </c>
      <c r="G295" t="s">
        <v>3892</v>
      </c>
      <c r="H295" t="s">
        <v>3891</v>
      </c>
      <c r="I295" t="s">
        <v>3890</v>
      </c>
    </row>
    <row r="296" spans="1:9" x14ac:dyDescent="0.45">
      <c r="A296" t="s">
        <v>11759</v>
      </c>
      <c r="B296">
        <v>7</v>
      </c>
      <c r="C296" t="s">
        <v>3888</v>
      </c>
      <c r="D296" t="s">
        <v>3887</v>
      </c>
      <c r="E296" t="s">
        <v>795</v>
      </c>
      <c r="F296">
        <v>2022</v>
      </c>
      <c r="G296" t="s">
        <v>3886</v>
      </c>
      <c r="H296" t="s">
        <v>3885</v>
      </c>
      <c r="I296" t="s">
        <v>3884</v>
      </c>
    </row>
    <row r="297" spans="1:9" x14ac:dyDescent="0.45">
      <c r="A297" t="s">
        <v>11759</v>
      </c>
      <c r="B297">
        <v>7</v>
      </c>
      <c r="C297" t="s">
        <v>3882</v>
      </c>
      <c r="D297" t="s">
        <v>3881</v>
      </c>
      <c r="E297" t="s">
        <v>720</v>
      </c>
      <c r="F297">
        <v>2022</v>
      </c>
      <c r="G297" t="s">
        <v>3878</v>
      </c>
      <c r="H297" t="s">
        <v>3877</v>
      </c>
      <c r="I297" t="s">
        <v>3876</v>
      </c>
    </row>
    <row r="298" spans="1:9" x14ac:dyDescent="0.45">
      <c r="A298" t="s">
        <v>11759</v>
      </c>
      <c r="B298">
        <v>7</v>
      </c>
      <c r="C298" t="s">
        <v>3874</v>
      </c>
      <c r="D298" t="s">
        <v>3873</v>
      </c>
      <c r="E298" t="s">
        <v>720</v>
      </c>
      <c r="F298">
        <v>2022</v>
      </c>
      <c r="G298" t="s">
        <v>3870</v>
      </c>
      <c r="H298" t="s">
        <v>3869</v>
      </c>
      <c r="I298" t="s">
        <v>3868</v>
      </c>
    </row>
    <row r="299" spans="1:9" x14ac:dyDescent="0.45">
      <c r="A299" t="s">
        <v>11759</v>
      </c>
      <c r="B299">
        <v>7</v>
      </c>
      <c r="C299" t="s">
        <v>3866</v>
      </c>
      <c r="D299" t="s">
        <v>3865</v>
      </c>
      <c r="E299" t="s">
        <v>960</v>
      </c>
      <c r="F299">
        <v>2022</v>
      </c>
      <c r="G299" t="s">
        <v>3862</v>
      </c>
      <c r="H299" t="s">
        <v>3861</v>
      </c>
      <c r="I299" t="s">
        <v>3860</v>
      </c>
    </row>
    <row r="300" spans="1:9" x14ac:dyDescent="0.45">
      <c r="A300" t="s">
        <v>11759</v>
      </c>
      <c r="B300">
        <v>7</v>
      </c>
      <c r="C300" t="s">
        <v>3858</v>
      </c>
      <c r="D300" t="s">
        <v>3857</v>
      </c>
      <c r="E300" t="s">
        <v>3453</v>
      </c>
      <c r="F300">
        <v>2022</v>
      </c>
      <c r="G300" t="s">
        <v>3856</v>
      </c>
      <c r="H300" t="s">
        <v>3855</v>
      </c>
      <c r="I300" t="s">
        <v>3854</v>
      </c>
    </row>
    <row r="301" spans="1:9" x14ac:dyDescent="0.45">
      <c r="A301" t="s">
        <v>11759</v>
      </c>
      <c r="B301">
        <v>7</v>
      </c>
      <c r="C301" t="s">
        <v>3852</v>
      </c>
      <c r="D301" t="s">
        <v>3851</v>
      </c>
      <c r="E301" t="s">
        <v>3850</v>
      </c>
      <c r="F301">
        <v>2022</v>
      </c>
      <c r="G301" t="s">
        <v>3848</v>
      </c>
      <c r="H301" t="s">
        <v>3847</v>
      </c>
    </row>
    <row r="302" spans="1:9" x14ac:dyDescent="0.45">
      <c r="A302" t="s">
        <v>11759</v>
      </c>
      <c r="B302">
        <v>7</v>
      </c>
      <c r="C302" t="s">
        <v>3845</v>
      </c>
      <c r="D302" t="s">
        <v>3844</v>
      </c>
      <c r="E302" t="s">
        <v>1921</v>
      </c>
      <c r="F302">
        <v>2023</v>
      </c>
      <c r="G302" t="s">
        <v>3843</v>
      </c>
      <c r="H302" t="s">
        <v>3842</v>
      </c>
      <c r="I302" t="s">
        <v>3841</v>
      </c>
    </row>
    <row r="303" spans="1:9" x14ac:dyDescent="0.45">
      <c r="A303" t="s">
        <v>11759</v>
      </c>
      <c r="B303">
        <v>7</v>
      </c>
      <c r="C303" t="s">
        <v>3839</v>
      </c>
      <c r="D303" t="s">
        <v>3838</v>
      </c>
      <c r="E303" t="s">
        <v>3837</v>
      </c>
      <c r="F303">
        <v>2022</v>
      </c>
      <c r="G303" t="s">
        <v>3836</v>
      </c>
      <c r="H303" t="s">
        <v>3835</v>
      </c>
      <c r="I303" t="s">
        <v>3834</v>
      </c>
    </row>
    <row r="304" spans="1:9" x14ac:dyDescent="0.45">
      <c r="A304" t="s">
        <v>11759</v>
      </c>
      <c r="B304">
        <v>7</v>
      </c>
      <c r="C304" t="s">
        <v>3832</v>
      </c>
      <c r="D304" t="s">
        <v>3831</v>
      </c>
      <c r="E304" t="s">
        <v>902</v>
      </c>
      <c r="F304">
        <v>2023</v>
      </c>
      <c r="G304" t="s">
        <v>3829</v>
      </c>
      <c r="H304" t="s">
        <v>3828</v>
      </c>
      <c r="I304" t="s">
        <v>3827</v>
      </c>
    </row>
    <row r="305" spans="1:9" x14ac:dyDescent="0.45">
      <c r="A305" t="s">
        <v>11759</v>
      </c>
      <c r="B305">
        <v>7</v>
      </c>
      <c r="C305" t="s">
        <v>3825</v>
      </c>
      <c r="D305" t="s">
        <v>3824</v>
      </c>
      <c r="E305" t="s">
        <v>1241</v>
      </c>
      <c r="F305">
        <v>2023</v>
      </c>
      <c r="G305" t="s">
        <v>3822</v>
      </c>
      <c r="H305" t="s">
        <v>3821</v>
      </c>
      <c r="I305" t="s">
        <v>3820</v>
      </c>
    </row>
    <row r="306" spans="1:9" x14ac:dyDescent="0.45">
      <c r="A306" t="s">
        <v>11759</v>
      </c>
      <c r="B306">
        <v>7</v>
      </c>
      <c r="C306" t="s">
        <v>3818</v>
      </c>
      <c r="D306" t="s">
        <v>3817</v>
      </c>
      <c r="E306" t="s">
        <v>2947</v>
      </c>
      <c r="F306">
        <v>2022</v>
      </c>
      <c r="G306" t="s">
        <v>3816</v>
      </c>
      <c r="H306" t="s">
        <v>3815</v>
      </c>
      <c r="I306" t="s">
        <v>3814</v>
      </c>
    </row>
    <row r="307" spans="1:9" x14ac:dyDescent="0.45">
      <c r="A307" t="s">
        <v>11759</v>
      </c>
      <c r="B307">
        <v>7</v>
      </c>
      <c r="C307" t="s">
        <v>3812</v>
      </c>
      <c r="D307" t="s">
        <v>3811</v>
      </c>
      <c r="E307" t="s">
        <v>3810</v>
      </c>
      <c r="F307">
        <v>2023</v>
      </c>
      <c r="G307" t="s">
        <v>3809</v>
      </c>
      <c r="H307" t="s">
        <v>3808</v>
      </c>
      <c r="I307" t="s">
        <v>3807</v>
      </c>
    </row>
    <row r="308" spans="1:9" x14ac:dyDescent="0.45">
      <c r="A308" t="s">
        <v>11759</v>
      </c>
      <c r="B308">
        <v>7</v>
      </c>
      <c r="C308" t="s">
        <v>3805</v>
      </c>
      <c r="D308" t="s">
        <v>3804</v>
      </c>
      <c r="E308" t="s">
        <v>3803</v>
      </c>
      <c r="F308">
        <v>2023</v>
      </c>
      <c r="G308" t="s">
        <v>3802</v>
      </c>
      <c r="H308" t="s">
        <v>3801</v>
      </c>
      <c r="I308" t="s">
        <v>3800</v>
      </c>
    </row>
    <row r="309" spans="1:9" x14ac:dyDescent="0.45">
      <c r="A309" t="s">
        <v>11759</v>
      </c>
      <c r="B309">
        <v>7</v>
      </c>
      <c r="C309" t="s">
        <v>3798</v>
      </c>
      <c r="D309" t="s">
        <v>3797</v>
      </c>
      <c r="E309" t="s">
        <v>3536</v>
      </c>
      <c r="F309">
        <v>2022</v>
      </c>
      <c r="G309" t="s">
        <v>3795</v>
      </c>
      <c r="H309" t="s">
        <v>3794</v>
      </c>
      <c r="I309" t="s">
        <v>3793</v>
      </c>
    </row>
    <row r="310" spans="1:9" x14ac:dyDescent="0.45">
      <c r="A310" t="s">
        <v>11759</v>
      </c>
      <c r="B310">
        <v>7</v>
      </c>
      <c r="C310" t="s">
        <v>3791</v>
      </c>
      <c r="D310" t="s">
        <v>3790</v>
      </c>
      <c r="E310" t="s">
        <v>3789</v>
      </c>
      <c r="F310">
        <v>2022</v>
      </c>
      <c r="G310" t="s">
        <v>3788</v>
      </c>
      <c r="H310" t="s">
        <v>3787</v>
      </c>
      <c r="I310" t="s">
        <v>3786</v>
      </c>
    </row>
    <row r="311" spans="1:9" x14ac:dyDescent="0.45">
      <c r="A311" t="s">
        <v>11759</v>
      </c>
      <c r="B311">
        <v>7</v>
      </c>
      <c r="C311" t="s">
        <v>3784</v>
      </c>
      <c r="D311" t="s">
        <v>3783</v>
      </c>
      <c r="E311" t="s">
        <v>1559</v>
      </c>
      <c r="F311">
        <v>2023</v>
      </c>
      <c r="G311" t="s">
        <v>3782</v>
      </c>
      <c r="H311" t="s">
        <v>3781</v>
      </c>
      <c r="I311" t="s">
        <v>3780</v>
      </c>
    </row>
    <row r="312" spans="1:9" x14ac:dyDescent="0.45">
      <c r="A312" t="s">
        <v>11759</v>
      </c>
      <c r="B312">
        <v>7</v>
      </c>
      <c r="C312" t="s">
        <v>3778</v>
      </c>
      <c r="D312" t="s">
        <v>3777</v>
      </c>
      <c r="E312" t="s">
        <v>720</v>
      </c>
      <c r="F312">
        <v>2023</v>
      </c>
      <c r="G312" t="s">
        <v>3775</v>
      </c>
      <c r="H312" t="s">
        <v>3774</v>
      </c>
      <c r="I312" t="s">
        <v>3773</v>
      </c>
    </row>
    <row r="313" spans="1:9" x14ac:dyDescent="0.45">
      <c r="A313" t="s">
        <v>11759</v>
      </c>
      <c r="B313">
        <v>7</v>
      </c>
      <c r="C313" t="s">
        <v>3771</v>
      </c>
      <c r="D313" t="s">
        <v>3770</v>
      </c>
      <c r="E313" t="s">
        <v>3664</v>
      </c>
      <c r="F313">
        <v>2022</v>
      </c>
      <c r="G313" t="s">
        <v>3768</v>
      </c>
      <c r="H313" t="s">
        <v>3767</v>
      </c>
      <c r="I313" t="s">
        <v>3766</v>
      </c>
    </row>
    <row r="314" spans="1:9" x14ac:dyDescent="0.45">
      <c r="A314" t="s">
        <v>11759</v>
      </c>
      <c r="B314">
        <v>7</v>
      </c>
      <c r="C314" t="s">
        <v>3764</v>
      </c>
      <c r="D314" t="s">
        <v>3763</v>
      </c>
      <c r="E314" t="s">
        <v>605</v>
      </c>
      <c r="F314">
        <v>2022</v>
      </c>
      <c r="G314" t="s">
        <v>3762</v>
      </c>
      <c r="H314" t="s">
        <v>3761</v>
      </c>
      <c r="I314" t="s">
        <v>3760</v>
      </c>
    </row>
    <row r="315" spans="1:9" x14ac:dyDescent="0.45">
      <c r="A315" t="s">
        <v>11759</v>
      </c>
      <c r="B315">
        <v>7</v>
      </c>
      <c r="C315" t="s">
        <v>3758</v>
      </c>
      <c r="D315" t="s">
        <v>3757</v>
      </c>
      <c r="E315" t="s">
        <v>3756</v>
      </c>
      <c r="F315">
        <v>2022</v>
      </c>
      <c r="G315" t="s">
        <v>3753</v>
      </c>
      <c r="H315" t="s">
        <v>3752</v>
      </c>
    </row>
    <row r="316" spans="1:9" x14ac:dyDescent="0.45">
      <c r="A316" t="s">
        <v>11759</v>
      </c>
      <c r="B316">
        <v>7</v>
      </c>
      <c r="C316" t="s">
        <v>3750</v>
      </c>
      <c r="D316" t="s">
        <v>3749</v>
      </c>
      <c r="E316" t="s">
        <v>1731</v>
      </c>
      <c r="F316">
        <v>2022</v>
      </c>
      <c r="G316" t="s">
        <v>3748</v>
      </c>
      <c r="H316" t="s">
        <v>3747</v>
      </c>
      <c r="I316" t="s">
        <v>3746</v>
      </c>
    </row>
    <row r="317" spans="1:9" x14ac:dyDescent="0.45">
      <c r="A317" t="s">
        <v>11759</v>
      </c>
      <c r="B317">
        <v>7</v>
      </c>
      <c r="C317" t="s">
        <v>3744</v>
      </c>
      <c r="D317" t="s">
        <v>3743</v>
      </c>
      <c r="E317" t="s">
        <v>3742</v>
      </c>
      <c r="F317">
        <v>2023</v>
      </c>
      <c r="G317" t="s">
        <v>3741</v>
      </c>
      <c r="H317" t="s">
        <v>3740</v>
      </c>
      <c r="I317" t="s">
        <v>3739</v>
      </c>
    </row>
    <row r="318" spans="1:9" x14ac:dyDescent="0.45">
      <c r="A318" t="s">
        <v>11759</v>
      </c>
      <c r="B318">
        <v>7</v>
      </c>
      <c r="C318" t="s">
        <v>3737</v>
      </c>
      <c r="D318" t="s">
        <v>3736</v>
      </c>
      <c r="E318" t="s">
        <v>2137</v>
      </c>
      <c r="F318">
        <v>2023</v>
      </c>
      <c r="G318" t="s">
        <v>3735</v>
      </c>
      <c r="H318" t="s">
        <v>3734</v>
      </c>
    </row>
    <row r="319" spans="1:9" x14ac:dyDescent="0.45">
      <c r="A319" t="s">
        <v>11759</v>
      </c>
      <c r="B319">
        <v>7</v>
      </c>
      <c r="C319" t="s">
        <v>3732</v>
      </c>
      <c r="D319" t="s">
        <v>3731</v>
      </c>
      <c r="E319" t="s">
        <v>704</v>
      </c>
      <c r="F319">
        <v>2023</v>
      </c>
      <c r="G319" t="s">
        <v>3730</v>
      </c>
      <c r="H319" t="s">
        <v>3729</v>
      </c>
      <c r="I319" t="s">
        <v>3728</v>
      </c>
    </row>
    <row r="320" spans="1:9" x14ac:dyDescent="0.45">
      <c r="A320" t="s">
        <v>11759</v>
      </c>
      <c r="B320">
        <v>7</v>
      </c>
      <c r="C320" t="s">
        <v>3726</v>
      </c>
      <c r="D320" t="s">
        <v>3725</v>
      </c>
      <c r="E320" t="s">
        <v>1241</v>
      </c>
      <c r="F320">
        <v>2023</v>
      </c>
      <c r="G320" t="s">
        <v>3722</v>
      </c>
      <c r="H320" t="s">
        <v>3721</v>
      </c>
      <c r="I320" t="s">
        <v>3720</v>
      </c>
    </row>
    <row r="321" spans="1:9" x14ac:dyDescent="0.45">
      <c r="A321" t="s">
        <v>11759</v>
      </c>
      <c r="B321">
        <v>7</v>
      </c>
      <c r="C321" t="s">
        <v>3718</v>
      </c>
      <c r="D321" t="s">
        <v>3717</v>
      </c>
      <c r="E321" t="s">
        <v>2981</v>
      </c>
      <c r="F321">
        <v>2022</v>
      </c>
      <c r="G321" t="s">
        <v>3716</v>
      </c>
      <c r="H321" t="s">
        <v>3715</v>
      </c>
      <c r="I321" t="s">
        <v>3714</v>
      </c>
    </row>
    <row r="322" spans="1:9" x14ac:dyDescent="0.45">
      <c r="A322" t="s">
        <v>11759</v>
      </c>
      <c r="B322">
        <v>7</v>
      </c>
      <c r="C322" t="s">
        <v>3712</v>
      </c>
      <c r="D322" t="s">
        <v>3711</v>
      </c>
      <c r="E322" t="s">
        <v>1921</v>
      </c>
      <c r="F322">
        <v>2023</v>
      </c>
      <c r="G322" t="s">
        <v>3710</v>
      </c>
      <c r="H322" t="s">
        <v>3709</v>
      </c>
      <c r="I322" t="s">
        <v>3708</v>
      </c>
    </row>
    <row r="323" spans="1:9" x14ac:dyDescent="0.45">
      <c r="A323" t="s">
        <v>11759</v>
      </c>
      <c r="B323">
        <v>7</v>
      </c>
      <c r="C323" t="s">
        <v>3706</v>
      </c>
      <c r="D323" t="s">
        <v>3705</v>
      </c>
      <c r="E323" t="s">
        <v>3704</v>
      </c>
      <c r="F323">
        <v>2023</v>
      </c>
      <c r="G323" t="s">
        <v>3702</v>
      </c>
      <c r="H323" t="s">
        <v>3701</v>
      </c>
      <c r="I323" t="s">
        <v>3700</v>
      </c>
    </row>
    <row r="324" spans="1:9" x14ac:dyDescent="0.45">
      <c r="A324" t="s">
        <v>11759</v>
      </c>
      <c r="B324">
        <v>7</v>
      </c>
      <c r="C324" t="s">
        <v>3698</v>
      </c>
      <c r="D324" t="s">
        <v>3697</v>
      </c>
      <c r="E324" t="s">
        <v>626</v>
      </c>
      <c r="F324">
        <v>2022</v>
      </c>
      <c r="G324" t="s">
        <v>3696</v>
      </c>
      <c r="H324" t="s">
        <v>3695</v>
      </c>
      <c r="I324" t="s">
        <v>3694</v>
      </c>
    </row>
    <row r="325" spans="1:9" x14ac:dyDescent="0.45">
      <c r="A325" t="s">
        <v>11759</v>
      </c>
      <c r="B325">
        <v>7</v>
      </c>
      <c r="C325" t="s">
        <v>3692</v>
      </c>
      <c r="D325" t="s">
        <v>3691</v>
      </c>
      <c r="E325" t="s">
        <v>2787</v>
      </c>
      <c r="F325">
        <v>2022</v>
      </c>
      <c r="G325" t="s">
        <v>3690</v>
      </c>
      <c r="H325" t="s">
        <v>3689</v>
      </c>
      <c r="I325" t="s">
        <v>3688</v>
      </c>
    </row>
    <row r="326" spans="1:9" x14ac:dyDescent="0.45">
      <c r="A326" t="s">
        <v>11759</v>
      </c>
      <c r="B326">
        <v>7</v>
      </c>
      <c r="C326" t="s">
        <v>3686</v>
      </c>
      <c r="D326" t="s">
        <v>3685</v>
      </c>
      <c r="E326" t="s">
        <v>795</v>
      </c>
      <c r="F326">
        <v>2023</v>
      </c>
      <c r="G326" t="s">
        <v>3684</v>
      </c>
      <c r="H326" t="s">
        <v>3683</v>
      </c>
      <c r="I326" t="s">
        <v>3682</v>
      </c>
    </row>
    <row r="327" spans="1:9" x14ac:dyDescent="0.45">
      <c r="A327" t="s">
        <v>11759</v>
      </c>
      <c r="B327">
        <v>7</v>
      </c>
      <c r="C327" t="s">
        <v>3680</v>
      </c>
      <c r="D327" t="s">
        <v>3679</v>
      </c>
      <c r="E327" t="s">
        <v>1241</v>
      </c>
      <c r="F327">
        <v>2023</v>
      </c>
      <c r="G327" t="s">
        <v>3677</v>
      </c>
      <c r="H327" t="s">
        <v>3676</v>
      </c>
      <c r="I327" t="s">
        <v>3675</v>
      </c>
    </row>
    <row r="328" spans="1:9" x14ac:dyDescent="0.45">
      <c r="A328" t="s">
        <v>11759</v>
      </c>
      <c r="B328">
        <v>7</v>
      </c>
      <c r="C328" t="s">
        <v>3673</v>
      </c>
      <c r="D328" t="s">
        <v>3672</v>
      </c>
      <c r="E328" t="s">
        <v>720</v>
      </c>
      <c r="F328">
        <v>2023</v>
      </c>
      <c r="G328" t="s">
        <v>3670</v>
      </c>
      <c r="H328" t="s">
        <v>3669</v>
      </c>
      <c r="I328" t="s">
        <v>3668</v>
      </c>
    </row>
    <row r="329" spans="1:9" x14ac:dyDescent="0.45">
      <c r="A329" t="s">
        <v>11759</v>
      </c>
      <c r="B329">
        <v>7</v>
      </c>
      <c r="C329" t="s">
        <v>3666</v>
      </c>
      <c r="D329" t="s">
        <v>3665</v>
      </c>
      <c r="E329" t="s">
        <v>3664</v>
      </c>
      <c r="F329">
        <v>2022</v>
      </c>
      <c r="G329" t="s">
        <v>3662</v>
      </c>
      <c r="H329" t="s">
        <v>3661</v>
      </c>
      <c r="I329" t="s">
        <v>3660</v>
      </c>
    </row>
    <row r="330" spans="1:9" x14ac:dyDescent="0.45">
      <c r="A330" t="s">
        <v>11759</v>
      </c>
      <c r="B330">
        <v>7</v>
      </c>
      <c r="C330" t="s">
        <v>3658</v>
      </c>
      <c r="D330" t="s">
        <v>3657</v>
      </c>
      <c r="E330" t="s">
        <v>2214</v>
      </c>
      <c r="F330">
        <v>2023</v>
      </c>
      <c r="G330" t="s">
        <v>3655</v>
      </c>
      <c r="H330" t="s">
        <v>3654</v>
      </c>
      <c r="I330" t="s">
        <v>3653</v>
      </c>
    </row>
    <row r="331" spans="1:9" x14ac:dyDescent="0.45">
      <c r="A331" t="s">
        <v>11759</v>
      </c>
      <c r="B331">
        <v>7</v>
      </c>
      <c r="C331" t="s">
        <v>3651</v>
      </c>
      <c r="D331" t="s">
        <v>3650</v>
      </c>
      <c r="E331" t="s">
        <v>3649</v>
      </c>
      <c r="F331">
        <v>2022</v>
      </c>
      <c r="G331" t="s">
        <v>3647</v>
      </c>
      <c r="H331" t="s">
        <v>3646</v>
      </c>
      <c r="I331" t="s">
        <v>3645</v>
      </c>
    </row>
    <row r="332" spans="1:9" x14ac:dyDescent="0.45">
      <c r="A332" t="s">
        <v>11759</v>
      </c>
      <c r="B332">
        <v>7</v>
      </c>
      <c r="C332" t="s">
        <v>3643</v>
      </c>
      <c r="D332" t="s">
        <v>3642</v>
      </c>
      <c r="E332" t="s">
        <v>3641</v>
      </c>
      <c r="F332">
        <v>2022</v>
      </c>
      <c r="G332" t="s">
        <v>3640</v>
      </c>
      <c r="H332" t="s">
        <v>3639</v>
      </c>
      <c r="I332" t="s">
        <v>3638</v>
      </c>
    </row>
    <row r="333" spans="1:9" x14ac:dyDescent="0.45">
      <c r="A333" t="s">
        <v>11759</v>
      </c>
      <c r="B333">
        <v>7</v>
      </c>
      <c r="C333" t="s">
        <v>3636</v>
      </c>
      <c r="D333" t="s">
        <v>3635</v>
      </c>
      <c r="E333" t="s">
        <v>720</v>
      </c>
      <c r="F333">
        <v>2023</v>
      </c>
      <c r="G333" t="s">
        <v>3633</v>
      </c>
      <c r="H333" t="s">
        <v>3632</v>
      </c>
      <c r="I333" t="s">
        <v>3631</v>
      </c>
    </row>
    <row r="334" spans="1:9" x14ac:dyDescent="0.45">
      <c r="A334" t="s">
        <v>11759</v>
      </c>
      <c r="B334">
        <v>7</v>
      </c>
      <c r="C334" t="s">
        <v>3629</v>
      </c>
      <c r="D334" t="s">
        <v>3628</v>
      </c>
      <c r="E334" t="s">
        <v>808</v>
      </c>
      <c r="F334">
        <v>2022</v>
      </c>
      <c r="G334" t="s">
        <v>3627</v>
      </c>
      <c r="H334" t="s">
        <v>3626</v>
      </c>
      <c r="I334" t="s">
        <v>3625</v>
      </c>
    </row>
    <row r="335" spans="1:9" x14ac:dyDescent="0.45">
      <c r="A335" t="s">
        <v>11759</v>
      </c>
      <c r="B335">
        <v>7</v>
      </c>
      <c r="C335" t="s">
        <v>3623</v>
      </c>
      <c r="D335" t="s">
        <v>3622</v>
      </c>
      <c r="E335" t="s">
        <v>3621</v>
      </c>
      <c r="F335">
        <v>2022</v>
      </c>
      <c r="G335" t="s">
        <v>3620</v>
      </c>
      <c r="H335" t="s">
        <v>3619</v>
      </c>
      <c r="I335" t="s">
        <v>3618</v>
      </c>
    </row>
    <row r="336" spans="1:9" x14ac:dyDescent="0.45">
      <c r="A336" t="s">
        <v>11759</v>
      </c>
      <c r="B336">
        <v>7</v>
      </c>
      <c r="C336" t="s">
        <v>3616</v>
      </c>
      <c r="D336" t="s">
        <v>3615</v>
      </c>
      <c r="E336" t="s">
        <v>902</v>
      </c>
      <c r="F336">
        <v>2023</v>
      </c>
      <c r="G336" t="s">
        <v>3613</v>
      </c>
      <c r="H336" t="s">
        <v>3612</v>
      </c>
      <c r="I336" t="s">
        <v>3611</v>
      </c>
    </row>
    <row r="337" spans="1:9" x14ac:dyDescent="0.45">
      <c r="A337" t="s">
        <v>11759</v>
      </c>
      <c r="B337">
        <v>7</v>
      </c>
      <c r="C337" t="s">
        <v>3609</v>
      </c>
      <c r="D337" t="s">
        <v>3608</v>
      </c>
      <c r="E337" t="s">
        <v>3607</v>
      </c>
      <c r="F337">
        <v>2022</v>
      </c>
      <c r="G337" t="s">
        <v>3605</v>
      </c>
      <c r="H337" t="s">
        <v>3604</v>
      </c>
      <c r="I337" t="s">
        <v>3603</v>
      </c>
    </row>
    <row r="338" spans="1:9" x14ac:dyDescent="0.45">
      <c r="A338" t="s">
        <v>11759</v>
      </c>
      <c r="B338">
        <v>7</v>
      </c>
      <c r="C338" t="s">
        <v>3601</v>
      </c>
      <c r="D338" t="s">
        <v>3600</v>
      </c>
      <c r="E338" t="s">
        <v>720</v>
      </c>
      <c r="F338">
        <v>2023</v>
      </c>
      <c r="G338" t="s">
        <v>3598</v>
      </c>
      <c r="H338" t="s">
        <v>3597</v>
      </c>
      <c r="I338" t="s">
        <v>3596</v>
      </c>
    </row>
    <row r="339" spans="1:9" x14ac:dyDescent="0.45">
      <c r="A339" t="s">
        <v>11759</v>
      </c>
      <c r="B339">
        <v>7</v>
      </c>
      <c r="C339" t="s">
        <v>3594</v>
      </c>
      <c r="D339" t="s">
        <v>3593</v>
      </c>
      <c r="E339" t="s">
        <v>1901</v>
      </c>
      <c r="F339">
        <v>2022</v>
      </c>
      <c r="G339" t="s">
        <v>3592</v>
      </c>
      <c r="H339" t="s">
        <v>3591</v>
      </c>
      <c r="I339" t="s">
        <v>3590</v>
      </c>
    </row>
    <row r="340" spans="1:9" x14ac:dyDescent="0.45">
      <c r="A340" t="s">
        <v>11759</v>
      </c>
      <c r="B340">
        <v>7</v>
      </c>
      <c r="C340" t="s">
        <v>3588</v>
      </c>
      <c r="D340" t="s">
        <v>3587</v>
      </c>
      <c r="E340" t="s">
        <v>1241</v>
      </c>
      <c r="F340">
        <v>2023</v>
      </c>
      <c r="G340" t="s">
        <v>3585</v>
      </c>
      <c r="H340" t="s">
        <v>3584</v>
      </c>
      <c r="I340" t="s">
        <v>3583</v>
      </c>
    </row>
    <row r="341" spans="1:9" x14ac:dyDescent="0.45">
      <c r="A341" t="s">
        <v>11759</v>
      </c>
      <c r="B341">
        <v>7</v>
      </c>
      <c r="C341" t="s">
        <v>3581</v>
      </c>
      <c r="D341" t="s">
        <v>3580</v>
      </c>
      <c r="E341" t="s">
        <v>2947</v>
      </c>
      <c r="F341">
        <v>2022</v>
      </c>
      <c r="G341" t="s">
        <v>3579</v>
      </c>
      <c r="H341" t="s">
        <v>3578</v>
      </c>
      <c r="I341" t="s">
        <v>3577</v>
      </c>
    </row>
    <row r="342" spans="1:9" x14ac:dyDescent="0.45">
      <c r="A342" t="s">
        <v>11759</v>
      </c>
      <c r="B342">
        <v>7</v>
      </c>
      <c r="C342" t="s">
        <v>3575</v>
      </c>
      <c r="D342" t="s">
        <v>3574</v>
      </c>
      <c r="E342" t="s">
        <v>1581</v>
      </c>
      <c r="F342">
        <v>2023</v>
      </c>
      <c r="G342" t="s">
        <v>3573</v>
      </c>
      <c r="H342" t="s">
        <v>3572</v>
      </c>
      <c r="I342" t="s">
        <v>3571</v>
      </c>
    </row>
    <row r="343" spans="1:9" x14ac:dyDescent="0.45">
      <c r="A343" t="s">
        <v>11759</v>
      </c>
      <c r="B343">
        <v>7</v>
      </c>
      <c r="C343" t="s">
        <v>3569</v>
      </c>
      <c r="D343" t="s">
        <v>3568</v>
      </c>
      <c r="E343" t="s">
        <v>1241</v>
      </c>
      <c r="F343">
        <v>2023</v>
      </c>
      <c r="G343" t="s">
        <v>3565</v>
      </c>
      <c r="H343" t="s">
        <v>3564</v>
      </c>
      <c r="I343" t="s">
        <v>3563</v>
      </c>
    </row>
    <row r="344" spans="1:9" x14ac:dyDescent="0.45">
      <c r="A344" t="s">
        <v>11759</v>
      </c>
      <c r="B344">
        <v>7</v>
      </c>
      <c r="C344" t="s">
        <v>3561</v>
      </c>
      <c r="D344" t="s">
        <v>3560</v>
      </c>
      <c r="E344" t="s">
        <v>3559</v>
      </c>
      <c r="F344">
        <v>2022</v>
      </c>
      <c r="G344" t="s">
        <v>3557</v>
      </c>
      <c r="H344" t="s">
        <v>3556</v>
      </c>
      <c r="I344" t="s">
        <v>3555</v>
      </c>
    </row>
    <row r="345" spans="1:9" x14ac:dyDescent="0.45">
      <c r="A345" t="s">
        <v>11759</v>
      </c>
      <c r="B345">
        <v>7</v>
      </c>
      <c r="C345" t="s">
        <v>3553</v>
      </c>
      <c r="D345" t="s">
        <v>3552</v>
      </c>
      <c r="E345" t="s">
        <v>3551</v>
      </c>
      <c r="F345">
        <v>2022</v>
      </c>
      <c r="G345" t="s">
        <v>3549</v>
      </c>
      <c r="H345" t="s">
        <v>3548</v>
      </c>
      <c r="I345" t="s">
        <v>3547</v>
      </c>
    </row>
    <row r="346" spans="1:9" x14ac:dyDescent="0.45">
      <c r="A346" t="s">
        <v>11759</v>
      </c>
      <c r="B346">
        <v>7</v>
      </c>
      <c r="C346" t="s">
        <v>3545</v>
      </c>
      <c r="D346" t="s">
        <v>3544</v>
      </c>
      <c r="E346" t="s">
        <v>1295</v>
      </c>
      <c r="F346">
        <v>2023</v>
      </c>
      <c r="G346" t="s">
        <v>3542</v>
      </c>
      <c r="H346" t="s">
        <v>3541</v>
      </c>
      <c r="I346" t="s">
        <v>3540</v>
      </c>
    </row>
    <row r="347" spans="1:9" x14ac:dyDescent="0.45">
      <c r="A347" t="s">
        <v>11759</v>
      </c>
      <c r="B347">
        <v>7</v>
      </c>
      <c r="C347" t="s">
        <v>3538</v>
      </c>
      <c r="D347" t="s">
        <v>3537</v>
      </c>
      <c r="E347" t="s">
        <v>3536</v>
      </c>
      <c r="F347">
        <v>2022</v>
      </c>
      <c r="G347" t="s">
        <v>3534</v>
      </c>
      <c r="H347" t="s">
        <v>3533</v>
      </c>
      <c r="I347" t="s">
        <v>3532</v>
      </c>
    </row>
    <row r="348" spans="1:9" x14ac:dyDescent="0.45">
      <c r="A348" t="s">
        <v>11759</v>
      </c>
      <c r="B348">
        <v>7</v>
      </c>
      <c r="C348" t="s">
        <v>3530</v>
      </c>
      <c r="D348" t="s">
        <v>3529</v>
      </c>
      <c r="E348" t="s">
        <v>720</v>
      </c>
      <c r="F348">
        <v>2023</v>
      </c>
      <c r="G348" t="s">
        <v>3526</v>
      </c>
      <c r="H348" t="s">
        <v>3525</v>
      </c>
      <c r="I348" t="s">
        <v>3524</v>
      </c>
    </row>
    <row r="349" spans="1:9" x14ac:dyDescent="0.45">
      <c r="A349" t="s">
        <v>11759</v>
      </c>
      <c r="B349">
        <v>7</v>
      </c>
      <c r="C349" t="s">
        <v>3522</v>
      </c>
      <c r="D349" t="s">
        <v>3521</v>
      </c>
      <c r="E349" t="s">
        <v>720</v>
      </c>
      <c r="F349">
        <v>2023</v>
      </c>
      <c r="G349" t="s">
        <v>3518</v>
      </c>
      <c r="H349" t="s">
        <v>3517</v>
      </c>
    </row>
    <row r="350" spans="1:9" x14ac:dyDescent="0.45">
      <c r="A350" t="s">
        <v>11759</v>
      </c>
      <c r="B350">
        <v>7</v>
      </c>
      <c r="C350" t="s">
        <v>3515</v>
      </c>
      <c r="D350" t="s">
        <v>3514</v>
      </c>
      <c r="E350" t="s">
        <v>655</v>
      </c>
      <c r="F350">
        <v>2023</v>
      </c>
      <c r="G350" t="s">
        <v>3513</v>
      </c>
      <c r="H350" t="s">
        <v>3512</v>
      </c>
      <c r="I350" t="s">
        <v>3511</v>
      </c>
    </row>
    <row r="351" spans="1:9" x14ac:dyDescent="0.45">
      <c r="A351" t="s">
        <v>11759</v>
      </c>
      <c r="B351">
        <v>7</v>
      </c>
      <c r="C351" t="s">
        <v>3509</v>
      </c>
      <c r="D351" t="s">
        <v>3508</v>
      </c>
      <c r="E351" t="s">
        <v>676</v>
      </c>
      <c r="F351">
        <v>2022</v>
      </c>
      <c r="G351" t="s">
        <v>3507</v>
      </c>
      <c r="H351" t="s">
        <v>3506</v>
      </c>
      <c r="I351" t="s">
        <v>3505</v>
      </c>
    </row>
    <row r="352" spans="1:9" x14ac:dyDescent="0.45">
      <c r="A352" t="s">
        <v>11759</v>
      </c>
      <c r="B352">
        <v>7</v>
      </c>
      <c r="C352" t="s">
        <v>3503</v>
      </c>
      <c r="D352" t="s">
        <v>3502</v>
      </c>
      <c r="E352" t="s">
        <v>2774</v>
      </c>
      <c r="F352">
        <v>2022</v>
      </c>
      <c r="G352" t="s">
        <v>3501</v>
      </c>
      <c r="H352" t="s">
        <v>3500</v>
      </c>
      <c r="I352" t="s">
        <v>3499</v>
      </c>
    </row>
    <row r="353" spans="1:9" x14ac:dyDescent="0.45">
      <c r="A353" t="s">
        <v>11759</v>
      </c>
      <c r="B353">
        <v>7</v>
      </c>
      <c r="C353" t="s">
        <v>3497</v>
      </c>
      <c r="D353" t="s">
        <v>3496</v>
      </c>
      <c r="E353" t="s">
        <v>2023</v>
      </c>
      <c r="F353">
        <v>2023</v>
      </c>
      <c r="G353" t="s">
        <v>3494</v>
      </c>
      <c r="H353" t="s">
        <v>3493</v>
      </c>
      <c r="I353" t="s">
        <v>3492</v>
      </c>
    </row>
    <row r="354" spans="1:9" x14ac:dyDescent="0.45">
      <c r="A354" t="s">
        <v>11759</v>
      </c>
      <c r="B354">
        <v>7</v>
      </c>
      <c r="C354" t="s">
        <v>3490</v>
      </c>
      <c r="D354" t="s">
        <v>3489</v>
      </c>
      <c r="E354" t="s">
        <v>3488</v>
      </c>
      <c r="F354">
        <v>2022</v>
      </c>
      <c r="G354" t="s">
        <v>3487</v>
      </c>
      <c r="H354" t="s">
        <v>3486</v>
      </c>
      <c r="I354" t="s">
        <v>3485</v>
      </c>
    </row>
    <row r="355" spans="1:9" x14ac:dyDescent="0.45">
      <c r="A355" t="s">
        <v>11759</v>
      </c>
      <c r="B355">
        <v>7</v>
      </c>
      <c r="C355" t="s">
        <v>3483</v>
      </c>
      <c r="D355" t="s">
        <v>3482</v>
      </c>
      <c r="E355" t="s">
        <v>662</v>
      </c>
      <c r="F355">
        <v>2022</v>
      </c>
      <c r="G355" t="s">
        <v>3481</v>
      </c>
      <c r="H355" t="s">
        <v>3480</v>
      </c>
      <c r="I355" t="s">
        <v>3479</v>
      </c>
    </row>
    <row r="356" spans="1:9" x14ac:dyDescent="0.45">
      <c r="A356" t="s">
        <v>11759</v>
      </c>
      <c r="B356">
        <v>7</v>
      </c>
      <c r="C356" t="s">
        <v>3477</v>
      </c>
      <c r="D356" t="s">
        <v>3476</v>
      </c>
      <c r="E356" t="s">
        <v>3061</v>
      </c>
      <c r="F356">
        <v>2022</v>
      </c>
      <c r="G356" t="s">
        <v>3475</v>
      </c>
      <c r="H356" t="s">
        <v>3474</v>
      </c>
      <c r="I356" t="s">
        <v>3473</v>
      </c>
    </row>
    <row r="357" spans="1:9" x14ac:dyDescent="0.45">
      <c r="A357" t="s">
        <v>11759</v>
      </c>
      <c r="B357">
        <v>7</v>
      </c>
      <c r="C357" t="s">
        <v>3471</v>
      </c>
      <c r="D357" t="s">
        <v>3470</v>
      </c>
      <c r="E357" t="s">
        <v>902</v>
      </c>
      <c r="F357">
        <v>2023</v>
      </c>
      <c r="G357" t="s">
        <v>3468</v>
      </c>
      <c r="H357" t="s">
        <v>3467</v>
      </c>
      <c r="I357" t="s">
        <v>3466</v>
      </c>
    </row>
    <row r="358" spans="1:9" x14ac:dyDescent="0.45">
      <c r="A358" t="s">
        <v>11759</v>
      </c>
      <c r="B358">
        <v>7</v>
      </c>
      <c r="C358" t="s">
        <v>3464</v>
      </c>
      <c r="D358" t="s">
        <v>3463</v>
      </c>
      <c r="E358" t="s">
        <v>3462</v>
      </c>
      <c r="F358">
        <v>2022</v>
      </c>
      <c r="G358" t="s">
        <v>3459</v>
      </c>
      <c r="H358" t="s">
        <v>3458</v>
      </c>
      <c r="I358" t="s">
        <v>3457</v>
      </c>
    </row>
    <row r="359" spans="1:9" x14ac:dyDescent="0.45">
      <c r="A359" t="s">
        <v>11759</v>
      </c>
      <c r="B359">
        <v>7</v>
      </c>
      <c r="C359" t="s">
        <v>3455</v>
      </c>
      <c r="D359" t="s">
        <v>3454</v>
      </c>
      <c r="E359" t="s">
        <v>3453</v>
      </c>
      <c r="F359">
        <v>2023</v>
      </c>
      <c r="G359" t="s">
        <v>3452</v>
      </c>
      <c r="H359" t="s">
        <v>3451</v>
      </c>
      <c r="I359" t="s">
        <v>3450</v>
      </c>
    </row>
    <row r="360" spans="1:9" x14ac:dyDescent="0.45">
      <c r="A360" t="s">
        <v>11759</v>
      </c>
      <c r="B360">
        <v>7</v>
      </c>
      <c r="C360" t="s">
        <v>3448</v>
      </c>
      <c r="D360" t="s">
        <v>3447</v>
      </c>
      <c r="E360" t="s">
        <v>3446</v>
      </c>
      <c r="F360">
        <v>2023</v>
      </c>
      <c r="G360" t="s">
        <v>3445</v>
      </c>
      <c r="H360" t="s">
        <v>3444</v>
      </c>
      <c r="I360" t="s">
        <v>3443</v>
      </c>
    </row>
    <row r="361" spans="1:9" x14ac:dyDescent="0.45">
      <c r="A361" t="s">
        <v>11759</v>
      </c>
      <c r="B361">
        <v>7</v>
      </c>
      <c r="C361" t="s">
        <v>3441</v>
      </c>
      <c r="D361" t="s">
        <v>3440</v>
      </c>
      <c r="E361" t="s">
        <v>893</v>
      </c>
      <c r="F361">
        <v>2023</v>
      </c>
      <c r="G361" t="s">
        <v>3438</v>
      </c>
      <c r="H361" t="s">
        <v>3437</v>
      </c>
      <c r="I361" t="s">
        <v>3436</v>
      </c>
    </row>
    <row r="362" spans="1:9" x14ac:dyDescent="0.45">
      <c r="A362" t="s">
        <v>11759</v>
      </c>
      <c r="B362">
        <v>7</v>
      </c>
      <c r="C362" t="s">
        <v>3434</v>
      </c>
      <c r="D362" t="s">
        <v>3433</v>
      </c>
      <c r="E362" t="s">
        <v>3432</v>
      </c>
      <c r="F362">
        <v>2022</v>
      </c>
      <c r="G362" t="s">
        <v>3431</v>
      </c>
      <c r="H362" t="s">
        <v>3430</v>
      </c>
      <c r="I362" t="s">
        <v>3429</v>
      </c>
    </row>
    <row r="363" spans="1:9" x14ac:dyDescent="0.45">
      <c r="A363" t="s">
        <v>11759</v>
      </c>
      <c r="B363">
        <v>7</v>
      </c>
      <c r="C363" t="s">
        <v>3427</v>
      </c>
      <c r="D363" t="s">
        <v>3426</v>
      </c>
      <c r="E363" t="s">
        <v>3425</v>
      </c>
      <c r="F363">
        <v>2022</v>
      </c>
      <c r="G363" t="s">
        <v>3424</v>
      </c>
      <c r="H363" t="s">
        <v>3423</v>
      </c>
      <c r="I363" t="s">
        <v>3422</v>
      </c>
    </row>
    <row r="364" spans="1:9" x14ac:dyDescent="0.45">
      <c r="A364" t="s">
        <v>11759</v>
      </c>
      <c r="B364">
        <v>7</v>
      </c>
      <c r="C364" t="s">
        <v>3420</v>
      </c>
      <c r="D364" t="s">
        <v>3419</v>
      </c>
      <c r="E364" t="s">
        <v>690</v>
      </c>
      <c r="F364">
        <v>2023</v>
      </c>
      <c r="G364" t="s">
        <v>3418</v>
      </c>
      <c r="H364" t="s">
        <v>3417</v>
      </c>
      <c r="I364" t="s">
        <v>3416</v>
      </c>
    </row>
    <row r="365" spans="1:9" x14ac:dyDescent="0.45">
      <c r="A365" t="s">
        <v>11759</v>
      </c>
      <c r="B365">
        <v>7</v>
      </c>
      <c r="C365" t="s">
        <v>3414</v>
      </c>
      <c r="D365" t="s">
        <v>3413</v>
      </c>
      <c r="E365" t="s">
        <v>3412</v>
      </c>
      <c r="F365">
        <v>2022</v>
      </c>
      <c r="G365" t="s">
        <v>3410</v>
      </c>
      <c r="H365" t="s">
        <v>3409</v>
      </c>
      <c r="I365" t="s">
        <v>3408</v>
      </c>
    </row>
    <row r="366" spans="1:9" x14ac:dyDescent="0.45">
      <c r="A366" t="s">
        <v>11759</v>
      </c>
      <c r="B366">
        <v>7</v>
      </c>
      <c r="C366" t="s">
        <v>3406</v>
      </c>
      <c r="D366" t="s">
        <v>3405</v>
      </c>
      <c r="E366" t="s">
        <v>3404</v>
      </c>
      <c r="F366">
        <v>2023</v>
      </c>
      <c r="G366" t="s">
        <v>3403</v>
      </c>
      <c r="H366" t="s">
        <v>3402</v>
      </c>
      <c r="I366" t="s">
        <v>3401</v>
      </c>
    </row>
    <row r="367" spans="1:9" x14ac:dyDescent="0.45">
      <c r="A367" t="s">
        <v>11759</v>
      </c>
      <c r="B367">
        <v>7</v>
      </c>
      <c r="C367" t="s">
        <v>3399</v>
      </c>
      <c r="D367" t="s">
        <v>3398</v>
      </c>
      <c r="E367" t="s">
        <v>1731</v>
      </c>
      <c r="F367">
        <v>2022</v>
      </c>
      <c r="G367" t="s">
        <v>3397</v>
      </c>
      <c r="H367" t="s">
        <v>3396</v>
      </c>
      <c r="I367" t="s">
        <v>3395</v>
      </c>
    </row>
    <row r="368" spans="1:9" x14ac:dyDescent="0.45">
      <c r="A368" t="s">
        <v>11759</v>
      </c>
      <c r="B368">
        <v>7</v>
      </c>
      <c r="C368" t="s">
        <v>3393</v>
      </c>
      <c r="D368" t="s">
        <v>3392</v>
      </c>
      <c r="E368" t="s">
        <v>902</v>
      </c>
      <c r="F368">
        <v>2023</v>
      </c>
      <c r="G368" t="s">
        <v>3389</v>
      </c>
      <c r="H368" t="s">
        <v>3388</v>
      </c>
      <c r="I368" t="s">
        <v>3387</v>
      </c>
    </row>
    <row r="369" spans="1:9" x14ac:dyDescent="0.45">
      <c r="A369" t="s">
        <v>11759</v>
      </c>
      <c r="B369">
        <v>7</v>
      </c>
      <c r="C369" t="s">
        <v>3385</v>
      </c>
      <c r="D369" t="s">
        <v>3384</v>
      </c>
      <c r="E369" t="s">
        <v>3383</v>
      </c>
      <c r="F369">
        <v>2022</v>
      </c>
      <c r="G369" t="s">
        <v>3382</v>
      </c>
      <c r="H369" t="s">
        <v>3381</v>
      </c>
      <c r="I369" t="s">
        <v>3380</v>
      </c>
    </row>
    <row r="370" spans="1:9" x14ac:dyDescent="0.45">
      <c r="A370" t="s">
        <v>11759</v>
      </c>
      <c r="B370">
        <v>7</v>
      </c>
      <c r="C370" t="s">
        <v>3378</v>
      </c>
      <c r="D370" t="s">
        <v>3377</v>
      </c>
      <c r="E370" t="s">
        <v>1318</v>
      </c>
      <c r="F370">
        <v>2022</v>
      </c>
      <c r="G370" t="s">
        <v>3376</v>
      </c>
      <c r="H370" t="s">
        <v>3375</v>
      </c>
      <c r="I370" t="s">
        <v>3374</v>
      </c>
    </row>
    <row r="371" spans="1:9" x14ac:dyDescent="0.45">
      <c r="A371" t="s">
        <v>11759</v>
      </c>
      <c r="B371">
        <v>7</v>
      </c>
      <c r="C371" t="s">
        <v>3372</v>
      </c>
      <c r="D371" t="s">
        <v>3371</v>
      </c>
      <c r="E371" t="s">
        <v>3370</v>
      </c>
      <c r="F371">
        <v>2022</v>
      </c>
      <c r="G371" t="s">
        <v>3369</v>
      </c>
      <c r="H371" t="s">
        <v>3368</v>
      </c>
    </row>
    <row r="372" spans="1:9" x14ac:dyDescent="0.45">
      <c r="A372" t="s">
        <v>11759</v>
      </c>
      <c r="B372">
        <v>7</v>
      </c>
      <c r="C372" t="s">
        <v>3366</v>
      </c>
      <c r="D372" t="s">
        <v>3365</v>
      </c>
      <c r="E372" t="s">
        <v>2947</v>
      </c>
      <c r="F372">
        <v>2022</v>
      </c>
      <c r="G372" t="s">
        <v>3364</v>
      </c>
      <c r="H372" t="s">
        <v>3363</v>
      </c>
      <c r="I372" t="s">
        <v>3362</v>
      </c>
    </row>
    <row r="373" spans="1:9" x14ac:dyDescent="0.45">
      <c r="A373" t="s">
        <v>11759</v>
      </c>
      <c r="B373">
        <v>7</v>
      </c>
      <c r="C373" t="s">
        <v>3360</v>
      </c>
      <c r="D373" t="s">
        <v>3359</v>
      </c>
      <c r="E373" t="s">
        <v>720</v>
      </c>
      <c r="F373">
        <v>2023</v>
      </c>
      <c r="G373" t="s">
        <v>3357</v>
      </c>
      <c r="H373" t="s">
        <v>3356</v>
      </c>
      <c r="I373" t="s">
        <v>3355</v>
      </c>
    </row>
    <row r="374" spans="1:9" x14ac:dyDescent="0.45">
      <c r="A374" t="s">
        <v>11759</v>
      </c>
      <c r="B374">
        <v>7</v>
      </c>
      <c r="C374" t="s">
        <v>3353</v>
      </c>
      <c r="D374" t="s">
        <v>3352</v>
      </c>
      <c r="E374" t="s">
        <v>3351</v>
      </c>
      <c r="F374">
        <v>2022</v>
      </c>
      <c r="G374" t="s">
        <v>3350</v>
      </c>
      <c r="H374" t="s">
        <v>3349</v>
      </c>
      <c r="I374" t="s">
        <v>3348</v>
      </c>
    </row>
    <row r="375" spans="1:9" x14ac:dyDescent="0.45">
      <c r="A375" t="s">
        <v>11759</v>
      </c>
      <c r="B375">
        <v>7</v>
      </c>
      <c r="C375" t="s">
        <v>3346</v>
      </c>
      <c r="D375" t="s">
        <v>3345</v>
      </c>
      <c r="E375" t="s">
        <v>633</v>
      </c>
      <c r="F375">
        <v>2022</v>
      </c>
      <c r="G375" t="s">
        <v>3344</v>
      </c>
      <c r="H375" t="s">
        <v>3343</v>
      </c>
      <c r="I375" t="s">
        <v>3342</v>
      </c>
    </row>
    <row r="376" spans="1:9" x14ac:dyDescent="0.45">
      <c r="A376" t="s">
        <v>11759</v>
      </c>
      <c r="B376">
        <v>7</v>
      </c>
      <c r="C376" t="s">
        <v>3340</v>
      </c>
      <c r="D376" t="s">
        <v>3339</v>
      </c>
      <c r="E376" t="s">
        <v>869</v>
      </c>
      <c r="F376">
        <v>2022</v>
      </c>
      <c r="G376" t="s">
        <v>3338</v>
      </c>
      <c r="H376" t="s">
        <v>3337</v>
      </c>
      <c r="I376" t="s">
        <v>3336</v>
      </c>
    </row>
    <row r="377" spans="1:9" x14ac:dyDescent="0.45">
      <c r="A377" t="s">
        <v>11759</v>
      </c>
      <c r="B377">
        <v>7</v>
      </c>
      <c r="C377" t="s">
        <v>3334</v>
      </c>
      <c r="D377" t="s">
        <v>3333</v>
      </c>
      <c r="E377" t="s">
        <v>720</v>
      </c>
      <c r="F377">
        <v>2023</v>
      </c>
      <c r="G377" t="s">
        <v>3330</v>
      </c>
      <c r="H377" t="s">
        <v>3329</v>
      </c>
      <c r="I377" t="s">
        <v>3328</v>
      </c>
    </row>
    <row r="378" spans="1:9" x14ac:dyDescent="0.45">
      <c r="A378" t="s">
        <v>11759</v>
      </c>
      <c r="B378">
        <v>7</v>
      </c>
      <c r="C378" t="s">
        <v>3326</v>
      </c>
      <c r="D378" t="s">
        <v>3325</v>
      </c>
      <c r="E378" t="s">
        <v>766</v>
      </c>
      <c r="F378">
        <v>2022</v>
      </c>
      <c r="G378" t="s">
        <v>3324</v>
      </c>
      <c r="H378" t="s">
        <v>3323</v>
      </c>
      <c r="I378" t="s">
        <v>3322</v>
      </c>
    </row>
    <row r="379" spans="1:9" x14ac:dyDescent="0.45">
      <c r="A379" t="s">
        <v>11759</v>
      </c>
      <c r="B379">
        <v>7</v>
      </c>
      <c r="C379" t="s">
        <v>3320</v>
      </c>
      <c r="D379" t="s">
        <v>3319</v>
      </c>
      <c r="E379" t="s">
        <v>655</v>
      </c>
      <c r="F379">
        <v>2023</v>
      </c>
      <c r="G379" t="s">
        <v>3318</v>
      </c>
      <c r="H379" t="s">
        <v>3317</v>
      </c>
      <c r="I379" t="s">
        <v>3316</v>
      </c>
    </row>
    <row r="380" spans="1:9" x14ac:dyDescent="0.45">
      <c r="A380" t="s">
        <v>11759</v>
      </c>
      <c r="B380">
        <v>7</v>
      </c>
      <c r="C380" t="s">
        <v>3314</v>
      </c>
      <c r="D380" t="s">
        <v>3313</v>
      </c>
      <c r="E380" t="s">
        <v>697</v>
      </c>
      <c r="F380">
        <v>2023</v>
      </c>
      <c r="G380" t="s">
        <v>3312</v>
      </c>
      <c r="H380" t="s">
        <v>3311</v>
      </c>
      <c r="I380" t="s">
        <v>3310</v>
      </c>
    </row>
    <row r="381" spans="1:9" x14ac:dyDescent="0.45">
      <c r="A381" t="s">
        <v>11759</v>
      </c>
      <c r="B381">
        <v>7</v>
      </c>
      <c r="C381" t="s">
        <v>3308</v>
      </c>
      <c r="D381" t="s">
        <v>3307</v>
      </c>
      <c r="E381" t="s">
        <v>2000</v>
      </c>
      <c r="F381">
        <v>2022</v>
      </c>
      <c r="G381" t="s">
        <v>3306</v>
      </c>
      <c r="H381" t="s">
        <v>3305</v>
      </c>
      <c r="I381" t="s">
        <v>3304</v>
      </c>
    </row>
    <row r="382" spans="1:9" x14ac:dyDescent="0.45">
      <c r="A382" t="s">
        <v>11759</v>
      </c>
      <c r="B382">
        <v>7</v>
      </c>
      <c r="C382" t="s">
        <v>3302</v>
      </c>
      <c r="D382" t="s">
        <v>3301</v>
      </c>
      <c r="E382" t="s">
        <v>3300</v>
      </c>
      <c r="F382">
        <v>2022</v>
      </c>
      <c r="G382" t="s">
        <v>3299</v>
      </c>
      <c r="H382" t="s">
        <v>3298</v>
      </c>
      <c r="I382" t="s">
        <v>3297</v>
      </c>
    </row>
    <row r="383" spans="1:9" x14ac:dyDescent="0.45">
      <c r="A383" t="s">
        <v>11759</v>
      </c>
      <c r="B383">
        <v>7</v>
      </c>
      <c r="C383" t="s">
        <v>3295</v>
      </c>
      <c r="D383" t="s">
        <v>3294</v>
      </c>
      <c r="E383" t="s">
        <v>720</v>
      </c>
      <c r="F383">
        <v>2023</v>
      </c>
      <c r="G383" t="s">
        <v>3292</v>
      </c>
      <c r="H383" t="s">
        <v>3291</v>
      </c>
      <c r="I383" t="s">
        <v>3290</v>
      </c>
    </row>
    <row r="384" spans="1:9" x14ac:dyDescent="0.45">
      <c r="A384" t="s">
        <v>11759</v>
      </c>
      <c r="B384">
        <v>7</v>
      </c>
      <c r="C384" t="s">
        <v>3288</v>
      </c>
      <c r="D384" t="s">
        <v>3287</v>
      </c>
      <c r="E384" t="s">
        <v>893</v>
      </c>
      <c r="F384">
        <v>2022</v>
      </c>
      <c r="G384" t="s">
        <v>3285</v>
      </c>
      <c r="H384" t="s">
        <v>3284</v>
      </c>
      <c r="I384" t="s">
        <v>3283</v>
      </c>
    </row>
    <row r="385" spans="1:9" x14ac:dyDescent="0.45">
      <c r="A385" t="s">
        <v>11759</v>
      </c>
      <c r="B385">
        <v>7</v>
      </c>
      <c r="C385" t="s">
        <v>3281</v>
      </c>
      <c r="D385" t="s">
        <v>3280</v>
      </c>
      <c r="E385" t="s">
        <v>1318</v>
      </c>
      <c r="F385">
        <v>2022</v>
      </c>
      <c r="G385" t="s">
        <v>3279</v>
      </c>
      <c r="H385" t="s">
        <v>3278</v>
      </c>
      <c r="I385" t="s">
        <v>3277</v>
      </c>
    </row>
    <row r="386" spans="1:9" x14ac:dyDescent="0.45">
      <c r="A386" t="s">
        <v>11759</v>
      </c>
      <c r="B386">
        <v>7</v>
      </c>
      <c r="C386" t="s">
        <v>3275</v>
      </c>
      <c r="D386" t="s">
        <v>3274</v>
      </c>
      <c r="E386" t="s">
        <v>869</v>
      </c>
      <c r="F386">
        <v>2022</v>
      </c>
      <c r="G386" t="s">
        <v>3273</v>
      </c>
      <c r="H386" t="s">
        <v>3272</v>
      </c>
      <c r="I386" t="s">
        <v>3271</v>
      </c>
    </row>
    <row r="387" spans="1:9" x14ac:dyDescent="0.45">
      <c r="A387" t="s">
        <v>11759</v>
      </c>
      <c r="B387">
        <v>7</v>
      </c>
      <c r="C387" t="s">
        <v>3269</v>
      </c>
      <c r="D387" t="s">
        <v>3268</v>
      </c>
      <c r="E387" t="s">
        <v>3267</v>
      </c>
      <c r="F387">
        <v>2023</v>
      </c>
      <c r="G387" t="s">
        <v>3265</v>
      </c>
      <c r="H387" t="s">
        <v>3264</v>
      </c>
      <c r="I387" t="s">
        <v>3263</v>
      </c>
    </row>
    <row r="388" spans="1:9" x14ac:dyDescent="0.45">
      <c r="A388" t="s">
        <v>11759</v>
      </c>
      <c r="B388">
        <v>7</v>
      </c>
      <c r="C388" t="s">
        <v>3261</v>
      </c>
      <c r="D388" t="s">
        <v>3260</v>
      </c>
      <c r="E388" t="s">
        <v>3189</v>
      </c>
      <c r="F388">
        <v>2022</v>
      </c>
      <c r="G388" t="s">
        <v>3259</v>
      </c>
      <c r="H388" t="s">
        <v>3258</v>
      </c>
      <c r="I388" t="s">
        <v>3257</v>
      </c>
    </row>
    <row r="389" spans="1:9" x14ac:dyDescent="0.45">
      <c r="A389" t="s">
        <v>11759</v>
      </c>
      <c r="B389">
        <v>7</v>
      </c>
      <c r="C389" t="s">
        <v>3255</v>
      </c>
      <c r="D389" t="s">
        <v>3254</v>
      </c>
      <c r="E389" t="s">
        <v>3253</v>
      </c>
      <c r="F389">
        <v>2022</v>
      </c>
      <c r="G389" t="s">
        <v>3252</v>
      </c>
      <c r="H389" t="s">
        <v>3251</v>
      </c>
    </row>
    <row r="390" spans="1:9" x14ac:dyDescent="0.45">
      <c r="A390" t="s">
        <v>11759</v>
      </c>
      <c r="B390">
        <v>7</v>
      </c>
      <c r="C390" t="s">
        <v>3249</v>
      </c>
      <c r="D390" t="s">
        <v>3248</v>
      </c>
      <c r="E390" t="s">
        <v>3008</v>
      </c>
      <c r="F390">
        <v>2022</v>
      </c>
      <c r="G390" t="s">
        <v>3246</v>
      </c>
      <c r="H390" t="s">
        <v>3245</v>
      </c>
      <c r="I390" t="s">
        <v>3244</v>
      </c>
    </row>
    <row r="391" spans="1:9" x14ac:dyDescent="0.45">
      <c r="A391" t="s">
        <v>11759</v>
      </c>
      <c r="B391">
        <v>7</v>
      </c>
      <c r="C391" t="s">
        <v>3242</v>
      </c>
      <c r="D391" t="s">
        <v>3241</v>
      </c>
      <c r="E391" t="s">
        <v>720</v>
      </c>
      <c r="F391">
        <v>2023</v>
      </c>
      <c r="G391" t="s">
        <v>3238</v>
      </c>
      <c r="H391" t="s">
        <v>3237</v>
      </c>
      <c r="I391" t="s">
        <v>3236</v>
      </c>
    </row>
    <row r="392" spans="1:9" x14ac:dyDescent="0.45">
      <c r="A392" t="s">
        <v>11759</v>
      </c>
      <c r="B392">
        <v>7</v>
      </c>
      <c r="C392" t="s">
        <v>3234</v>
      </c>
      <c r="D392" t="s">
        <v>3233</v>
      </c>
      <c r="E392" t="s">
        <v>655</v>
      </c>
      <c r="F392">
        <v>2023</v>
      </c>
      <c r="G392" t="s">
        <v>3232</v>
      </c>
      <c r="H392" t="s">
        <v>3231</v>
      </c>
      <c r="I392" t="s">
        <v>3230</v>
      </c>
    </row>
    <row r="393" spans="1:9" x14ac:dyDescent="0.45">
      <c r="A393" t="s">
        <v>11759</v>
      </c>
      <c r="B393">
        <v>7</v>
      </c>
      <c r="C393" t="s">
        <v>3228</v>
      </c>
      <c r="D393" t="s">
        <v>3227</v>
      </c>
      <c r="E393" t="s">
        <v>3226</v>
      </c>
      <c r="F393">
        <v>2023</v>
      </c>
      <c r="G393" t="s">
        <v>3225</v>
      </c>
      <c r="H393" t="s">
        <v>3224</v>
      </c>
      <c r="I393" t="s">
        <v>3223</v>
      </c>
    </row>
    <row r="394" spans="1:9" x14ac:dyDescent="0.45">
      <c r="A394" t="s">
        <v>11759</v>
      </c>
      <c r="B394">
        <v>7</v>
      </c>
      <c r="C394" t="s">
        <v>3221</v>
      </c>
      <c r="D394" t="s">
        <v>3220</v>
      </c>
      <c r="E394" t="s">
        <v>3219</v>
      </c>
      <c r="F394">
        <v>2023</v>
      </c>
      <c r="G394" t="s">
        <v>3218</v>
      </c>
      <c r="H394" t="s">
        <v>3217</v>
      </c>
      <c r="I394" t="s">
        <v>3216</v>
      </c>
    </row>
    <row r="395" spans="1:9" x14ac:dyDescent="0.45">
      <c r="A395" t="s">
        <v>11759</v>
      </c>
      <c r="B395">
        <v>7</v>
      </c>
      <c r="C395" t="s">
        <v>3214</v>
      </c>
      <c r="D395" t="s">
        <v>3213</v>
      </c>
      <c r="E395" t="s">
        <v>720</v>
      </c>
      <c r="F395">
        <v>2023</v>
      </c>
      <c r="G395" t="s">
        <v>3210</v>
      </c>
      <c r="H395" t="s">
        <v>3209</v>
      </c>
      <c r="I395" t="s">
        <v>3208</v>
      </c>
    </row>
    <row r="396" spans="1:9" x14ac:dyDescent="0.45">
      <c r="A396" t="s">
        <v>11759</v>
      </c>
      <c r="B396">
        <v>7</v>
      </c>
      <c r="C396" t="s">
        <v>3206</v>
      </c>
      <c r="D396" t="s">
        <v>3205</v>
      </c>
      <c r="E396" t="s">
        <v>3204</v>
      </c>
      <c r="F396">
        <v>2022</v>
      </c>
      <c r="G396" t="s">
        <v>3203</v>
      </c>
      <c r="H396" t="s">
        <v>3202</v>
      </c>
      <c r="I396" t="s">
        <v>3201</v>
      </c>
    </row>
    <row r="397" spans="1:9" x14ac:dyDescent="0.45">
      <c r="A397" t="s">
        <v>11759</v>
      </c>
      <c r="B397">
        <v>7</v>
      </c>
      <c r="C397" t="s">
        <v>3199</v>
      </c>
      <c r="D397" t="s">
        <v>3198</v>
      </c>
      <c r="E397" t="s">
        <v>3197</v>
      </c>
      <c r="F397">
        <v>2022</v>
      </c>
      <c r="G397" t="s">
        <v>3195</v>
      </c>
      <c r="H397" t="s">
        <v>3194</v>
      </c>
      <c r="I397" t="s">
        <v>3193</v>
      </c>
    </row>
    <row r="398" spans="1:9" x14ac:dyDescent="0.45">
      <c r="A398" t="s">
        <v>11759</v>
      </c>
      <c r="B398">
        <v>7</v>
      </c>
      <c r="C398" t="s">
        <v>3191</v>
      </c>
      <c r="D398" t="s">
        <v>3190</v>
      </c>
      <c r="E398" t="s">
        <v>3189</v>
      </c>
      <c r="F398">
        <v>2023</v>
      </c>
      <c r="G398" t="s">
        <v>3188</v>
      </c>
      <c r="H398" t="s">
        <v>3187</v>
      </c>
      <c r="I398" t="s">
        <v>3186</v>
      </c>
    </row>
    <row r="399" spans="1:9" x14ac:dyDescent="0.45">
      <c r="A399" t="s">
        <v>11759</v>
      </c>
      <c r="B399">
        <v>7</v>
      </c>
      <c r="C399" t="s">
        <v>3184</v>
      </c>
      <c r="D399" t="s">
        <v>3183</v>
      </c>
      <c r="E399" t="s">
        <v>877</v>
      </c>
      <c r="F399">
        <v>2023</v>
      </c>
      <c r="G399" t="s">
        <v>3181</v>
      </c>
      <c r="H399" t="s">
        <v>3180</v>
      </c>
      <c r="I399" t="s">
        <v>3179</v>
      </c>
    </row>
    <row r="400" spans="1:9" x14ac:dyDescent="0.45">
      <c r="A400" t="s">
        <v>11759</v>
      </c>
      <c r="B400">
        <v>7</v>
      </c>
      <c r="C400" t="s">
        <v>3177</v>
      </c>
      <c r="D400" t="s">
        <v>3176</v>
      </c>
      <c r="E400" t="s">
        <v>1793</v>
      </c>
      <c r="F400">
        <v>2023</v>
      </c>
      <c r="G400" t="s">
        <v>3175</v>
      </c>
      <c r="H400" t="s">
        <v>3174</v>
      </c>
      <c r="I400" t="s">
        <v>3173</v>
      </c>
    </row>
    <row r="401" spans="1:9" x14ac:dyDescent="0.45">
      <c r="A401" t="s">
        <v>11759</v>
      </c>
      <c r="B401">
        <v>7</v>
      </c>
      <c r="C401" t="s">
        <v>3171</v>
      </c>
      <c r="D401" t="s">
        <v>3170</v>
      </c>
      <c r="E401" t="s">
        <v>3169</v>
      </c>
      <c r="F401">
        <v>2023</v>
      </c>
      <c r="G401" t="s">
        <v>3168</v>
      </c>
      <c r="H401" t="s">
        <v>3167</v>
      </c>
      <c r="I401" t="s">
        <v>3166</v>
      </c>
    </row>
    <row r="402" spans="1:9" x14ac:dyDescent="0.45">
      <c r="A402" t="s">
        <v>11759</v>
      </c>
      <c r="B402">
        <v>7</v>
      </c>
      <c r="C402" t="s">
        <v>3164</v>
      </c>
      <c r="D402" t="s">
        <v>3163</v>
      </c>
      <c r="E402" t="s">
        <v>1731</v>
      </c>
      <c r="F402">
        <v>2023</v>
      </c>
      <c r="G402" t="s">
        <v>3162</v>
      </c>
      <c r="H402" t="s">
        <v>3161</v>
      </c>
      <c r="I402" t="s">
        <v>3160</v>
      </c>
    </row>
    <row r="403" spans="1:9" x14ac:dyDescent="0.45">
      <c r="A403" t="s">
        <v>11759</v>
      </c>
      <c r="B403">
        <v>7</v>
      </c>
      <c r="C403" t="s">
        <v>3158</v>
      </c>
      <c r="D403" t="s">
        <v>3157</v>
      </c>
      <c r="E403" t="s">
        <v>2706</v>
      </c>
      <c r="F403">
        <v>2023</v>
      </c>
      <c r="G403" t="s">
        <v>3156</v>
      </c>
      <c r="H403" t="s">
        <v>3155</v>
      </c>
      <c r="I403" t="s">
        <v>3154</v>
      </c>
    </row>
    <row r="404" spans="1:9" x14ac:dyDescent="0.45">
      <c r="A404" t="s">
        <v>11759</v>
      </c>
      <c r="B404">
        <v>7</v>
      </c>
      <c r="C404" t="s">
        <v>3152</v>
      </c>
      <c r="D404" t="s">
        <v>3151</v>
      </c>
      <c r="E404" t="s">
        <v>3150</v>
      </c>
      <c r="F404">
        <v>2023</v>
      </c>
      <c r="G404" t="s">
        <v>3149</v>
      </c>
      <c r="H404" t="s">
        <v>3148</v>
      </c>
      <c r="I404" t="s">
        <v>3147</v>
      </c>
    </row>
    <row r="405" spans="1:9" x14ac:dyDescent="0.45">
      <c r="A405" t="s">
        <v>11759</v>
      </c>
      <c r="B405">
        <v>7</v>
      </c>
      <c r="C405" t="s">
        <v>3145</v>
      </c>
      <c r="D405" t="s">
        <v>3144</v>
      </c>
      <c r="E405" t="s">
        <v>2652</v>
      </c>
      <c r="F405">
        <v>2023</v>
      </c>
      <c r="G405" t="s">
        <v>3142</v>
      </c>
      <c r="H405" t="s">
        <v>3141</v>
      </c>
      <c r="I405" t="s">
        <v>3140</v>
      </c>
    </row>
    <row r="406" spans="1:9" x14ac:dyDescent="0.45">
      <c r="A406" t="s">
        <v>11759</v>
      </c>
      <c r="B406">
        <v>7</v>
      </c>
      <c r="C406" t="s">
        <v>3138</v>
      </c>
      <c r="D406" t="s">
        <v>3137</v>
      </c>
      <c r="E406" t="s">
        <v>3136</v>
      </c>
      <c r="F406">
        <v>2023</v>
      </c>
      <c r="G406" t="s">
        <v>3135</v>
      </c>
      <c r="H406" t="s">
        <v>3134</v>
      </c>
      <c r="I406" t="s">
        <v>3133</v>
      </c>
    </row>
    <row r="407" spans="1:9" x14ac:dyDescent="0.45">
      <c r="A407" t="s">
        <v>11759</v>
      </c>
      <c r="B407">
        <v>7</v>
      </c>
      <c r="C407" t="s">
        <v>3131</v>
      </c>
      <c r="D407" t="s">
        <v>3130</v>
      </c>
      <c r="E407" t="s">
        <v>1980</v>
      </c>
      <c r="F407">
        <v>2023</v>
      </c>
      <c r="G407" t="s">
        <v>3128</v>
      </c>
      <c r="H407" t="s">
        <v>3127</v>
      </c>
      <c r="I407" t="s">
        <v>3126</v>
      </c>
    </row>
    <row r="408" spans="1:9" x14ac:dyDescent="0.45">
      <c r="A408" t="s">
        <v>11759</v>
      </c>
      <c r="B408">
        <v>7</v>
      </c>
      <c r="C408" t="s">
        <v>3124</v>
      </c>
      <c r="D408" t="s">
        <v>3123</v>
      </c>
      <c r="E408" t="s">
        <v>3122</v>
      </c>
      <c r="F408">
        <v>2023</v>
      </c>
      <c r="G408" t="s">
        <v>3121</v>
      </c>
      <c r="H408" t="s">
        <v>3120</v>
      </c>
      <c r="I408" t="s">
        <v>3119</v>
      </c>
    </row>
    <row r="409" spans="1:9" x14ac:dyDescent="0.45">
      <c r="A409" t="s">
        <v>11759</v>
      </c>
      <c r="B409">
        <v>7</v>
      </c>
      <c r="C409" t="s">
        <v>3117</v>
      </c>
      <c r="D409" t="s">
        <v>3116</v>
      </c>
      <c r="E409" t="s">
        <v>1047</v>
      </c>
      <c r="F409">
        <v>2023</v>
      </c>
      <c r="G409" t="s">
        <v>3115</v>
      </c>
      <c r="H409" t="s">
        <v>3114</v>
      </c>
      <c r="I409" t="s">
        <v>3113</v>
      </c>
    </row>
    <row r="410" spans="1:9" x14ac:dyDescent="0.45">
      <c r="A410" t="s">
        <v>11759</v>
      </c>
      <c r="B410">
        <v>7</v>
      </c>
      <c r="C410" t="s">
        <v>3111</v>
      </c>
      <c r="D410" t="s">
        <v>3110</v>
      </c>
      <c r="E410" t="s">
        <v>2278</v>
      </c>
      <c r="F410">
        <v>2023</v>
      </c>
      <c r="G410" t="s">
        <v>3108</v>
      </c>
      <c r="H410" t="s">
        <v>3107</v>
      </c>
      <c r="I410" t="s">
        <v>3106</v>
      </c>
    </row>
    <row r="411" spans="1:9" x14ac:dyDescent="0.45">
      <c r="A411" t="s">
        <v>11759</v>
      </c>
      <c r="B411">
        <v>7</v>
      </c>
      <c r="C411" t="s">
        <v>3104</v>
      </c>
      <c r="D411" t="s">
        <v>3103</v>
      </c>
      <c r="E411" t="s">
        <v>2380</v>
      </c>
      <c r="F411">
        <v>2023</v>
      </c>
      <c r="G411" t="s">
        <v>3102</v>
      </c>
      <c r="H411" t="s">
        <v>3101</v>
      </c>
      <c r="I411" t="s">
        <v>3100</v>
      </c>
    </row>
    <row r="412" spans="1:9" x14ac:dyDescent="0.45">
      <c r="A412" t="s">
        <v>11759</v>
      </c>
      <c r="B412">
        <v>7</v>
      </c>
      <c r="C412" t="s">
        <v>3098</v>
      </c>
      <c r="D412" t="s">
        <v>3097</v>
      </c>
      <c r="E412" t="s">
        <v>3096</v>
      </c>
      <c r="F412">
        <v>2023</v>
      </c>
      <c r="G412" t="s">
        <v>3095</v>
      </c>
      <c r="H412" t="s">
        <v>3094</v>
      </c>
      <c r="I412" t="s">
        <v>3093</v>
      </c>
    </row>
    <row r="413" spans="1:9" x14ac:dyDescent="0.45">
      <c r="A413" t="s">
        <v>11759</v>
      </c>
      <c r="B413">
        <v>7</v>
      </c>
      <c r="C413" t="s">
        <v>3091</v>
      </c>
      <c r="D413" t="s">
        <v>3090</v>
      </c>
      <c r="E413" t="s">
        <v>3089</v>
      </c>
      <c r="F413">
        <v>2024</v>
      </c>
      <c r="G413" t="s">
        <v>3087</v>
      </c>
      <c r="H413" t="s">
        <v>3086</v>
      </c>
      <c r="I413" t="s">
        <v>3085</v>
      </c>
    </row>
    <row r="414" spans="1:9" x14ac:dyDescent="0.45">
      <c r="A414" t="s">
        <v>11759</v>
      </c>
      <c r="B414">
        <v>7</v>
      </c>
      <c r="C414" t="s">
        <v>3083</v>
      </c>
      <c r="D414" t="s">
        <v>3082</v>
      </c>
      <c r="E414" t="s">
        <v>3081</v>
      </c>
      <c r="F414">
        <v>2023</v>
      </c>
      <c r="G414" t="s">
        <v>3079</v>
      </c>
      <c r="H414" t="s">
        <v>3078</v>
      </c>
      <c r="I414" t="s">
        <v>3077</v>
      </c>
    </row>
    <row r="415" spans="1:9" x14ac:dyDescent="0.45">
      <c r="A415" t="s">
        <v>11759</v>
      </c>
      <c r="B415">
        <v>7</v>
      </c>
      <c r="C415" t="s">
        <v>3075</v>
      </c>
      <c r="D415" t="s">
        <v>3074</v>
      </c>
      <c r="E415" t="s">
        <v>850</v>
      </c>
      <c r="F415">
        <v>2023</v>
      </c>
      <c r="G415" t="s">
        <v>3072</v>
      </c>
      <c r="H415" t="s">
        <v>3071</v>
      </c>
    </row>
    <row r="416" spans="1:9" x14ac:dyDescent="0.45">
      <c r="A416" t="s">
        <v>11759</v>
      </c>
      <c r="B416">
        <v>7</v>
      </c>
      <c r="C416" t="s">
        <v>3069</v>
      </c>
      <c r="D416" t="s">
        <v>3068</v>
      </c>
      <c r="E416" t="s">
        <v>1318</v>
      </c>
      <c r="F416">
        <v>2023</v>
      </c>
      <c r="G416" t="s">
        <v>3067</v>
      </c>
      <c r="H416" t="s">
        <v>3066</v>
      </c>
      <c r="I416" t="s">
        <v>3065</v>
      </c>
    </row>
    <row r="417" spans="1:9" x14ac:dyDescent="0.45">
      <c r="A417" t="s">
        <v>11759</v>
      </c>
      <c r="B417">
        <v>7</v>
      </c>
      <c r="C417" t="s">
        <v>3063</v>
      </c>
      <c r="D417" t="s">
        <v>3062</v>
      </c>
      <c r="E417" t="s">
        <v>3061</v>
      </c>
      <c r="F417">
        <v>2023</v>
      </c>
      <c r="G417" t="s">
        <v>3060</v>
      </c>
      <c r="H417" t="s">
        <v>3059</v>
      </c>
      <c r="I417" t="s">
        <v>3058</v>
      </c>
    </row>
    <row r="418" spans="1:9" x14ac:dyDescent="0.45">
      <c r="A418" t="s">
        <v>11759</v>
      </c>
      <c r="B418">
        <v>7</v>
      </c>
      <c r="C418" t="s">
        <v>3056</v>
      </c>
      <c r="D418" t="s">
        <v>3055</v>
      </c>
      <c r="E418" t="s">
        <v>3054</v>
      </c>
      <c r="F418">
        <v>2023</v>
      </c>
      <c r="G418" t="s">
        <v>3051</v>
      </c>
      <c r="I418" t="s">
        <v>3050</v>
      </c>
    </row>
    <row r="419" spans="1:9" x14ac:dyDescent="0.45">
      <c r="A419" t="s">
        <v>11759</v>
      </c>
      <c r="B419">
        <v>7</v>
      </c>
      <c r="C419" t="s">
        <v>3048</v>
      </c>
      <c r="D419" t="s">
        <v>3047</v>
      </c>
      <c r="E419" t="s">
        <v>1349</v>
      </c>
      <c r="F419">
        <v>2023</v>
      </c>
      <c r="G419" t="s">
        <v>3046</v>
      </c>
      <c r="H419" t="s">
        <v>3045</v>
      </c>
      <c r="I419" t="s">
        <v>3044</v>
      </c>
    </row>
    <row r="420" spans="1:9" x14ac:dyDescent="0.45">
      <c r="A420" t="s">
        <v>11759</v>
      </c>
      <c r="B420">
        <v>7</v>
      </c>
      <c r="C420" t="s">
        <v>3042</v>
      </c>
      <c r="D420" t="s">
        <v>3041</v>
      </c>
      <c r="E420" t="s">
        <v>3040</v>
      </c>
      <c r="F420">
        <v>2023</v>
      </c>
      <c r="G420" t="s">
        <v>3039</v>
      </c>
      <c r="H420" t="s">
        <v>3038</v>
      </c>
      <c r="I420" t="s">
        <v>3037</v>
      </c>
    </row>
    <row r="421" spans="1:9" x14ac:dyDescent="0.45">
      <c r="A421" t="s">
        <v>11759</v>
      </c>
      <c r="B421">
        <v>7</v>
      </c>
      <c r="C421" t="s">
        <v>3035</v>
      </c>
      <c r="D421" t="s">
        <v>3034</v>
      </c>
      <c r="E421" t="s">
        <v>3033</v>
      </c>
      <c r="F421">
        <v>2023</v>
      </c>
      <c r="G421" t="s">
        <v>3032</v>
      </c>
      <c r="H421" t="s">
        <v>3031</v>
      </c>
      <c r="I421" t="s">
        <v>3030</v>
      </c>
    </row>
    <row r="422" spans="1:9" x14ac:dyDescent="0.45">
      <c r="A422" t="s">
        <v>11759</v>
      </c>
      <c r="B422">
        <v>7</v>
      </c>
      <c r="C422" t="s">
        <v>3028</v>
      </c>
      <c r="D422" t="s">
        <v>3027</v>
      </c>
      <c r="E422" t="s">
        <v>795</v>
      </c>
      <c r="F422">
        <v>2023</v>
      </c>
      <c r="G422" t="s">
        <v>3026</v>
      </c>
      <c r="H422" t="s">
        <v>3025</v>
      </c>
      <c r="I422" t="s">
        <v>3024</v>
      </c>
    </row>
    <row r="423" spans="1:9" x14ac:dyDescent="0.45">
      <c r="A423" t="s">
        <v>11759</v>
      </c>
      <c r="B423">
        <v>7</v>
      </c>
      <c r="C423" t="s">
        <v>3022</v>
      </c>
      <c r="D423" t="s">
        <v>3021</v>
      </c>
      <c r="E423" t="s">
        <v>1731</v>
      </c>
      <c r="F423">
        <v>2023</v>
      </c>
      <c r="G423" t="s">
        <v>3020</v>
      </c>
      <c r="H423" t="s">
        <v>3019</v>
      </c>
      <c r="I423" t="s">
        <v>3018</v>
      </c>
    </row>
    <row r="424" spans="1:9" x14ac:dyDescent="0.45">
      <c r="A424" t="s">
        <v>11759</v>
      </c>
      <c r="B424">
        <v>7</v>
      </c>
      <c r="C424" t="s">
        <v>3016</v>
      </c>
      <c r="D424" t="s">
        <v>3015</v>
      </c>
      <c r="E424" t="s">
        <v>773</v>
      </c>
      <c r="F424">
        <v>2024</v>
      </c>
      <c r="G424" t="s">
        <v>3014</v>
      </c>
      <c r="H424" t="s">
        <v>3013</v>
      </c>
      <c r="I424" t="s">
        <v>3012</v>
      </c>
    </row>
    <row r="425" spans="1:9" x14ac:dyDescent="0.45">
      <c r="A425" t="s">
        <v>11759</v>
      </c>
      <c r="B425">
        <v>7</v>
      </c>
      <c r="C425" t="s">
        <v>3010</v>
      </c>
      <c r="D425" t="s">
        <v>3009</v>
      </c>
      <c r="E425" t="s">
        <v>3008</v>
      </c>
      <c r="F425">
        <v>2024</v>
      </c>
      <c r="G425" t="s">
        <v>3005</v>
      </c>
      <c r="H425" t="s">
        <v>3004</v>
      </c>
      <c r="I425" t="s">
        <v>3003</v>
      </c>
    </row>
    <row r="426" spans="1:9" x14ac:dyDescent="0.45">
      <c r="A426" t="s">
        <v>11759</v>
      </c>
      <c r="B426">
        <v>7</v>
      </c>
      <c r="C426" t="s">
        <v>3001</v>
      </c>
      <c r="D426" t="s">
        <v>3000</v>
      </c>
      <c r="E426" t="s">
        <v>759</v>
      </c>
      <c r="F426">
        <v>2023</v>
      </c>
      <c r="G426" t="s">
        <v>2999</v>
      </c>
      <c r="H426" t="s">
        <v>2998</v>
      </c>
      <c r="I426" t="s">
        <v>2997</v>
      </c>
    </row>
    <row r="427" spans="1:9" x14ac:dyDescent="0.45">
      <c r="A427" t="s">
        <v>11759</v>
      </c>
      <c r="B427">
        <v>7</v>
      </c>
      <c r="C427" t="s">
        <v>2995</v>
      </c>
      <c r="D427" t="s">
        <v>2994</v>
      </c>
      <c r="E427" t="s">
        <v>795</v>
      </c>
      <c r="F427">
        <v>2023</v>
      </c>
      <c r="G427" t="s">
        <v>2993</v>
      </c>
      <c r="H427" t="s">
        <v>2992</v>
      </c>
      <c r="I427" t="s">
        <v>2991</v>
      </c>
    </row>
    <row r="428" spans="1:9" x14ac:dyDescent="0.45">
      <c r="A428" t="s">
        <v>11759</v>
      </c>
      <c r="B428">
        <v>7</v>
      </c>
      <c r="C428" t="s">
        <v>2989</v>
      </c>
      <c r="D428" t="s">
        <v>2988</v>
      </c>
      <c r="E428" t="s">
        <v>2206</v>
      </c>
      <c r="F428">
        <v>2023</v>
      </c>
      <c r="G428" t="s">
        <v>2987</v>
      </c>
      <c r="H428" t="s">
        <v>2986</v>
      </c>
      <c r="I428" t="s">
        <v>2985</v>
      </c>
    </row>
    <row r="429" spans="1:9" x14ac:dyDescent="0.45">
      <c r="A429" t="s">
        <v>11759</v>
      </c>
      <c r="B429">
        <v>7</v>
      </c>
      <c r="C429" t="s">
        <v>2983</v>
      </c>
      <c r="D429" t="s">
        <v>2982</v>
      </c>
      <c r="E429" t="s">
        <v>2981</v>
      </c>
      <c r="F429">
        <v>2023</v>
      </c>
      <c r="G429" t="s">
        <v>2980</v>
      </c>
      <c r="H429" t="s">
        <v>2979</v>
      </c>
      <c r="I429" t="s">
        <v>2978</v>
      </c>
    </row>
    <row r="430" spans="1:9" x14ac:dyDescent="0.45">
      <c r="A430" t="s">
        <v>11759</v>
      </c>
      <c r="B430">
        <v>7</v>
      </c>
      <c r="C430" t="s">
        <v>2976</v>
      </c>
      <c r="D430" t="s">
        <v>2975</v>
      </c>
      <c r="E430" t="s">
        <v>2974</v>
      </c>
      <c r="F430">
        <v>2023</v>
      </c>
      <c r="G430" t="s">
        <v>2973</v>
      </c>
      <c r="H430" t="s">
        <v>2972</v>
      </c>
      <c r="I430" t="s">
        <v>2971</v>
      </c>
    </row>
    <row r="431" spans="1:9" x14ac:dyDescent="0.45">
      <c r="A431" t="s">
        <v>11759</v>
      </c>
      <c r="B431">
        <v>7</v>
      </c>
      <c r="C431" t="s">
        <v>2969</v>
      </c>
      <c r="D431" t="s">
        <v>2968</v>
      </c>
      <c r="E431" t="s">
        <v>1295</v>
      </c>
      <c r="F431">
        <v>2023</v>
      </c>
      <c r="G431" t="s">
        <v>2966</v>
      </c>
      <c r="H431" t="s">
        <v>2965</v>
      </c>
      <c r="I431" t="s">
        <v>2964</v>
      </c>
    </row>
    <row r="432" spans="1:9" x14ac:dyDescent="0.45">
      <c r="A432" t="s">
        <v>11759</v>
      </c>
      <c r="B432">
        <v>7</v>
      </c>
      <c r="C432" t="s">
        <v>2962</v>
      </c>
      <c r="D432" t="s">
        <v>2961</v>
      </c>
      <c r="E432" t="s">
        <v>2960</v>
      </c>
      <c r="F432">
        <v>2023</v>
      </c>
      <c r="G432" t="s">
        <v>2959</v>
      </c>
      <c r="H432" t="s">
        <v>2958</v>
      </c>
      <c r="I432" t="s">
        <v>2957</v>
      </c>
    </row>
    <row r="433" spans="1:9" x14ac:dyDescent="0.45">
      <c r="A433" t="s">
        <v>11759</v>
      </c>
      <c r="B433">
        <v>7</v>
      </c>
      <c r="C433" t="s">
        <v>2955</v>
      </c>
      <c r="D433" t="s">
        <v>2954</v>
      </c>
      <c r="E433" t="s">
        <v>979</v>
      </c>
      <c r="F433">
        <v>2023</v>
      </c>
      <c r="G433" t="s">
        <v>2953</v>
      </c>
      <c r="H433" t="s">
        <v>2952</v>
      </c>
      <c r="I433" t="s">
        <v>2951</v>
      </c>
    </row>
    <row r="434" spans="1:9" x14ac:dyDescent="0.45">
      <c r="A434" t="s">
        <v>11759</v>
      </c>
      <c r="B434">
        <v>7</v>
      </c>
      <c r="C434" t="s">
        <v>2949</v>
      </c>
      <c r="D434" t="s">
        <v>2948</v>
      </c>
      <c r="E434" t="s">
        <v>2947</v>
      </c>
      <c r="F434">
        <v>2023</v>
      </c>
      <c r="G434" t="s">
        <v>2946</v>
      </c>
      <c r="H434" t="s">
        <v>2945</v>
      </c>
      <c r="I434" t="s">
        <v>2944</v>
      </c>
    </row>
    <row r="435" spans="1:9" x14ac:dyDescent="0.45">
      <c r="A435" t="s">
        <v>11759</v>
      </c>
      <c r="B435">
        <v>7</v>
      </c>
      <c r="C435" t="s">
        <v>2942</v>
      </c>
      <c r="D435" t="s">
        <v>2941</v>
      </c>
      <c r="E435" t="s">
        <v>2612</v>
      </c>
      <c r="F435">
        <v>2023</v>
      </c>
      <c r="G435" t="s">
        <v>2940</v>
      </c>
      <c r="H435" t="s">
        <v>2939</v>
      </c>
      <c r="I435" t="s">
        <v>2938</v>
      </c>
    </row>
    <row r="436" spans="1:9" x14ac:dyDescent="0.45">
      <c r="A436" t="s">
        <v>11759</v>
      </c>
      <c r="B436">
        <v>7</v>
      </c>
      <c r="C436" t="s">
        <v>2936</v>
      </c>
      <c r="D436" t="s">
        <v>2935</v>
      </c>
      <c r="E436" t="s">
        <v>2167</v>
      </c>
      <c r="F436">
        <v>2023</v>
      </c>
      <c r="G436" t="s">
        <v>2934</v>
      </c>
      <c r="H436" t="s">
        <v>2933</v>
      </c>
      <c r="I436" t="s">
        <v>2932</v>
      </c>
    </row>
    <row r="437" spans="1:9" x14ac:dyDescent="0.45">
      <c r="A437" t="s">
        <v>11759</v>
      </c>
      <c r="B437">
        <v>7</v>
      </c>
      <c r="C437" t="s">
        <v>2930</v>
      </c>
      <c r="D437" t="s">
        <v>2929</v>
      </c>
      <c r="E437" t="s">
        <v>605</v>
      </c>
      <c r="F437">
        <v>2023</v>
      </c>
      <c r="G437" t="s">
        <v>2928</v>
      </c>
      <c r="H437" t="s">
        <v>2927</v>
      </c>
      <c r="I437" t="s">
        <v>2926</v>
      </c>
    </row>
    <row r="438" spans="1:9" x14ac:dyDescent="0.45">
      <c r="A438" t="s">
        <v>11759</v>
      </c>
      <c r="B438">
        <v>7</v>
      </c>
      <c r="C438" t="s">
        <v>2924</v>
      </c>
      <c r="D438" t="s">
        <v>2923</v>
      </c>
      <c r="E438" t="s">
        <v>808</v>
      </c>
      <c r="F438">
        <v>2023</v>
      </c>
      <c r="G438" t="s">
        <v>2922</v>
      </c>
      <c r="H438" t="s">
        <v>2921</v>
      </c>
      <c r="I438" t="s">
        <v>2920</v>
      </c>
    </row>
    <row r="439" spans="1:9" x14ac:dyDescent="0.45">
      <c r="A439" t="s">
        <v>11759</v>
      </c>
      <c r="B439">
        <v>7</v>
      </c>
      <c r="C439" t="s">
        <v>2918</v>
      </c>
      <c r="D439" t="s">
        <v>2917</v>
      </c>
      <c r="E439" t="s">
        <v>1731</v>
      </c>
      <c r="F439">
        <v>2023</v>
      </c>
      <c r="G439" t="s">
        <v>2916</v>
      </c>
      <c r="H439" t="s">
        <v>2915</v>
      </c>
      <c r="I439" t="s">
        <v>2914</v>
      </c>
    </row>
    <row r="440" spans="1:9" x14ac:dyDescent="0.45">
      <c r="A440" t="s">
        <v>11759</v>
      </c>
      <c r="B440">
        <v>7</v>
      </c>
      <c r="C440" t="s">
        <v>2912</v>
      </c>
      <c r="D440" t="s">
        <v>2911</v>
      </c>
      <c r="E440" t="s">
        <v>893</v>
      </c>
      <c r="F440">
        <v>2023</v>
      </c>
      <c r="G440" t="s">
        <v>2909</v>
      </c>
      <c r="H440" t="s">
        <v>2908</v>
      </c>
      <c r="I440" t="s">
        <v>2907</v>
      </c>
    </row>
    <row r="441" spans="1:9" x14ac:dyDescent="0.45">
      <c r="A441" t="s">
        <v>11759</v>
      </c>
      <c r="B441">
        <v>7</v>
      </c>
      <c r="C441" t="s">
        <v>2905</v>
      </c>
      <c r="D441" t="s">
        <v>2904</v>
      </c>
      <c r="E441" t="s">
        <v>2494</v>
      </c>
      <c r="F441">
        <v>2023</v>
      </c>
      <c r="G441" t="s">
        <v>2903</v>
      </c>
      <c r="H441" t="s">
        <v>2902</v>
      </c>
      <c r="I441" t="s">
        <v>2901</v>
      </c>
    </row>
    <row r="442" spans="1:9" x14ac:dyDescent="0.45">
      <c r="A442" t="s">
        <v>11759</v>
      </c>
      <c r="B442">
        <v>7</v>
      </c>
      <c r="C442" t="s">
        <v>2899</v>
      </c>
      <c r="D442" t="s">
        <v>2898</v>
      </c>
      <c r="E442" t="s">
        <v>2061</v>
      </c>
      <c r="F442">
        <v>2023</v>
      </c>
      <c r="G442" t="s">
        <v>2897</v>
      </c>
      <c r="H442" t="s">
        <v>2896</v>
      </c>
      <c r="I442" t="s">
        <v>2895</v>
      </c>
    </row>
    <row r="443" spans="1:9" x14ac:dyDescent="0.45">
      <c r="A443" t="s">
        <v>11759</v>
      </c>
      <c r="B443">
        <v>7</v>
      </c>
      <c r="C443" t="s">
        <v>2893</v>
      </c>
      <c r="D443" t="s">
        <v>2892</v>
      </c>
      <c r="E443" t="s">
        <v>640</v>
      </c>
      <c r="F443">
        <v>2023</v>
      </c>
      <c r="G443" t="s">
        <v>2891</v>
      </c>
      <c r="H443" t="s">
        <v>2890</v>
      </c>
      <c r="I443" t="s">
        <v>2889</v>
      </c>
    </row>
    <row r="444" spans="1:9" x14ac:dyDescent="0.45">
      <c r="A444" t="s">
        <v>11759</v>
      </c>
      <c r="B444">
        <v>7</v>
      </c>
      <c r="C444" t="s">
        <v>2887</v>
      </c>
      <c r="D444" t="s">
        <v>2886</v>
      </c>
      <c r="E444" t="s">
        <v>2885</v>
      </c>
      <c r="F444">
        <v>2023</v>
      </c>
      <c r="G444" t="s">
        <v>2884</v>
      </c>
      <c r="H444" t="s">
        <v>2883</v>
      </c>
      <c r="I444" t="s">
        <v>2882</v>
      </c>
    </row>
    <row r="445" spans="1:9" x14ac:dyDescent="0.45">
      <c r="A445" t="s">
        <v>11759</v>
      </c>
      <c r="B445">
        <v>7</v>
      </c>
      <c r="C445" t="s">
        <v>2880</v>
      </c>
      <c r="D445" t="s">
        <v>2879</v>
      </c>
      <c r="E445" t="s">
        <v>2878</v>
      </c>
      <c r="F445">
        <v>2023</v>
      </c>
      <c r="G445" t="s">
        <v>2876</v>
      </c>
      <c r="H445" t="s">
        <v>2875</v>
      </c>
      <c r="I445" t="s">
        <v>2874</v>
      </c>
    </row>
    <row r="446" spans="1:9" x14ac:dyDescent="0.45">
      <c r="A446" t="s">
        <v>11759</v>
      </c>
      <c r="B446">
        <v>7</v>
      </c>
      <c r="C446" t="s">
        <v>2872</v>
      </c>
      <c r="D446" t="s">
        <v>2871</v>
      </c>
      <c r="E446" t="s">
        <v>2870</v>
      </c>
      <c r="F446">
        <v>2023</v>
      </c>
      <c r="G446" t="s">
        <v>2868</v>
      </c>
      <c r="H446" t="s">
        <v>2867</v>
      </c>
      <c r="I446" t="s">
        <v>2866</v>
      </c>
    </row>
    <row r="447" spans="1:9" x14ac:dyDescent="0.45">
      <c r="A447" t="s">
        <v>11759</v>
      </c>
      <c r="B447">
        <v>7</v>
      </c>
      <c r="C447" t="s">
        <v>2864</v>
      </c>
      <c r="D447" t="s">
        <v>2863</v>
      </c>
      <c r="E447" t="s">
        <v>2862</v>
      </c>
      <c r="F447">
        <v>2023</v>
      </c>
      <c r="G447" t="s">
        <v>2861</v>
      </c>
      <c r="H447" t="s">
        <v>2860</v>
      </c>
      <c r="I447" t="s">
        <v>2859</v>
      </c>
    </row>
    <row r="448" spans="1:9" x14ac:dyDescent="0.45">
      <c r="A448" t="s">
        <v>11759</v>
      </c>
      <c r="B448">
        <v>7</v>
      </c>
      <c r="C448" t="s">
        <v>2857</v>
      </c>
      <c r="D448" t="s">
        <v>2856</v>
      </c>
      <c r="E448" t="s">
        <v>2855</v>
      </c>
      <c r="F448">
        <v>2023</v>
      </c>
      <c r="G448" t="s">
        <v>2853</v>
      </c>
      <c r="H448" t="s">
        <v>2852</v>
      </c>
      <c r="I448" t="s">
        <v>2851</v>
      </c>
    </row>
    <row r="449" spans="1:9" x14ac:dyDescent="0.45">
      <c r="A449" t="s">
        <v>11759</v>
      </c>
      <c r="B449">
        <v>7</v>
      </c>
      <c r="C449" t="s">
        <v>2849</v>
      </c>
      <c r="D449" t="s">
        <v>2848</v>
      </c>
      <c r="E449" t="s">
        <v>1581</v>
      </c>
      <c r="F449">
        <v>2023</v>
      </c>
      <c r="G449" t="s">
        <v>2847</v>
      </c>
      <c r="H449" t="s">
        <v>2846</v>
      </c>
      <c r="I449" t="s">
        <v>2845</v>
      </c>
    </row>
    <row r="450" spans="1:9" x14ac:dyDescent="0.45">
      <c r="A450" t="s">
        <v>11759</v>
      </c>
      <c r="B450">
        <v>7</v>
      </c>
      <c r="C450" t="s">
        <v>2843</v>
      </c>
      <c r="D450" t="s">
        <v>2842</v>
      </c>
      <c r="E450" t="s">
        <v>2747</v>
      </c>
      <c r="F450">
        <v>2023</v>
      </c>
      <c r="G450" t="s">
        <v>2840</v>
      </c>
      <c r="I450" t="s">
        <v>2839</v>
      </c>
    </row>
    <row r="451" spans="1:9" x14ac:dyDescent="0.45">
      <c r="A451" t="s">
        <v>11759</v>
      </c>
      <c r="B451">
        <v>7</v>
      </c>
      <c r="C451" t="s">
        <v>2837</v>
      </c>
      <c r="D451" t="s">
        <v>2836</v>
      </c>
      <c r="E451" t="s">
        <v>2198</v>
      </c>
      <c r="F451">
        <v>2023</v>
      </c>
      <c r="G451" t="s">
        <v>2835</v>
      </c>
      <c r="H451" t="s">
        <v>2834</v>
      </c>
      <c r="I451" t="s">
        <v>2833</v>
      </c>
    </row>
    <row r="452" spans="1:9" x14ac:dyDescent="0.45">
      <c r="A452" t="s">
        <v>11759</v>
      </c>
      <c r="B452">
        <v>7</v>
      </c>
      <c r="C452" t="s">
        <v>2831</v>
      </c>
      <c r="D452" t="s">
        <v>2830</v>
      </c>
      <c r="E452" t="s">
        <v>2829</v>
      </c>
      <c r="F452">
        <v>2024</v>
      </c>
      <c r="G452" t="s">
        <v>2827</v>
      </c>
      <c r="H452" t="s">
        <v>2826</v>
      </c>
      <c r="I452" t="s">
        <v>2825</v>
      </c>
    </row>
    <row r="453" spans="1:9" x14ac:dyDescent="0.45">
      <c r="A453" t="s">
        <v>11759</v>
      </c>
      <c r="B453">
        <v>7</v>
      </c>
      <c r="C453" t="s">
        <v>2823</v>
      </c>
      <c r="D453" t="s">
        <v>2822</v>
      </c>
      <c r="E453" t="s">
        <v>2821</v>
      </c>
      <c r="F453">
        <v>2023</v>
      </c>
      <c r="G453" t="s">
        <v>2820</v>
      </c>
      <c r="H453" t="s">
        <v>2819</v>
      </c>
      <c r="I453" t="s">
        <v>2818</v>
      </c>
    </row>
    <row r="454" spans="1:9" x14ac:dyDescent="0.45">
      <c r="A454" t="s">
        <v>11759</v>
      </c>
      <c r="B454">
        <v>7</v>
      </c>
      <c r="C454" t="s">
        <v>2816</v>
      </c>
      <c r="D454" t="s">
        <v>2815</v>
      </c>
      <c r="E454" t="s">
        <v>690</v>
      </c>
      <c r="F454">
        <v>2023</v>
      </c>
      <c r="G454" t="s">
        <v>2814</v>
      </c>
      <c r="H454" t="s">
        <v>2813</v>
      </c>
      <c r="I454" t="s">
        <v>2812</v>
      </c>
    </row>
    <row r="455" spans="1:9" x14ac:dyDescent="0.45">
      <c r="A455" t="s">
        <v>11759</v>
      </c>
      <c r="B455">
        <v>7</v>
      </c>
      <c r="C455" t="s">
        <v>2810</v>
      </c>
      <c r="D455" t="s">
        <v>2809</v>
      </c>
      <c r="E455" t="s">
        <v>1980</v>
      </c>
      <c r="F455">
        <v>2024</v>
      </c>
      <c r="G455" t="s">
        <v>2807</v>
      </c>
      <c r="H455" t="s">
        <v>2806</v>
      </c>
      <c r="I455" t="s">
        <v>2805</v>
      </c>
    </row>
    <row r="456" spans="1:9" x14ac:dyDescent="0.45">
      <c r="A456" t="s">
        <v>11759</v>
      </c>
      <c r="B456">
        <v>7</v>
      </c>
      <c r="C456" t="s">
        <v>2803</v>
      </c>
      <c r="D456" t="s">
        <v>2802</v>
      </c>
      <c r="E456" t="s">
        <v>885</v>
      </c>
      <c r="F456">
        <v>2023</v>
      </c>
      <c r="G456" t="s">
        <v>2801</v>
      </c>
      <c r="H456" t="s">
        <v>2800</v>
      </c>
      <c r="I456" t="s">
        <v>2799</v>
      </c>
    </row>
    <row r="457" spans="1:9" x14ac:dyDescent="0.45">
      <c r="A457" t="s">
        <v>11759</v>
      </c>
      <c r="B457">
        <v>7</v>
      </c>
      <c r="C457" t="s">
        <v>2797</v>
      </c>
      <c r="D457" t="s">
        <v>2796</v>
      </c>
      <c r="E457" t="s">
        <v>2795</v>
      </c>
      <c r="F457">
        <v>2023</v>
      </c>
      <c r="G457" t="s">
        <v>2793</v>
      </c>
      <c r="H457" t="s">
        <v>2792</v>
      </c>
      <c r="I457" t="s">
        <v>2791</v>
      </c>
    </row>
    <row r="458" spans="1:9" x14ac:dyDescent="0.45">
      <c r="A458" t="s">
        <v>11759</v>
      </c>
      <c r="B458">
        <v>7</v>
      </c>
      <c r="C458" t="s">
        <v>2789</v>
      </c>
      <c r="D458" t="s">
        <v>2788</v>
      </c>
      <c r="E458" t="s">
        <v>2787</v>
      </c>
      <c r="F458">
        <v>2023</v>
      </c>
      <c r="G458" t="s">
        <v>2786</v>
      </c>
      <c r="H458" t="s">
        <v>2785</v>
      </c>
      <c r="I458" t="s">
        <v>2784</v>
      </c>
    </row>
    <row r="459" spans="1:9" x14ac:dyDescent="0.45">
      <c r="A459" t="s">
        <v>11759</v>
      </c>
      <c r="B459">
        <v>7</v>
      </c>
      <c r="C459" t="s">
        <v>2782</v>
      </c>
      <c r="D459" t="s">
        <v>2781</v>
      </c>
      <c r="E459" t="s">
        <v>1581</v>
      </c>
      <c r="F459">
        <v>2024</v>
      </c>
      <c r="G459" t="s">
        <v>2780</v>
      </c>
      <c r="H459" t="s">
        <v>2779</v>
      </c>
      <c r="I459" t="s">
        <v>2778</v>
      </c>
    </row>
    <row r="460" spans="1:9" x14ac:dyDescent="0.45">
      <c r="A460" t="s">
        <v>11759</v>
      </c>
      <c r="B460">
        <v>7</v>
      </c>
      <c r="C460" t="s">
        <v>2776</v>
      </c>
      <c r="D460" t="s">
        <v>2775</v>
      </c>
      <c r="E460" t="s">
        <v>2774</v>
      </c>
      <c r="F460">
        <v>2023</v>
      </c>
      <c r="G460" t="s">
        <v>2773</v>
      </c>
      <c r="H460" t="s">
        <v>2772</v>
      </c>
      <c r="I460" t="s">
        <v>2771</v>
      </c>
    </row>
    <row r="461" spans="1:9" x14ac:dyDescent="0.45">
      <c r="A461" t="s">
        <v>11759</v>
      </c>
      <c r="B461">
        <v>7</v>
      </c>
      <c r="C461" t="s">
        <v>2769</v>
      </c>
      <c r="D461" t="s">
        <v>2768</v>
      </c>
      <c r="E461" t="s">
        <v>893</v>
      </c>
      <c r="F461">
        <v>2023</v>
      </c>
      <c r="G461" t="s">
        <v>2766</v>
      </c>
      <c r="H461" t="s">
        <v>2765</v>
      </c>
      <c r="I461" t="s">
        <v>2764</v>
      </c>
    </row>
    <row r="462" spans="1:9" x14ac:dyDescent="0.45">
      <c r="A462" t="s">
        <v>11759</v>
      </c>
      <c r="B462">
        <v>7</v>
      </c>
      <c r="C462" t="s">
        <v>2762</v>
      </c>
      <c r="D462" t="s">
        <v>2761</v>
      </c>
      <c r="E462" t="s">
        <v>2760</v>
      </c>
      <c r="F462">
        <v>2023</v>
      </c>
      <c r="G462" t="s">
        <v>2759</v>
      </c>
      <c r="H462" t="s">
        <v>2758</v>
      </c>
      <c r="I462" t="s">
        <v>2757</v>
      </c>
    </row>
    <row r="463" spans="1:9" x14ac:dyDescent="0.45">
      <c r="A463" t="s">
        <v>11759</v>
      </c>
      <c r="B463">
        <v>7</v>
      </c>
      <c r="C463" t="s">
        <v>2755</v>
      </c>
      <c r="D463" t="s">
        <v>2754</v>
      </c>
      <c r="E463" t="s">
        <v>2494</v>
      </c>
      <c r="F463">
        <v>2023</v>
      </c>
      <c r="G463" t="s">
        <v>2753</v>
      </c>
      <c r="H463" t="s">
        <v>2752</v>
      </c>
      <c r="I463" t="s">
        <v>2751</v>
      </c>
    </row>
    <row r="464" spans="1:9" x14ac:dyDescent="0.45">
      <c r="A464" t="s">
        <v>11759</v>
      </c>
      <c r="B464">
        <v>7</v>
      </c>
      <c r="C464" t="s">
        <v>2749</v>
      </c>
      <c r="D464" t="s">
        <v>2748</v>
      </c>
      <c r="E464" t="s">
        <v>2747</v>
      </c>
      <c r="F464">
        <v>2023</v>
      </c>
      <c r="G464" t="s">
        <v>2744</v>
      </c>
      <c r="I464" t="s">
        <v>2743</v>
      </c>
    </row>
    <row r="465" spans="1:9" x14ac:dyDescent="0.45">
      <c r="A465" t="s">
        <v>11759</v>
      </c>
      <c r="B465">
        <v>7</v>
      </c>
      <c r="C465" t="s">
        <v>2741</v>
      </c>
      <c r="D465" t="s">
        <v>2740</v>
      </c>
      <c r="E465" t="s">
        <v>1281</v>
      </c>
      <c r="F465">
        <v>2023</v>
      </c>
      <c r="G465" t="s">
        <v>2739</v>
      </c>
      <c r="H465" t="s">
        <v>2738</v>
      </c>
      <c r="I465" t="s">
        <v>2737</v>
      </c>
    </row>
    <row r="466" spans="1:9" x14ac:dyDescent="0.45">
      <c r="A466" t="s">
        <v>11759</v>
      </c>
      <c r="B466">
        <v>7</v>
      </c>
      <c r="C466" t="s">
        <v>2735</v>
      </c>
      <c r="D466" t="s">
        <v>2734</v>
      </c>
      <c r="E466" t="s">
        <v>2733</v>
      </c>
      <c r="F466">
        <v>2023</v>
      </c>
      <c r="G466" t="s">
        <v>2731</v>
      </c>
      <c r="H466" t="s">
        <v>2730</v>
      </c>
      <c r="I466" t="s">
        <v>2729</v>
      </c>
    </row>
    <row r="467" spans="1:9" x14ac:dyDescent="0.45">
      <c r="A467" t="s">
        <v>11759</v>
      </c>
      <c r="B467">
        <v>7</v>
      </c>
      <c r="C467" t="s">
        <v>2727</v>
      </c>
      <c r="D467" t="s">
        <v>2726</v>
      </c>
      <c r="E467" t="s">
        <v>605</v>
      </c>
      <c r="F467">
        <v>2023</v>
      </c>
      <c r="G467" t="s">
        <v>2725</v>
      </c>
      <c r="H467" t="s">
        <v>2724</v>
      </c>
      <c r="I467" t="s">
        <v>2723</v>
      </c>
    </row>
    <row r="468" spans="1:9" x14ac:dyDescent="0.45">
      <c r="A468" t="s">
        <v>11759</v>
      </c>
      <c r="B468">
        <v>7</v>
      </c>
      <c r="C468" t="s">
        <v>2721</v>
      </c>
      <c r="D468" t="s">
        <v>2720</v>
      </c>
      <c r="E468" t="s">
        <v>2719</v>
      </c>
      <c r="F468">
        <v>2023</v>
      </c>
      <c r="G468" t="s">
        <v>2718</v>
      </c>
      <c r="H468" t="s">
        <v>2717</v>
      </c>
      <c r="I468" t="s">
        <v>2716</v>
      </c>
    </row>
    <row r="469" spans="1:9" x14ac:dyDescent="0.45">
      <c r="A469" t="s">
        <v>11759</v>
      </c>
      <c r="B469">
        <v>7</v>
      </c>
      <c r="C469" t="s">
        <v>2714</v>
      </c>
      <c r="D469" t="s">
        <v>2713</v>
      </c>
      <c r="E469" t="s">
        <v>1281</v>
      </c>
      <c r="F469">
        <v>2023</v>
      </c>
      <c r="G469" t="s">
        <v>2712</v>
      </c>
      <c r="H469" t="s">
        <v>2711</v>
      </c>
      <c r="I469" t="s">
        <v>2710</v>
      </c>
    </row>
    <row r="470" spans="1:9" x14ac:dyDescent="0.45">
      <c r="A470" t="s">
        <v>11759</v>
      </c>
      <c r="B470">
        <v>7</v>
      </c>
      <c r="C470" t="s">
        <v>2708</v>
      </c>
      <c r="D470" t="s">
        <v>2707</v>
      </c>
      <c r="E470" t="s">
        <v>2706</v>
      </c>
      <c r="F470">
        <v>2023</v>
      </c>
      <c r="G470" t="s">
        <v>2705</v>
      </c>
      <c r="H470" t="s">
        <v>2704</v>
      </c>
      <c r="I470" t="s">
        <v>2703</v>
      </c>
    </row>
    <row r="471" spans="1:9" x14ac:dyDescent="0.45">
      <c r="A471" t="s">
        <v>11759</v>
      </c>
      <c r="B471">
        <v>7</v>
      </c>
      <c r="C471" t="s">
        <v>2701</v>
      </c>
      <c r="D471" t="s">
        <v>2700</v>
      </c>
      <c r="E471" t="s">
        <v>2699</v>
      </c>
      <c r="F471">
        <v>2023</v>
      </c>
      <c r="G471" t="s">
        <v>2698</v>
      </c>
      <c r="H471" t="s">
        <v>2697</v>
      </c>
      <c r="I471" t="s">
        <v>2696</v>
      </c>
    </row>
    <row r="472" spans="1:9" x14ac:dyDescent="0.45">
      <c r="A472" t="s">
        <v>11759</v>
      </c>
      <c r="B472">
        <v>7</v>
      </c>
      <c r="C472" t="s">
        <v>2694</v>
      </c>
      <c r="D472" t="s">
        <v>2693</v>
      </c>
      <c r="E472" t="s">
        <v>2692</v>
      </c>
      <c r="F472">
        <v>2023</v>
      </c>
      <c r="G472" t="s">
        <v>2691</v>
      </c>
      <c r="H472" t="s">
        <v>2690</v>
      </c>
      <c r="I472" t="s">
        <v>2689</v>
      </c>
    </row>
    <row r="473" spans="1:9" x14ac:dyDescent="0.45">
      <c r="A473" t="s">
        <v>11759</v>
      </c>
      <c r="B473">
        <v>7</v>
      </c>
      <c r="C473" t="s">
        <v>2687</v>
      </c>
      <c r="D473" t="s">
        <v>2686</v>
      </c>
      <c r="E473" t="s">
        <v>2685</v>
      </c>
      <c r="F473">
        <v>2023</v>
      </c>
      <c r="G473" t="s">
        <v>2684</v>
      </c>
      <c r="H473" t="s">
        <v>2683</v>
      </c>
    </row>
    <row r="474" spans="1:9" x14ac:dyDescent="0.45">
      <c r="A474" t="s">
        <v>11759</v>
      </c>
      <c r="B474">
        <v>7</v>
      </c>
      <c r="C474" t="s">
        <v>2681</v>
      </c>
      <c r="D474" t="s">
        <v>2680</v>
      </c>
      <c r="E474" t="s">
        <v>2679</v>
      </c>
      <c r="F474">
        <v>2023</v>
      </c>
      <c r="G474" t="s">
        <v>2678</v>
      </c>
      <c r="H474" t="s">
        <v>2677</v>
      </c>
      <c r="I474" t="s">
        <v>2676</v>
      </c>
    </row>
    <row r="475" spans="1:9" x14ac:dyDescent="0.45">
      <c r="A475" t="s">
        <v>11759</v>
      </c>
      <c r="B475">
        <v>7</v>
      </c>
      <c r="C475" t="s">
        <v>2674</v>
      </c>
      <c r="D475" t="s">
        <v>2673</v>
      </c>
      <c r="E475" t="s">
        <v>2672</v>
      </c>
      <c r="F475">
        <v>2023</v>
      </c>
      <c r="G475" t="s">
        <v>2671</v>
      </c>
      <c r="H475" t="s">
        <v>2670</v>
      </c>
      <c r="I475" t="s">
        <v>2669</v>
      </c>
    </row>
    <row r="476" spans="1:9" x14ac:dyDescent="0.45">
      <c r="A476" t="s">
        <v>11759</v>
      </c>
      <c r="B476">
        <v>7</v>
      </c>
      <c r="C476" t="s">
        <v>2667</v>
      </c>
      <c r="D476" t="s">
        <v>2666</v>
      </c>
      <c r="E476" t="s">
        <v>979</v>
      </c>
      <c r="F476">
        <v>2024</v>
      </c>
      <c r="G476" t="s">
        <v>2665</v>
      </c>
      <c r="H476" t="s">
        <v>2664</v>
      </c>
      <c r="I476" t="s">
        <v>2663</v>
      </c>
    </row>
    <row r="477" spans="1:9" x14ac:dyDescent="0.45">
      <c r="A477" t="s">
        <v>11759</v>
      </c>
      <c r="B477">
        <v>7</v>
      </c>
      <c r="C477" t="s">
        <v>2661</v>
      </c>
      <c r="D477" t="s">
        <v>2660</v>
      </c>
      <c r="E477" t="s">
        <v>2659</v>
      </c>
      <c r="F477">
        <v>2023</v>
      </c>
      <c r="G477" t="s">
        <v>2658</v>
      </c>
      <c r="H477" t="s">
        <v>2657</v>
      </c>
      <c r="I477" t="s">
        <v>2656</v>
      </c>
    </row>
    <row r="478" spans="1:9" x14ac:dyDescent="0.45">
      <c r="A478" t="s">
        <v>11759</v>
      </c>
      <c r="B478">
        <v>7</v>
      </c>
      <c r="C478" t="s">
        <v>2654</v>
      </c>
      <c r="D478" t="s">
        <v>2653</v>
      </c>
      <c r="E478" t="s">
        <v>2652</v>
      </c>
      <c r="F478">
        <v>2023</v>
      </c>
      <c r="G478" t="s">
        <v>2651</v>
      </c>
      <c r="H478" t="s">
        <v>2650</v>
      </c>
      <c r="I478" t="s">
        <v>2649</v>
      </c>
    </row>
    <row r="479" spans="1:9" x14ac:dyDescent="0.45">
      <c r="A479" t="s">
        <v>11759</v>
      </c>
      <c r="B479">
        <v>7</v>
      </c>
      <c r="C479" t="s">
        <v>2647</v>
      </c>
      <c r="D479" t="s">
        <v>2646</v>
      </c>
      <c r="E479" t="s">
        <v>766</v>
      </c>
      <c r="F479">
        <v>2023</v>
      </c>
      <c r="G479" t="s">
        <v>2645</v>
      </c>
      <c r="H479" t="s">
        <v>2644</v>
      </c>
      <c r="I479" t="s">
        <v>2643</v>
      </c>
    </row>
    <row r="480" spans="1:9" x14ac:dyDescent="0.45">
      <c r="A480" t="s">
        <v>11759</v>
      </c>
      <c r="B480">
        <v>7</v>
      </c>
      <c r="C480" t="s">
        <v>2641</v>
      </c>
      <c r="D480" t="s">
        <v>2640</v>
      </c>
      <c r="E480" t="s">
        <v>2639</v>
      </c>
      <c r="F480">
        <v>2023</v>
      </c>
      <c r="G480" t="s">
        <v>2638</v>
      </c>
      <c r="H480" t="s">
        <v>2637</v>
      </c>
    </row>
    <row r="481" spans="1:9" x14ac:dyDescent="0.45">
      <c r="A481" t="s">
        <v>11759</v>
      </c>
      <c r="B481">
        <v>7</v>
      </c>
      <c r="C481" t="s">
        <v>2635</v>
      </c>
      <c r="D481" t="s">
        <v>2634</v>
      </c>
      <c r="E481" t="s">
        <v>2633</v>
      </c>
      <c r="F481">
        <v>2023</v>
      </c>
      <c r="G481" t="s">
        <v>2632</v>
      </c>
      <c r="H481" t="s">
        <v>2631</v>
      </c>
      <c r="I481" t="s">
        <v>2630</v>
      </c>
    </row>
    <row r="482" spans="1:9" x14ac:dyDescent="0.45">
      <c r="A482" t="s">
        <v>11759</v>
      </c>
      <c r="B482">
        <v>7</v>
      </c>
      <c r="C482" t="s">
        <v>2628</v>
      </c>
      <c r="D482" t="s">
        <v>2627</v>
      </c>
      <c r="E482" t="s">
        <v>2626</v>
      </c>
      <c r="F482">
        <v>2023</v>
      </c>
      <c r="G482" t="s">
        <v>2624</v>
      </c>
      <c r="H482" t="s">
        <v>2623</v>
      </c>
      <c r="I482" t="s">
        <v>2622</v>
      </c>
    </row>
    <row r="483" spans="1:9" x14ac:dyDescent="0.45">
      <c r="A483" t="s">
        <v>11759</v>
      </c>
      <c r="B483">
        <v>7</v>
      </c>
      <c r="C483" t="s">
        <v>2620</v>
      </c>
      <c r="D483" t="s">
        <v>2619</v>
      </c>
      <c r="E483" t="s">
        <v>1581</v>
      </c>
      <c r="F483">
        <v>2024</v>
      </c>
      <c r="G483" t="s">
        <v>2618</v>
      </c>
      <c r="H483" t="s">
        <v>2617</v>
      </c>
      <c r="I483" t="s">
        <v>2616</v>
      </c>
    </row>
    <row r="484" spans="1:9" x14ac:dyDescent="0.45">
      <c r="A484" t="s">
        <v>11759</v>
      </c>
      <c r="B484">
        <v>7</v>
      </c>
      <c r="C484" t="s">
        <v>2614</v>
      </c>
      <c r="D484" t="s">
        <v>2613</v>
      </c>
      <c r="E484" t="s">
        <v>2612</v>
      </c>
      <c r="F484">
        <v>2023</v>
      </c>
      <c r="G484" t="s">
        <v>2611</v>
      </c>
      <c r="H484" t="s">
        <v>2610</v>
      </c>
      <c r="I484" t="s">
        <v>2609</v>
      </c>
    </row>
    <row r="485" spans="1:9" x14ac:dyDescent="0.45">
      <c r="A485" t="s">
        <v>11759</v>
      </c>
      <c r="B485">
        <v>7</v>
      </c>
      <c r="C485" t="s">
        <v>2607</v>
      </c>
      <c r="D485" t="s">
        <v>2606</v>
      </c>
      <c r="E485" t="s">
        <v>1793</v>
      </c>
      <c r="F485">
        <v>2023</v>
      </c>
      <c r="G485" t="s">
        <v>2605</v>
      </c>
      <c r="H485" t="s">
        <v>2604</v>
      </c>
      <c r="I485" t="s">
        <v>2603</v>
      </c>
    </row>
    <row r="486" spans="1:9" x14ac:dyDescent="0.45">
      <c r="A486" t="s">
        <v>11759</v>
      </c>
      <c r="B486">
        <v>7</v>
      </c>
      <c r="C486" t="s">
        <v>2601</v>
      </c>
      <c r="D486" t="s">
        <v>2600</v>
      </c>
      <c r="E486" t="s">
        <v>2599</v>
      </c>
      <c r="F486">
        <v>2023</v>
      </c>
      <c r="G486" t="s">
        <v>2598</v>
      </c>
      <c r="H486" t="s">
        <v>2597</v>
      </c>
      <c r="I486" t="s">
        <v>2596</v>
      </c>
    </row>
    <row r="487" spans="1:9" x14ac:dyDescent="0.45">
      <c r="A487" t="s">
        <v>11759</v>
      </c>
      <c r="B487">
        <v>7</v>
      </c>
      <c r="C487" t="s">
        <v>2594</v>
      </c>
      <c r="D487" t="s">
        <v>2593</v>
      </c>
      <c r="E487" t="s">
        <v>2592</v>
      </c>
      <c r="F487">
        <v>2023</v>
      </c>
      <c r="G487" t="s">
        <v>2591</v>
      </c>
      <c r="H487" t="s">
        <v>2590</v>
      </c>
      <c r="I487" t="s">
        <v>2589</v>
      </c>
    </row>
    <row r="488" spans="1:9" x14ac:dyDescent="0.45">
      <c r="A488" t="s">
        <v>11759</v>
      </c>
      <c r="B488">
        <v>7</v>
      </c>
      <c r="C488" t="s">
        <v>2587</v>
      </c>
      <c r="D488" t="s">
        <v>2586</v>
      </c>
      <c r="E488" t="s">
        <v>2585</v>
      </c>
      <c r="F488">
        <v>2023</v>
      </c>
      <c r="G488" t="s">
        <v>2583</v>
      </c>
      <c r="H488" t="s">
        <v>2582</v>
      </c>
    </row>
    <row r="489" spans="1:9" x14ac:dyDescent="0.45">
      <c r="A489" t="s">
        <v>11759</v>
      </c>
      <c r="B489">
        <v>7</v>
      </c>
      <c r="C489" t="s">
        <v>2580</v>
      </c>
      <c r="D489" t="s">
        <v>2579</v>
      </c>
      <c r="E489" t="s">
        <v>2578</v>
      </c>
      <c r="F489">
        <v>2023</v>
      </c>
      <c r="G489" t="s">
        <v>2577</v>
      </c>
      <c r="H489" t="s">
        <v>2576</v>
      </c>
      <c r="I489" t="s">
        <v>2575</v>
      </c>
    </row>
    <row r="490" spans="1:9" x14ac:dyDescent="0.45">
      <c r="A490" t="s">
        <v>11759</v>
      </c>
      <c r="B490">
        <v>7</v>
      </c>
      <c r="C490" t="s">
        <v>2573</v>
      </c>
      <c r="D490" t="s">
        <v>2572</v>
      </c>
      <c r="E490" t="s">
        <v>979</v>
      </c>
      <c r="F490">
        <v>2024</v>
      </c>
      <c r="G490" t="s">
        <v>2571</v>
      </c>
      <c r="H490" t="s">
        <v>2570</v>
      </c>
      <c r="I490" t="s">
        <v>2569</v>
      </c>
    </row>
    <row r="491" spans="1:9" x14ac:dyDescent="0.45">
      <c r="A491" t="s">
        <v>11759</v>
      </c>
      <c r="B491">
        <v>7</v>
      </c>
      <c r="C491" t="s">
        <v>2567</v>
      </c>
      <c r="D491" t="s">
        <v>2566</v>
      </c>
      <c r="E491" t="s">
        <v>626</v>
      </c>
      <c r="F491">
        <v>2023</v>
      </c>
      <c r="G491" t="s">
        <v>2565</v>
      </c>
      <c r="H491" t="s">
        <v>2564</v>
      </c>
      <c r="I491" t="s">
        <v>2563</v>
      </c>
    </row>
    <row r="492" spans="1:9" x14ac:dyDescent="0.45">
      <c r="A492" t="s">
        <v>11759</v>
      </c>
      <c r="B492">
        <v>7</v>
      </c>
      <c r="C492" t="s">
        <v>2561</v>
      </c>
      <c r="D492" t="s">
        <v>2560</v>
      </c>
      <c r="E492" t="s">
        <v>2559</v>
      </c>
      <c r="F492">
        <v>2023</v>
      </c>
      <c r="G492" t="s">
        <v>2558</v>
      </c>
      <c r="H492" t="s">
        <v>2557</v>
      </c>
      <c r="I492" t="s">
        <v>2556</v>
      </c>
    </row>
    <row r="493" spans="1:9" x14ac:dyDescent="0.45">
      <c r="A493" t="s">
        <v>11759</v>
      </c>
      <c r="B493">
        <v>7</v>
      </c>
      <c r="C493" t="s">
        <v>2554</v>
      </c>
      <c r="D493" t="s">
        <v>2553</v>
      </c>
      <c r="E493" t="s">
        <v>626</v>
      </c>
      <c r="F493">
        <v>2023</v>
      </c>
      <c r="G493" t="s">
        <v>2552</v>
      </c>
      <c r="H493" t="s">
        <v>2551</v>
      </c>
      <c r="I493" t="s">
        <v>2550</v>
      </c>
    </row>
    <row r="494" spans="1:9" x14ac:dyDescent="0.45">
      <c r="A494" t="s">
        <v>11759</v>
      </c>
      <c r="B494">
        <v>7</v>
      </c>
      <c r="C494" t="s">
        <v>2548</v>
      </c>
      <c r="D494" t="s">
        <v>2547</v>
      </c>
      <c r="E494" t="s">
        <v>2546</v>
      </c>
      <c r="F494">
        <v>2024</v>
      </c>
      <c r="G494" t="s">
        <v>2544</v>
      </c>
      <c r="H494" t="s">
        <v>2543</v>
      </c>
      <c r="I494" t="s">
        <v>2542</v>
      </c>
    </row>
    <row r="495" spans="1:9" x14ac:dyDescent="0.45">
      <c r="A495" t="s">
        <v>11759</v>
      </c>
      <c r="B495">
        <v>7</v>
      </c>
      <c r="C495" t="s">
        <v>2540</v>
      </c>
      <c r="D495" t="s">
        <v>2539</v>
      </c>
      <c r="E495" t="s">
        <v>2538</v>
      </c>
      <c r="F495">
        <v>2023</v>
      </c>
      <c r="G495" t="s">
        <v>2537</v>
      </c>
      <c r="H495" t="s">
        <v>2536</v>
      </c>
    </row>
    <row r="496" spans="1:9" x14ac:dyDescent="0.45">
      <c r="A496" t="s">
        <v>11759</v>
      </c>
      <c r="B496">
        <v>7</v>
      </c>
      <c r="C496" t="s">
        <v>2534</v>
      </c>
      <c r="D496" t="s">
        <v>2533</v>
      </c>
      <c r="E496" t="s">
        <v>2532</v>
      </c>
      <c r="F496">
        <v>2023</v>
      </c>
      <c r="G496" t="s">
        <v>2531</v>
      </c>
      <c r="H496" t="s">
        <v>2530</v>
      </c>
      <c r="I496" t="s">
        <v>2529</v>
      </c>
    </row>
    <row r="497" spans="1:9" x14ac:dyDescent="0.45">
      <c r="A497" t="s">
        <v>11759</v>
      </c>
      <c r="B497">
        <v>7</v>
      </c>
      <c r="C497" t="s">
        <v>2527</v>
      </c>
      <c r="D497" t="s">
        <v>2526</v>
      </c>
      <c r="E497" t="s">
        <v>1731</v>
      </c>
      <c r="F497">
        <v>2023</v>
      </c>
      <c r="G497" t="s">
        <v>2525</v>
      </c>
      <c r="H497" t="s">
        <v>2524</v>
      </c>
      <c r="I497" t="s">
        <v>2523</v>
      </c>
    </row>
    <row r="498" spans="1:9" x14ac:dyDescent="0.45">
      <c r="A498" t="s">
        <v>11759</v>
      </c>
      <c r="B498">
        <v>7</v>
      </c>
      <c r="C498" t="s">
        <v>2521</v>
      </c>
      <c r="D498" t="s">
        <v>2520</v>
      </c>
      <c r="E498" t="s">
        <v>1731</v>
      </c>
      <c r="F498">
        <v>2023</v>
      </c>
      <c r="G498" t="s">
        <v>2519</v>
      </c>
      <c r="H498" t="s">
        <v>2518</v>
      </c>
      <c r="I498" t="s">
        <v>2517</v>
      </c>
    </row>
    <row r="499" spans="1:9" x14ac:dyDescent="0.45">
      <c r="A499" t="s">
        <v>11759</v>
      </c>
      <c r="B499">
        <v>7</v>
      </c>
      <c r="C499" t="s">
        <v>2515</v>
      </c>
      <c r="D499" t="s">
        <v>2514</v>
      </c>
      <c r="E499" t="s">
        <v>830</v>
      </c>
      <c r="F499">
        <v>2023</v>
      </c>
      <c r="G499" t="s">
        <v>2513</v>
      </c>
      <c r="H499" t="s">
        <v>2512</v>
      </c>
      <c r="I499" t="s">
        <v>2511</v>
      </c>
    </row>
    <row r="500" spans="1:9" x14ac:dyDescent="0.45">
      <c r="A500" t="s">
        <v>11759</v>
      </c>
      <c r="B500">
        <v>7</v>
      </c>
      <c r="C500" t="s">
        <v>2509</v>
      </c>
      <c r="D500" t="s">
        <v>2508</v>
      </c>
      <c r="E500" t="s">
        <v>1157</v>
      </c>
      <c r="F500">
        <v>2023</v>
      </c>
      <c r="G500" t="s">
        <v>2507</v>
      </c>
      <c r="H500" t="s">
        <v>2506</v>
      </c>
      <c r="I500" t="s">
        <v>2505</v>
      </c>
    </row>
    <row r="501" spans="1:9" x14ac:dyDescent="0.45">
      <c r="A501" t="s">
        <v>11759</v>
      </c>
      <c r="B501">
        <v>7</v>
      </c>
      <c r="C501" t="s">
        <v>2503</v>
      </c>
      <c r="D501" t="s">
        <v>2502</v>
      </c>
      <c r="E501" t="s">
        <v>2046</v>
      </c>
      <c r="F501">
        <v>2023</v>
      </c>
      <c r="G501" t="s">
        <v>2500</v>
      </c>
      <c r="H501" t="s">
        <v>2499</v>
      </c>
      <c r="I501" t="s">
        <v>2498</v>
      </c>
    </row>
    <row r="502" spans="1:9" x14ac:dyDescent="0.45">
      <c r="A502" t="s">
        <v>11759</v>
      </c>
      <c r="B502">
        <v>7</v>
      </c>
      <c r="C502" t="s">
        <v>2496</v>
      </c>
      <c r="D502" t="s">
        <v>2495</v>
      </c>
      <c r="E502" t="s">
        <v>2494</v>
      </c>
      <c r="F502">
        <v>2018</v>
      </c>
      <c r="G502" t="s">
        <v>2493</v>
      </c>
      <c r="H502" t="s">
        <v>2492</v>
      </c>
      <c r="I502" t="s">
        <v>2491</v>
      </c>
    </row>
    <row r="503" spans="1:9" x14ac:dyDescent="0.45">
      <c r="A503" t="s">
        <v>11759</v>
      </c>
      <c r="B503">
        <v>7</v>
      </c>
      <c r="C503" t="s">
        <v>2489</v>
      </c>
      <c r="D503" t="s">
        <v>2488</v>
      </c>
      <c r="E503" t="s">
        <v>2278</v>
      </c>
      <c r="F503">
        <v>2018</v>
      </c>
      <c r="G503" t="s">
        <v>2486</v>
      </c>
      <c r="H503" t="s">
        <v>2485</v>
      </c>
      <c r="I503" t="s">
        <v>2484</v>
      </c>
    </row>
    <row r="504" spans="1:9" x14ac:dyDescent="0.45">
      <c r="A504" t="s">
        <v>11759</v>
      </c>
      <c r="B504">
        <v>7</v>
      </c>
      <c r="C504" t="s">
        <v>2482</v>
      </c>
      <c r="D504" t="s">
        <v>2481</v>
      </c>
      <c r="E504" t="s">
        <v>1769</v>
      </c>
      <c r="F504">
        <v>2018</v>
      </c>
      <c r="G504" t="s">
        <v>2479</v>
      </c>
      <c r="H504" t="s">
        <v>2478</v>
      </c>
      <c r="I504" t="s">
        <v>2477</v>
      </c>
    </row>
    <row r="505" spans="1:9" x14ac:dyDescent="0.45">
      <c r="A505" t="s">
        <v>11759</v>
      </c>
      <c r="B505">
        <v>7</v>
      </c>
      <c r="C505" t="s">
        <v>2475</v>
      </c>
      <c r="D505" t="s">
        <v>2474</v>
      </c>
      <c r="E505" t="s">
        <v>2473</v>
      </c>
      <c r="F505">
        <v>2017</v>
      </c>
      <c r="G505" t="s">
        <v>2471</v>
      </c>
      <c r="H505" t="s">
        <v>2470</v>
      </c>
      <c r="I505" t="s">
        <v>2469</v>
      </c>
    </row>
    <row r="506" spans="1:9" x14ac:dyDescent="0.45">
      <c r="A506" t="s">
        <v>11759</v>
      </c>
      <c r="B506">
        <v>7</v>
      </c>
      <c r="C506" t="s">
        <v>2467</v>
      </c>
      <c r="D506" t="s">
        <v>2466</v>
      </c>
      <c r="E506" t="s">
        <v>893</v>
      </c>
      <c r="F506">
        <v>2019</v>
      </c>
      <c r="G506" t="s">
        <v>2464</v>
      </c>
      <c r="H506" t="s">
        <v>2463</v>
      </c>
      <c r="I506" t="s">
        <v>2462</v>
      </c>
    </row>
    <row r="507" spans="1:9" x14ac:dyDescent="0.45">
      <c r="A507" t="s">
        <v>11759</v>
      </c>
      <c r="B507">
        <v>7</v>
      </c>
      <c r="C507" t="s">
        <v>2460</v>
      </c>
      <c r="D507" t="s">
        <v>2459</v>
      </c>
      <c r="E507" t="s">
        <v>2458</v>
      </c>
      <c r="F507">
        <v>2017</v>
      </c>
      <c r="G507" t="s">
        <v>2456</v>
      </c>
      <c r="H507" t="s">
        <v>2455</v>
      </c>
    </row>
    <row r="508" spans="1:9" x14ac:dyDescent="0.45">
      <c r="A508" t="s">
        <v>11759</v>
      </c>
      <c r="B508">
        <v>7</v>
      </c>
      <c r="C508" t="s">
        <v>2453</v>
      </c>
      <c r="D508" t="s">
        <v>2452</v>
      </c>
      <c r="E508" t="s">
        <v>1793</v>
      </c>
      <c r="F508">
        <v>2017</v>
      </c>
      <c r="G508" t="s">
        <v>2450</v>
      </c>
      <c r="H508" t="s">
        <v>2449</v>
      </c>
      <c r="I508" t="s">
        <v>2448</v>
      </c>
    </row>
    <row r="509" spans="1:9" x14ac:dyDescent="0.45">
      <c r="A509" t="s">
        <v>11759</v>
      </c>
      <c r="B509">
        <v>7</v>
      </c>
      <c r="C509" t="s">
        <v>2446</v>
      </c>
      <c r="D509" t="s">
        <v>2445</v>
      </c>
      <c r="E509" t="s">
        <v>1581</v>
      </c>
      <c r="F509">
        <v>2018</v>
      </c>
      <c r="G509" t="s">
        <v>2443</v>
      </c>
      <c r="H509" t="s">
        <v>2442</v>
      </c>
      <c r="I509" t="s">
        <v>2441</v>
      </c>
    </row>
    <row r="510" spans="1:9" x14ac:dyDescent="0.45">
      <c r="A510" t="s">
        <v>11759</v>
      </c>
      <c r="B510">
        <v>7</v>
      </c>
      <c r="C510" t="s">
        <v>2439</v>
      </c>
      <c r="D510" t="s">
        <v>2438</v>
      </c>
      <c r="E510" t="s">
        <v>830</v>
      </c>
      <c r="F510">
        <v>2018</v>
      </c>
      <c r="G510" t="s">
        <v>2436</v>
      </c>
      <c r="H510" t="s">
        <v>2435</v>
      </c>
      <c r="I510" t="s">
        <v>2434</v>
      </c>
    </row>
    <row r="511" spans="1:9" x14ac:dyDescent="0.45">
      <c r="A511" t="s">
        <v>11759</v>
      </c>
      <c r="B511">
        <v>7</v>
      </c>
      <c r="C511" t="s">
        <v>2432</v>
      </c>
      <c r="D511" t="s">
        <v>2431</v>
      </c>
      <c r="E511" t="s">
        <v>893</v>
      </c>
      <c r="F511">
        <v>2018</v>
      </c>
      <c r="G511" t="s">
        <v>2429</v>
      </c>
      <c r="H511" t="s">
        <v>2428</v>
      </c>
      <c r="I511" t="s">
        <v>2427</v>
      </c>
    </row>
    <row r="512" spans="1:9" x14ac:dyDescent="0.45">
      <c r="A512" t="s">
        <v>11759</v>
      </c>
      <c r="B512">
        <v>7</v>
      </c>
      <c r="C512" t="s">
        <v>2425</v>
      </c>
      <c r="D512" t="s">
        <v>2424</v>
      </c>
      <c r="E512" t="s">
        <v>2423</v>
      </c>
      <c r="F512">
        <v>2017</v>
      </c>
      <c r="G512" t="s">
        <v>2421</v>
      </c>
      <c r="H512" t="s">
        <v>2420</v>
      </c>
      <c r="I512" t="s">
        <v>2419</v>
      </c>
    </row>
    <row r="513" spans="1:9" x14ac:dyDescent="0.45">
      <c r="A513" t="s">
        <v>11759</v>
      </c>
      <c r="B513">
        <v>7</v>
      </c>
      <c r="C513" t="s">
        <v>2417</v>
      </c>
      <c r="D513" t="s">
        <v>2416</v>
      </c>
      <c r="E513" t="s">
        <v>2415</v>
      </c>
      <c r="F513">
        <v>2017</v>
      </c>
      <c r="G513" t="s">
        <v>2413</v>
      </c>
      <c r="H513" t="s">
        <v>2412</v>
      </c>
    </row>
    <row r="514" spans="1:9" x14ac:dyDescent="0.45">
      <c r="A514" t="s">
        <v>11759</v>
      </c>
      <c r="B514">
        <v>7</v>
      </c>
      <c r="C514" t="s">
        <v>2410</v>
      </c>
      <c r="D514" t="s">
        <v>2409</v>
      </c>
      <c r="E514" t="s">
        <v>795</v>
      </c>
      <c r="F514">
        <v>2020</v>
      </c>
      <c r="G514" t="s">
        <v>2408</v>
      </c>
      <c r="H514" t="s">
        <v>2407</v>
      </c>
      <c r="I514" t="s">
        <v>2406</v>
      </c>
    </row>
    <row r="515" spans="1:9" x14ac:dyDescent="0.45">
      <c r="A515" t="s">
        <v>11759</v>
      </c>
      <c r="B515">
        <v>7</v>
      </c>
      <c r="C515" t="s">
        <v>2404</v>
      </c>
      <c r="D515" t="s">
        <v>2403</v>
      </c>
      <c r="E515" t="s">
        <v>999</v>
      </c>
      <c r="F515">
        <v>2017</v>
      </c>
      <c r="G515" t="s">
        <v>2401</v>
      </c>
      <c r="H515" t="s">
        <v>2400</v>
      </c>
      <c r="I515" t="s">
        <v>2399</v>
      </c>
    </row>
    <row r="516" spans="1:9" x14ac:dyDescent="0.45">
      <c r="A516" t="s">
        <v>11759</v>
      </c>
      <c r="B516">
        <v>7</v>
      </c>
      <c r="C516" t="s">
        <v>2397</v>
      </c>
      <c r="D516" t="s">
        <v>2396</v>
      </c>
      <c r="E516" t="s">
        <v>662</v>
      </c>
      <c r="F516">
        <v>2017</v>
      </c>
      <c r="G516" t="s">
        <v>2394</v>
      </c>
      <c r="H516" t="s">
        <v>2393</v>
      </c>
      <c r="I516" t="s">
        <v>2392</v>
      </c>
    </row>
    <row r="517" spans="1:9" x14ac:dyDescent="0.45">
      <c r="A517" t="s">
        <v>11759</v>
      </c>
      <c r="B517">
        <v>7</v>
      </c>
      <c r="C517" t="s">
        <v>2390</v>
      </c>
      <c r="D517" t="s">
        <v>2389</v>
      </c>
      <c r="E517" t="s">
        <v>2388</v>
      </c>
      <c r="F517">
        <v>2018</v>
      </c>
      <c r="G517" t="s">
        <v>2386</v>
      </c>
      <c r="H517" t="s">
        <v>2385</v>
      </c>
      <c r="I517" t="s">
        <v>2384</v>
      </c>
    </row>
    <row r="518" spans="1:9" x14ac:dyDescent="0.45">
      <c r="A518" t="s">
        <v>11759</v>
      </c>
      <c r="B518">
        <v>7</v>
      </c>
      <c r="C518" t="s">
        <v>2382</v>
      </c>
      <c r="D518" t="s">
        <v>2381</v>
      </c>
      <c r="E518" t="s">
        <v>2380</v>
      </c>
      <c r="F518">
        <v>2017</v>
      </c>
      <c r="G518" t="s">
        <v>2378</v>
      </c>
      <c r="H518" t="s">
        <v>2377</v>
      </c>
    </row>
    <row r="519" spans="1:9" x14ac:dyDescent="0.45">
      <c r="A519" t="s">
        <v>11759</v>
      </c>
      <c r="B519">
        <v>7</v>
      </c>
      <c r="C519" t="s">
        <v>2375</v>
      </c>
      <c r="D519" t="s">
        <v>2374</v>
      </c>
      <c r="E519" t="s">
        <v>1318</v>
      </c>
      <c r="F519">
        <v>2017</v>
      </c>
      <c r="G519" t="s">
        <v>2372</v>
      </c>
      <c r="H519" t="s">
        <v>2371</v>
      </c>
      <c r="I519" t="s">
        <v>2370</v>
      </c>
    </row>
    <row r="520" spans="1:9" x14ac:dyDescent="0.45">
      <c r="A520" t="s">
        <v>11759</v>
      </c>
      <c r="B520">
        <v>7</v>
      </c>
      <c r="C520" t="s">
        <v>2368</v>
      </c>
      <c r="D520" t="s">
        <v>2367</v>
      </c>
      <c r="E520" t="s">
        <v>2366</v>
      </c>
      <c r="F520">
        <v>2017</v>
      </c>
      <c r="G520" t="s">
        <v>2365</v>
      </c>
      <c r="H520" t="s">
        <v>2364</v>
      </c>
      <c r="I520" t="s">
        <v>2363</v>
      </c>
    </row>
    <row r="521" spans="1:9" x14ac:dyDescent="0.45">
      <c r="A521" t="s">
        <v>11759</v>
      </c>
      <c r="B521">
        <v>7</v>
      </c>
      <c r="C521" t="s">
        <v>2361</v>
      </c>
      <c r="D521" t="s">
        <v>2360</v>
      </c>
      <c r="E521" t="s">
        <v>1349</v>
      </c>
      <c r="F521">
        <v>2018</v>
      </c>
      <c r="G521" t="s">
        <v>2358</v>
      </c>
      <c r="H521" t="s">
        <v>2357</v>
      </c>
      <c r="I521" t="s">
        <v>2356</v>
      </c>
    </row>
    <row r="522" spans="1:9" x14ac:dyDescent="0.45">
      <c r="A522" t="s">
        <v>11759</v>
      </c>
      <c r="B522">
        <v>7</v>
      </c>
      <c r="C522" t="s">
        <v>2354</v>
      </c>
      <c r="D522" t="s">
        <v>2353</v>
      </c>
      <c r="E522" t="s">
        <v>2198</v>
      </c>
      <c r="F522">
        <v>2019</v>
      </c>
      <c r="G522" t="s">
        <v>2351</v>
      </c>
      <c r="H522" t="s">
        <v>2350</v>
      </c>
      <c r="I522" t="s">
        <v>2349</v>
      </c>
    </row>
    <row r="523" spans="1:9" x14ac:dyDescent="0.45">
      <c r="A523" t="s">
        <v>11759</v>
      </c>
      <c r="B523">
        <v>7</v>
      </c>
      <c r="C523" t="s">
        <v>2347</v>
      </c>
      <c r="D523" t="s">
        <v>2346</v>
      </c>
      <c r="E523" t="s">
        <v>612</v>
      </c>
      <c r="F523">
        <v>2017</v>
      </c>
      <c r="G523" t="s">
        <v>2344</v>
      </c>
      <c r="H523" t="s">
        <v>2343</v>
      </c>
      <c r="I523" t="s">
        <v>2342</v>
      </c>
    </row>
    <row r="524" spans="1:9" x14ac:dyDescent="0.45">
      <c r="A524" t="s">
        <v>11759</v>
      </c>
      <c r="B524">
        <v>7</v>
      </c>
      <c r="C524" t="s">
        <v>692</v>
      </c>
      <c r="D524" t="s">
        <v>2340</v>
      </c>
      <c r="E524" t="s">
        <v>605</v>
      </c>
      <c r="F524">
        <v>2018</v>
      </c>
      <c r="G524" t="s">
        <v>2338</v>
      </c>
      <c r="H524" t="s">
        <v>2337</v>
      </c>
      <c r="I524" t="s">
        <v>2336</v>
      </c>
    </row>
    <row r="525" spans="1:9" x14ac:dyDescent="0.45">
      <c r="A525" t="s">
        <v>11759</v>
      </c>
      <c r="B525">
        <v>7</v>
      </c>
      <c r="C525" t="s">
        <v>2334</v>
      </c>
      <c r="D525" t="s">
        <v>2333</v>
      </c>
      <c r="E525" t="s">
        <v>893</v>
      </c>
      <c r="F525">
        <v>2020</v>
      </c>
      <c r="G525" t="s">
        <v>2331</v>
      </c>
      <c r="H525" t="s">
        <v>2330</v>
      </c>
      <c r="I525" t="s">
        <v>2329</v>
      </c>
    </row>
    <row r="526" spans="1:9" x14ac:dyDescent="0.45">
      <c r="A526" t="s">
        <v>11759</v>
      </c>
      <c r="B526">
        <v>7</v>
      </c>
      <c r="C526" t="s">
        <v>2327</v>
      </c>
      <c r="D526" t="s">
        <v>2326</v>
      </c>
      <c r="E526" t="s">
        <v>893</v>
      </c>
      <c r="F526">
        <v>2020</v>
      </c>
      <c r="G526" t="s">
        <v>2324</v>
      </c>
      <c r="H526" t="s">
        <v>2323</v>
      </c>
      <c r="I526" t="s">
        <v>2322</v>
      </c>
    </row>
    <row r="527" spans="1:9" x14ac:dyDescent="0.45">
      <c r="A527" t="s">
        <v>11759</v>
      </c>
      <c r="B527">
        <v>7</v>
      </c>
      <c r="C527" t="s">
        <v>2320</v>
      </c>
      <c r="D527" t="s">
        <v>2319</v>
      </c>
      <c r="E527" t="s">
        <v>2318</v>
      </c>
      <c r="F527">
        <v>2017</v>
      </c>
      <c r="G527" t="s">
        <v>2315</v>
      </c>
      <c r="H527" t="s">
        <v>2314</v>
      </c>
      <c r="I527" t="s">
        <v>2313</v>
      </c>
    </row>
    <row r="528" spans="1:9" x14ac:dyDescent="0.45">
      <c r="A528" t="s">
        <v>11759</v>
      </c>
      <c r="B528">
        <v>7</v>
      </c>
      <c r="C528" t="s">
        <v>2311</v>
      </c>
      <c r="D528" t="s">
        <v>2310</v>
      </c>
      <c r="E528" t="s">
        <v>2309</v>
      </c>
      <c r="F528">
        <v>2017</v>
      </c>
      <c r="G528" t="s">
        <v>2306</v>
      </c>
      <c r="H528" t="s">
        <v>2305</v>
      </c>
      <c r="I528" t="s">
        <v>2304</v>
      </c>
    </row>
    <row r="529" spans="1:9" x14ac:dyDescent="0.45">
      <c r="A529" t="s">
        <v>11759</v>
      </c>
      <c r="B529">
        <v>7</v>
      </c>
      <c r="C529" t="s">
        <v>2302</v>
      </c>
      <c r="D529" t="s">
        <v>2301</v>
      </c>
      <c r="E529" t="s">
        <v>893</v>
      </c>
      <c r="F529">
        <v>2017</v>
      </c>
      <c r="G529" t="s">
        <v>2299</v>
      </c>
      <c r="H529" t="s">
        <v>2298</v>
      </c>
      <c r="I529" t="s">
        <v>2297</v>
      </c>
    </row>
    <row r="530" spans="1:9" x14ac:dyDescent="0.45">
      <c r="A530" t="s">
        <v>11759</v>
      </c>
      <c r="B530">
        <v>7</v>
      </c>
      <c r="C530" t="s">
        <v>2295</v>
      </c>
      <c r="D530" t="s">
        <v>2294</v>
      </c>
      <c r="E530" t="s">
        <v>1823</v>
      </c>
      <c r="F530">
        <v>2018</v>
      </c>
      <c r="G530" t="s">
        <v>2292</v>
      </c>
      <c r="H530" t="s">
        <v>2291</v>
      </c>
      <c r="I530" t="s">
        <v>2290</v>
      </c>
    </row>
    <row r="531" spans="1:9" x14ac:dyDescent="0.45">
      <c r="A531" t="s">
        <v>11759</v>
      </c>
      <c r="B531">
        <v>7</v>
      </c>
      <c r="C531" t="s">
        <v>2288</v>
      </c>
      <c r="D531" t="s">
        <v>2287</v>
      </c>
      <c r="E531" t="s">
        <v>720</v>
      </c>
      <c r="F531">
        <v>2018</v>
      </c>
      <c r="G531" t="s">
        <v>2284</v>
      </c>
      <c r="H531" t="s">
        <v>2283</v>
      </c>
      <c r="I531" t="s">
        <v>2282</v>
      </c>
    </row>
    <row r="532" spans="1:9" x14ac:dyDescent="0.45">
      <c r="A532" t="s">
        <v>11759</v>
      </c>
      <c r="B532">
        <v>7</v>
      </c>
      <c r="C532" t="s">
        <v>2280</v>
      </c>
      <c r="D532" t="s">
        <v>2279</v>
      </c>
      <c r="E532" t="s">
        <v>2278</v>
      </c>
      <c r="F532">
        <v>2017</v>
      </c>
      <c r="G532" t="s">
        <v>2275</v>
      </c>
      <c r="H532" t="s">
        <v>2274</v>
      </c>
      <c r="I532" t="s">
        <v>2273</v>
      </c>
    </row>
    <row r="533" spans="1:9" x14ac:dyDescent="0.45">
      <c r="A533" t="s">
        <v>11759</v>
      </c>
      <c r="B533">
        <v>7</v>
      </c>
      <c r="C533" t="s">
        <v>2271</v>
      </c>
      <c r="D533" t="s">
        <v>2270</v>
      </c>
      <c r="E533" t="s">
        <v>1731</v>
      </c>
      <c r="F533">
        <v>2017</v>
      </c>
      <c r="G533" t="s">
        <v>2268</v>
      </c>
      <c r="H533" t="s">
        <v>2267</v>
      </c>
      <c r="I533" t="s">
        <v>2266</v>
      </c>
    </row>
    <row r="534" spans="1:9" x14ac:dyDescent="0.45">
      <c r="A534" t="s">
        <v>11759</v>
      </c>
      <c r="B534">
        <v>7</v>
      </c>
      <c r="C534" t="s">
        <v>2264</v>
      </c>
      <c r="D534" t="s">
        <v>2263</v>
      </c>
      <c r="E534" t="s">
        <v>655</v>
      </c>
      <c r="F534">
        <v>2017</v>
      </c>
      <c r="G534" t="s">
        <v>2262</v>
      </c>
      <c r="H534" t="s">
        <v>2261</v>
      </c>
      <c r="I534" t="s">
        <v>2260</v>
      </c>
    </row>
    <row r="535" spans="1:9" x14ac:dyDescent="0.45">
      <c r="A535" t="s">
        <v>11759</v>
      </c>
      <c r="B535">
        <v>7</v>
      </c>
      <c r="C535" t="s">
        <v>2258</v>
      </c>
      <c r="D535" t="s">
        <v>2257</v>
      </c>
      <c r="E535" t="s">
        <v>720</v>
      </c>
      <c r="F535">
        <v>2017</v>
      </c>
      <c r="G535" t="s">
        <v>2254</v>
      </c>
      <c r="H535" t="s">
        <v>2253</v>
      </c>
      <c r="I535" t="s">
        <v>2252</v>
      </c>
    </row>
    <row r="536" spans="1:9" x14ac:dyDescent="0.45">
      <c r="A536" t="s">
        <v>11759</v>
      </c>
      <c r="B536">
        <v>7</v>
      </c>
      <c r="C536" t="s">
        <v>2250</v>
      </c>
      <c r="D536" t="s">
        <v>2249</v>
      </c>
      <c r="E536" t="s">
        <v>720</v>
      </c>
      <c r="F536">
        <v>2018</v>
      </c>
      <c r="G536" t="s">
        <v>2247</v>
      </c>
      <c r="H536" t="s">
        <v>2246</v>
      </c>
      <c r="I536" t="s">
        <v>2245</v>
      </c>
    </row>
    <row r="537" spans="1:9" x14ac:dyDescent="0.45">
      <c r="A537" t="s">
        <v>11759</v>
      </c>
      <c r="B537">
        <v>7</v>
      </c>
      <c r="C537" t="s">
        <v>2243</v>
      </c>
      <c r="D537" t="s">
        <v>2242</v>
      </c>
      <c r="E537" t="s">
        <v>655</v>
      </c>
      <c r="F537">
        <v>2018</v>
      </c>
      <c r="G537" t="s">
        <v>2241</v>
      </c>
      <c r="H537" t="s">
        <v>2240</v>
      </c>
      <c r="I537" t="s">
        <v>2239</v>
      </c>
    </row>
    <row r="538" spans="1:9" x14ac:dyDescent="0.45">
      <c r="A538" t="s">
        <v>11759</v>
      </c>
      <c r="B538">
        <v>7</v>
      </c>
      <c r="C538" t="s">
        <v>2237</v>
      </c>
      <c r="D538" t="s">
        <v>2236</v>
      </c>
      <c r="E538" t="s">
        <v>1717</v>
      </c>
      <c r="F538">
        <v>2018</v>
      </c>
      <c r="G538" t="s">
        <v>2233</v>
      </c>
      <c r="H538" t="s">
        <v>2232</v>
      </c>
      <c r="I538" t="s">
        <v>2231</v>
      </c>
    </row>
    <row r="539" spans="1:9" x14ac:dyDescent="0.45">
      <c r="A539" t="s">
        <v>11759</v>
      </c>
      <c r="B539">
        <v>7</v>
      </c>
      <c r="C539" t="s">
        <v>1619</v>
      </c>
      <c r="D539" t="s">
        <v>2229</v>
      </c>
      <c r="E539" t="s">
        <v>795</v>
      </c>
      <c r="F539">
        <v>2017</v>
      </c>
      <c r="G539" t="s">
        <v>2227</v>
      </c>
      <c r="H539" t="s">
        <v>2226</v>
      </c>
      <c r="I539" t="s">
        <v>2225</v>
      </c>
    </row>
    <row r="540" spans="1:9" x14ac:dyDescent="0.45">
      <c r="A540" t="s">
        <v>11759</v>
      </c>
      <c r="B540">
        <v>7</v>
      </c>
      <c r="C540" t="s">
        <v>2223</v>
      </c>
      <c r="D540" t="s">
        <v>2222</v>
      </c>
      <c r="E540" t="s">
        <v>2221</v>
      </c>
      <c r="F540">
        <v>2017</v>
      </c>
      <c r="G540" t="s">
        <v>2220</v>
      </c>
      <c r="H540" t="s">
        <v>2219</v>
      </c>
      <c r="I540" t="s">
        <v>2218</v>
      </c>
    </row>
    <row r="541" spans="1:9" x14ac:dyDescent="0.45">
      <c r="A541" t="s">
        <v>11759</v>
      </c>
      <c r="B541">
        <v>7</v>
      </c>
      <c r="C541" t="s">
        <v>2216</v>
      </c>
      <c r="D541" t="s">
        <v>2215</v>
      </c>
      <c r="E541" t="s">
        <v>2214</v>
      </c>
      <c r="F541">
        <v>2017</v>
      </c>
      <c r="G541" t="s">
        <v>2212</v>
      </c>
      <c r="H541" t="s">
        <v>2211</v>
      </c>
      <c r="I541" t="s">
        <v>2210</v>
      </c>
    </row>
    <row r="542" spans="1:9" x14ac:dyDescent="0.45">
      <c r="A542" t="s">
        <v>11759</v>
      </c>
      <c r="B542">
        <v>7</v>
      </c>
      <c r="C542" t="s">
        <v>2208</v>
      </c>
      <c r="D542" t="s">
        <v>2207</v>
      </c>
      <c r="E542" t="s">
        <v>2206</v>
      </c>
      <c r="F542">
        <v>2018</v>
      </c>
      <c r="G542" t="s">
        <v>2204</v>
      </c>
      <c r="H542" t="s">
        <v>2203</v>
      </c>
      <c r="I542" t="s">
        <v>2202</v>
      </c>
    </row>
    <row r="543" spans="1:9" x14ac:dyDescent="0.45">
      <c r="A543" t="s">
        <v>11759</v>
      </c>
      <c r="B543">
        <v>7</v>
      </c>
      <c r="C543" t="s">
        <v>2200</v>
      </c>
      <c r="D543" t="s">
        <v>2199</v>
      </c>
      <c r="E543" t="s">
        <v>2198</v>
      </c>
      <c r="F543">
        <v>2017</v>
      </c>
      <c r="G543" t="s">
        <v>2196</v>
      </c>
      <c r="H543" t="s">
        <v>2195</v>
      </c>
      <c r="I543" t="s">
        <v>2194</v>
      </c>
    </row>
    <row r="544" spans="1:9" x14ac:dyDescent="0.45">
      <c r="A544" t="s">
        <v>11759</v>
      </c>
      <c r="B544">
        <v>7</v>
      </c>
      <c r="C544" t="s">
        <v>2192</v>
      </c>
      <c r="D544" t="s">
        <v>2191</v>
      </c>
      <c r="E544" t="s">
        <v>2190</v>
      </c>
      <c r="F544">
        <v>2017</v>
      </c>
      <c r="G544" t="s">
        <v>2187</v>
      </c>
      <c r="I544" t="s">
        <v>2186</v>
      </c>
    </row>
    <row r="545" spans="1:9" x14ac:dyDescent="0.45">
      <c r="A545" t="s">
        <v>11759</v>
      </c>
      <c r="B545">
        <v>7</v>
      </c>
      <c r="C545" t="s">
        <v>2184</v>
      </c>
      <c r="D545" t="s">
        <v>2183</v>
      </c>
      <c r="E545" t="s">
        <v>2182</v>
      </c>
      <c r="F545">
        <v>2017</v>
      </c>
      <c r="G545" t="s">
        <v>2180</v>
      </c>
      <c r="H545" t="s">
        <v>2179</v>
      </c>
      <c r="I545" t="s">
        <v>2178</v>
      </c>
    </row>
    <row r="546" spans="1:9" x14ac:dyDescent="0.45">
      <c r="A546" t="s">
        <v>11759</v>
      </c>
      <c r="B546">
        <v>7</v>
      </c>
      <c r="C546" t="s">
        <v>2176</v>
      </c>
      <c r="D546" t="s">
        <v>2175</v>
      </c>
      <c r="E546" t="s">
        <v>893</v>
      </c>
      <c r="F546">
        <v>2018</v>
      </c>
      <c r="G546" t="s">
        <v>2173</v>
      </c>
      <c r="H546" t="s">
        <v>2172</v>
      </c>
      <c r="I546" t="s">
        <v>2171</v>
      </c>
    </row>
    <row r="547" spans="1:9" x14ac:dyDescent="0.45">
      <c r="A547" t="s">
        <v>11759</v>
      </c>
      <c r="B547">
        <v>7</v>
      </c>
      <c r="C547" t="s">
        <v>2169</v>
      </c>
      <c r="D547" t="s">
        <v>2168</v>
      </c>
      <c r="E547" t="s">
        <v>2167</v>
      </c>
      <c r="F547">
        <v>2017</v>
      </c>
      <c r="G547" t="s">
        <v>2165</v>
      </c>
      <c r="H547" t="s">
        <v>2164</v>
      </c>
      <c r="I547" t="s">
        <v>2163</v>
      </c>
    </row>
    <row r="548" spans="1:9" x14ac:dyDescent="0.45">
      <c r="A548" t="s">
        <v>11759</v>
      </c>
      <c r="B548">
        <v>7</v>
      </c>
      <c r="C548" t="s">
        <v>2161</v>
      </c>
      <c r="D548" t="s">
        <v>2160</v>
      </c>
      <c r="E548" t="s">
        <v>902</v>
      </c>
      <c r="F548">
        <v>2017</v>
      </c>
      <c r="G548" t="s">
        <v>2157</v>
      </c>
      <c r="H548" t="s">
        <v>2156</v>
      </c>
      <c r="I548" t="s">
        <v>2155</v>
      </c>
    </row>
    <row r="549" spans="1:9" x14ac:dyDescent="0.45">
      <c r="A549" t="s">
        <v>11759</v>
      </c>
      <c r="B549">
        <v>7</v>
      </c>
      <c r="C549" t="s">
        <v>2153</v>
      </c>
      <c r="D549" t="s">
        <v>2152</v>
      </c>
      <c r="E549" t="s">
        <v>2151</v>
      </c>
      <c r="F549">
        <v>2018</v>
      </c>
      <c r="G549" t="s">
        <v>2150</v>
      </c>
      <c r="H549" t="s">
        <v>2149</v>
      </c>
      <c r="I549" t="s">
        <v>2148</v>
      </c>
    </row>
    <row r="550" spans="1:9" x14ac:dyDescent="0.45">
      <c r="A550" t="s">
        <v>11759</v>
      </c>
      <c r="B550">
        <v>7</v>
      </c>
      <c r="C550" t="s">
        <v>2146</v>
      </c>
      <c r="D550" t="s">
        <v>2145</v>
      </c>
      <c r="E550" t="s">
        <v>2144</v>
      </c>
      <c r="F550">
        <v>2017</v>
      </c>
      <c r="G550" t="s">
        <v>2142</v>
      </c>
      <c r="H550" t="s">
        <v>2141</v>
      </c>
    </row>
    <row r="551" spans="1:9" x14ac:dyDescent="0.45">
      <c r="A551" t="s">
        <v>11759</v>
      </c>
      <c r="B551">
        <v>7</v>
      </c>
      <c r="C551" t="s">
        <v>2139</v>
      </c>
      <c r="D551" t="s">
        <v>2138</v>
      </c>
      <c r="E551" t="s">
        <v>2137</v>
      </c>
      <c r="F551">
        <v>2018</v>
      </c>
      <c r="G551" t="s">
        <v>2134</v>
      </c>
      <c r="H551" t="s">
        <v>2133</v>
      </c>
      <c r="I551" t="s">
        <v>2132</v>
      </c>
    </row>
    <row r="552" spans="1:9" x14ac:dyDescent="0.45">
      <c r="A552" t="s">
        <v>11759</v>
      </c>
      <c r="B552">
        <v>7</v>
      </c>
      <c r="C552" t="s">
        <v>2130</v>
      </c>
      <c r="D552" t="s">
        <v>2129</v>
      </c>
      <c r="E552" t="s">
        <v>676</v>
      </c>
      <c r="F552">
        <v>2017</v>
      </c>
      <c r="G552" t="s">
        <v>2127</v>
      </c>
      <c r="H552" t="s">
        <v>2126</v>
      </c>
      <c r="I552" t="s">
        <v>2125</v>
      </c>
    </row>
    <row r="553" spans="1:9" x14ac:dyDescent="0.45">
      <c r="A553" t="s">
        <v>11759</v>
      </c>
      <c r="B553">
        <v>7</v>
      </c>
      <c r="C553" t="s">
        <v>2123</v>
      </c>
      <c r="D553" t="s">
        <v>2122</v>
      </c>
      <c r="E553" t="s">
        <v>1241</v>
      </c>
      <c r="F553">
        <v>2017</v>
      </c>
      <c r="G553" t="s">
        <v>2119</v>
      </c>
      <c r="H553" t="s">
        <v>2118</v>
      </c>
      <c r="I553" t="s">
        <v>2117</v>
      </c>
    </row>
    <row r="554" spans="1:9" x14ac:dyDescent="0.45">
      <c r="A554" t="s">
        <v>11759</v>
      </c>
      <c r="B554">
        <v>7</v>
      </c>
      <c r="C554" t="s">
        <v>2115</v>
      </c>
      <c r="D554" t="s">
        <v>2114</v>
      </c>
      <c r="E554" t="s">
        <v>2113</v>
      </c>
      <c r="F554">
        <v>2018</v>
      </c>
      <c r="G554" t="s">
        <v>2111</v>
      </c>
      <c r="H554" t="s">
        <v>2110</v>
      </c>
      <c r="I554" t="s">
        <v>2109</v>
      </c>
    </row>
    <row r="555" spans="1:9" x14ac:dyDescent="0.45">
      <c r="A555" t="s">
        <v>11759</v>
      </c>
      <c r="B555">
        <v>7</v>
      </c>
      <c r="C555" t="s">
        <v>2107</v>
      </c>
      <c r="D555" t="s">
        <v>2106</v>
      </c>
      <c r="E555" t="s">
        <v>676</v>
      </c>
      <c r="F555">
        <v>2018</v>
      </c>
      <c r="G555" t="s">
        <v>2103</v>
      </c>
      <c r="H555" t="s">
        <v>2102</v>
      </c>
      <c r="I555" t="s">
        <v>2101</v>
      </c>
    </row>
    <row r="556" spans="1:9" x14ac:dyDescent="0.45">
      <c r="A556" t="s">
        <v>11759</v>
      </c>
      <c r="B556">
        <v>7</v>
      </c>
      <c r="C556" t="s">
        <v>2099</v>
      </c>
      <c r="D556" t="s">
        <v>2098</v>
      </c>
      <c r="E556" t="s">
        <v>795</v>
      </c>
      <c r="F556">
        <v>2017</v>
      </c>
      <c r="G556" t="s">
        <v>2096</v>
      </c>
      <c r="H556" t="s">
        <v>2095</v>
      </c>
      <c r="I556" t="s">
        <v>2094</v>
      </c>
    </row>
    <row r="557" spans="1:9" x14ac:dyDescent="0.45">
      <c r="A557" t="s">
        <v>11759</v>
      </c>
      <c r="B557">
        <v>7</v>
      </c>
      <c r="C557" t="s">
        <v>2092</v>
      </c>
      <c r="D557" t="s">
        <v>2091</v>
      </c>
      <c r="E557" t="s">
        <v>759</v>
      </c>
      <c r="F557">
        <v>2017</v>
      </c>
      <c r="G557" t="s">
        <v>2089</v>
      </c>
      <c r="H557" t="s">
        <v>2088</v>
      </c>
      <c r="I557" t="s">
        <v>2087</v>
      </c>
    </row>
    <row r="558" spans="1:9" x14ac:dyDescent="0.45">
      <c r="A558" t="s">
        <v>11759</v>
      </c>
      <c r="B558">
        <v>7</v>
      </c>
      <c r="C558" t="s">
        <v>2085</v>
      </c>
      <c r="D558" t="s">
        <v>2084</v>
      </c>
      <c r="E558" t="s">
        <v>2083</v>
      </c>
      <c r="F558">
        <v>2017</v>
      </c>
      <c r="G558" t="s">
        <v>2081</v>
      </c>
      <c r="H558" t="s">
        <v>2080</v>
      </c>
      <c r="I558" t="s">
        <v>2079</v>
      </c>
    </row>
    <row r="559" spans="1:9" x14ac:dyDescent="0.45">
      <c r="A559" t="s">
        <v>11759</v>
      </c>
      <c r="B559">
        <v>7</v>
      </c>
      <c r="C559" t="s">
        <v>2077</v>
      </c>
      <c r="D559" t="s">
        <v>2076</v>
      </c>
      <c r="E559" t="s">
        <v>2075</v>
      </c>
      <c r="F559">
        <v>2018</v>
      </c>
      <c r="G559" t="s">
        <v>2073</v>
      </c>
      <c r="H559" t="s">
        <v>2072</v>
      </c>
      <c r="I559" t="s">
        <v>2071</v>
      </c>
    </row>
    <row r="560" spans="1:9" x14ac:dyDescent="0.45">
      <c r="A560" t="s">
        <v>11759</v>
      </c>
      <c r="B560">
        <v>7</v>
      </c>
      <c r="C560" t="s">
        <v>2069</v>
      </c>
      <c r="D560" t="s">
        <v>2068</v>
      </c>
      <c r="E560" t="s">
        <v>893</v>
      </c>
      <c r="F560">
        <v>2018</v>
      </c>
      <c r="G560" t="s">
        <v>2066</v>
      </c>
      <c r="H560" t="s">
        <v>2065</v>
      </c>
    </row>
    <row r="561" spans="1:9" x14ac:dyDescent="0.45">
      <c r="A561" t="s">
        <v>11759</v>
      </c>
      <c r="B561">
        <v>7</v>
      </c>
      <c r="C561" t="s">
        <v>2063</v>
      </c>
      <c r="D561" t="s">
        <v>2062</v>
      </c>
      <c r="E561" t="s">
        <v>2061</v>
      </c>
      <c r="F561">
        <v>2017</v>
      </c>
      <c r="G561" t="s">
        <v>2059</v>
      </c>
      <c r="H561" t="s">
        <v>2058</v>
      </c>
      <c r="I561" t="s">
        <v>2057</v>
      </c>
    </row>
    <row r="562" spans="1:9" x14ac:dyDescent="0.45">
      <c r="A562" t="s">
        <v>11759</v>
      </c>
      <c r="B562">
        <v>7</v>
      </c>
      <c r="C562" t="s">
        <v>2055</v>
      </c>
      <c r="D562" t="s">
        <v>2054</v>
      </c>
      <c r="E562" t="s">
        <v>1964</v>
      </c>
      <c r="F562">
        <v>2018</v>
      </c>
      <c r="G562" t="s">
        <v>2052</v>
      </c>
      <c r="H562" t="s">
        <v>2051</v>
      </c>
      <c r="I562" t="s">
        <v>2050</v>
      </c>
    </row>
    <row r="563" spans="1:9" x14ac:dyDescent="0.45">
      <c r="A563" t="s">
        <v>11759</v>
      </c>
      <c r="B563">
        <v>7</v>
      </c>
      <c r="C563" t="s">
        <v>2048</v>
      </c>
      <c r="D563" t="s">
        <v>2047</v>
      </c>
      <c r="E563" t="s">
        <v>2046</v>
      </c>
      <c r="F563">
        <v>2018</v>
      </c>
      <c r="G563" t="s">
        <v>2043</v>
      </c>
      <c r="H563" t="s">
        <v>2042</v>
      </c>
      <c r="I563" t="s">
        <v>2041</v>
      </c>
    </row>
    <row r="564" spans="1:9" x14ac:dyDescent="0.45">
      <c r="A564" t="s">
        <v>11759</v>
      </c>
      <c r="B564">
        <v>7</v>
      </c>
      <c r="C564" t="s">
        <v>2039</v>
      </c>
      <c r="D564" t="s">
        <v>2038</v>
      </c>
      <c r="E564" t="s">
        <v>773</v>
      </c>
      <c r="F564">
        <v>2019</v>
      </c>
      <c r="G564" t="s">
        <v>2036</v>
      </c>
      <c r="H564" t="s">
        <v>2035</v>
      </c>
      <c r="I564" t="s">
        <v>2034</v>
      </c>
    </row>
    <row r="565" spans="1:9" x14ac:dyDescent="0.45">
      <c r="A565" t="s">
        <v>11759</v>
      </c>
      <c r="B565">
        <v>7</v>
      </c>
      <c r="C565" t="s">
        <v>2032</v>
      </c>
      <c r="D565" t="s">
        <v>2031</v>
      </c>
      <c r="E565" t="s">
        <v>2030</v>
      </c>
      <c r="F565">
        <v>2020</v>
      </c>
      <c r="G565" t="s">
        <v>2029</v>
      </c>
      <c r="H565" t="s">
        <v>2028</v>
      </c>
      <c r="I565" t="s">
        <v>2027</v>
      </c>
    </row>
    <row r="566" spans="1:9" x14ac:dyDescent="0.45">
      <c r="A566" t="s">
        <v>11759</v>
      </c>
      <c r="B566">
        <v>7</v>
      </c>
      <c r="C566" t="s">
        <v>2025</v>
      </c>
      <c r="D566" t="s">
        <v>2024</v>
      </c>
      <c r="E566" t="s">
        <v>2023</v>
      </c>
      <c r="F566">
        <v>2020</v>
      </c>
      <c r="G566" t="s">
        <v>2021</v>
      </c>
      <c r="H566" t="s">
        <v>2020</v>
      </c>
      <c r="I566" t="s">
        <v>2019</v>
      </c>
    </row>
    <row r="567" spans="1:9" x14ac:dyDescent="0.45">
      <c r="A567" t="s">
        <v>11759</v>
      </c>
      <c r="B567">
        <v>7</v>
      </c>
      <c r="C567" t="s">
        <v>2017</v>
      </c>
      <c r="D567" t="s">
        <v>2016</v>
      </c>
      <c r="E567" t="s">
        <v>2015</v>
      </c>
      <c r="F567">
        <v>2019</v>
      </c>
      <c r="G567" t="s">
        <v>2012</v>
      </c>
      <c r="H567" t="s">
        <v>2011</v>
      </c>
    </row>
    <row r="568" spans="1:9" x14ac:dyDescent="0.45">
      <c r="A568" t="s">
        <v>11759</v>
      </c>
      <c r="B568">
        <v>7</v>
      </c>
      <c r="C568" t="s">
        <v>2009</v>
      </c>
      <c r="D568" t="s">
        <v>2008</v>
      </c>
      <c r="E568" t="s">
        <v>1717</v>
      </c>
      <c r="F568">
        <v>2020</v>
      </c>
      <c r="G568" t="s">
        <v>2006</v>
      </c>
      <c r="H568" t="s">
        <v>2005</v>
      </c>
      <c r="I568" t="s">
        <v>2004</v>
      </c>
    </row>
    <row r="569" spans="1:9" x14ac:dyDescent="0.45">
      <c r="A569" t="s">
        <v>11759</v>
      </c>
      <c r="B569">
        <v>7</v>
      </c>
      <c r="C569" t="s">
        <v>2002</v>
      </c>
      <c r="D569" t="s">
        <v>2001</v>
      </c>
      <c r="E569" t="s">
        <v>2000</v>
      </c>
      <c r="F569">
        <v>2020</v>
      </c>
      <c r="G569" t="s">
        <v>1999</v>
      </c>
      <c r="H569" t="s">
        <v>1998</v>
      </c>
      <c r="I569" t="s">
        <v>1997</v>
      </c>
    </row>
    <row r="570" spans="1:9" x14ac:dyDescent="0.45">
      <c r="A570" t="s">
        <v>11759</v>
      </c>
      <c r="B570">
        <v>7</v>
      </c>
      <c r="C570" t="s">
        <v>1995</v>
      </c>
      <c r="D570" t="s">
        <v>1994</v>
      </c>
      <c r="E570" t="s">
        <v>893</v>
      </c>
      <c r="F570">
        <v>2019</v>
      </c>
      <c r="G570" t="s">
        <v>1992</v>
      </c>
      <c r="H570" t="s">
        <v>1991</v>
      </c>
      <c r="I570" t="s">
        <v>1990</v>
      </c>
    </row>
    <row r="571" spans="1:9" x14ac:dyDescent="0.45">
      <c r="A571" t="s">
        <v>11759</v>
      </c>
      <c r="B571">
        <v>7</v>
      </c>
      <c r="C571" t="s">
        <v>1988</v>
      </c>
      <c r="D571" t="s">
        <v>1987</v>
      </c>
      <c r="E571" t="s">
        <v>1559</v>
      </c>
      <c r="F571">
        <v>2019</v>
      </c>
      <c r="G571" t="s">
        <v>1986</v>
      </c>
      <c r="H571" t="s">
        <v>1985</v>
      </c>
      <c r="I571" t="s">
        <v>1984</v>
      </c>
    </row>
    <row r="572" spans="1:9" x14ac:dyDescent="0.45">
      <c r="A572" t="s">
        <v>11759</v>
      </c>
      <c r="B572">
        <v>7</v>
      </c>
      <c r="C572" t="s">
        <v>1982</v>
      </c>
      <c r="D572" t="s">
        <v>1981</v>
      </c>
      <c r="E572" t="s">
        <v>1980</v>
      </c>
      <c r="F572">
        <v>2020</v>
      </c>
      <c r="G572" t="s">
        <v>1978</v>
      </c>
      <c r="H572" t="s">
        <v>1977</v>
      </c>
      <c r="I572" t="s">
        <v>1976</v>
      </c>
    </row>
    <row r="573" spans="1:9" x14ac:dyDescent="0.45">
      <c r="A573" t="s">
        <v>11759</v>
      </c>
      <c r="B573">
        <v>7</v>
      </c>
      <c r="C573" t="s">
        <v>1974</v>
      </c>
      <c r="D573" t="s">
        <v>1973</v>
      </c>
      <c r="E573" t="s">
        <v>1972</v>
      </c>
      <c r="F573">
        <v>2019</v>
      </c>
      <c r="G573" t="s">
        <v>1970</v>
      </c>
      <c r="H573" t="s">
        <v>1969</v>
      </c>
      <c r="I573" t="s">
        <v>1968</v>
      </c>
    </row>
    <row r="574" spans="1:9" x14ac:dyDescent="0.45">
      <c r="A574" t="s">
        <v>11759</v>
      </c>
      <c r="B574">
        <v>7</v>
      </c>
      <c r="C574" t="s">
        <v>1966</v>
      </c>
      <c r="D574" t="s">
        <v>1965</v>
      </c>
      <c r="E574" t="s">
        <v>1964</v>
      </c>
      <c r="F574">
        <v>2019</v>
      </c>
      <c r="G574" t="s">
        <v>1962</v>
      </c>
      <c r="H574" t="s">
        <v>1961</v>
      </c>
      <c r="I574" t="s">
        <v>1960</v>
      </c>
    </row>
    <row r="575" spans="1:9" x14ac:dyDescent="0.45">
      <c r="A575" t="s">
        <v>11759</v>
      </c>
      <c r="B575">
        <v>7</v>
      </c>
      <c r="C575" t="s">
        <v>1958</v>
      </c>
      <c r="D575" t="s">
        <v>1957</v>
      </c>
      <c r="E575" t="s">
        <v>1785</v>
      </c>
      <c r="F575">
        <v>2020</v>
      </c>
      <c r="G575" t="s">
        <v>1954</v>
      </c>
      <c r="H575" t="s">
        <v>1953</v>
      </c>
      <c r="I575" t="s">
        <v>1952</v>
      </c>
    </row>
    <row r="576" spans="1:9" x14ac:dyDescent="0.45">
      <c r="A576" t="s">
        <v>11759</v>
      </c>
      <c r="B576">
        <v>7</v>
      </c>
      <c r="C576" t="s">
        <v>1950</v>
      </c>
      <c r="D576" t="s">
        <v>1949</v>
      </c>
      <c r="E576" t="s">
        <v>1948</v>
      </c>
      <c r="F576">
        <v>2020</v>
      </c>
      <c r="G576" t="s">
        <v>1947</v>
      </c>
      <c r="H576" t="s">
        <v>1946</v>
      </c>
      <c r="I576" t="s">
        <v>1945</v>
      </c>
    </row>
    <row r="577" spans="1:9" x14ac:dyDescent="0.45">
      <c r="A577" t="s">
        <v>11759</v>
      </c>
      <c r="B577">
        <v>7</v>
      </c>
      <c r="C577" t="s">
        <v>1943</v>
      </c>
      <c r="D577" t="s">
        <v>1942</v>
      </c>
      <c r="E577" t="s">
        <v>1941</v>
      </c>
      <c r="F577">
        <v>2020</v>
      </c>
      <c r="G577" t="s">
        <v>1940</v>
      </c>
      <c r="H577" t="s">
        <v>1939</v>
      </c>
      <c r="I577" t="s">
        <v>1938</v>
      </c>
    </row>
    <row r="578" spans="1:9" x14ac:dyDescent="0.45">
      <c r="A578" t="s">
        <v>11759</v>
      </c>
      <c r="B578">
        <v>7</v>
      </c>
      <c r="C578" t="s">
        <v>1936</v>
      </c>
      <c r="D578" t="s">
        <v>1935</v>
      </c>
      <c r="E578" t="s">
        <v>1171</v>
      </c>
      <c r="F578">
        <v>2019</v>
      </c>
      <c r="G578" t="s">
        <v>1933</v>
      </c>
      <c r="H578" t="s">
        <v>1932</v>
      </c>
      <c r="I578" t="s">
        <v>1931</v>
      </c>
    </row>
    <row r="579" spans="1:9" x14ac:dyDescent="0.45">
      <c r="A579" t="s">
        <v>11759</v>
      </c>
      <c r="B579">
        <v>7</v>
      </c>
      <c r="C579" t="s">
        <v>1929</v>
      </c>
      <c r="D579" t="s">
        <v>1928</v>
      </c>
      <c r="E579" t="s">
        <v>676</v>
      </c>
      <c r="F579">
        <v>2019</v>
      </c>
      <c r="G579" t="s">
        <v>1927</v>
      </c>
      <c r="H579" t="s">
        <v>1926</v>
      </c>
      <c r="I579" t="s">
        <v>1925</v>
      </c>
    </row>
    <row r="580" spans="1:9" x14ac:dyDescent="0.45">
      <c r="A580" t="s">
        <v>11759</v>
      </c>
      <c r="B580">
        <v>7</v>
      </c>
      <c r="C580" t="s">
        <v>1923</v>
      </c>
      <c r="D580" t="s">
        <v>1922</v>
      </c>
      <c r="E580" t="s">
        <v>1921</v>
      </c>
      <c r="F580">
        <v>2020</v>
      </c>
      <c r="G580" t="s">
        <v>1920</v>
      </c>
      <c r="H580" t="s">
        <v>1919</v>
      </c>
      <c r="I580" t="s">
        <v>1918</v>
      </c>
    </row>
    <row r="581" spans="1:9" x14ac:dyDescent="0.45">
      <c r="A581" t="s">
        <v>11759</v>
      </c>
      <c r="B581">
        <v>7</v>
      </c>
      <c r="C581" t="s">
        <v>1916</v>
      </c>
      <c r="D581" t="s">
        <v>1915</v>
      </c>
      <c r="E581" t="s">
        <v>1914</v>
      </c>
      <c r="F581">
        <v>2020</v>
      </c>
      <c r="G581" t="s">
        <v>1913</v>
      </c>
      <c r="H581" t="s">
        <v>1912</v>
      </c>
      <c r="I581" t="s">
        <v>1911</v>
      </c>
    </row>
    <row r="582" spans="1:9" x14ac:dyDescent="0.45">
      <c r="A582" t="s">
        <v>11759</v>
      </c>
      <c r="B582">
        <v>7</v>
      </c>
      <c r="C582" t="s">
        <v>1909</v>
      </c>
      <c r="D582" t="s">
        <v>1908</v>
      </c>
      <c r="E582" t="s">
        <v>1581</v>
      </c>
      <c r="F582">
        <v>2020</v>
      </c>
      <c r="G582" t="s">
        <v>1907</v>
      </c>
      <c r="H582" t="s">
        <v>1906</v>
      </c>
      <c r="I582" t="s">
        <v>1905</v>
      </c>
    </row>
    <row r="583" spans="1:9" x14ac:dyDescent="0.45">
      <c r="A583" t="s">
        <v>11759</v>
      </c>
      <c r="B583">
        <v>7</v>
      </c>
      <c r="C583" t="s">
        <v>1903</v>
      </c>
      <c r="D583" t="s">
        <v>1902</v>
      </c>
      <c r="E583" t="s">
        <v>1901</v>
      </c>
      <c r="F583">
        <v>2019</v>
      </c>
      <c r="G583" t="s">
        <v>1899</v>
      </c>
      <c r="H583" t="s">
        <v>1898</v>
      </c>
      <c r="I583" t="s">
        <v>1897</v>
      </c>
    </row>
    <row r="584" spans="1:9" x14ac:dyDescent="0.45">
      <c r="A584" t="s">
        <v>11759</v>
      </c>
      <c r="B584">
        <v>7</v>
      </c>
      <c r="C584" t="s">
        <v>1895</v>
      </c>
      <c r="D584" t="s">
        <v>1894</v>
      </c>
      <c r="E584" t="s">
        <v>1349</v>
      </c>
      <c r="F584">
        <v>2019</v>
      </c>
      <c r="G584" t="s">
        <v>1892</v>
      </c>
      <c r="H584" t="s">
        <v>1891</v>
      </c>
      <c r="I584" t="s">
        <v>1890</v>
      </c>
    </row>
    <row r="585" spans="1:9" x14ac:dyDescent="0.45">
      <c r="A585" t="s">
        <v>11759</v>
      </c>
      <c r="B585">
        <v>7</v>
      </c>
      <c r="C585" t="s">
        <v>1888</v>
      </c>
      <c r="D585" t="s">
        <v>1887</v>
      </c>
      <c r="E585" t="s">
        <v>1886</v>
      </c>
      <c r="F585">
        <v>2020</v>
      </c>
      <c r="G585" t="s">
        <v>1883</v>
      </c>
      <c r="H585" t="s">
        <v>1882</v>
      </c>
    </row>
    <row r="586" spans="1:9" x14ac:dyDescent="0.45">
      <c r="A586" t="s">
        <v>11759</v>
      </c>
      <c r="B586">
        <v>7</v>
      </c>
      <c r="C586" t="s">
        <v>1880</v>
      </c>
      <c r="D586" t="s">
        <v>1879</v>
      </c>
      <c r="E586" t="s">
        <v>893</v>
      </c>
      <c r="F586">
        <v>2019</v>
      </c>
      <c r="G586" t="s">
        <v>1877</v>
      </c>
      <c r="H586" t="s">
        <v>1876</v>
      </c>
      <c r="I586" t="s">
        <v>1875</v>
      </c>
    </row>
    <row r="587" spans="1:9" x14ac:dyDescent="0.45">
      <c r="A587" t="s">
        <v>11759</v>
      </c>
      <c r="B587">
        <v>7</v>
      </c>
      <c r="C587" t="s">
        <v>1852</v>
      </c>
      <c r="D587" t="s">
        <v>1873</v>
      </c>
      <c r="E587" t="s">
        <v>795</v>
      </c>
      <c r="F587">
        <v>2019</v>
      </c>
      <c r="G587" t="s">
        <v>1871</v>
      </c>
      <c r="H587" t="s">
        <v>1870</v>
      </c>
      <c r="I587" t="s">
        <v>1869</v>
      </c>
    </row>
    <row r="588" spans="1:9" x14ac:dyDescent="0.45">
      <c r="A588" t="s">
        <v>11759</v>
      </c>
      <c r="B588">
        <v>7</v>
      </c>
      <c r="C588" t="s">
        <v>1867</v>
      </c>
      <c r="D588" t="s">
        <v>1866</v>
      </c>
      <c r="E588" t="s">
        <v>766</v>
      </c>
      <c r="F588">
        <v>2018</v>
      </c>
      <c r="G588" t="s">
        <v>1864</v>
      </c>
      <c r="H588" t="s">
        <v>1863</v>
      </c>
      <c r="I588" t="s">
        <v>1862</v>
      </c>
    </row>
    <row r="589" spans="1:9" x14ac:dyDescent="0.45">
      <c r="A589" t="s">
        <v>11759</v>
      </c>
      <c r="B589">
        <v>7</v>
      </c>
      <c r="C589" t="s">
        <v>1860</v>
      </c>
      <c r="D589" t="s">
        <v>1859</v>
      </c>
      <c r="E589" t="s">
        <v>1858</v>
      </c>
      <c r="F589">
        <v>2019</v>
      </c>
      <c r="G589" t="s">
        <v>1856</v>
      </c>
      <c r="H589" t="s">
        <v>1855</v>
      </c>
      <c r="I589" t="s">
        <v>1854</v>
      </c>
    </row>
    <row r="590" spans="1:9" x14ac:dyDescent="0.45">
      <c r="A590" t="s">
        <v>11759</v>
      </c>
      <c r="B590">
        <v>7</v>
      </c>
      <c r="C590" t="s">
        <v>1852</v>
      </c>
      <c r="D590" t="s">
        <v>1851</v>
      </c>
      <c r="E590" t="s">
        <v>766</v>
      </c>
      <c r="F590">
        <v>2019</v>
      </c>
      <c r="G590" t="s">
        <v>1849</v>
      </c>
      <c r="H590" t="s">
        <v>1848</v>
      </c>
      <c r="I590" t="s">
        <v>1847</v>
      </c>
    </row>
    <row r="591" spans="1:9" x14ac:dyDescent="0.45">
      <c r="A591" t="s">
        <v>11759</v>
      </c>
      <c r="B591">
        <v>7</v>
      </c>
      <c r="C591" t="s">
        <v>1845</v>
      </c>
      <c r="D591" t="s">
        <v>1844</v>
      </c>
      <c r="E591" t="s">
        <v>640</v>
      </c>
      <c r="F591">
        <v>2019</v>
      </c>
      <c r="G591" t="s">
        <v>1842</v>
      </c>
      <c r="H591" t="s">
        <v>1841</v>
      </c>
      <c r="I591" t="s">
        <v>1840</v>
      </c>
    </row>
    <row r="592" spans="1:9" x14ac:dyDescent="0.45">
      <c r="A592" t="s">
        <v>11759</v>
      </c>
      <c r="B592">
        <v>7</v>
      </c>
      <c r="C592" t="s">
        <v>1838</v>
      </c>
      <c r="D592" t="s">
        <v>1837</v>
      </c>
      <c r="E592" t="s">
        <v>1836</v>
      </c>
      <c r="F592">
        <v>2019</v>
      </c>
      <c r="G592" t="s">
        <v>1835</v>
      </c>
      <c r="H592" t="s">
        <v>1834</v>
      </c>
    </row>
    <row r="593" spans="1:9" x14ac:dyDescent="0.45">
      <c r="A593" t="s">
        <v>11759</v>
      </c>
      <c r="B593">
        <v>7</v>
      </c>
      <c r="C593" t="s">
        <v>1832</v>
      </c>
      <c r="D593" t="s">
        <v>1831</v>
      </c>
      <c r="E593" t="s">
        <v>1830</v>
      </c>
      <c r="F593">
        <v>2019</v>
      </c>
      <c r="G593" t="s">
        <v>1829</v>
      </c>
      <c r="H593" t="s">
        <v>1828</v>
      </c>
      <c r="I593" t="s">
        <v>1827</v>
      </c>
    </row>
    <row r="594" spans="1:9" x14ac:dyDescent="0.45">
      <c r="A594" t="s">
        <v>11759</v>
      </c>
      <c r="B594">
        <v>7</v>
      </c>
      <c r="C594" t="s">
        <v>1825</v>
      </c>
      <c r="D594" t="s">
        <v>1824</v>
      </c>
      <c r="E594" t="s">
        <v>1823</v>
      </c>
      <c r="F594">
        <v>2019</v>
      </c>
      <c r="G594" t="s">
        <v>1821</v>
      </c>
      <c r="H594" t="s">
        <v>1820</v>
      </c>
      <c r="I594" t="s">
        <v>1819</v>
      </c>
    </row>
    <row r="595" spans="1:9" x14ac:dyDescent="0.45">
      <c r="A595" t="s">
        <v>11759</v>
      </c>
      <c r="B595">
        <v>7</v>
      </c>
      <c r="C595" t="s">
        <v>1817</v>
      </c>
      <c r="D595" t="s">
        <v>1816</v>
      </c>
      <c r="E595" t="s">
        <v>1815</v>
      </c>
      <c r="F595">
        <v>2019</v>
      </c>
      <c r="G595" t="s">
        <v>1812</v>
      </c>
      <c r="H595" t="s">
        <v>1811</v>
      </c>
    </row>
    <row r="596" spans="1:9" x14ac:dyDescent="0.45">
      <c r="A596" t="s">
        <v>11759</v>
      </c>
      <c r="B596">
        <v>7</v>
      </c>
      <c r="C596" t="s">
        <v>1809</v>
      </c>
      <c r="D596" t="s">
        <v>1808</v>
      </c>
      <c r="E596" t="s">
        <v>1807</v>
      </c>
      <c r="F596">
        <v>2019</v>
      </c>
      <c r="G596" t="s">
        <v>1804</v>
      </c>
      <c r="I596" t="s">
        <v>1803</v>
      </c>
    </row>
    <row r="597" spans="1:9" x14ac:dyDescent="0.45">
      <c r="A597" t="s">
        <v>11759</v>
      </c>
      <c r="B597">
        <v>7</v>
      </c>
      <c r="C597" t="s">
        <v>1801</v>
      </c>
      <c r="D597" t="s">
        <v>1800</v>
      </c>
      <c r="E597" t="s">
        <v>979</v>
      </c>
      <c r="F597">
        <v>2020</v>
      </c>
      <c r="G597" t="s">
        <v>1799</v>
      </c>
      <c r="H597" t="s">
        <v>1798</v>
      </c>
      <c r="I597" t="s">
        <v>1797</v>
      </c>
    </row>
    <row r="598" spans="1:9" x14ac:dyDescent="0.45">
      <c r="A598" t="s">
        <v>11759</v>
      </c>
      <c r="B598">
        <v>7</v>
      </c>
      <c r="C598" t="s">
        <v>1795</v>
      </c>
      <c r="D598" t="s">
        <v>1794</v>
      </c>
      <c r="E598" t="s">
        <v>1793</v>
      </c>
      <c r="F598">
        <v>2019</v>
      </c>
      <c r="G598" t="s">
        <v>1791</v>
      </c>
      <c r="H598" t="s">
        <v>1790</v>
      </c>
      <c r="I598" t="s">
        <v>1789</v>
      </c>
    </row>
    <row r="599" spans="1:9" x14ac:dyDescent="0.45">
      <c r="A599" t="s">
        <v>11759</v>
      </c>
      <c r="B599">
        <v>7</v>
      </c>
      <c r="C599" t="s">
        <v>1787</v>
      </c>
      <c r="D599" t="s">
        <v>1786</v>
      </c>
      <c r="E599" t="s">
        <v>1785</v>
      </c>
      <c r="F599">
        <v>2019</v>
      </c>
      <c r="G599" t="s">
        <v>1782</v>
      </c>
      <c r="H599" t="s">
        <v>1781</v>
      </c>
      <c r="I599" t="s">
        <v>1780</v>
      </c>
    </row>
    <row r="600" spans="1:9" x14ac:dyDescent="0.45">
      <c r="A600" t="s">
        <v>11759</v>
      </c>
      <c r="B600">
        <v>7</v>
      </c>
      <c r="C600" t="s">
        <v>1778</v>
      </c>
      <c r="D600" t="s">
        <v>1777</v>
      </c>
      <c r="E600" t="s">
        <v>1776</v>
      </c>
      <c r="F600">
        <v>2018</v>
      </c>
      <c r="G600" t="s">
        <v>1775</v>
      </c>
      <c r="H600" t="s">
        <v>1774</v>
      </c>
      <c r="I600" t="s">
        <v>1773</v>
      </c>
    </row>
    <row r="601" spans="1:9" x14ac:dyDescent="0.45">
      <c r="A601" t="s">
        <v>11759</v>
      </c>
      <c r="B601">
        <v>7</v>
      </c>
      <c r="C601" t="s">
        <v>1771</v>
      </c>
      <c r="D601" t="s">
        <v>1770</v>
      </c>
      <c r="E601" t="s">
        <v>1769</v>
      </c>
      <c r="F601">
        <v>2019</v>
      </c>
      <c r="G601" t="s">
        <v>1767</v>
      </c>
      <c r="H601" t="s">
        <v>1766</v>
      </c>
      <c r="I601" t="s">
        <v>1765</v>
      </c>
    </row>
    <row r="602" spans="1:9" x14ac:dyDescent="0.45">
      <c r="A602" t="s">
        <v>11759</v>
      </c>
      <c r="B602">
        <v>7</v>
      </c>
      <c r="C602" t="s">
        <v>1763</v>
      </c>
      <c r="D602" t="s">
        <v>1762</v>
      </c>
      <c r="E602" t="s">
        <v>1761</v>
      </c>
      <c r="F602">
        <v>2018</v>
      </c>
      <c r="G602" t="s">
        <v>1760</v>
      </c>
      <c r="H602" t="s">
        <v>1759</v>
      </c>
      <c r="I602" t="s">
        <v>1758</v>
      </c>
    </row>
    <row r="603" spans="1:9" x14ac:dyDescent="0.45">
      <c r="A603" t="s">
        <v>11759</v>
      </c>
      <c r="B603">
        <v>7</v>
      </c>
      <c r="C603" t="s">
        <v>1756</v>
      </c>
      <c r="D603" t="s">
        <v>1755</v>
      </c>
      <c r="E603" t="s">
        <v>720</v>
      </c>
      <c r="F603">
        <v>2020</v>
      </c>
      <c r="G603" t="s">
        <v>1753</v>
      </c>
      <c r="H603" t="s">
        <v>1752</v>
      </c>
      <c r="I603" t="s">
        <v>1751</v>
      </c>
    </row>
    <row r="604" spans="1:9" x14ac:dyDescent="0.45">
      <c r="A604" t="s">
        <v>11759</v>
      </c>
      <c r="B604">
        <v>7</v>
      </c>
      <c r="C604" t="s">
        <v>1749</v>
      </c>
      <c r="D604" t="s">
        <v>1748</v>
      </c>
      <c r="E604" t="s">
        <v>720</v>
      </c>
      <c r="F604">
        <v>2020</v>
      </c>
      <c r="G604" t="s">
        <v>1745</v>
      </c>
      <c r="H604" t="s">
        <v>1744</v>
      </c>
      <c r="I604" t="s">
        <v>1743</v>
      </c>
    </row>
    <row r="605" spans="1:9" x14ac:dyDescent="0.45">
      <c r="A605" t="s">
        <v>11759</v>
      </c>
      <c r="B605">
        <v>7</v>
      </c>
      <c r="C605" t="s">
        <v>1741</v>
      </c>
      <c r="D605" t="s">
        <v>1740</v>
      </c>
      <c r="E605" t="s">
        <v>1739</v>
      </c>
      <c r="F605">
        <v>2019</v>
      </c>
      <c r="G605" t="s">
        <v>1737</v>
      </c>
      <c r="H605" t="s">
        <v>1736</v>
      </c>
      <c r="I605" t="s">
        <v>1735</v>
      </c>
    </row>
    <row r="606" spans="1:9" x14ac:dyDescent="0.45">
      <c r="A606" t="s">
        <v>11759</v>
      </c>
      <c r="B606">
        <v>7</v>
      </c>
      <c r="C606" t="s">
        <v>1733</v>
      </c>
      <c r="D606" t="s">
        <v>1732</v>
      </c>
      <c r="E606" t="s">
        <v>1731</v>
      </c>
      <c r="F606">
        <v>2019</v>
      </c>
      <c r="G606" t="s">
        <v>1730</v>
      </c>
      <c r="H606" t="s">
        <v>1729</v>
      </c>
      <c r="I606" t="s">
        <v>1728</v>
      </c>
    </row>
    <row r="607" spans="1:9" x14ac:dyDescent="0.45">
      <c r="A607" t="s">
        <v>11759</v>
      </c>
      <c r="B607">
        <v>7</v>
      </c>
      <c r="C607" t="s">
        <v>1726</v>
      </c>
      <c r="D607" t="s">
        <v>1725</v>
      </c>
      <c r="E607" t="s">
        <v>773</v>
      </c>
      <c r="F607">
        <v>2019</v>
      </c>
      <c r="G607" t="s">
        <v>1723</v>
      </c>
      <c r="H607" t="s">
        <v>1722</v>
      </c>
      <c r="I607" t="s">
        <v>1721</v>
      </c>
    </row>
    <row r="608" spans="1:9" x14ac:dyDescent="0.45">
      <c r="A608" t="s">
        <v>11759</v>
      </c>
      <c r="B608">
        <v>7</v>
      </c>
      <c r="C608" t="s">
        <v>1719</v>
      </c>
      <c r="D608" t="s">
        <v>1718</v>
      </c>
      <c r="E608" t="s">
        <v>1717</v>
      </c>
      <c r="F608">
        <v>2019</v>
      </c>
      <c r="G608" t="s">
        <v>1714</v>
      </c>
      <c r="H608" t="s">
        <v>1713</v>
      </c>
      <c r="I608" t="s">
        <v>1712</v>
      </c>
    </row>
    <row r="609" spans="1:9" x14ac:dyDescent="0.45">
      <c r="A609" t="s">
        <v>11759</v>
      </c>
      <c r="B609">
        <v>7</v>
      </c>
      <c r="C609" t="s">
        <v>1710</v>
      </c>
      <c r="D609" t="s">
        <v>1709</v>
      </c>
      <c r="E609" t="s">
        <v>1185</v>
      </c>
      <c r="F609">
        <v>2020</v>
      </c>
      <c r="G609" t="s">
        <v>1708</v>
      </c>
      <c r="H609" t="s">
        <v>1707</v>
      </c>
      <c r="I609" t="s">
        <v>1706</v>
      </c>
    </row>
    <row r="610" spans="1:9" x14ac:dyDescent="0.45">
      <c r="A610" t="s">
        <v>11759</v>
      </c>
      <c r="B610">
        <v>7</v>
      </c>
      <c r="C610" t="s">
        <v>1704</v>
      </c>
      <c r="D610" t="s">
        <v>1703</v>
      </c>
      <c r="E610" t="s">
        <v>1702</v>
      </c>
      <c r="F610">
        <v>2019</v>
      </c>
      <c r="G610" t="s">
        <v>1700</v>
      </c>
      <c r="H610" t="s">
        <v>1699</v>
      </c>
      <c r="I610" t="s">
        <v>1698</v>
      </c>
    </row>
    <row r="611" spans="1:9" x14ac:dyDescent="0.45">
      <c r="A611" t="s">
        <v>11759</v>
      </c>
      <c r="B611">
        <v>7</v>
      </c>
      <c r="C611" t="s">
        <v>1696</v>
      </c>
      <c r="D611" t="s">
        <v>1695</v>
      </c>
      <c r="E611" t="s">
        <v>1694</v>
      </c>
      <c r="F611">
        <v>2019</v>
      </c>
      <c r="G611" t="s">
        <v>1692</v>
      </c>
      <c r="H611" t="s">
        <v>1691</v>
      </c>
      <c r="I611" t="s">
        <v>1690</v>
      </c>
    </row>
    <row r="612" spans="1:9" x14ac:dyDescent="0.45">
      <c r="A612" t="s">
        <v>11759</v>
      </c>
      <c r="B612">
        <v>5</v>
      </c>
      <c r="C612" t="s">
        <v>1688</v>
      </c>
      <c r="D612" t="s">
        <v>1687</v>
      </c>
      <c r="F612">
        <v>2019</v>
      </c>
      <c r="G612" t="s">
        <v>1685</v>
      </c>
      <c r="H612" t="s">
        <v>1680</v>
      </c>
      <c r="I612" t="s">
        <v>1679</v>
      </c>
    </row>
    <row r="613" spans="1:9" x14ac:dyDescent="0.45">
      <c r="A613" t="s">
        <v>11759</v>
      </c>
      <c r="B613">
        <v>7</v>
      </c>
      <c r="C613" t="s">
        <v>1677</v>
      </c>
      <c r="D613" t="s">
        <v>1676</v>
      </c>
      <c r="E613" t="s">
        <v>1675</v>
      </c>
      <c r="F613">
        <v>2020</v>
      </c>
      <c r="G613" t="s">
        <v>1674</v>
      </c>
    </row>
    <row r="614" spans="1:9" x14ac:dyDescent="0.45">
      <c r="A614" t="s">
        <v>11759</v>
      </c>
      <c r="B614">
        <v>7</v>
      </c>
      <c r="C614" t="s">
        <v>1672</v>
      </c>
      <c r="D614" t="s">
        <v>1671</v>
      </c>
      <c r="E614" t="s">
        <v>795</v>
      </c>
      <c r="F614">
        <v>2019</v>
      </c>
      <c r="G614" t="s">
        <v>1669</v>
      </c>
      <c r="H614" t="s">
        <v>1668</v>
      </c>
      <c r="I614" t="s">
        <v>1667</v>
      </c>
    </row>
    <row r="615" spans="1:9" x14ac:dyDescent="0.45">
      <c r="A615" t="s">
        <v>11759</v>
      </c>
      <c r="B615">
        <v>7</v>
      </c>
      <c r="C615" t="s">
        <v>1665</v>
      </c>
      <c r="D615" t="s">
        <v>1664</v>
      </c>
      <c r="E615" t="s">
        <v>893</v>
      </c>
      <c r="F615">
        <v>2020</v>
      </c>
      <c r="G615" t="s">
        <v>1662</v>
      </c>
      <c r="H615" t="s">
        <v>1661</v>
      </c>
      <c r="I615" t="s">
        <v>1660</v>
      </c>
    </row>
    <row r="616" spans="1:9" x14ac:dyDescent="0.45">
      <c r="A616" t="s">
        <v>11759</v>
      </c>
      <c r="B616">
        <v>7</v>
      </c>
      <c r="C616" t="s">
        <v>1658</v>
      </c>
      <c r="D616" t="s">
        <v>1657</v>
      </c>
      <c r="E616" t="s">
        <v>1417</v>
      </c>
      <c r="F616">
        <v>2020</v>
      </c>
      <c r="G616" t="s">
        <v>1656</v>
      </c>
      <c r="H616" t="s">
        <v>1655</v>
      </c>
      <c r="I616" t="s">
        <v>1654</v>
      </c>
    </row>
    <row r="617" spans="1:9" x14ac:dyDescent="0.45">
      <c r="A617" t="s">
        <v>11759</v>
      </c>
      <c r="B617">
        <v>7</v>
      </c>
      <c r="C617" t="s">
        <v>1652</v>
      </c>
      <c r="D617" t="s">
        <v>1651</v>
      </c>
      <c r="E617" t="s">
        <v>795</v>
      </c>
      <c r="F617">
        <v>2018</v>
      </c>
      <c r="G617" t="s">
        <v>1649</v>
      </c>
    </row>
    <row r="618" spans="1:9" x14ac:dyDescent="0.45">
      <c r="A618" t="s">
        <v>11759</v>
      </c>
      <c r="B618">
        <v>7</v>
      </c>
      <c r="C618" t="s">
        <v>1647</v>
      </c>
      <c r="D618" t="s">
        <v>1646</v>
      </c>
      <c r="E618" t="s">
        <v>893</v>
      </c>
      <c r="F618">
        <v>2019</v>
      </c>
      <c r="G618" t="s">
        <v>1644</v>
      </c>
      <c r="H618" t="s">
        <v>1643</v>
      </c>
      <c r="I618" t="s">
        <v>1642</v>
      </c>
    </row>
    <row r="619" spans="1:9" x14ac:dyDescent="0.45">
      <c r="A619" t="s">
        <v>11759</v>
      </c>
      <c r="B619">
        <v>7</v>
      </c>
      <c r="C619" t="s">
        <v>1640</v>
      </c>
      <c r="D619" t="s">
        <v>1639</v>
      </c>
      <c r="E619" t="s">
        <v>640</v>
      </c>
      <c r="F619">
        <v>2019</v>
      </c>
      <c r="G619" t="s">
        <v>1637</v>
      </c>
      <c r="H619" t="s">
        <v>1636</v>
      </c>
      <c r="I619" t="s">
        <v>1635</v>
      </c>
    </row>
    <row r="620" spans="1:9" x14ac:dyDescent="0.45">
      <c r="A620" t="s">
        <v>11759</v>
      </c>
      <c r="B620">
        <v>7</v>
      </c>
      <c r="C620" t="s">
        <v>1633</v>
      </c>
      <c r="D620" t="s">
        <v>1632</v>
      </c>
      <c r="E620" t="s">
        <v>720</v>
      </c>
      <c r="F620">
        <v>2020</v>
      </c>
      <c r="G620" t="s">
        <v>1629</v>
      </c>
      <c r="H620" t="s">
        <v>1628</v>
      </c>
      <c r="I620" t="s">
        <v>1627</v>
      </c>
    </row>
    <row r="621" spans="1:9" x14ac:dyDescent="0.45">
      <c r="A621" t="s">
        <v>11759</v>
      </c>
      <c r="B621">
        <v>7</v>
      </c>
      <c r="C621" t="s">
        <v>1625</v>
      </c>
      <c r="D621" t="s">
        <v>1624</v>
      </c>
      <c r="E621" t="s">
        <v>605</v>
      </c>
      <c r="F621">
        <v>2020</v>
      </c>
      <c r="G621" t="s">
        <v>1623</v>
      </c>
      <c r="H621" t="s">
        <v>1622</v>
      </c>
      <c r="I621" t="s">
        <v>1621</v>
      </c>
    </row>
    <row r="622" spans="1:9" x14ac:dyDescent="0.45">
      <c r="A622" t="s">
        <v>11759</v>
      </c>
      <c r="B622">
        <v>7</v>
      </c>
      <c r="C622" t="s">
        <v>1619</v>
      </c>
      <c r="D622" t="s">
        <v>1618</v>
      </c>
      <c r="E622" t="s">
        <v>795</v>
      </c>
      <c r="F622">
        <v>2019</v>
      </c>
      <c r="G622" t="s">
        <v>1616</v>
      </c>
      <c r="H622" t="s">
        <v>1615</v>
      </c>
      <c r="I622" t="s">
        <v>1614</v>
      </c>
    </row>
    <row r="623" spans="1:9" x14ac:dyDescent="0.45">
      <c r="A623" t="s">
        <v>11759</v>
      </c>
      <c r="B623">
        <v>7</v>
      </c>
      <c r="C623" t="s">
        <v>1612</v>
      </c>
      <c r="D623" t="s">
        <v>1611</v>
      </c>
      <c r="E623" t="s">
        <v>766</v>
      </c>
      <c r="F623">
        <v>2020</v>
      </c>
      <c r="G623" t="s">
        <v>1609</v>
      </c>
      <c r="H623" t="s">
        <v>1608</v>
      </c>
      <c r="I623" t="s">
        <v>1607</v>
      </c>
    </row>
    <row r="624" spans="1:9" x14ac:dyDescent="0.45">
      <c r="A624" t="s">
        <v>11759</v>
      </c>
      <c r="B624">
        <v>7</v>
      </c>
      <c r="C624" t="s">
        <v>1605</v>
      </c>
      <c r="D624" t="s">
        <v>1604</v>
      </c>
      <c r="E624" t="s">
        <v>979</v>
      </c>
      <c r="F624">
        <v>2019</v>
      </c>
      <c r="G624" t="s">
        <v>1602</v>
      </c>
      <c r="H624" t="s">
        <v>1601</v>
      </c>
      <c r="I624" t="s">
        <v>1600</v>
      </c>
    </row>
    <row r="625" spans="1:9" x14ac:dyDescent="0.45">
      <c r="A625" t="s">
        <v>11759</v>
      </c>
      <c r="B625">
        <v>7</v>
      </c>
      <c r="C625" t="s">
        <v>1598</v>
      </c>
      <c r="D625" t="s">
        <v>1597</v>
      </c>
      <c r="E625" t="s">
        <v>1596</v>
      </c>
      <c r="F625">
        <v>2020</v>
      </c>
      <c r="G625" t="s">
        <v>1594</v>
      </c>
      <c r="H625" t="s">
        <v>1593</v>
      </c>
      <c r="I625" t="s">
        <v>1592</v>
      </c>
    </row>
    <row r="626" spans="1:9" x14ac:dyDescent="0.45">
      <c r="A626" t="s">
        <v>11759</v>
      </c>
      <c r="B626">
        <v>7</v>
      </c>
      <c r="C626" t="s">
        <v>1590</v>
      </c>
      <c r="D626" t="s">
        <v>1589</v>
      </c>
      <c r="E626" t="s">
        <v>626</v>
      </c>
      <c r="F626">
        <v>2019</v>
      </c>
      <c r="G626" t="s">
        <v>1587</v>
      </c>
      <c r="H626" t="s">
        <v>1586</v>
      </c>
      <c r="I626" t="s">
        <v>1585</v>
      </c>
    </row>
    <row r="627" spans="1:9" x14ac:dyDescent="0.45">
      <c r="A627" t="s">
        <v>11759</v>
      </c>
      <c r="B627">
        <v>7</v>
      </c>
      <c r="C627" t="s">
        <v>1583</v>
      </c>
      <c r="D627" t="s">
        <v>1582</v>
      </c>
      <c r="E627" t="s">
        <v>1581</v>
      </c>
      <c r="F627">
        <v>2019</v>
      </c>
      <c r="G627" t="s">
        <v>1579</v>
      </c>
      <c r="H627" t="s">
        <v>1578</v>
      </c>
      <c r="I627" t="s">
        <v>1577</v>
      </c>
    </row>
    <row r="628" spans="1:9" x14ac:dyDescent="0.45">
      <c r="A628" t="s">
        <v>11759</v>
      </c>
      <c r="B628">
        <v>7</v>
      </c>
      <c r="C628" t="s">
        <v>1575</v>
      </c>
      <c r="D628" t="s">
        <v>1574</v>
      </c>
      <c r="E628" t="s">
        <v>720</v>
      </c>
      <c r="F628">
        <v>2019</v>
      </c>
      <c r="G628" t="s">
        <v>1572</v>
      </c>
      <c r="H628" t="s">
        <v>1571</v>
      </c>
      <c r="I628" t="s">
        <v>1570</v>
      </c>
    </row>
    <row r="629" spans="1:9" x14ac:dyDescent="0.45">
      <c r="A629" t="s">
        <v>11759</v>
      </c>
      <c r="B629">
        <v>7</v>
      </c>
      <c r="C629" t="s">
        <v>1568</v>
      </c>
      <c r="D629" t="s">
        <v>1567</v>
      </c>
      <c r="E629" t="s">
        <v>830</v>
      </c>
      <c r="F629">
        <v>2019</v>
      </c>
      <c r="G629" t="s">
        <v>1565</v>
      </c>
      <c r="H629" t="s">
        <v>1564</v>
      </c>
      <c r="I629" t="s">
        <v>1563</v>
      </c>
    </row>
    <row r="630" spans="1:9" x14ac:dyDescent="0.45">
      <c r="A630" t="s">
        <v>11759</v>
      </c>
      <c r="B630">
        <v>7</v>
      </c>
      <c r="C630" t="s">
        <v>1561</v>
      </c>
      <c r="D630" t="s">
        <v>1560</v>
      </c>
      <c r="E630" t="s">
        <v>1559</v>
      </c>
      <c r="F630">
        <v>2018</v>
      </c>
      <c r="G630" t="s">
        <v>1558</v>
      </c>
      <c r="H630" t="s">
        <v>1557</v>
      </c>
      <c r="I630" t="s">
        <v>1556</v>
      </c>
    </row>
    <row r="631" spans="1:9" x14ac:dyDescent="0.45">
      <c r="A631" t="s">
        <v>11759</v>
      </c>
      <c r="B631">
        <v>7</v>
      </c>
      <c r="C631" t="s">
        <v>1554</v>
      </c>
      <c r="D631" t="s">
        <v>1553</v>
      </c>
      <c r="E631" t="s">
        <v>1552</v>
      </c>
      <c r="F631">
        <v>2020</v>
      </c>
      <c r="G631" t="s">
        <v>1551</v>
      </c>
      <c r="H631" t="s">
        <v>1550</v>
      </c>
      <c r="I631" t="s">
        <v>1549</v>
      </c>
    </row>
    <row r="632" spans="1:9" x14ac:dyDescent="0.45">
      <c r="A632" t="s">
        <v>11759</v>
      </c>
      <c r="B632">
        <v>7</v>
      </c>
      <c r="C632" t="s">
        <v>1547</v>
      </c>
      <c r="D632" t="s">
        <v>1546</v>
      </c>
      <c r="E632" t="s">
        <v>902</v>
      </c>
      <c r="F632">
        <v>2020</v>
      </c>
      <c r="G632" t="s">
        <v>1543</v>
      </c>
      <c r="H632" t="s">
        <v>1542</v>
      </c>
      <c r="I632" t="s">
        <v>1541</v>
      </c>
    </row>
    <row r="633" spans="1:9" x14ac:dyDescent="0.45">
      <c r="A633" t="s">
        <v>11759</v>
      </c>
      <c r="B633">
        <v>7</v>
      </c>
      <c r="C633" t="s">
        <v>1539</v>
      </c>
      <c r="D633" t="s">
        <v>1538</v>
      </c>
      <c r="E633" t="s">
        <v>640</v>
      </c>
      <c r="F633">
        <v>2019</v>
      </c>
      <c r="G633" t="s">
        <v>1536</v>
      </c>
      <c r="H633" t="s">
        <v>1535</v>
      </c>
      <c r="I633" t="s">
        <v>1534</v>
      </c>
    </row>
    <row r="634" spans="1:9" x14ac:dyDescent="0.45">
      <c r="A634" t="s">
        <v>11759</v>
      </c>
      <c r="B634">
        <v>7</v>
      </c>
      <c r="C634" t="s">
        <v>1532</v>
      </c>
      <c r="D634" t="s">
        <v>1531</v>
      </c>
      <c r="E634" t="s">
        <v>930</v>
      </c>
      <c r="F634">
        <v>2019</v>
      </c>
      <c r="G634" t="s">
        <v>1528</v>
      </c>
      <c r="H634" t="s">
        <v>1527</v>
      </c>
      <c r="I634" t="s">
        <v>1526</v>
      </c>
    </row>
    <row r="635" spans="1:9" x14ac:dyDescent="0.45">
      <c r="A635" t="s">
        <v>11759</v>
      </c>
      <c r="B635">
        <v>7</v>
      </c>
      <c r="C635" t="s">
        <v>1524</v>
      </c>
      <c r="D635" t="s">
        <v>1523</v>
      </c>
      <c r="E635" t="s">
        <v>655</v>
      </c>
      <c r="F635">
        <v>2019</v>
      </c>
      <c r="G635" t="s">
        <v>1522</v>
      </c>
      <c r="H635" t="s">
        <v>1521</v>
      </c>
      <c r="I635" t="s">
        <v>1520</v>
      </c>
    </row>
    <row r="636" spans="1:9" x14ac:dyDescent="0.45">
      <c r="A636" t="s">
        <v>11759</v>
      </c>
      <c r="B636">
        <v>7</v>
      </c>
      <c r="C636" t="s">
        <v>1518</v>
      </c>
      <c r="D636" t="s">
        <v>1517</v>
      </c>
      <c r="E636" t="s">
        <v>902</v>
      </c>
      <c r="F636">
        <v>2019</v>
      </c>
      <c r="G636" t="s">
        <v>1514</v>
      </c>
      <c r="H636" t="s">
        <v>1513</v>
      </c>
      <c r="I636" t="s">
        <v>1512</v>
      </c>
    </row>
    <row r="637" spans="1:9" x14ac:dyDescent="0.45">
      <c r="A637" t="s">
        <v>11759</v>
      </c>
      <c r="B637">
        <v>7</v>
      </c>
      <c r="C637" t="s">
        <v>1510</v>
      </c>
      <c r="D637" t="s">
        <v>1509</v>
      </c>
      <c r="E637" t="s">
        <v>830</v>
      </c>
      <c r="F637">
        <v>2019</v>
      </c>
      <c r="G637" t="s">
        <v>1508</v>
      </c>
      <c r="H637" t="s">
        <v>1507</v>
      </c>
      <c r="I637" t="s">
        <v>1506</v>
      </c>
    </row>
    <row r="638" spans="1:9" x14ac:dyDescent="0.45">
      <c r="A638" t="s">
        <v>11759</v>
      </c>
      <c r="B638">
        <v>7</v>
      </c>
      <c r="C638" t="s">
        <v>1504</v>
      </c>
      <c r="D638" t="s">
        <v>1503</v>
      </c>
      <c r="E638" t="s">
        <v>720</v>
      </c>
      <c r="F638">
        <v>2019</v>
      </c>
      <c r="G638" t="s">
        <v>1501</v>
      </c>
      <c r="H638" t="s">
        <v>1500</v>
      </c>
      <c r="I638" t="s">
        <v>1499</v>
      </c>
    </row>
    <row r="639" spans="1:9" x14ac:dyDescent="0.45">
      <c r="A639" t="s">
        <v>11759</v>
      </c>
      <c r="B639">
        <v>7</v>
      </c>
      <c r="C639" t="s">
        <v>1497</v>
      </c>
      <c r="D639" t="s">
        <v>1496</v>
      </c>
      <c r="E639" t="s">
        <v>1495</v>
      </c>
      <c r="F639">
        <v>2019</v>
      </c>
      <c r="G639" t="s">
        <v>1493</v>
      </c>
      <c r="H639" t="s">
        <v>1492</v>
      </c>
      <c r="I639" t="s">
        <v>1491</v>
      </c>
    </row>
    <row r="640" spans="1:9" x14ac:dyDescent="0.45">
      <c r="A640" t="s">
        <v>11759</v>
      </c>
      <c r="B640">
        <v>7</v>
      </c>
      <c r="C640" t="s">
        <v>1489</v>
      </c>
      <c r="D640" t="s">
        <v>1488</v>
      </c>
      <c r="E640" t="s">
        <v>830</v>
      </c>
      <c r="F640">
        <v>2020</v>
      </c>
      <c r="G640" t="s">
        <v>1487</v>
      </c>
      <c r="H640" t="s">
        <v>1486</v>
      </c>
      <c r="I640" t="s">
        <v>1485</v>
      </c>
    </row>
    <row r="641" spans="1:9" x14ac:dyDescent="0.45">
      <c r="A641" t="s">
        <v>11759</v>
      </c>
      <c r="B641">
        <v>7</v>
      </c>
      <c r="C641" t="s">
        <v>1483</v>
      </c>
      <c r="D641" t="s">
        <v>1482</v>
      </c>
      <c r="E641" t="s">
        <v>1481</v>
      </c>
      <c r="F641">
        <v>2020</v>
      </c>
      <c r="G641" t="s">
        <v>1478</v>
      </c>
      <c r="H641" t="s">
        <v>1477</v>
      </c>
      <c r="I641" t="s">
        <v>1476</v>
      </c>
    </row>
    <row r="642" spans="1:9" x14ac:dyDescent="0.45">
      <c r="A642" t="s">
        <v>11759</v>
      </c>
      <c r="B642">
        <v>7</v>
      </c>
      <c r="C642" t="s">
        <v>1474</v>
      </c>
      <c r="D642" t="s">
        <v>1473</v>
      </c>
      <c r="E642" t="s">
        <v>960</v>
      </c>
      <c r="F642">
        <v>2020</v>
      </c>
      <c r="G642" t="s">
        <v>1470</v>
      </c>
      <c r="H642" t="s">
        <v>1469</v>
      </c>
      <c r="I642" t="s">
        <v>1468</v>
      </c>
    </row>
    <row r="643" spans="1:9" x14ac:dyDescent="0.45">
      <c r="A643" t="s">
        <v>11759</v>
      </c>
      <c r="B643">
        <v>7</v>
      </c>
      <c r="C643" t="s">
        <v>1466</v>
      </c>
      <c r="D643" t="s">
        <v>1465</v>
      </c>
      <c r="E643" t="s">
        <v>766</v>
      </c>
      <c r="F643">
        <v>2019</v>
      </c>
      <c r="G643" t="s">
        <v>1463</v>
      </c>
      <c r="H643" t="s">
        <v>1462</v>
      </c>
      <c r="I643" t="s">
        <v>1461</v>
      </c>
    </row>
    <row r="644" spans="1:9" x14ac:dyDescent="0.45">
      <c r="A644" t="s">
        <v>11759</v>
      </c>
      <c r="B644">
        <v>7</v>
      </c>
      <c r="C644" t="s">
        <v>1459</v>
      </c>
      <c r="D644" t="s">
        <v>1458</v>
      </c>
      <c r="E644" t="s">
        <v>1125</v>
      </c>
      <c r="F644">
        <v>2020</v>
      </c>
      <c r="G644" t="s">
        <v>1455</v>
      </c>
      <c r="H644" t="s">
        <v>1454</v>
      </c>
      <c r="I644" t="s">
        <v>1453</v>
      </c>
    </row>
    <row r="645" spans="1:9" x14ac:dyDescent="0.45">
      <c r="A645" t="s">
        <v>11759</v>
      </c>
      <c r="B645">
        <v>7</v>
      </c>
      <c r="C645" t="s">
        <v>1451</v>
      </c>
      <c r="D645" t="s">
        <v>1450</v>
      </c>
      <c r="E645" t="s">
        <v>1449</v>
      </c>
      <c r="F645">
        <v>2020</v>
      </c>
      <c r="G645" t="s">
        <v>1446</v>
      </c>
      <c r="H645" t="s">
        <v>1445</v>
      </c>
      <c r="I645" t="s">
        <v>1444</v>
      </c>
    </row>
    <row r="646" spans="1:9" x14ac:dyDescent="0.45">
      <c r="A646" t="s">
        <v>11759</v>
      </c>
      <c r="B646">
        <v>7</v>
      </c>
      <c r="C646" t="s">
        <v>1442</v>
      </c>
      <c r="D646" t="s">
        <v>1441</v>
      </c>
      <c r="E646" t="s">
        <v>1417</v>
      </c>
      <c r="F646">
        <v>2020</v>
      </c>
      <c r="G646" t="s">
        <v>1439</v>
      </c>
      <c r="H646" t="s">
        <v>1438</v>
      </c>
      <c r="I646" t="s">
        <v>1437</v>
      </c>
    </row>
    <row r="647" spans="1:9" x14ac:dyDescent="0.45">
      <c r="A647" t="s">
        <v>11759</v>
      </c>
      <c r="B647">
        <v>7</v>
      </c>
      <c r="C647" t="s">
        <v>1435</v>
      </c>
      <c r="D647" t="s">
        <v>1434</v>
      </c>
      <c r="E647" t="s">
        <v>902</v>
      </c>
      <c r="F647">
        <v>2020</v>
      </c>
      <c r="G647" t="s">
        <v>1431</v>
      </c>
      <c r="H647" t="s">
        <v>1430</v>
      </c>
      <c r="I647" t="s">
        <v>1429</v>
      </c>
    </row>
    <row r="648" spans="1:9" x14ac:dyDescent="0.45">
      <c r="A648" t="s">
        <v>11759</v>
      </c>
      <c r="B648">
        <v>7</v>
      </c>
      <c r="C648" t="s">
        <v>1427</v>
      </c>
      <c r="D648" t="s">
        <v>1426</v>
      </c>
      <c r="E648" t="s">
        <v>1425</v>
      </c>
      <c r="F648">
        <v>2020</v>
      </c>
      <c r="G648" t="s">
        <v>1423</v>
      </c>
      <c r="H648" t="s">
        <v>1422</v>
      </c>
      <c r="I648" t="s">
        <v>1421</v>
      </c>
    </row>
    <row r="649" spans="1:9" x14ac:dyDescent="0.45">
      <c r="A649" t="s">
        <v>11759</v>
      </c>
      <c r="B649">
        <v>7</v>
      </c>
      <c r="C649" t="s">
        <v>1419</v>
      </c>
      <c r="D649" t="s">
        <v>1418</v>
      </c>
      <c r="E649" t="s">
        <v>1417</v>
      </c>
      <c r="F649">
        <v>2019</v>
      </c>
      <c r="G649" t="s">
        <v>1415</v>
      </c>
      <c r="H649" t="s">
        <v>1414</v>
      </c>
      <c r="I649" t="s">
        <v>1413</v>
      </c>
    </row>
    <row r="650" spans="1:9" x14ac:dyDescent="0.45">
      <c r="A650" t="s">
        <v>11759</v>
      </c>
      <c r="B650">
        <v>7</v>
      </c>
      <c r="C650" t="s">
        <v>1411</v>
      </c>
      <c r="D650" t="s">
        <v>1410</v>
      </c>
      <c r="E650" t="s">
        <v>690</v>
      </c>
      <c r="F650">
        <v>2019</v>
      </c>
      <c r="G650" t="s">
        <v>1408</v>
      </c>
      <c r="H650" t="s">
        <v>1407</v>
      </c>
      <c r="I650" t="s">
        <v>1406</v>
      </c>
    </row>
    <row r="651" spans="1:9" x14ac:dyDescent="0.45">
      <c r="A651" t="s">
        <v>11759</v>
      </c>
      <c r="B651">
        <v>7</v>
      </c>
      <c r="C651" t="s">
        <v>1404</v>
      </c>
      <c r="D651" t="s">
        <v>1403</v>
      </c>
      <c r="E651" t="s">
        <v>1402</v>
      </c>
      <c r="F651">
        <v>2019</v>
      </c>
      <c r="G651" t="s">
        <v>1400</v>
      </c>
      <c r="H651" t="s">
        <v>1399</v>
      </c>
      <c r="I651" t="s">
        <v>1398</v>
      </c>
    </row>
    <row r="652" spans="1:9" x14ac:dyDescent="0.45">
      <c r="A652" t="s">
        <v>11759</v>
      </c>
      <c r="B652">
        <v>7</v>
      </c>
      <c r="C652" t="s">
        <v>1396</v>
      </c>
      <c r="D652" t="s">
        <v>1395</v>
      </c>
      <c r="E652" t="s">
        <v>1394</v>
      </c>
      <c r="F652">
        <v>2020</v>
      </c>
      <c r="G652" t="s">
        <v>1392</v>
      </c>
      <c r="H652" t="s">
        <v>1391</v>
      </c>
      <c r="I652" t="s">
        <v>1390</v>
      </c>
    </row>
    <row r="653" spans="1:9" x14ac:dyDescent="0.45">
      <c r="A653" t="s">
        <v>11759</v>
      </c>
      <c r="B653">
        <v>7</v>
      </c>
      <c r="C653" t="s">
        <v>1388</v>
      </c>
      <c r="D653" t="s">
        <v>1387</v>
      </c>
      <c r="E653" t="s">
        <v>1386</v>
      </c>
      <c r="F653">
        <v>2019</v>
      </c>
      <c r="G653" t="s">
        <v>1384</v>
      </c>
      <c r="H653" t="s">
        <v>1383</v>
      </c>
      <c r="I653" t="s">
        <v>1382</v>
      </c>
    </row>
    <row r="654" spans="1:9" x14ac:dyDescent="0.45">
      <c r="A654" t="s">
        <v>11759</v>
      </c>
      <c r="B654">
        <v>7</v>
      </c>
      <c r="C654" t="s">
        <v>1380</v>
      </c>
      <c r="D654" t="s">
        <v>1379</v>
      </c>
      <c r="E654" t="s">
        <v>1378</v>
      </c>
      <c r="F654">
        <v>2020</v>
      </c>
      <c r="G654" t="s">
        <v>1377</v>
      </c>
      <c r="H654" t="s">
        <v>1376</v>
      </c>
      <c r="I654" t="s">
        <v>1375</v>
      </c>
    </row>
    <row r="655" spans="1:9" x14ac:dyDescent="0.45">
      <c r="A655" t="s">
        <v>11759</v>
      </c>
      <c r="B655">
        <v>7</v>
      </c>
      <c r="C655" t="s">
        <v>1359</v>
      </c>
      <c r="D655" t="s">
        <v>1373</v>
      </c>
      <c r="E655" t="s">
        <v>720</v>
      </c>
      <c r="F655">
        <v>2020</v>
      </c>
      <c r="G655" t="s">
        <v>1370</v>
      </c>
      <c r="H655" t="s">
        <v>1369</v>
      </c>
      <c r="I655" t="s">
        <v>1368</v>
      </c>
    </row>
    <row r="656" spans="1:9" x14ac:dyDescent="0.45">
      <c r="A656" t="s">
        <v>11759</v>
      </c>
      <c r="B656">
        <v>7</v>
      </c>
      <c r="C656" t="s">
        <v>1366</v>
      </c>
      <c r="D656" t="s">
        <v>1365</v>
      </c>
      <c r="E656" t="s">
        <v>1364</v>
      </c>
      <c r="F656">
        <v>2020</v>
      </c>
      <c r="G656" t="s">
        <v>1363</v>
      </c>
      <c r="H656" t="s">
        <v>1362</v>
      </c>
      <c r="I656" t="s">
        <v>1361</v>
      </c>
    </row>
    <row r="657" spans="1:9" x14ac:dyDescent="0.45">
      <c r="A657" t="s">
        <v>11759</v>
      </c>
      <c r="B657">
        <v>7</v>
      </c>
      <c r="C657" t="s">
        <v>1359</v>
      </c>
      <c r="D657" t="s">
        <v>1358</v>
      </c>
      <c r="E657" t="s">
        <v>720</v>
      </c>
      <c r="F657">
        <v>2019</v>
      </c>
      <c r="G657" t="s">
        <v>1355</v>
      </c>
      <c r="H657" t="s">
        <v>1354</v>
      </c>
      <c r="I657" t="s">
        <v>1353</v>
      </c>
    </row>
    <row r="658" spans="1:9" x14ac:dyDescent="0.45">
      <c r="A658" t="s">
        <v>11759</v>
      </c>
      <c r="B658">
        <v>7</v>
      </c>
      <c r="C658" t="s">
        <v>1351</v>
      </c>
      <c r="D658" t="s">
        <v>1350</v>
      </c>
      <c r="E658" t="s">
        <v>1349</v>
      </c>
      <c r="F658">
        <v>2019</v>
      </c>
      <c r="G658" t="s">
        <v>1347</v>
      </c>
      <c r="H658" t="s">
        <v>1346</v>
      </c>
      <c r="I658" t="s">
        <v>1345</v>
      </c>
    </row>
    <row r="659" spans="1:9" x14ac:dyDescent="0.45">
      <c r="A659" t="s">
        <v>11759</v>
      </c>
      <c r="B659">
        <v>7</v>
      </c>
      <c r="C659" t="s">
        <v>1343</v>
      </c>
      <c r="D659" t="s">
        <v>1342</v>
      </c>
      <c r="E659" t="s">
        <v>1341</v>
      </c>
      <c r="F659">
        <v>2020</v>
      </c>
      <c r="G659" t="s">
        <v>1340</v>
      </c>
      <c r="H659" t="s">
        <v>1339</v>
      </c>
      <c r="I659" t="s">
        <v>1338</v>
      </c>
    </row>
    <row r="660" spans="1:9" x14ac:dyDescent="0.45">
      <c r="A660" t="s">
        <v>11759</v>
      </c>
      <c r="B660">
        <v>7</v>
      </c>
      <c r="C660" t="s">
        <v>1336</v>
      </c>
      <c r="D660" t="s">
        <v>1335</v>
      </c>
      <c r="E660" t="s">
        <v>1125</v>
      </c>
      <c r="F660">
        <v>2020</v>
      </c>
      <c r="G660" t="s">
        <v>1332</v>
      </c>
      <c r="H660" t="s">
        <v>1331</v>
      </c>
      <c r="I660" t="s">
        <v>1330</v>
      </c>
    </row>
    <row r="661" spans="1:9" x14ac:dyDescent="0.45">
      <c r="A661" t="s">
        <v>11759</v>
      </c>
      <c r="B661">
        <v>7</v>
      </c>
      <c r="C661" t="s">
        <v>1328</v>
      </c>
      <c r="D661" t="s">
        <v>1327</v>
      </c>
      <c r="E661" t="s">
        <v>720</v>
      </c>
      <c r="F661">
        <v>2019</v>
      </c>
      <c r="G661" t="s">
        <v>1324</v>
      </c>
      <c r="H661" t="s">
        <v>1323</v>
      </c>
      <c r="I661" t="s">
        <v>1322</v>
      </c>
    </row>
    <row r="662" spans="1:9" x14ac:dyDescent="0.45">
      <c r="A662" t="s">
        <v>11759</v>
      </c>
      <c r="B662">
        <v>7</v>
      </c>
      <c r="C662" t="s">
        <v>1320</v>
      </c>
      <c r="D662" t="s">
        <v>1319</v>
      </c>
      <c r="E662" t="s">
        <v>1318</v>
      </c>
      <c r="F662">
        <v>2019</v>
      </c>
      <c r="G662" t="s">
        <v>1316</v>
      </c>
      <c r="H662" t="s">
        <v>1315</v>
      </c>
      <c r="I662" t="s">
        <v>1314</v>
      </c>
    </row>
    <row r="663" spans="1:9" x14ac:dyDescent="0.45">
      <c r="A663" t="s">
        <v>11759</v>
      </c>
      <c r="B663">
        <v>7</v>
      </c>
      <c r="C663" t="s">
        <v>1312</v>
      </c>
      <c r="D663" t="s">
        <v>1311</v>
      </c>
      <c r="E663" t="s">
        <v>720</v>
      </c>
      <c r="F663">
        <v>2020</v>
      </c>
      <c r="G663" t="s">
        <v>1308</v>
      </c>
      <c r="H663" t="s">
        <v>1307</v>
      </c>
      <c r="I663" t="s">
        <v>1306</v>
      </c>
    </row>
    <row r="664" spans="1:9" x14ac:dyDescent="0.45">
      <c r="A664" t="s">
        <v>11759</v>
      </c>
      <c r="B664">
        <v>7</v>
      </c>
      <c r="C664" t="s">
        <v>1304</v>
      </c>
      <c r="D664" t="s">
        <v>1303</v>
      </c>
      <c r="E664" t="s">
        <v>1302</v>
      </c>
      <c r="F664">
        <v>2020</v>
      </c>
      <c r="G664" t="s">
        <v>1301</v>
      </c>
      <c r="H664" t="s">
        <v>1300</v>
      </c>
      <c r="I664" t="s">
        <v>1299</v>
      </c>
    </row>
    <row r="665" spans="1:9" x14ac:dyDescent="0.45">
      <c r="A665" t="s">
        <v>11759</v>
      </c>
      <c r="B665">
        <v>7</v>
      </c>
      <c r="C665" t="s">
        <v>1297</v>
      </c>
      <c r="D665" t="s">
        <v>1296</v>
      </c>
      <c r="E665" t="s">
        <v>1295</v>
      </c>
      <c r="F665">
        <v>2020</v>
      </c>
      <c r="G665" t="s">
        <v>1293</v>
      </c>
      <c r="H665" t="s">
        <v>1292</v>
      </c>
      <c r="I665" t="s">
        <v>1291</v>
      </c>
    </row>
    <row r="666" spans="1:9" x14ac:dyDescent="0.45">
      <c r="A666" t="s">
        <v>11759</v>
      </c>
      <c r="B666">
        <v>7</v>
      </c>
      <c r="C666" t="s">
        <v>1289</v>
      </c>
      <c r="D666" t="s">
        <v>1288</v>
      </c>
      <c r="E666" t="s">
        <v>766</v>
      </c>
      <c r="F666">
        <v>2021</v>
      </c>
      <c r="G666" t="s">
        <v>1287</v>
      </c>
      <c r="H666" t="s">
        <v>1286</v>
      </c>
      <c r="I666" t="s">
        <v>1285</v>
      </c>
    </row>
    <row r="667" spans="1:9" x14ac:dyDescent="0.45">
      <c r="A667" t="s">
        <v>11759</v>
      </c>
      <c r="B667">
        <v>7</v>
      </c>
      <c r="C667" t="s">
        <v>1283</v>
      </c>
      <c r="D667" t="s">
        <v>1282</v>
      </c>
      <c r="E667" t="s">
        <v>1281</v>
      </c>
      <c r="F667">
        <v>2021</v>
      </c>
      <c r="G667" t="s">
        <v>1280</v>
      </c>
      <c r="H667" t="s">
        <v>1279</v>
      </c>
      <c r="I667" t="s">
        <v>1278</v>
      </c>
    </row>
    <row r="668" spans="1:9" x14ac:dyDescent="0.45">
      <c r="A668" t="s">
        <v>11759</v>
      </c>
      <c r="B668">
        <v>7</v>
      </c>
      <c r="C668" t="s">
        <v>1276</v>
      </c>
      <c r="D668" t="s">
        <v>1275</v>
      </c>
      <c r="E668" t="s">
        <v>720</v>
      </c>
      <c r="F668">
        <v>2021</v>
      </c>
      <c r="G668" t="s">
        <v>1273</v>
      </c>
      <c r="H668" t="s">
        <v>1272</v>
      </c>
      <c r="I668" t="s">
        <v>1271</v>
      </c>
    </row>
    <row r="669" spans="1:9" x14ac:dyDescent="0.45">
      <c r="A669" t="s">
        <v>11759</v>
      </c>
      <c r="B669">
        <v>7</v>
      </c>
      <c r="C669" t="s">
        <v>1269</v>
      </c>
      <c r="D669" t="s">
        <v>1268</v>
      </c>
      <c r="E669" t="s">
        <v>1267</v>
      </c>
      <c r="F669">
        <v>2021</v>
      </c>
      <c r="G669" t="s">
        <v>1266</v>
      </c>
      <c r="H669" t="s">
        <v>1265</v>
      </c>
      <c r="I669" t="s">
        <v>1264</v>
      </c>
    </row>
    <row r="670" spans="1:9" x14ac:dyDescent="0.45">
      <c r="A670" t="s">
        <v>11759</v>
      </c>
      <c r="B670">
        <v>7</v>
      </c>
      <c r="C670" t="s">
        <v>1262</v>
      </c>
      <c r="D670" t="s">
        <v>1261</v>
      </c>
      <c r="E670" t="s">
        <v>690</v>
      </c>
      <c r="F670">
        <v>2021</v>
      </c>
      <c r="G670" t="s">
        <v>1260</v>
      </c>
      <c r="H670" t="s">
        <v>1259</v>
      </c>
      <c r="I670" t="s">
        <v>1258</v>
      </c>
    </row>
    <row r="671" spans="1:9" x14ac:dyDescent="0.45">
      <c r="A671" t="s">
        <v>11759</v>
      </c>
      <c r="B671">
        <v>7</v>
      </c>
      <c r="C671" t="s">
        <v>1256</v>
      </c>
      <c r="D671" t="s">
        <v>1255</v>
      </c>
      <c r="E671" t="s">
        <v>766</v>
      </c>
      <c r="F671">
        <v>2020</v>
      </c>
      <c r="G671" t="s">
        <v>1253</v>
      </c>
      <c r="H671" t="s">
        <v>1252</v>
      </c>
      <c r="I671" t="s">
        <v>1251</v>
      </c>
    </row>
    <row r="672" spans="1:9" x14ac:dyDescent="0.45">
      <c r="A672" t="s">
        <v>11759</v>
      </c>
      <c r="B672">
        <v>7</v>
      </c>
      <c r="C672" t="s">
        <v>1249</v>
      </c>
      <c r="D672" t="s">
        <v>1248</v>
      </c>
      <c r="E672" t="s">
        <v>795</v>
      </c>
      <c r="F672">
        <v>2020</v>
      </c>
      <c r="G672" t="s">
        <v>1247</v>
      </c>
      <c r="H672" t="s">
        <v>1246</v>
      </c>
      <c r="I672" t="s">
        <v>1245</v>
      </c>
    </row>
    <row r="673" spans="1:9" x14ac:dyDescent="0.45">
      <c r="A673" t="s">
        <v>11759</v>
      </c>
      <c r="B673">
        <v>7</v>
      </c>
      <c r="C673" t="s">
        <v>1243</v>
      </c>
      <c r="D673" t="s">
        <v>1242</v>
      </c>
      <c r="E673" t="s">
        <v>1241</v>
      </c>
      <c r="F673">
        <v>2021</v>
      </c>
      <c r="G673" t="s">
        <v>1238</v>
      </c>
      <c r="H673" t="s">
        <v>1237</v>
      </c>
      <c r="I673" t="s">
        <v>1236</v>
      </c>
    </row>
    <row r="674" spans="1:9" x14ac:dyDescent="0.45">
      <c r="A674" t="s">
        <v>11759</v>
      </c>
      <c r="B674">
        <v>7</v>
      </c>
      <c r="C674" t="s">
        <v>1234</v>
      </c>
      <c r="D674" t="s">
        <v>1233</v>
      </c>
      <c r="E674" t="s">
        <v>1047</v>
      </c>
      <c r="F674">
        <v>2020</v>
      </c>
      <c r="G674" t="s">
        <v>1232</v>
      </c>
      <c r="H674" t="s">
        <v>1231</v>
      </c>
      <c r="I674" t="s">
        <v>1230</v>
      </c>
    </row>
    <row r="675" spans="1:9" x14ac:dyDescent="0.45">
      <c r="A675" t="s">
        <v>11759</v>
      </c>
      <c r="B675">
        <v>7</v>
      </c>
      <c r="C675" t="s">
        <v>1228</v>
      </c>
      <c r="D675" t="s">
        <v>1227</v>
      </c>
      <c r="E675" t="s">
        <v>633</v>
      </c>
      <c r="F675">
        <v>2021</v>
      </c>
      <c r="G675" t="s">
        <v>1226</v>
      </c>
      <c r="H675" t="s">
        <v>1225</v>
      </c>
      <c r="I675" t="s">
        <v>1224</v>
      </c>
    </row>
    <row r="676" spans="1:9" x14ac:dyDescent="0.45">
      <c r="A676" t="s">
        <v>11759</v>
      </c>
      <c r="B676">
        <v>7</v>
      </c>
      <c r="C676" t="s">
        <v>1222</v>
      </c>
      <c r="D676" t="s">
        <v>1221</v>
      </c>
      <c r="E676" t="s">
        <v>626</v>
      </c>
      <c r="F676">
        <v>2021</v>
      </c>
      <c r="G676" t="s">
        <v>1220</v>
      </c>
      <c r="H676" t="s">
        <v>1219</v>
      </c>
      <c r="I676" t="s">
        <v>1218</v>
      </c>
    </row>
    <row r="677" spans="1:9" x14ac:dyDescent="0.45">
      <c r="A677" t="s">
        <v>11759</v>
      </c>
      <c r="B677">
        <v>7</v>
      </c>
      <c r="C677" t="s">
        <v>1216</v>
      </c>
      <c r="D677" t="s">
        <v>1215</v>
      </c>
      <c r="E677" t="s">
        <v>1214</v>
      </c>
      <c r="F677">
        <v>2021</v>
      </c>
      <c r="G677" t="s">
        <v>1212</v>
      </c>
      <c r="H677" t="s">
        <v>1211</v>
      </c>
      <c r="I677" t="s">
        <v>1210</v>
      </c>
    </row>
    <row r="678" spans="1:9" x14ac:dyDescent="0.45">
      <c r="A678" t="s">
        <v>11759</v>
      </c>
      <c r="B678">
        <v>7</v>
      </c>
      <c r="C678" t="s">
        <v>1208</v>
      </c>
      <c r="D678" t="s">
        <v>1207</v>
      </c>
      <c r="E678" t="s">
        <v>930</v>
      </c>
      <c r="F678">
        <v>2021</v>
      </c>
      <c r="G678" t="s">
        <v>1205</v>
      </c>
      <c r="H678" t="s">
        <v>1204</v>
      </c>
      <c r="I678" t="s">
        <v>1203</v>
      </c>
    </row>
    <row r="679" spans="1:9" x14ac:dyDescent="0.45">
      <c r="A679" t="s">
        <v>11759</v>
      </c>
      <c r="B679">
        <v>7</v>
      </c>
      <c r="C679" t="s">
        <v>1201</v>
      </c>
      <c r="D679" t="s">
        <v>1200</v>
      </c>
      <c r="E679" t="s">
        <v>1199</v>
      </c>
      <c r="F679">
        <v>2021</v>
      </c>
      <c r="G679" t="s">
        <v>1198</v>
      </c>
      <c r="H679" t="s">
        <v>1197</v>
      </c>
      <c r="I679" t="s">
        <v>1196</v>
      </c>
    </row>
    <row r="680" spans="1:9" x14ac:dyDescent="0.45">
      <c r="A680" t="s">
        <v>11759</v>
      </c>
      <c r="B680">
        <v>7</v>
      </c>
      <c r="C680" t="s">
        <v>1194</v>
      </c>
      <c r="D680" t="s">
        <v>1193</v>
      </c>
      <c r="E680" t="s">
        <v>1192</v>
      </c>
      <c r="F680">
        <v>2020</v>
      </c>
      <c r="G680" t="s">
        <v>1190</v>
      </c>
      <c r="H680" t="s">
        <v>1189</v>
      </c>
    </row>
    <row r="681" spans="1:9" x14ac:dyDescent="0.45">
      <c r="A681" t="s">
        <v>11759</v>
      </c>
      <c r="B681">
        <v>7</v>
      </c>
      <c r="C681" t="s">
        <v>1187</v>
      </c>
      <c r="D681" t="s">
        <v>1186</v>
      </c>
      <c r="E681" t="s">
        <v>1185</v>
      </c>
      <c r="F681">
        <v>2020</v>
      </c>
      <c r="G681" t="s">
        <v>1184</v>
      </c>
      <c r="H681" t="s">
        <v>1183</v>
      </c>
      <c r="I681" t="s">
        <v>1182</v>
      </c>
    </row>
    <row r="682" spans="1:9" x14ac:dyDescent="0.45">
      <c r="A682" t="s">
        <v>11759</v>
      </c>
      <c r="B682">
        <v>7</v>
      </c>
      <c r="C682" t="s">
        <v>1180</v>
      </c>
      <c r="D682" t="s">
        <v>1179</v>
      </c>
      <c r="E682" t="s">
        <v>1178</v>
      </c>
      <c r="F682">
        <v>2021</v>
      </c>
      <c r="G682" t="s">
        <v>1177</v>
      </c>
      <c r="H682" t="s">
        <v>1176</v>
      </c>
      <c r="I682" t="s">
        <v>1175</v>
      </c>
    </row>
    <row r="683" spans="1:9" x14ac:dyDescent="0.45">
      <c r="A683" t="s">
        <v>11759</v>
      </c>
      <c r="B683">
        <v>7</v>
      </c>
      <c r="C683" t="s">
        <v>1173</v>
      </c>
      <c r="D683" t="s">
        <v>1172</v>
      </c>
      <c r="E683" t="s">
        <v>1171</v>
      </c>
      <c r="F683">
        <v>2021</v>
      </c>
      <c r="G683" t="s">
        <v>1169</v>
      </c>
      <c r="H683" t="s">
        <v>1168</v>
      </c>
      <c r="I683" t="s">
        <v>1167</v>
      </c>
    </row>
    <row r="684" spans="1:9" x14ac:dyDescent="0.45">
      <c r="A684" t="s">
        <v>11759</v>
      </c>
      <c r="B684">
        <v>7</v>
      </c>
      <c r="C684" t="s">
        <v>1165</v>
      </c>
      <c r="D684" t="s">
        <v>1164</v>
      </c>
      <c r="E684" t="s">
        <v>626</v>
      </c>
      <c r="F684">
        <v>2021</v>
      </c>
      <c r="G684" t="s">
        <v>1163</v>
      </c>
      <c r="H684" t="s">
        <v>1162</v>
      </c>
      <c r="I684" t="s">
        <v>1161</v>
      </c>
    </row>
    <row r="685" spans="1:9" x14ac:dyDescent="0.45">
      <c r="A685" t="s">
        <v>11759</v>
      </c>
      <c r="B685">
        <v>7</v>
      </c>
      <c r="C685" t="s">
        <v>1159</v>
      </c>
      <c r="D685" t="s">
        <v>1158</v>
      </c>
      <c r="E685" t="s">
        <v>1157</v>
      </c>
      <c r="F685">
        <v>2020</v>
      </c>
      <c r="G685" t="s">
        <v>1156</v>
      </c>
      <c r="H685" t="s">
        <v>1155</v>
      </c>
      <c r="I685" t="s">
        <v>1154</v>
      </c>
    </row>
    <row r="686" spans="1:9" x14ac:dyDescent="0.45">
      <c r="A686" t="s">
        <v>11759</v>
      </c>
      <c r="B686">
        <v>7</v>
      </c>
      <c r="C686" t="s">
        <v>1152</v>
      </c>
      <c r="D686" t="s">
        <v>1151</v>
      </c>
      <c r="E686" t="s">
        <v>690</v>
      </c>
      <c r="F686">
        <v>2021</v>
      </c>
      <c r="G686" t="s">
        <v>1150</v>
      </c>
      <c r="H686" t="s">
        <v>1149</v>
      </c>
      <c r="I686" t="s">
        <v>1148</v>
      </c>
    </row>
    <row r="687" spans="1:9" x14ac:dyDescent="0.45">
      <c r="A687" t="s">
        <v>11759</v>
      </c>
      <c r="B687">
        <v>7</v>
      </c>
      <c r="C687" t="s">
        <v>1146</v>
      </c>
      <c r="D687" t="s">
        <v>1145</v>
      </c>
      <c r="E687" t="s">
        <v>850</v>
      </c>
      <c r="F687">
        <v>2021</v>
      </c>
      <c r="G687" t="s">
        <v>1143</v>
      </c>
      <c r="H687" t="s">
        <v>1142</v>
      </c>
    </row>
    <row r="688" spans="1:9" x14ac:dyDescent="0.45">
      <c r="A688" t="s">
        <v>11759</v>
      </c>
      <c r="B688">
        <v>7</v>
      </c>
      <c r="C688" t="s">
        <v>1140</v>
      </c>
      <c r="D688" t="s">
        <v>1139</v>
      </c>
      <c r="E688" t="s">
        <v>640</v>
      </c>
      <c r="F688">
        <v>2021</v>
      </c>
      <c r="G688" t="s">
        <v>1138</v>
      </c>
      <c r="H688" t="s">
        <v>1137</v>
      </c>
      <c r="I688" t="s">
        <v>1136</v>
      </c>
    </row>
    <row r="689" spans="1:9" x14ac:dyDescent="0.45">
      <c r="A689" t="s">
        <v>11759</v>
      </c>
      <c r="B689">
        <v>7</v>
      </c>
      <c r="C689" t="s">
        <v>1134</v>
      </c>
      <c r="D689" t="s">
        <v>1133</v>
      </c>
      <c r="E689" t="s">
        <v>1132</v>
      </c>
      <c r="F689">
        <v>2021</v>
      </c>
      <c r="G689" t="s">
        <v>1131</v>
      </c>
      <c r="H689" t="s">
        <v>1130</v>
      </c>
      <c r="I689" t="s">
        <v>1129</v>
      </c>
    </row>
    <row r="690" spans="1:9" x14ac:dyDescent="0.45">
      <c r="A690" t="s">
        <v>11759</v>
      </c>
      <c r="B690">
        <v>7</v>
      </c>
      <c r="C690" t="s">
        <v>1127</v>
      </c>
      <c r="D690" t="s">
        <v>1126</v>
      </c>
      <c r="E690" t="s">
        <v>1125</v>
      </c>
      <c r="F690">
        <v>2021</v>
      </c>
      <c r="G690" t="s">
        <v>1122</v>
      </c>
      <c r="H690" t="s">
        <v>1121</v>
      </c>
      <c r="I690" t="s">
        <v>1120</v>
      </c>
    </row>
    <row r="691" spans="1:9" x14ac:dyDescent="0.45">
      <c r="A691" t="s">
        <v>11759</v>
      </c>
      <c r="B691">
        <v>7</v>
      </c>
      <c r="C691" t="s">
        <v>1118</v>
      </c>
      <c r="D691" t="s">
        <v>1117</v>
      </c>
      <c r="E691" t="s">
        <v>662</v>
      </c>
      <c r="F691">
        <v>2020</v>
      </c>
      <c r="G691" t="s">
        <v>1116</v>
      </c>
      <c r="H691" t="s">
        <v>1115</v>
      </c>
      <c r="I691" t="s">
        <v>1114</v>
      </c>
    </row>
    <row r="692" spans="1:9" x14ac:dyDescent="0.45">
      <c r="A692" t="s">
        <v>11759</v>
      </c>
      <c r="B692">
        <v>7</v>
      </c>
      <c r="C692" t="s">
        <v>1112</v>
      </c>
      <c r="D692" t="s">
        <v>1111</v>
      </c>
      <c r="E692" t="s">
        <v>1110</v>
      </c>
      <c r="F692">
        <v>2021</v>
      </c>
      <c r="G692" t="s">
        <v>1108</v>
      </c>
      <c r="H692" t="s">
        <v>1107</v>
      </c>
      <c r="I692" t="s">
        <v>1106</v>
      </c>
    </row>
    <row r="693" spans="1:9" x14ac:dyDescent="0.45">
      <c r="A693" t="s">
        <v>11759</v>
      </c>
      <c r="B693">
        <v>7</v>
      </c>
      <c r="C693" t="s">
        <v>1104</v>
      </c>
      <c r="D693" t="s">
        <v>1103</v>
      </c>
      <c r="E693" t="s">
        <v>1102</v>
      </c>
      <c r="F693">
        <v>2021</v>
      </c>
      <c r="G693" t="s">
        <v>1101</v>
      </c>
      <c r="H693" t="s">
        <v>1100</v>
      </c>
      <c r="I693" t="s">
        <v>1099</v>
      </c>
    </row>
    <row r="694" spans="1:9" x14ac:dyDescent="0.45">
      <c r="A694" t="s">
        <v>11759</v>
      </c>
      <c r="B694">
        <v>7</v>
      </c>
      <c r="C694" t="s">
        <v>1097</v>
      </c>
      <c r="D694" t="s">
        <v>1096</v>
      </c>
      <c r="E694" t="s">
        <v>720</v>
      </c>
      <c r="F694">
        <v>2021</v>
      </c>
      <c r="G694" t="s">
        <v>1094</v>
      </c>
      <c r="H694" t="s">
        <v>1093</v>
      </c>
      <c r="I694" t="s">
        <v>1092</v>
      </c>
    </row>
    <row r="695" spans="1:9" x14ac:dyDescent="0.45">
      <c r="A695" t="s">
        <v>11759</v>
      </c>
      <c r="B695">
        <v>7</v>
      </c>
      <c r="C695" t="s">
        <v>1090</v>
      </c>
      <c r="D695" t="s">
        <v>1089</v>
      </c>
      <c r="E695" t="s">
        <v>633</v>
      </c>
      <c r="F695">
        <v>2020</v>
      </c>
      <c r="G695" t="s">
        <v>1088</v>
      </c>
      <c r="H695" t="s">
        <v>1087</v>
      </c>
      <c r="I695" t="s">
        <v>1086</v>
      </c>
    </row>
    <row r="696" spans="1:9" x14ac:dyDescent="0.45">
      <c r="A696" t="s">
        <v>11759</v>
      </c>
      <c r="B696">
        <v>7</v>
      </c>
      <c r="C696" t="s">
        <v>1084</v>
      </c>
      <c r="D696" t="s">
        <v>1083</v>
      </c>
      <c r="E696" t="s">
        <v>902</v>
      </c>
      <c r="F696">
        <v>2021</v>
      </c>
      <c r="G696" t="s">
        <v>1081</v>
      </c>
      <c r="H696" t="s">
        <v>1080</v>
      </c>
      <c r="I696" t="s">
        <v>1079</v>
      </c>
    </row>
    <row r="697" spans="1:9" x14ac:dyDescent="0.45">
      <c r="A697" t="s">
        <v>11759</v>
      </c>
      <c r="B697">
        <v>7</v>
      </c>
      <c r="C697" t="s">
        <v>1077</v>
      </c>
      <c r="D697" t="s">
        <v>1076</v>
      </c>
      <c r="E697" t="s">
        <v>766</v>
      </c>
      <c r="F697">
        <v>2021</v>
      </c>
      <c r="G697" t="s">
        <v>1075</v>
      </c>
      <c r="H697" t="s">
        <v>1074</v>
      </c>
      <c r="I697" t="s">
        <v>1073</v>
      </c>
    </row>
    <row r="698" spans="1:9" x14ac:dyDescent="0.45">
      <c r="A698" t="s">
        <v>11759</v>
      </c>
      <c r="B698">
        <v>7</v>
      </c>
      <c r="C698" t="s">
        <v>1071</v>
      </c>
      <c r="D698" t="s">
        <v>1070</v>
      </c>
      <c r="E698" t="s">
        <v>1069</v>
      </c>
      <c r="F698">
        <v>2020</v>
      </c>
      <c r="G698" t="s">
        <v>1067</v>
      </c>
      <c r="H698" t="s">
        <v>1066</v>
      </c>
      <c r="I698" t="s">
        <v>1065</v>
      </c>
    </row>
    <row r="699" spans="1:9" x14ac:dyDescent="0.45">
      <c r="A699" t="s">
        <v>11759</v>
      </c>
      <c r="B699">
        <v>7</v>
      </c>
      <c r="C699" t="s">
        <v>1063</v>
      </c>
      <c r="D699" t="s">
        <v>1062</v>
      </c>
      <c r="E699" t="s">
        <v>1020</v>
      </c>
      <c r="F699">
        <v>2020</v>
      </c>
      <c r="G699" t="s">
        <v>1061</v>
      </c>
      <c r="H699" t="s">
        <v>1060</v>
      </c>
      <c r="I699" t="s">
        <v>1059</v>
      </c>
    </row>
    <row r="700" spans="1:9" x14ac:dyDescent="0.45">
      <c r="A700" t="s">
        <v>11759</v>
      </c>
      <c r="B700">
        <v>7</v>
      </c>
      <c r="C700" t="s">
        <v>1057</v>
      </c>
      <c r="D700" t="s">
        <v>1056</v>
      </c>
      <c r="E700" t="s">
        <v>720</v>
      </c>
      <c r="F700">
        <v>2021</v>
      </c>
      <c r="G700" t="s">
        <v>1053</v>
      </c>
      <c r="H700" t="s">
        <v>1052</v>
      </c>
      <c r="I700" t="s">
        <v>1051</v>
      </c>
    </row>
    <row r="701" spans="1:9" x14ac:dyDescent="0.45">
      <c r="A701" t="s">
        <v>11759</v>
      </c>
      <c r="B701">
        <v>7</v>
      </c>
      <c r="C701" t="s">
        <v>1049</v>
      </c>
      <c r="D701" t="s">
        <v>1048</v>
      </c>
      <c r="E701" t="s">
        <v>1047</v>
      </c>
      <c r="F701">
        <v>2020</v>
      </c>
      <c r="G701" t="s">
        <v>1045</v>
      </c>
      <c r="H701" t="s">
        <v>1044</v>
      </c>
      <c r="I701" t="s">
        <v>1043</v>
      </c>
    </row>
    <row r="702" spans="1:9" x14ac:dyDescent="0.45">
      <c r="A702" t="s">
        <v>11759</v>
      </c>
      <c r="B702">
        <v>7</v>
      </c>
      <c r="C702" t="s">
        <v>1041</v>
      </c>
      <c r="D702" t="s">
        <v>1040</v>
      </c>
      <c r="E702" t="s">
        <v>773</v>
      </c>
      <c r="F702">
        <v>2021</v>
      </c>
      <c r="G702" t="s">
        <v>1039</v>
      </c>
      <c r="H702" t="s">
        <v>1038</v>
      </c>
      <c r="I702" t="s">
        <v>1037</v>
      </c>
    </row>
    <row r="703" spans="1:9" x14ac:dyDescent="0.45">
      <c r="A703" t="s">
        <v>11759</v>
      </c>
      <c r="B703">
        <v>7</v>
      </c>
      <c r="C703" t="s">
        <v>1035</v>
      </c>
      <c r="D703" t="s">
        <v>1034</v>
      </c>
      <c r="E703" t="s">
        <v>960</v>
      </c>
      <c r="F703">
        <v>2021</v>
      </c>
      <c r="G703" t="s">
        <v>1032</v>
      </c>
      <c r="H703" t="s">
        <v>1031</v>
      </c>
      <c r="I703" t="s">
        <v>1030</v>
      </c>
    </row>
    <row r="704" spans="1:9" x14ac:dyDescent="0.45">
      <c r="A704" t="s">
        <v>11759</v>
      </c>
      <c r="B704">
        <v>7</v>
      </c>
      <c r="C704" t="s">
        <v>1028</v>
      </c>
      <c r="D704" t="s">
        <v>1027</v>
      </c>
      <c r="E704" t="s">
        <v>605</v>
      </c>
      <c r="F704">
        <v>2021</v>
      </c>
      <c r="G704" t="s">
        <v>1026</v>
      </c>
      <c r="H704" t="s">
        <v>1025</v>
      </c>
      <c r="I704" t="s">
        <v>1024</v>
      </c>
    </row>
    <row r="705" spans="1:9" x14ac:dyDescent="0.45">
      <c r="A705" t="s">
        <v>11759</v>
      </c>
      <c r="B705">
        <v>7</v>
      </c>
      <c r="C705" t="s">
        <v>1022</v>
      </c>
      <c r="D705" t="s">
        <v>1021</v>
      </c>
      <c r="E705" t="s">
        <v>1020</v>
      </c>
      <c r="F705">
        <v>2021</v>
      </c>
      <c r="G705" t="s">
        <v>1019</v>
      </c>
      <c r="H705" t="s">
        <v>1018</v>
      </c>
      <c r="I705" t="s">
        <v>1017</v>
      </c>
    </row>
    <row r="706" spans="1:9" x14ac:dyDescent="0.45">
      <c r="A706" t="s">
        <v>11759</v>
      </c>
      <c r="B706">
        <v>7</v>
      </c>
      <c r="C706" t="s">
        <v>1015</v>
      </c>
      <c r="D706" t="s">
        <v>1014</v>
      </c>
      <c r="E706" t="s">
        <v>1013</v>
      </c>
      <c r="F706">
        <v>2021</v>
      </c>
      <c r="G706" t="s">
        <v>1011</v>
      </c>
      <c r="H706" t="s">
        <v>1010</v>
      </c>
      <c r="I706" t="s">
        <v>1009</v>
      </c>
    </row>
    <row r="707" spans="1:9" x14ac:dyDescent="0.45">
      <c r="A707" t="s">
        <v>11759</v>
      </c>
      <c r="B707">
        <v>7</v>
      </c>
      <c r="C707" t="s">
        <v>1007</v>
      </c>
      <c r="D707" t="s">
        <v>1006</v>
      </c>
      <c r="E707" t="s">
        <v>640</v>
      </c>
      <c r="F707">
        <v>2021</v>
      </c>
      <c r="G707" t="s">
        <v>1005</v>
      </c>
      <c r="H707" t="s">
        <v>1004</v>
      </c>
      <c r="I707" t="s">
        <v>1003</v>
      </c>
    </row>
    <row r="708" spans="1:9" x14ac:dyDescent="0.45">
      <c r="A708" t="s">
        <v>11759</v>
      </c>
      <c r="B708">
        <v>7</v>
      </c>
      <c r="C708" t="s">
        <v>1001</v>
      </c>
      <c r="D708" t="s">
        <v>1000</v>
      </c>
      <c r="E708" t="s">
        <v>999</v>
      </c>
      <c r="F708">
        <v>2021</v>
      </c>
      <c r="G708" t="s">
        <v>998</v>
      </c>
      <c r="H708" t="s">
        <v>997</v>
      </c>
      <c r="I708" t="s">
        <v>996</v>
      </c>
    </row>
    <row r="709" spans="1:9" x14ac:dyDescent="0.45">
      <c r="A709" t="s">
        <v>11759</v>
      </c>
      <c r="B709">
        <v>7</v>
      </c>
      <c r="C709" t="s">
        <v>994</v>
      </c>
      <c r="D709" t="s">
        <v>993</v>
      </c>
      <c r="E709" t="s">
        <v>992</v>
      </c>
      <c r="F709">
        <v>2021</v>
      </c>
      <c r="G709" t="s">
        <v>991</v>
      </c>
      <c r="H709" t="s">
        <v>990</v>
      </c>
      <c r="I709" t="s">
        <v>989</v>
      </c>
    </row>
    <row r="710" spans="1:9" x14ac:dyDescent="0.45">
      <c r="A710" t="s">
        <v>11759</v>
      </c>
      <c r="B710">
        <v>7</v>
      </c>
      <c r="C710" t="s">
        <v>987</v>
      </c>
      <c r="D710" t="s">
        <v>986</v>
      </c>
      <c r="E710" t="s">
        <v>795</v>
      </c>
      <c r="F710">
        <v>2021</v>
      </c>
      <c r="G710" t="s">
        <v>985</v>
      </c>
      <c r="H710" t="s">
        <v>984</v>
      </c>
      <c r="I710" t="s">
        <v>983</v>
      </c>
    </row>
    <row r="711" spans="1:9" x14ac:dyDescent="0.45">
      <c r="A711" t="s">
        <v>11759</v>
      </c>
      <c r="B711">
        <v>7</v>
      </c>
      <c r="C711" t="s">
        <v>981</v>
      </c>
      <c r="D711" t="s">
        <v>980</v>
      </c>
      <c r="E711" t="s">
        <v>979</v>
      </c>
      <c r="F711">
        <v>2021</v>
      </c>
      <c r="G711" t="s">
        <v>978</v>
      </c>
      <c r="H711" t="s">
        <v>977</v>
      </c>
      <c r="I711" t="s">
        <v>976</v>
      </c>
    </row>
    <row r="712" spans="1:9" x14ac:dyDescent="0.45">
      <c r="A712" t="s">
        <v>11759</v>
      </c>
      <c r="B712">
        <v>7</v>
      </c>
      <c r="C712" t="s">
        <v>974</v>
      </c>
      <c r="D712" t="s">
        <v>973</v>
      </c>
      <c r="E712" t="s">
        <v>766</v>
      </c>
      <c r="F712">
        <v>2020</v>
      </c>
      <c r="G712" t="s">
        <v>972</v>
      </c>
      <c r="H712" t="s">
        <v>971</v>
      </c>
      <c r="I712" t="s">
        <v>970</v>
      </c>
    </row>
    <row r="713" spans="1:9" x14ac:dyDescent="0.45">
      <c r="A713" t="s">
        <v>11759</v>
      </c>
      <c r="B713">
        <v>7</v>
      </c>
      <c r="C713" t="s">
        <v>968</v>
      </c>
      <c r="D713" t="s">
        <v>967</v>
      </c>
      <c r="E713" t="s">
        <v>711</v>
      </c>
      <c r="F713">
        <v>2021</v>
      </c>
      <c r="G713" t="s">
        <v>966</v>
      </c>
      <c r="H713" t="s">
        <v>965</v>
      </c>
      <c r="I713" t="s">
        <v>964</v>
      </c>
    </row>
    <row r="714" spans="1:9" x14ac:dyDescent="0.45">
      <c r="A714" t="s">
        <v>11759</v>
      </c>
      <c r="B714">
        <v>7</v>
      </c>
      <c r="C714" t="s">
        <v>962</v>
      </c>
      <c r="D714" t="s">
        <v>961</v>
      </c>
      <c r="E714" t="s">
        <v>960</v>
      </c>
      <c r="F714">
        <v>2021</v>
      </c>
      <c r="G714" t="s">
        <v>957</v>
      </c>
      <c r="H714" t="s">
        <v>956</v>
      </c>
      <c r="I714" t="s">
        <v>955</v>
      </c>
    </row>
    <row r="715" spans="1:9" x14ac:dyDescent="0.45">
      <c r="A715" t="s">
        <v>11759</v>
      </c>
      <c r="B715">
        <v>7</v>
      </c>
      <c r="C715" t="s">
        <v>953</v>
      </c>
      <c r="D715" t="s">
        <v>952</v>
      </c>
      <c r="E715" t="s">
        <v>951</v>
      </c>
      <c r="F715">
        <v>2020</v>
      </c>
      <c r="G715" t="s">
        <v>950</v>
      </c>
      <c r="H715" t="s">
        <v>949</v>
      </c>
      <c r="I715" t="s">
        <v>948</v>
      </c>
    </row>
    <row r="716" spans="1:9" x14ac:dyDescent="0.45">
      <c r="A716" t="s">
        <v>11759</v>
      </c>
      <c r="B716">
        <v>7</v>
      </c>
      <c r="C716" t="s">
        <v>946</v>
      </c>
      <c r="D716" t="s">
        <v>945</v>
      </c>
      <c r="E716" t="s">
        <v>893</v>
      </c>
      <c r="F716">
        <v>2020</v>
      </c>
      <c r="G716" t="s">
        <v>943</v>
      </c>
      <c r="H716" t="s">
        <v>942</v>
      </c>
      <c r="I716" t="s">
        <v>941</v>
      </c>
    </row>
    <row r="717" spans="1:9" x14ac:dyDescent="0.45">
      <c r="A717" t="s">
        <v>11759</v>
      </c>
      <c r="B717">
        <v>7</v>
      </c>
      <c r="C717" t="s">
        <v>939</v>
      </c>
      <c r="D717" t="s">
        <v>938</v>
      </c>
      <c r="E717" t="s">
        <v>736</v>
      </c>
      <c r="F717">
        <v>2021</v>
      </c>
      <c r="G717" t="s">
        <v>936</v>
      </c>
      <c r="H717" t="s">
        <v>935</v>
      </c>
      <c r="I717" t="s">
        <v>934</v>
      </c>
    </row>
    <row r="718" spans="1:9" x14ac:dyDescent="0.45">
      <c r="A718" t="s">
        <v>11759</v>
      </c>
      <c r="B718">
        <v>7</v>
      </c>
      <c r="C718" t="s">
        <v>932</v>
      </c>
      <c r="D718" t="s">
        <v>931</v>
      </c>
      <c r="E718" t="s">
        <v>930</v>
      </c>
      <c r="F718">
        <v>2020</v>
      </c>
      <c r="G718" t="s">
        <v>928</v>
      </c>
      <c r="H718" t="s">
        <v>927</v>
      </c>
      <c r="I718" t="s">
        <v>926</v>
      </c>
    </row>
    <row r="719" spans="1:9" x14ac:dyDescent="0.45">
      <c r="A719" t="s">
        <v>11759</v>
      </c>
      <c r="B719">
        <v>7</v>
      </c>
      <c r="C719" t="s">
        <v>924</v>
      </c>
      <c r="D719" t="s">
        <v>923</v>
      </c>
      <c r="E719" t="s">
        <v>902</v>
      </c>
      <c r="F719">
        <v>2021</v>
      </c>
      <c r="G719" t="s">
        <v>921</v>
      </c>
      <c r="H719" t="s">
        <v>920</v>
      </c>
      <c r="I719" t="s">
        <v>919</v>
      </c>
    </row>
    <row r="720" spans="1:9" x14ac:dyDescent="0.45">
      <c r="A720" t="s">
        <v>11759</v>
      </c>
      <c r="B720">
        <v>7</v>
      </c>
      <c r="C720" t="s">
        <v>917</v>
      </c>
      <c r="D720" t="s">
        <v>916</v>
      </c>
      <c r="E720" t="s">
        <v>662</v>
      </c>
      <c r="F720">
        <v>2021</v>
      </c>
      <c r="G720" t="s">
        <v>915</v>
      </c>
      <c r="H720" t="s">
        <v>914</v>
      </c>
      <c r="I720" t="s">
        <v>913</v>
      </c>
    </row>
    <row r="721" spans="1:9" x14ac:dyDescent="0.45">
      <c r="A721" t="s">
        <v>11759</v>
      </c>
      <c r="B721">
        <v>7</v>
      </c>
      <c r="C721" t="s">
        <v>911</v>
      </c>
      <c r="D721" t="s">
        <v>910</v>
      </c>
      <c r="E721" t="s">
        <v>759</v>
      </c>
      <c r="F721">
        <v>2021</v>
      </c>
      <c r="G721" t="s">
        <v>908</v>
      </c>
      <c r="H721" t="s">
        <v>907</v>
      </c>
      <c r="I721" t="s">
        <v>906</v>
      </c>
    </row>
    <row r="722" spans="1:9" x14ac:dyDescent="0.45">
      <c r="A722" t="s">
        <v>11759</v>
      </c>
      <c r="B722">
        <v>7</v>
      </c>
      <c r="C722" t="s">
        <v>904</v>
      </c>
      <c r="D722" t="s">
        <v>903</v>
      </c>
      <c r="E722" t="s">
        <v>902</v>
      </c>
      <c r="F722">
        <v>2021</v>
      </c>
      <c r="G722" t="s">
        <v>899</v>
      </c>
      <c r="H722" t="s">
        <v>898</v>
      </c>
      <c r="I722" t="s">
        <v>897</v>
      </c>
    </row>
    <row r="723" spans="1:9" x14ac:dyDescent="0.45">
      <c r="A723" t="s">
        <v>11759</v>
      </c>
      <c r="B723">
        <v>7</v>
      </c>
      <c r="C723" t="s">
        <v>895</v>
      </c>
      <c r="D723" t="s">
        <v>894</v>
      </c>
      <c r="E723" t="s">
        <v>893</v>
      </c>
      <c r="F723">
        <v>2021</v>
      </c>
      <c r="G723" t="s">
        <v>891</v>
      </c>
      <c r="H723" t="s">
        <v>890</v>
      </c>
      <c r="I723" t="s">
        <v>889</v>
      </c>
    </row>
    <row r="724" spans="1:9" x14ac:dyDescent="0.45">
      <c r="A724" t="s">
        <v>11759</v>
      </c>
      <c r="B724">
        <v>7</v>
      </c>
      <c r="C724" t="s">
        <v>887</v>
      </c>
      <c r="D724" t="s">
        <v>886</v>
      </c>
      <c r="E724" t="s">
        <v>885</v>
      </c>
      <c r="F724">
        <v>2021</v>
      </c>
      <c r="G724" t="s">
        <v>883</v>
      </c>
      <c r="H724" t="s">
        <v>882</v>
      </c>
      <c r="I724" t="s">
        <v>881</v>
      </c>
    </row>
    <row r="725" spans="1:9" x14ac:dyDescent="0.45">
      <c r="A725" t="s">
        <v>11759</v>
      </c>
      <c r="B725">
        <v>7</v>
      </c>
      <c r="C725" t="s">
        <v>879</v>
      </c>
      <c r="D725" t="s">
        <v>878</v>
      </c>
      <c r="E725" t="s">
        <v>877</v>
      </c>
      <c r="F725">
        <v>2022</v>
      </c>
    </row>
    <row r="726" spans="1:9" x14ac:dyDescent="0.45">
      <c r="A726" t="s">
        <v>11759</v>
      </c>
      <c r="B726">
        <v>7</v>
      </c>
      <c r="C726" t="s">
        <v>871</v>
      </c>
      <c r="D726" t="s">
        <v>870</v>
      </c>
      <c r="E726" t="s">
        <v>869</v>
      </c>
      <c r="F726">
        <v>2020</v>
      </c>
      <c r="G726" t="s">
        <v>868</v>
      </c>
      <c r="H726" t="s">
        <v>867</v>
      </c>
      <c r="I726" t="s">
        <v>866</v>
      </c>
    </row>
    <row r="727" spans="1:9" x14ac:dyDescent="0.45">
      <c r="A727" t="s">
        <v>11759</v>
      </c>
      <c r="B727">
        <v>7</v>
      </c>
      <c r="C727" t="s">
        <v>864</v>
      </c>
      <c r="D727" t="s">
        <v>863</v>
      </c>
      <c r="E727" t="s">
        <v>655</v>
      </c>
      <c r="F727">
        <v>2020</v>
      </c>
      <c r="G727" t="s">
        <v>862</v>
      </c>
      <c r="H727" t="s">
        <v>861</v>
      </c>
      <c r="I727" t="s">
        <v>860</v>
      </c>
    </row>
    <row r="728" spans="1:9" x14ac:dyDescent="0.45">
      <c r="A728" t="s">
        <v>11759</v>
      </c>
      <c r="B728">
        <v>7</v>
      </c>
      <c r="C728" t="s">
        <v>858</v>
      </c>
      <c r="D728" t="s">
        <v>857</v>
      </c>
      <c r="E728" t="s">
        <v>676</v>
      </c>
      <c r="F728">
        <v>2020</v>
      </c>
      <c r="G728" t="s">
        <v>856</v>
      </c>
      <c r="H728" t="s">
        <v>855</v>
      </c>
      <c r="I728" t="s">
        <v>854</v>
      </c>
    </row>
    <row r="729" spans="1:9" x14ac:dyDescent="0.45">
      <c r="A729" t="s">
        <v>11759</v>
      </c>
      <c r="B729">
        <v>7</v>
      </c>
      <c r="C729" t="s">
        <v>852</v>
      </c>
      <c r="D729" t="s">
        <v>851</v>
      </c>
      <c r="E729" t="s">
        <v>850</v>
      </c>
      <c r="F729">
        <v>2021</v>
      </c>
      <c r="G729" t="s">
        <v>848</v>
      </c>
      <c r="H729" t="s">
        <v>847</v>
      </c>
    </row>
    <row r="730" spans="1:9" x14ac:dyDescent="0.45">
      <c r="A730" t="s">
        <v>11759</v>
      </c>
      <c r="B730">
        <v>7</v>
      </c>
      <c r="C730" t="s">
        <v>845</v>
      </c>
      <c r="D730" t="s">
        <v>844</v>
      </c>
      <c r="E730" t="s">
        <v>662</v>
      </c>
      <c r="F730">
        <v>2021</v>
      </c>
      <c r="G730" t="s">
        <v>843</v>
      </c>
      <c r="H730" t="s">
        <v>842</v>
      </c>
      <c r="I730" t="s">
        <v>841</v>
      </c>
    </row>
    <row r="731" spans="1:9" x14ac:dyDescent="0.45">
      <c r="A731" t="s">
        <v>11759</v>
      </c>
      <c r="B731">
        <v>7</v>
      </c>
      <c r="C731" t="s">
        <v>839</v>
      </c>
      <c r="D731" t="s">
        <v>838</v>
      </c>
      <c r="E731" t="s">
        <v>837</v>
      </c>
      <c r="F731">
        <v>2020</v>
      </c>
      <c r="G731" t="s">
        <v>835</v>
      </c>
      <c r="H731" t="s">
        <v>834</v>
      </c>
    </row>
    <row r="732" spans="1:9" x14ac:dyDescent="0.45">
      <c r="A732" t="s">
        <v>11759</v>
      </c>
      <c r="B732">
        <v>7</v>
      </c>
      <c r="C732" t="s">
        <v>832</v>
      </c>
      <c r="D732" t="s">
        <v>831</v>
      </c>
      <c r="E732" t="s">
        <v>830</v>
      </c>
      <c r="F732">
        <v>2020</v>
      </c>
      <c r="G732" t="s">
        <v>829</v>
      </c>
      <c r="H732" t="s">
        <v>828</v>
      </c>
      <c r="I732" t="s">
        <v>827</v>
      </c>
    </row>
    <row r="733" spans="1:9" x14ac:dyDescent="0.45">
      <c r="A733" t="s">
        <v>11759</v>
      </c>
      <c r="B733">
        <v>7</v>
      </c>
      <c r="C733" t="s">
        <v>825</v>
      </c>
      <c r="D733" t="s">
        <v>824</v>
      </c>
      <c r="E733" t="s">
        <v>823</v>
      </c>
      <c r="F733">
        <v>2021</v>
      </c>
      <c r="G733" t="s">
        <v>822</v>
      </c>
      <c r="H733" t="s">
        <v>821</v>
      </c>
      <c r="I733" t="s">
        <v>820</v>
      </c>
    </row>
    <row r="734" spans="1:9" x14ac:dyDescent="0.45">
      <c r="A734" t="s">
        <v>11759</v>
      </c>
      <c r="B734">
        <v>7</v>
      </c>
      <c r="C734" t="s">
        <v>818</v>
      </c>
      <c r="D734" t="s">
        <v>817</v>
      </c>
      <c r="E734" t="s">
        <v>816</v>
      </c>
      <c r="F734">
        <v>2020</v>
      </c>
      <c r="G734" t="s">
        <v>814</v>
      </c>
      <c r="H734" t="s">
        <v>813</v>
      </c>
      <c r="I734" t="s">
        <v>812</v>
      </c>
    </row>
    <row r="735" spans="1:9" x14ac:dyDescent="0.45">
      <c r="A735" t="s">
        <v>11759</v>
      </c>
      <c r="B735">
        <v>7</v>
      </c>
      <c r="C735" t="s">
        <v>810</v>
      </c>
      <c r="D735" t="s">
        <v>809</v>
      </c>
      <c r="E735" t="s">
        <v>808</v>
      </c>
      <c r="F735">
        <v>2020</v>
      </c>
      <c r="G735" t="s">
        <v>807</v>
      </c>
      <c r="H735" t="s">
        <v>806</v>
      </c>
      <c r="I735" t="s">
        <v>805</v>
      </c>
    </row>
    <row r="736" spans="1:9" x14ac:dyDescent="0.45">
      <c r="A736" t="s">
        <v>11759</v>
      </c>
      <c r="B736">
        <v>7</v>
      </c>
      <c r="C736" t="s">
        <v>803</v>
      </c>
      <c r="D736" t="s">
        <v>802</v>
      </c>
      <c r="E736" t="s">
        <v>795</v>
      </c>
      <c r="F736">
        <v>2022</v>
      </c>
      <c r="G736" t="s">
        <v>801</v>
      </c>
      <c r="H736" t="s">
        <v>800</v>
      </c>
      <c r="I736" t="s">
        <v>799</v>
      </c>
    </row>
    <row r="737" spans="1:9" x14ac:dyDescent="0.45">
      <c r="A737" t="s">
        <v>11759</v>
      </c>
      <c r="B737">
        <v>7</v>
      </c>
      <c r="C737" t="s">
        <v>797</v>
      </c>
      <c r="D737" t="s">
        <v>796</v>
      </c>
      <c r="E737" t="s">
        <v>795</v>
      </c>
      <c r="F737">
        <v>2021</v>
      </c>
      <c r="G737" t="s">
        <v>794</v>
      </c>
      <c r="H737" t="s">
        <v>793</v>
      </c>
      <c r="I737" t="s">
        <v>792</v>
      </c>
    </row>
    <row r="738" spans="1:9" x14ac:dyDescent="0.45">
      <c r="A738" t="s">
        <v>11759</v>
      </c>
      <c r="B738">
        <v>7</v>
      </c>
      <c r="C738" t="s">
        <v>790</v>
      </c>
      <c r="D738" t="s">
        <v>789</v>
      </c>
      <c r="E738" t="s">
        <v>788</v>
      </c>
      <c r="F738">
        <v>2020</v>
      </c>
      <c r="G738" t="s">
        <v>786</v>
      </c>
      <c r="H738" t="s">
        <v>785</v>
      </c>
    </row>
    <row r="739" spans="1:9" x14ac:dyDescent="0.45">
      <c r="A739" t="s">
        <v>11759</v>
      </c>
      <c r="B739">
        <v>7</v>
      </c>
      <c r="C739" t="s">
        <v>783</v>
      </c>
      <c r="D739" t="s">
        <v>782</v>
      </c>
      <c r="E739" t="s">
        <v>781</v>
      </c>
      <c r="F739">
        <v>2020</v>
      </c>
      <c r="G739" t="s">
        <v>779</v>
      </c>
      <c r="H739" t="s">
        <v>778</v>
      </c>
      <c r="I739" t="s">
        <v>777</v>
      </c>
    </row>
    <row r="740" spans="1:9" x14ac:dyDescent="0.45">
      <c r="A740" t="s">
        <v>11759</v>
      </c>
      <c r="B740">
        <v>7</v>
      </c>
      <c r="C740" t="s">
        <v>775</v>
      </c>
      <c r="D740" t="s">
        <v>774</v>
      </c>
      <c r="E740" t="s">
        <v>773</v>
      </c>
      <c r="F740">
        <v>2020</v>
      </c>
      <c r="G740" t="s">
        <v>772</v>
      </c>
      <c r="H740" t="s">
        <v>771</v>
      </c>
      <c r="I740" t="s">
        <v>770</v>
      </c>
    </row>
    <row r="741" spans="1:9" x14ac:dyDescent="0.45">
      <c r="A741" t="s">
        <v>11759</v>
      </c>
      <c r="B741">
        <v>7</v>
      </c>
      <c r="C741" t="s">
        <v>768</v>
      </c>
      <c r="D741" t="s">
        <v>767</v>
      </c>
      <c r="E741" t="s">
        <v>766</v>
      </c>
      <c r="F741">
        <v>2021</v>
      </c>
      <c r="G741" t="s">
        <v>765</v>
      </c>
      <c r="H741" t="s">
        <v>764</v>
      </c>
      <c r="I741" t="s">
        <v>763</v>
      </c>
    </row>
    <row r="742" spans="1:9" x14ac:dyDescent="0.45">
      <c r="A742" t="s">
        <v>11759</v>
      </c>
      <c r="B742">
        <v>7</v>
      </c>
      <c r="C742" t="s">
        <v>761</v>
      </c>
      <c r="D742" t="s">
        <v>760</v>
      </c>
      <c r="E742" t="s">
        <v>759</v>
      </c>
      <c r="F742">
        <v>2021</v>
      </c>
      <c r="G742" t="s">
        <v>757</v>
      </c>
      <c r="H742" t="s">
        <v>756</v>
      </c>
      <c r="I742" t="s">
        <v>755</v>
      </c>
    </row>
    <row r="743" spans="1:9" x14ac:dyDescent="0.45">
      <c r="A743" t="s">
        <v>11759</v>
      </c>
      <c r="B743">
        <v>7</v>
      </c>
      <c r="C743" t="s">
        <v>753</v>
      </c>
      <c r="D743" t="s">
        <v>752</v>
      </c>
      <c r="E743" t="s">
        <v>751</v>
      </c>
      <c r="F743">
        <v>2021</v>
      </c>
      <c r="G743" t="s">
        <v>750</v>
      </c>
      <c r="H743" t="s">
        <v>749</v>
      </c>
      <c r="I743" t="s">
        <v>748</v>
      </c>
    </row>
    <row r="744" spans="1:9" x14ac:dyDescent="0.45">
      <c r="A744" t="s">
        <v>11759</v>
      </c>
      <c r="B744">
        <v>7</v>
      </c>
      <c r="C744" t="s">
        <v>746</v>
      </c>
      <c r="D744" t="s">
        <v>745</v>
      </c>
      <c r="E744" t="s">
        <v>744</v>
      </c>
      <c r="F744">
        <v>2020</v>
      </c>
      <c r="G744" t="s">
        <v>742</v>
      </c>
      <c r="H744" t="s">
        <v>741</v>
      </c>
      <c r="I744" t="s">
        <v>740</v>
      </c>
    </row>
    <row r="745" spans="1:9" x14ac:dyDescent="0.45">
      <c r="A745" t="s">
        <v>11759</v>
      </c>
      <c r="B745">
        <v>7</v>
      </c>
      <c r="C745" t="s">
        <v>738</v>
      </c>
      <c r="D745" t="s">
        <v>737</v>
      </c>
      <c r="E745" t="s">
        <v>736</v>
      </c>
      <c r="F745">
        <v>2020</v>
      </c>
      <c r="G745" t="s">
        <v>734</v>
      </c>
      <c r="H745" t="s">
        <v>733</v>
      </c>
      <c r="I745" t="s">
        <v>732</v>
      </c>
    </row>
    <row r="746" spans="1:9" x14ac:dyDescent="0.45">
      <c r="A746" t="s">
        <v>11759</v>
      </c>
      <c r="B746">
        <v>7</v>
      </c>
      <c r="C746" t="s">
        <v>730</v>
      </c>
      <c r="D746" t="s">
        <v>729</v>
      </c>
      <c r="E746" t="s">
        <v>728</v>
      </c>
      <c r="F746">
        <v>2021</v>
      </c>
      <c r="G746" t="s">
        <v>726</v>
      </c>
      <c r="H746" t="s">
        <v>725</v>
      </c>
      <c r="I746" t="s">
        <v>724</v>
      </c>
    </row>
    <row r="747" spans="1:9" x14ac:dyDescent="0.45">
      <c r="A747" t="s">
        <v>11759</v>
      </c>
      <c r="B747">
        <v>7</v>
      </c>
      <c r="C747" t="s">
        <v>722</v>
      </c>
      <c r="D747" t="s">
        <v>721</v>
      </c>
      <c r="E747" t="s">
        <v>720</v>
      </c>
      <c r="F747">
        <v>2021</v>
      </c>
      <c r="G747" t="s">
        <v>717</v>
      </c>
      <c r="H747" t="s">
        <v>716</v>
      </c>
      <c r="I747" t="s">
        <v>715</v>
      </c>
    </row>
    <row r="748" spans="1:9" x14ac:dyDescent="0.45">
      <c r="A748" t="s">
        <v>11759</v>
      </c>
      <c r="B748">
        <v>7</v>
      </c>
      <c r="C748" t="s">
        <v>713</v>
      </c>
      <c r="D748" t="s">
        <v>712</v>
      </c>
      <c r="E748" t="s">
        <v>711</v>
      </c>
      <c r="F748">
        <v>2021</v>
      </c>
      <c r="G748" t="s">
        <v>710</v>
      </c>
      <c r="H748" t="s">
        <v>709</v>
      </c>
      <c r="I748" t="s">
        <v>708</v>
      </c>
    </row>
    <row r="749" spans="1:9" x14ac:dyDescent="0.45">
      <c r="A749" t="s">
        <v>11759</v>
      </c>
      <c r="B749">
        <v>7</v>
      </c>
      <c r="C749" t="s">
        <v>706</v>
      </c>
      <c r="D749" t="s">
        <v>705</v>
      </c>
      <c r="E749" t="s">
        <v>704</v>
      </c>
      <c r="F749">
        <v>2021</v>
      </c>
      <c r="G749" t="s">
        <v>703</v>
      </c>
      <c r="H749" t="s">
        <v>702</v>
      </c>
      <c r="I749" t="s">
        <v>701</v>
      </c>
    </row>
    <row r="750" spans="1:9" x14ac:dyDescent="0.45">
      <c r="A750" t="s">
        <v>11759</v>
      </c>
      <c r="B750">
        <v>7</v>
      </c>
      <c r="C750" t="s">
        <v>699</v>
      </c>
      <c r="D750" t="s">
        <v>698</v>
      </c>
      <c r="E750" t="s">
        <v>697</v>
      </c>
      <c r="F750">
        <v>2021</v>
      </c>
      <c r="G750" t="s">
        <v>696</v>
      </c>
      <c r="H750" t="s">
        <v>695</v>
      </c>
      <c r="I750" t="s">
        <v>694</v>
      </c>
    </row>
    <row r="751" spans="1:9" x14ac:dyDescent="0.45">
      <c r="A751" t="s">
        <v>11759</v>
      </c>
      <c r="B751">
        <v>7</v>
      </c>
      <c r="C751" t="s">
        <v>692</v>
      </c>
      <c r="D751" t="s">
        <v>691</v>
      </c>
      <c r="E751" t="s">
        <v>690</v>
      </c>
      <c r="F751">
        <v>2020</v>
      </c>
      <c r="G751" t="s">
        <v>689</v>
      </c>
      <c r="H751" t="s">
        <v>688</v>
      </c>
      <c r="I751" t="s">
        <v>687</v>
      </c>
    </row>
    <row r="752" spans="1:9" x14ac:dyDescent="0.45">
      <c r="A752" t="s">
        <v>11759</v>
      </c>
      <c r="B752">
        <v>7</v>
      </c>
      <c r="C752" t="s">
        <v>685</v>
      </c>
      <c r="D752" t="s">
        <v>684</v>
      </c>
      <c r="E752" t="s">
        <v>683</v>
      </c>
      <c r="F752">
        <v>2021</v>
      </c>
      <c r="G752" t="s">
        <v>682</v>
      </c>
      <c r="H752" t="s">
        <v>681</v>
      </c>
      <c r="I752" t="s">
        <v>680</v>
      </c>
    </row>
    <row r="753" spans="1:9" x14ac:dyDescent="0.45">
      <c r="A753" t="s">
        <v>11759</v>
      </c>
      <c r="B753">
        <v>7</v>
      </c>
      <c r="C753" t="s">
        <v>678</v>
      </c>
      <c r="D753" t="s">
        <v>677</v>
      </c>
      <c r="E753" t="s">
        <v>676</v>
      </c>
      <c r="F753">
        <v>2021</v>
      </c>
      <c r="G753" t="s">
        <v>675</v>
      </c>
      <c r="H753" t="s">
        <v>674</v>
      </c>
      <c r="I753" t="s">
        <v>673</v>
      </c>
    </row>
    <row r="754" spans="1:9" x14ac:dyDescent="0.45">
      <c r="A754" t="s">
        <v>11759</v>
      </c>
      <c r="B754">
        <v>7</v>
      </c>
      <c r="C754" t="s">
        <v>671</v>
      </c>
      <c r="D754" t="s">
        <v>670</v>
      </c>
      <c r="E754" t="s">
        <v>669</v>
      </c>
      <c r="F754">
        <v>2021</v>
      </c>
      <c r="G754" t="s">
        <v>668</v>
      </c>
      <c r="H754" t="s">
        <v>667</v>
      </c>
      <c r="I754" t="s">
        <v>666</v>
      </c>
    </row>
    <row r="755" spans="1:9" x14ac:dyDescent="0.45">
      <c r="A755" t="s">
        <v>11759</v>
      </c>
      <c r="B755">
        <v>7</v>
      </c>
      <c r="C755" t="s">
        <v>664</v>
      </c>
      <c r="D755" t="s">
        <v>663</v>
      </c>
      <c r="E755" t="s">
        <v>662</v>
      </c>
      <c r="F755">
        <v>2021</v>
      </c>
      <c r="G755" t="s">
        <v>661</v>
      </c>
      <c r="H755" t="s">
        <v>660</v>
      </c>
      <c r="I755" t="s">
        <v>659</v>
      </c>
    </row>
    <row r="756" spans="1:9" x14ac:dyDescent="0.45">
      <c r="A756" t="s">
        <v>11759</v>
      </c>
      <c r="B756">
        <v>7</v>
      </c>
      <c r="C756" t="s">
        <v>657</v>
      </c>
      <c r="D756" t="s">
        <v>656</v>
      </c>
      <c r="E756" t="s">
        <v>655</v>
      </c>
      <c r="F756">
        <v>2020</v>
      </c>
      <c r="G756" t="s">
        <v>654</v>
      </c>
      <c r="H756" t="s">
        <v>653</v>
      </c>
      <c r="I756" t="s">
        <v>652</v>
      </c>
    </row>
    <row r="757" spans="1:9" x14ac:dyDescent="0.45">
      <c r="A757" t="s">
        <v>11759</v>
      </c>
      <c r="B757">
        <v>7</v>
      </c>
      <c r="C757" t="s">
        <v>650</v>
      </c>
      <c r="D757" t="s">
        <v>649</v>
      </c>
      <c r="E757" t="s">
        <v>648</v>
      </c>
      <c r="F757">
        <v>2021</v>
      </c>
      <c r="G757" t="s">
        <v>646</v>
      </c>
      <c r="H757" t="s">
        <v>645</v>
      </c>
      <c r="I757" t="s">
        <v>644</v>
      </c>
    </row>
    <row r="758" spans="1:9" x14ac:dyDescent="0.45">
      <c r="A758" t="s">
        <v>11759</v>
      </c>
      <c r="B758">
        <v>7</v>
      </c>
      <c r="C758" t="s">
        <v>642</v>
      </c>
      <c r="D758" t="s">
        <v>641</v>
      </c>
      <c r="E758" t="s">
        <v>640</v>
      </c>
      <c r="F758">
        <v>2021</v>
      </c>
      <c r="G758" t="s">
        <v>639</v>
      </c>
      <c r="H758" t="s">
        <v>638</v>
      </c>
      <c r="I758" t="s">
        <v>637</v>
      </c>
    </row>
    <row r="759" spans="1:9" x14ac:dyDescent="0.45">
      <c r="A759" t="s">
        <v>11759</v>
      </c>
      <c r="B759">
        <v>7</v>
      </c>
      <c r="C759" t="s">
        <v>635</v>
      </c>
      <c r="D759" t="s">
        <v>634</v>
      </c>
      <c r="E759" t="s">
        <v>633</v>
      </c>
      <c r="F759">
        <v>2020</v>
      </c>
      <c r="G759" t="s">
        <v>632</v>
      </c>
      <c r="H759" t="s">
        <v>631</v>
      </c>
      <c r="I759" t="s">
        <v>630</v>
      </c>
    </row>
    <row r="760" spans="1:9" x14ac:dyDescent="0.45">
      <c r="A760" t="s">
        <v>11759</v>
      </c>
      <c r="B760">
        <v>7</v>
      </c>
      <c r="C760" t="s">
        <v>628</v>
      </c>
      <c r="D760" t="s">
        <v>627</v>
      </c>
      <c r="E760" t="s">
        <v>626</v>
      </c>
      <c r="F760">
        <v>2020</v>
      </c>
      <c r="G760" t="s">
        <v>625</v>
      </c>
      <c r="H760" t="s">
        <v>624</v>
      </c>
      <c r="I760" t="s">
        <v>623</v>
      </c>
    </row>
    <row r="761" spans="1:9" x14ac:dyDescent="0.45">
      <c r="A761" t="s">
        <v>11759</v>
      </c>
      <c r="B761">
        <v>7</v>
      </c>
      <c r="C761" t="s">
        <v>621</v>
      </c>
      <c r="D761" t="s">
        <v>620</v>
      </c>
      <c r="E761" t="s">
        <v>619</v>
      </c>
      <c r="F761">
        <v>2021</v>
      </c>
      <c r="G761" t="s">
        <v>618</v>
      </c>
      <c r="H761" t="s">
        <v>617</v>
      </c>
      <c r="I761" t="s">
        <v>616</v>
      </c>
    </row>
    <row r="762" spans="1:9" x14ac:dyDescent="0.45">
      <c r="A762" t="s">
        <v>11759</v>
      </c>
      <c r="B762">
        <v>7</v>
      </c>
      <c r="C762" t="s">
        <v>614</v>
      </c>
      <c r="D762" t="s">
        <v>613</v>
      </c>
      <c r="E762" t="s">
        <v>612</v>
      </c>
      <c r="F762">
        <v>2020</v>
      </c>
      <c r="G762" t="s">
        <v>611</v>
      </c>
      <c r="H762" t="s">
        <v>610</v>
      </c>
      <c r="I762" t="s">
        <v>609</v>
      </c>
    </row>
    <row r="763" spans="1:9" x14ac:dyDescent="0.45">
      <c r="A763" t="s">
        <v>11759</v>
      </c>
      <c r="B763">
        <v>7</v>
      </c>
      <c r="C763" t="s">
        <v>607</v>
      </c>
      <c r="D763" t="s">
        <v>606</v>
      </c>
      <c r="E763" t="s">
        <v>605</v>
      </c>
      <c r="F763">
        <v>2021</v>
      </c>
      <c r="G763" t="s">
        <v>604</v>
      </c>
      <c r="H763" t="s">
        <v>603</v>
      </c>
      <c r="I763" t="s">
        <v>602</v>
      </c>
    </row>
  </sheetData>
  <phoneticPr fontId="2"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4247B-0D9F-4EFA-8C7A-B280982C5ADF}">
  <dimension ref="A1:V388"/>
  <sheetViews>
    <sheetView topLeftCell="F1" workbookViewId="0">
      <selection activeCell="F33" sqref="F33"/>
    </sheetView>
  </sheetViews>
  <sheetFormatPr defaultRowHeight="14.25" x14ac:dyDescent="0.45"/>
  <cols>
    <col min="1" max="1" width="8.46484375" bestFit="1" customWidth="1"/>
    <col min="2" max="4" width="255.53125" bestFit="1" customWidth="1"/>
    <col min="5" max="5" width="230.53125" bestFit="1" customWidth="1"/>
    <col min="6" max="6" width="6.53125" bestFit="1" customWidth="1"/>
    <col min="7" max="7" width="62.86328125" bestFit="1" customWidth="1"/>
    <col min="8" max="8" width="9.19921875" bestFit="1" customWidth="1"/>
    <col min="9" max="9" width="12.46484375" bestFit="1" customWidth="1"/>
    <col min="10" max="10" width="13.53125" bestFit="1" customWidth="1"/>
    <col min="11" max="11" width="11" bestFit="1" customWidth="1"/>
    <col min="12" max="12" width="10.46484375" bestFit="1" customWidth="1"/>
    <col min="13" max="13" width="11.86328125" bestFit="1" customWidth="1"/>
    <col min="14" max="14" width="9.53125" bestFit="1" customWidth="1"/>
    <col min="15" max="15" width="37" bestFit="1" customWidth="1"/>
    <col min="16" max="16" width="152.6640625" bestFit="1" customWidth="1"/>
    <col min="17" max="17" width="255.53125" bestFit="1" customWidth="1"/>
    <col min="18" max="18" width="15.86328125" bestFit="1" customWidth="1"/>
    <col min="19" max="19" width="17" bestFit="1" customWidth="1"/>
    <col min="20" max="20" width="50.33203125" bestFit="1" customWidth="1"/>
    <col min="21" max="21" width="9.46484375" bestFit="1" customWidth="1"/>
    <col min="22" max="22" width="17.19921875" bestFit="1" customWidth="1"/>
  </cols>
  <sheetData>
    <row r="1" spans="1:22" x14ac:dyDescent="0.45">
      <c r="A1" t="s">
        <v>385</v>
      </c>
      <c r="B1" t="s">
        <v>1</v>
      </c>
      <c r="C1" t="s">
        <v>9082</v>
      </c>
      <c r="D1" t="s">
        <v>9081</v>
      </c>
      <c r="E1" t="s">
        <v>2</v>
      </c>
      <c r="F1" t="s">
        <v>5846</v>
      </c>
      <c r="G1" t="s">
        <v>9080</v>
      </c>
      <c r="H1" t="s">
        <v>5</v>
      </c>
      <c r="I1" t="s">
        <v>6</v>
      </c>
      <c r="J1" t="s">
        <v>9079</v>
      </c>
      <c r="K1" t="s">
        <v>9078</v>
      </c>
      <c r="L1" t="s">
        <v>9077</v>
      </c>
      <c r="M1" t="s">
        <v>9076</v>
      </c>
      <c r="N1" t="s">
        <v>9075</v>
      </c>
      <c r="O1" t="s">
        <v>13</v>
      </c>
      <c r="P1" t="s">
        <v>9074</v>
      </c>
      <c r="Q1" t="s">
        <v>14</v>
      </c>
      <c r="R1" t="s">
        <v>9073</v>
      </c>
      <c r="S1" t="s">
        <v>9072</v>
      </c>
      <c r="T1" t="s">
        <v>9071</v>
      </c>
      <c r="U1" t="s">
        <v>11762</v>
      </c>
      <c r="V1" t="s">
        <v>9070</v>
      </c>
    </row>
    <row r="2" spans="1:22" x14ac:dyDescent="0.45">
      <c r="A2" t="s">
        <v>11760</v>
      </c>
      <c r="B2" t="s">
        <v>9069</v>
      </c>
      <c r="C2" t="s">
        <v>9068</v>
      </c>
      <c r="D2" t="s">
        <v>9067</v>
      </c>
      <c r="E2" t="s">
        <v>9066</v>
      </c>
      <c r="F2">
        <v>2024</v>
      </c>
      <c r="G2" t="s">
        <v>9065</v>
      </c>
      <c r="H2">
        <v>12</v>
      </c>
      <c r="I2">
        <v>11</v>
      </c>
      <c r="J2" t="s">
        <v>9064</v>
      </c>
      <c r="N2">
        <v>0</v>
      </c>
      <c r="O2" t="s">
        <v>9063</v>
      </c>
      <c r="P2" t="s">
        <v>9062</v>
      </c>
      <c r="Q2" t="s">
        <v>9061</v>
      </c>
      <c r="R2" t="s">
        <v>5857</v>
      </c>
      <c r="S2" t="s">
        <v>5856</v>
      </c>
      <c r="T2" t="s">
        <v>5855</v>
      </c>
      <c r="U2" t="s">
        <v>5854</v>
      </c>
      <c r="V2" t="s">
        <v>9060</v>
      </c>
    </row>
    <row r="3" spans="1:22" x14ac:dyDescent="0.45">
      <c r="A3" t="s">
        <v>11760</v>
      </c>
      <c r="B3" t="s">
        <v>9059</v>
      </c>
      <c r="C3" t="s">
        <v>9058</v>
      </c>
      <c r="D3" t="s">
        <v>9057</v>
      </c>
      <c r="E3" t="s">
        <v>9056</v>
      </c>
      <c r="F3">
        <v>2024</v>
      </c>
      <c r="G3" t="s">
        <v>9055</v>
      </c>
      <c r="H3">
        <v>44</v>
      </c>
      <c r="I3">
        <v>4</v>
      </c>
      <c r="K3">
        <v>994</v>
      </c>
      <c r="L3">
        <v>1018</v>
      </c>
      <c r="M3">
        <v>24</v>
      </c>
      <c r="N3">
        <v>0</v>
      </c>
      <c r="O3" t="s">
        <v>9054</v>
      </c>
      <c r="P3" t="s">
        <v>9053</v>
      </c>
      <c r="Q3" t="s">
        <v>9052</v>
      </c>
      <c r="R3" t="s">
        <v>5857</v>
      </c>
      <c r="S3" t="s">
        <v>5856</v>
      </c>
      <c r="T3" t="s">
        <v>6607</v>
      </c>
      <c r="U3" t="s">
        <v>5854</v>
      </c>
      <c r="V3" t="s">
        <v>9051</v>
      </c>
    </row>
    <row r="4" spans="1:22" x14ac:dyDescent="0.45">
      <c r="A4" t="s">
        <v>11760</v>
      </c>
      <c r="B4" t="s">
        <v>9050</v>
      </c>
      <c r="C4" t="s">
        <v>9049</v>
      </c>
      <c r="D4" t="s">
        <v>9048</v>
      </c>
      <c r="E4" t="s">
        <v>4573</v>
      </c>
      <c r="F4">
        <v>2024</v>
      </c>
      <c r="G4" t="s">
        <v>8252</v>
      </c>
      <c r="H4">
        <v>150</v>
      </c>
      <c r="J4">
        <v>102267</v>
      </c>
      <c r="N4">
        <v>0</v>
      </c>
      <c r="O4" t="s">
        <v>9047</v>
      </c>
      <c r="P4" t="s">
        <v>9046</v>
      </c>
      <c r="Q4" t="s">
        <v>9045</v>
      </c>
      <c r="R4" t="s">
        <v>5857</v>
      </c>
      <c r="S4" t="s">
        <v>5856</v>
      </c>
      <c r="U4" t="s">
        <v>5854</v>
      </c>
      <c r="V4" t="s">
        <v>9044</v>
      </c>
    </row>
    <row r="5" spans="1:22" x14ac:dyDescent="0.45">
      <c r="A5" t="s">
        <v>11760</v>
      </c>
      <c r="B5" t="s">
        <v>9043</v>
      </c>
      <c r="C5" t="s">
        <v>9042</v>
      </c>
      <c r="D5" t="s">
        <v>9041</v>
      </c>
      <c r="E5" t="s">
        <v>9040</v>
      </c>
      <c r="F5">
        <v>2024</v>
      </c>
      <c r="G5" t="s">
        <v>9039</v>
      </c>
      <c r="H5">
        <v>74</v>
      </c>
      <c r="I5" s="2">
        <v>45748</v>
      </c>
      <c r="K5">
        <v>1</v>
      </c>
      <c r="L5">
        <v>15</v>
      </c>
      <c r="M5">
        <v>14</v>
      </c>
      <c r="N5">
        <v>0</v>
      </c>
      <c r="O5" t="s">
        <v>9038</v>
      </c>
      <c r="P5" t="s">
        <v>9037</v>
      </c>
      <c r="Q5" t="s">
        <v>9036</v>
      </c>
      <c r="R5" t="s">
        <v>5857</v>
      </c>
      <c r="S5" t="s">
        <v>5856</v>
      </c>
      <c r="U5" t="s">
        <v>5854</v>
      </c>
      <c r="V5" t="s">
        <v>9035</v>
      </c>
    </row>
    <row r="6" spans="1:22" x14ac:dyDescent="0.45">
      <c r="A6" t="s">
        <v>11760</v>
      </c>
      <c r="B6" t="s">
        <v>9034</v>
      </c>
      <c r="C6" t="s">
        <v>9033</v>
      </c>
      <c r="D6">
        <v>59479693100</v>
      </c>
      <c r="E6" t="s">
        <v>9032</v>
      </c>
      <c r="F6">
        <v>2024</v>
      </c>
      <c r="G6" t="s">
        <v>9031</v>
      </c>
      <c r="H6">
        <v>91</v>
      </c>
      <c r="K6">
        <v>2093</v>
      </c>
      <c r="L6">
        <v>2137</v>
      </c>
      <c r="M6">
        <v>44</v>
      </c>
      <c r="N6">
        <v>0</v>
      </c>
      <c r="P6" t="s">
        <v>9030</v>
      </c>
      <c r="Q6" t="s">
        <v>9029</v>
      </c>
      <c r="R6" t="s">
        <v>5857</v>
      </c>
      <c r="S6" t="s">
        <v>5856</v>
      </c>
      <c r="U6" t="s">
        <v>5854</v>
      </c>
      <c r="V6" t="s">
        <v>9028</v>
      </c>
    </row>
    <row r="7" spans="1:22" x14ac:dyDescent="0.45">
      <c r="A7" t="s">
        <v>11760</v>
      </c>
      <c r="B7" t="s">
        <v>9027</v>
      </c>
      <c r="C7" t="s">
        <v>9026</v>
      </c>
      <c r="D7" t="s">
        <v>9025</v>
      </c>
      <c r="E7" t="s">
        <v>9024</v>
      </c>
      <c r="F7">
        <v>2023</v>
      </c>
      <c r="G7" t="s">
        <v>9023</v>
      </c>
      <c r="H7">
        <v>32</v>
      </c>
      <c r="I7">
        <v>1</v>
      </c>
      <c r="K7">
        <v>48</v>
      </c>
      <c r="L7">
        <v>54</v>
      </c>
      <c r="M7">
        <v>6</v>
      </c>
      <c r="N7">
        <v>1</v>
      </c>
      <c r="O7" t="s">
        <v>9022</v>
      </c>
      <c r="P7" t="s">
        <v>9021</v>
      </c>
      <c r="Q7" t="s">
        <v>9020</v>
      </c>
      <c r="R7" t="s">
        <v>5857</v>
      </c>
      <c r="S7" t="s">
        <v>5856</v>
      </c>
      <c r="T7" t="s">
        <v>5995</v>
      </c>
      <c r="U7" t="s">
        <v>5854</v>
      </c>
      <c r="V7" t="s">
        <v>9019</v>
      </c>
    </row>
    <row r="8" spans="1:22" x14ac:dyDescent="0.45">
      <c r="A8" t="s">
        <v>11760</v>
      </c>
      <c r="B8" t="s">
        <v>9018</v>
      </c>
      <c r="C8" t="s">
        <v>9017</v>
      </c>
      <c r="D8" t="s">
        <v>9016</v>
      </c>
      <c r="E8" t="s">
        <v>9015</v>
      </c>
      <c r="F8">
        <v>2024</v>
      </c>
      <c r="G8" t="s">
        <v>8998</v>
      </c>
      <c r="H8">
        <v>12</v>
      </c>
      <c r="I8" t="s">
        <v>9014</v>
      </c>
      <c r="K8">
        <v>435</v>
      </c>
      <c r="L8">
        <v>443</v>
      </c>
      <c r="M8">
        <v>8</v>
      </c>
      <c r="N8">
        <v>0</v>
      </c>
      <c r="P8" t="s">
        <v>9013</v>
      </c>
      <c r="Q8" t="s">
        <v>9012</v>
      </c>
      <c r="R8" t="s">
        <v>5857</v>
      </c>
      <c r="S8" t="s">
        <v>5856</v>
      </c>
      <c r="U8" t="s">
        <v>5854</v>
      </c>
      <c r="V8" t="s">
        <v>9011</v>
      </c>
    </row>
    <row r="9" spans="1:22" x14ac:dyDescent="0.45">
      <c r="A9" t="s">
        <v>11760</v>
      </c>
      <c r="B9" t="s">
        <v>9010</v>
      </c>
      <c r="C9" t="s">
        <v>9009</v>
      </c>
      <c r="D9" t="s">
        <v>9008</v>
      </c>
      <c r="E9" t="s">
        <v>9007</v>
      </c>
      <c r="F9">
        <v>2024</v>
      </c>
      <c r="G9" t="s">
        <v>6174</v>
      </c>
      <c r="N9">
        <v>0</v>
      </c>
      <c r="O9" t="s">
        <v>9006</v>
      </c>
      <c r="P9" t="s">
        <v>9005</v>
      </c>
      <c r="Q9" t="s">
        <v>9004</v>
      </c>
      <c r="R9" t="s">
        <v>5857</v>
      </c>
      <c r="S9" t="s">
        <v>7494</v>
      </c>
      <c r="U9" t="s">
        <v>5854</v>
      </c>
      <c r="V9" t="s">
        <v>9003</v>
      </c>
    </row>
    <row r="10" spans="1:22" x14ac:dyDescent="0.45">
      <c r="A10" t="s">
        <v>11760</v>
      </c>
      <c r="B10" t="s">
        <v>9002</v>
      </c>
      <c r="C10" t="s">
        <v>9001</v>
      </c>
      <c r="D10" t="s">
        <v>9000</v>
      </c>
      <c r="E10" t="s">
        <v>8999</v>
      </c>
      <c r="F10">
        <v>2024</v>
      </c>
      <c r="G10" t="s">
        <v>8998</v>
      </c>
      <c r="H10">
        <v>12</v>
      </c>
      <c r="I10" t="s">
        <v>8997</v>
      </c>
      <c r="K10">
        <v>607</v>
      </c>
      <c r="L10">
        <v>615</v>
      </c>
      <c r="M10">
        <v>8</v>
      </c>
      <c r="N10">
        <v>2</v>
      </c>
      <c r="P10" t="s">
        <v>8996</v>
      </c>
      <c r="Q10" t="s">
        <v>8995</v>
      </c>
      <c r="R10" t="s">
        <v>5857</v>
      </c>
      <c r="S10" t="s">
        <v>5856</v>
      </c>
      <c r="U10" t="s">
        <v>5854</v>
      </c>
      <c r="V10" t="s">
        <v>8994</v>
      </c>
    </row>
    <row r="11" spans="1:22" x14ac:dyDescent="0.45">
      <c r="A11" t="s">
        <v>11760</v>
      </c>
      <c r="B11" t="s">
        <v>8993</v>
      </c>
      <c r="C11" t="s">
        <v>8992</v>
      </c>
      <c r="D11" t="s">
        <v>8991</v>
      </c>
      <c r="E11" t="s">
        <v>8990</v>
      </c>
      <c r="F11">
        <v>2024</v>
      </c>
      <c r="G11" t="s">
        <v>8989</v>
      </c>
      <c r="H11">
        <v>36</v>
      </c>
      <c r="I11">
        <v>1</v>
      </c>
      <c r="K11">
        <v>154</v>
      </c>
      <c r="L11">
        <v>182</v>
      </c>
      <c r="M11">
        <v>28</v>
      </c>
      <c r="N11">
        <v>13</v>
      </c>
      <c r="O11" t="s">
        <v>8988</v>
      </c>
      <c r="P11" t="s">
        <v>8987</v>
      </c>
      <c r="Q11" t="s">
        <v>8986</v>
      </c>
      <c r="R11" t="s">
        <v>5857</v>
      </c>
      <c r="S11" t="s">
        <v>5856</v>
      </c>
      <c r="T11" t="s">
        <v>6607</v>
      </c>
      <c r="U11" t="s">
        <v>5854</v>
      </c>
      <c r="V11" t="s">
        <v>8985</v>
      </c>
    </row>
    <row r="12" spans="1:22" x14ac:dyDescent="0.45">
      <c r="A12" t="s">
        <v>11760</v>
      </c>
      <c r="B12" t="s">
        <v>8984</v>
      </c>
      <c r="C12" t="s">
        <v>8983</v>
      </c>
      <c r="D12" t="s">
        <v>8982</v>
      </c>
      <c r="E12" t="s">
        <v>8981</v>
      </c>
      <c r="F12">
        <v>2024</v>
      </c>
      <c r="G12" t="s">
        <v>6122</v>
      </c>
      <c r="H12">
        <v>11</v>
      </c>
      <c r="J12">
        <v>1393123</v>
      </c>
      <c r="N12">
        <v>1</v>
      </c>
      <c r="O12" t="s">
        <v>8980</v>
      </c>
      <c r="P12" t="s">
        <v>8979</v>
      </c>
      <c r="Q12" t="s">
        <v>8978</v>
      </c>
      <c r="R12" t="s">
        <v>5857</v>
      </c>
      <c r="S12" t="s">
        <v>5856</v>
      </c>
      <c r="U12" t="s">
        <v>5854</v>
      </c>
      <c r="V12" t="s">
        <v>8977</v>
      </c>
    </row>
    <row r="13" spans="1:22" x14ac:dyDescent="0.45">
      <c r="A13" t="s">
        <v>11760</v>
      </c>
      <c r="B13" t="s">
        <v>8976</v>
      </c>
      <c r="C13" t="s">
        <v>8975</v>
      </c>
      <c r="D13" t="s">
        <v>8974</v>
      </c>
      <c r="E13" t="s">
        <v>8973</v>
      </c>
      <c r="F13">
        <v>2023</v>
      </c>
      <c r="G13" t="s">
        <v>6022</v>
      </c>
      <c r="H13">
        <v>33</v>
      </c>
      <c r="I13">
        <v>1</v>
      </c>
      <c r="J13">
        <v>28</v>
      </c>
      <c r="N13">
        <v>2</v>
      </c>
      <c r="O13" t="s">
        <v>8972</v>
      </c>
      <c r="P13" t="s">
        <v>8971</v>
      </c>
      <c r="Q13" t="s">
        <v>8970</v>
      </c>
      <c r="R13" t="s">
        <v>5857</v>
      </c>
      <c r="S13" t="s">
        <v>5856</v>
      </c>
      <c r="T13" t="s">
        <v>6607</v>
      </c>
      <c r="U13" t="s">
        <v>5854</v>
      </c>
      <c r="V13" t="s">
        <v>8969</v>
      </c>
    </row>
    <row r="14" spans="1:22" x14ac:dyDescent="0.45">
      <c r="A14" t="s">
        <v>11760</v>
      </c>
      <c r="B14" t="s">
        <v>8968</v>
      </c>
      <c r="C14" t="s">
        <v>8967</v>
      </c>
      <c r="D14" t="s">
        <v>8966</v>
      </c>
      <c r="E14" t="s">
        <v>8965</v>
      </c>
      <c r="F14">
        <v>2024</v>
      </c>
      <c r="G14" t="s">
        <v>6022</v>
      </c>
      <c r="H14">
        <v>34</v>
      </c>
      <c r="I14">
        <v>1</v>
      </c>
      <c r="J14">
        <v>50</v>
      </c>
      <c r="N14">
        <v>0</v>
      </c>
      <c r="O14" t="s">
        <v>8964</v>
      </c>
      <c r="P14" t="s">
        <v>8963</v>
      </c>
      <c r="Q14" t="s">
        <v>8962</v>
      </c>
      <c r="R14" t="s">
        <v>5857</v>
      </c>
      <c r="S14" t="s">
        <v>5856</v>
      </c>
      <c r="T14" t="s">
        <v>6607</v>
      </c>
      <c r="U14" t="s">
        <v>5854</v>
      </c>
      <c r="V14" t="s">
        <v>8961</v>
      </c>
    </row>
    <row r="15" spans="1:22" x14ac:dyDescent="0.45">
      <c r="A15" t="s">
        <v>11760</v>
      </c>
      <c r="B15" t="s">
        <v>8960</v>
      </c>
      <c r="C15" t="s">
        <v>8959</v>
      </c>
      <c r="D15" t="s">
        <v>8958</v>
      </c>
      <c r="E15" t="s">
        <v>8957</v>
      </c>
      <c r="F15">
        <v>2023</v>
      </c>
      <c r="G15" t="s">
        <v>8956</v>
      </c>
      <c r="H15">
        <v>10</v>
      </c>
      <c r="I15">
        <v>1</v>
      </c>
      <c r="J15">
        <v>127</v>
      </c>
      <c r="N15">
        <v>8</v>
      </c>
      <c r="O15" t="s">
        <v>8955</v>
      </c>
      <c r="P15" t="s">
        <v>8954</v>
      </c>
      <c r="Q15" t="s">
        <v>8953</v>
      </c>
      <c r="R15" t="s">
        <v>5857</v>
      </c>
      <c r="S15" t="s">
        <v>5856</v>
      </c>
      <c r="T15" t="s">
        <v>5866</v>
      </c>
      <c r="U15" t="s">
        <v>5854</v>
      </c>
      <c r="V15" t="s">
        <v>8952</v>
      </c>
    </row>
    <row r="16" spans="1:22" x14ac:dyDescent="0.45">
      <c r="A16" t="s">
        <v>11760</v>
      </c>
      <c r="B16" t="s">
        <v>8951</v>
      </c>
      <c r="C16" t="s">
        <v>8950</v>
      </c>
      <c r="D16" t="s">
        <v>8949</v>
      </c>
      <c r="E16" t="s">
        <v>8948</v>
      </c>
      <c r="F16">
        <v>2024</v>
      </c>
      <c r="G16" t="s">
        <v>6720</v>
      </c>
      <c r="H16">
        <v>23</v>
      </c>
      <c r="I16">
        <v>1</v>
      </c>
      <c r="J16">
        <v>12</v>
      </c>
      <c r="N16">
        <v>1</v>
      </c>
      <c r="O16" t="s">
        <v>8947</v>
      </c>
      <c r="P16" t="s">
        <v>8946</v>
      </c>
      <c r="Q16" t="s">
        <v>8945</v>
      </c>
      <c r="R16" t="s">
        <v>5857</v>
      </c>
      <c r="S16" t="s">
        <v>5856</v>
      </c>
      <c r="T16" t="s">
        <v>5855</v>
      </c>
      <c r="U16" t="s">
        <v>5854</v>
      </c>
      <c r="V16" t="s">
        <v>8944</v>
      </c>
    </row>
    <row r="17" spans="1:22" x14ac:dyDescent="0.45">
      <c r="A17" t="s">
        <v>11760</v>
      </c>
      <c r="B17" t="s">
        <v>8943</v>
      </c>
      <c r="C17" t="s">
        <v>8942</v>
      </c>
      <c r="D17" t="s">
        <v>8941</v>
      </c>
      <c r="E17" t="s">
        <v>8940</v>
      </c>
      <c r="F17">
        <v>2024</v>
      </c>
      <c r="G17" t="s">
        <v>8939</v>
      </c>
      <c r="H17">
        <v>16</v>
      </c>
      <c r="I17">
        <v>20</v>
      </c>
      <c r="J17">
        <v>3824</v>
      </c>
      <c r="N17">
        <v>0</v>
      </c>
      <c r="O17" t="s">
        <v>8938</v>
      </c>
      <c r="P17" t="s">
        <v>8937</v>
      </c>
      <c r="Q17" t="s">
        <v>8936</v>
      </c>
      <c r="R17" t="s">
        <v>5857</v>
      </c>
      <c r="S17" t="s">
        <v>5856</v>
      </c>
      <c r="T17" t="s">
        <v>5855</v>
      </c>
      <c r="U17" t="s">
        <v>5854</v>
      </c>
      <c r="V17" t="s">
        <v>8935</v>
      </c>
    </row>
    <row r="18" spans="1:22" x14ac:dyDescent="0.45">
      <c r="A18" t="s">
        <v>11760</v>
      </c>
      <c r="B18" t="s">
        <v>8934</v>
      </c>
      <c r="C18" t="s">
        <v>8933</v>
      </c>
      <c r="D18" t="s">
        <v>8932</v>
      </c>
      <c r="E18" t="s">
        <v>8931</v>
      </c>
      <c r="F18">
        <v>2024</v>
      </c>
      <c r="G18" t="s">
        <v>8930</v>
      </c>
      <c r="H18">
        <v>25</v>
      </c>
      <c r="I18">
        <v>3</v>
      </c>
      <c r="N18">
        <v>0</v>
      </c>
      <c r="O18" t="s">
        <v>8929</v>
      </c>
      <c r="P18" t="s">
        <v>8928</v>
      </c>
      <c r="Q18" t="s">
        <v>8927</v>
      </c>
      <c r="R18" t="s">
        <v>5857</v>
      </c>
      <c r="S18" t="s">
        <v>5856</v>
      </c>
      <c r="T18" t="s">
        <v>5995</v>
      </c>
      <c r="U18" t="s">
        <v>5854</v>
      </c>
      <c r="V18" t="s">
        <v>8926</v>
      </c>
    </row>
    <row r="19" spans="1:22" x14ac:dyDescent="0.45">
      <c r="A19" t="s">
        <v>11760</v>
      </c>
      <c r="B19" t="s">
        <v>8925</v>
      </c>
      <c r="C19" t="s">
        <v>8924</v>
      </c>
      <c r="D19" t="s">
        <v>8923</v>
      </c>
      <c r="E19" t="s">
        <v>8922</v>
      </c>
      <c r="F19">
        <v>2024</v>
      </c>
      <c r="G19" t="s">
        <v>6122</v>
      </c>
      <c r="H19">
        <v>11</v>
      </c>
      <c r="J19">
        <v>1481551</v>
      </c>
      <c r="N19">
        <v>0</v>
      </c>
      <c r="O19" t="s">
        <v>8921</v>
      </c>
      <c r="P19" t="s">
        <v>8920</v>
      </c>
      <c r="Q19" t="s">
        <v>8919</v>
      </c>
      <c r="R19" t="s">
        <v>5857</v>
      </c>
      <c r="S19" t="s">
        <v>5856</v>
      </c>
      <c r="T19" t="s">
        <v>5855</v>
      </c>
      <c r="U19" t="s">
        <v>5854</v>
      </c>
      <c r="V19" t="s">
        <v>8918</v>
      </c>
    </row>
    <row r="20" spans="1:22" x14ac:dyDescent="0.45">
      <c r="A20" t="s">
        <v>11760</v>
      </c>
      <c r="B20" t="s">
        <v>8917</v>
      </c>
      <c r="C20" t="s">
        <v>8916</v>
      </c>
      <c r="D20" t="s">
        <v>8915</v>
      </c>
      <c r="E20" t="s">
        <v>8914</v>
      </c>
      <c r="F20">
        <v>2023</v>
      </c>
      <c r="G20" t="s">
        <v>8913</v>
      </c>
      <c r="H20">
        <v>31</v>
      </c>
      <c r="I20">
        <v>20</v>
      </c>
      <c r="K20">
        <v>1078</v>
      </c>
      <c r="L20">
        <v>1087</v>
      </c>
      <c r="M20">
        <v>9</v>
      </c>
      <c r="N20">
        <v>4</v>
      </c>
      <c r="O20" t="s">
        <v>8912</v>
      </c>
      <c r="P20" t="s">
        <v>8911</v>
      </c>
      <c r="Q20" t="s">
        <v>8910</v>
      </c>
      <c r="R20" t="s">
        <v>5857</v>
      </c>
      <c r="S20" t="s">
        <v>5856</v>
      </c>
      <c r="T20" t="s">
        <v>5995</v>
      </c>
      <c r="U20" t="s">
        <v>5854</v>
      </c>
      <c r="V20" t="s">
        <v>8909</v>
      </c>
    </row>
    <row r="21" spans="1:22" x14ac:dyDescent="0.45">
      <c r="A21" t="s">
        <v>11760</v>
      </c>
      <c r="B21" t="s">
        <v>8908</v>
      </c>
      <c r="C21" t="s">
        <v>8907</v>
      </c>
      <c r="D21" t="s">
        <v>8906</v>
      </c>
      <c r="E21" t="s">
        <v>8905</v>
      </c>
      <c r="F21">
        <v>2024</v>
      </c>
      <c r="G21" t="s">
        <v>6066</v>
      </c>
      <c r="H21">
        <v>32</v>
      </c>
      <c r="I21">
        <v>2</v>
      </c>
      <c r="K21">
        <v>396</v>
      </c>
      <c r="L21">
        <v>423</v>
      </c>
      <c r="M21">
        <v>27</v>
      </c>
      <c r="N21">
        <v>3</v>
      </c>
      <c r="O21" t="s">
        <v>8904</v>
      </c>
      <c r="P21" t="s">
        <v>8903</v>
      </c>
      <c r="Q21" t="s">
        <v>8902</v>
      </c>
      <c r="R21" t="s">
        <v>5901</v>
      </c>
      <c r="S21" t="s">
        <v>5856</v>
      </c>
      <c r="U21" t="s">
        <v>5854</v>
      </c>
      <c r="V21" t="s">
        <v>8901</v>
      </c>
    </row>
    <row r="22" spans="1:22" x14ac:dyDescent="0.45">
      <c r="A22" t="s">
        <v>11760</v>
      </c>
      <c r="B22" t="s">
        <v>8900</v>
      </c>
      <c r="C22" t="s">
        <v>8899</v>
      </c>
      <c r="D22" t="s">
        <v>8898</v>
      </c>
      <c r="E22" t="s">
        <v>2646</v>
      </c>
      <c r="F22">
        <v>2023</v>
      </c>
      <c r="G22" t="s">
        <v>766</v>
      </c>
      <c r="H22">
        <v>72</v>
      </c>
      <c r="J22">
        <v>102664</v>
      </c>
      <c r="N22">
        <v>8</v>
      </c>
      <c r="O22" t="s">
        <v>8897</v>
      </c>
      <c r="P22" t="s">
        <v>8896</v>
      </c>
      <c r="Q22" t="s">
        <v>8895</v>
      </c>
      <c r="R22" t="s">
        <v>5857</v>
      </c>
      <c r="S22" t="s">
        <v>5856</v>
      </c>
      <c r="T22" t="s">
        <v>6607</v>
      </c>
      <c r="U22" t="s">
        <v>5854</v>
      </c>
      <c r="V22" t="s">
        <v>8894</v>
      </c>
    </row>
    <row r="23" spans="1:22" x14ac:dyDescent="0.45">
      <c r="A23" t="s">
        <v>11760</v>
      </c>
      <c r="B23" t="s">
        <v>8893</v>
      </c>
      <c r="C23" t="s">
        <v>8892</v>
      </c>
      <c r="D23" t="s">
        <v>8891</v>
      </c>
      <c r="E23" t="s">
        <v>8890</v>
      </c>
      <c r="F23">
        <v>2024</v>
      </c>
      <c r="G23" t="s">
        <v>8889</v>
      </c>
      <c r="H23">
        <v>10</v>
      </c>
      <c r="I23">
        <v>1</v>
      </c>
      <c r="K23">
        <v>124</v>
      </c>
      <c r="L23">
        <v>130</v>
      </c>
      <c r="M23">
        <v>6</v>
      </c>
      <c r="N23">
        <v>0</v>
      </c>
      <c r="O23" t="s">
        <v>8888</v>
      </c>
      <c r="P23" t="s">
        <v>8887</v>
      </c>
      <c r="Q23" t="s">
        <v>8886</v>
      </c>
      <c r="R23" t="s">
        <v>5857</v>
      </c>
      <c r="S23" t="s">
        <v>5856</v>
      </c>
      <c r="U23" t="s">
        <v>5854</v>
      </c>
      <c r="V23" t="s">
        <v>8885</v>
      </c>
    </row>
    <row r="24" spans="1:22" x14ac:dyDescent="0.45">
      <c r="A24" t="s">
        <v>11760</v>
      </c>
      <c r="B24" t="s">
        <v>8884</v>
      </c>
      <c r="C24" t="s">
        <v>8883</v>
      </c>
      <c r="D24" t="s">
        <v>8882</v>
      </c>
      <c r="E24" t="s">
        <v>8881</v>
      </c>
      <c r="F24">
        <v>2024</v>
      </c>
      <c r="G24" t="s">
        <v>8880</v>
      </c>
      <c r="H24">
        <v>43</v>
      </c>
      <c r="K24">
        <v>23</v>
      </c>
      <c r="L24">
        <v>29</v>
      </c>
      <c r="M24">
        <v>6</v>
      </c>
      <c r="N24">
        <v>1</v>
      </c>
      <c r="O24" t="s">
        <v>8879</v>
      </c>
      <c r="P24" t="s">
        <v>8878</v>
      </c>
      <c r="Q24" t="s">
        <v>8877</v>
      </c>
      <c r="R24" t="s">
        <v>5901</v>
      </c>
      <c r="S24" t="s">
        <v>5856</v>
      </c>
      <c r="T24" t="s">
        <v>6607</v>
      </c>
      <c r="U24" t="s">
        <v>5854</v>
      </c>
      <c r="V24" t="s">
        <v>8876</v>
      </c>
    </row>
    <row r="25" spans="1:22" x14ac:dyDescent="0.45">
      <c r="A25" t="s">
        <v>11760</v>
      </c>
      <c r="B25" t="s">
        <v>8875</v>
      </c>
      <c r="C25" t="s">
        <v>8874</v>
      </c>
      <c r="D25" t="s">
        <v>8873</v>
      </c>
      <c r="E25" t="s">
        <v>8872</v>
      </c>
      <c r="F25">
        <v>2024</v>
      </c>
      <c r="G25" t="s">
        <v>8871</v>
      </c>
      <c r="H25">
        <v>20</v>
      </c>
      <c r="I25">
        <v>9</v>
      </c>
      <c r="K25">
        <v>1121</v>
      </c>
      <c r="L25">
        <v>1145</v>
      </c>
      <c r="M25">
        <v>24</v>
      </c>
      <c r="N25">
        <v>0</v>
      </c>
      <c r="O25" t="s">
        <v>8870</v>
      </c>
      <c r="P25" t="s">
        <v>8869</v>
      </c>
      <c r="Q25" t="s">
        <v>8868</v>
      </c>
      <c r="R25" t="s">
        <v>5857</v>
      </c>
      <c r="S25" t="s">
        <v>5856</v>
      </c>
      <c r="T25" t="s">
        <v>5935</v>
      </c>
      <c r="U25" t="s">
        <v>5854</v>
      </c>
      <c r="V25" t="s">
        <v>8867</v>
      </c>
    </row>
    <row r="26" spans="1:22" x14ac:dyDescent="0.45">
      <c r="A26" t="s">
        <v>11760</v>
      </c>
      <c r="B26" t="s">
        <v>8866</v>
      </c>
      <c r="C26" t="s">
        <v>8865</v>
      </c>
      <c r="D26" t="s">
        <v>8864</v>
      </c>
      <c r="E26" t="s">
        <v>8863</v>
      </c>
      <c r="F26">
        <v>2024</v>
      </c>
      <c r="G26" t="s">
        <v>8862</v>
      </c>
      <c r="H26">
        <v>7</v>
      </c>
      <c r="I26">
        <v>2</v>
      </c>
      <c r="N26">
        <v>0</v>
      </c>
      <c r="O26" t="s">
        <v>8861</v>
      </c>
      <c r="P26" t="s">
        <v>8860</v>
      </c>
      <c r="Q26" t="s">
        <v>8859</v>
      </c>
      <c r="R26" t="s">
        <v>5857</v>
      </c>
      <c r="S26" t="s">
        <v>5856</v>
      </c>
      <c r="T26" t="s">
        <v>5866</v>
      </c>
      <c r="U26" t="s">
        <v>5854</v>
      </c>
      <c r="V26" t="s">
        <v>8858</v>
      </c>
    </row>
    <row r="27" spans="1:22" x14ac:dyDescent="0.45">
      <c r="A27" t="s">
        <v>11760</v>
      </c>
      <c r="B27" t="s">
        <v>8857</v>
      </c>
      <c r="C27" t="s">
        <v>8856</v>
      </c>
      <c r="D27" t="s">
        <v>8855</v>
      </c>
      <c r="E27" t="s">
        <v>8854</v>
      </c>
      <c r="F27">
        <v>2024</v>
      </c>
      <c r="G27" t="s">
        <v>6157</v>
      </c>
      <c r="H27">
        <v>40</v>
      </c>
      <c r="I27">
        <v>1</v>
      </c>
      <c r="K27">
        <v>161</v>
      </c>
      <c r="L27">
        <v>172</v>
      </c>
      <c r="M27">
        <v>11</v>
      </c>
      <c r="N27">
        <v>0</v>
      </c>
      <c r="O27" t="s">
        <v>8853</v>
      </c>
      <c r="P27" t="s">
        <v>8852</v>
      </c>
      <c r="Q27" t="s">
        <v>8851</v>
      </c>
      <c r="R27" t="s">
        <v>5857</v>
      </c>
      <c r="S27" t="s">
        <v>5856</v>
      </c>
      <c r="U27" t="s">
        <v>5854</v>
      </c>
      <c r="V27" t="s">
        <v>8850</v>
      </c>
    </row>
    <row r="28" spans="1:22" x14ac:dyDescent="0.45">
      <c r="A28" t="s">
        <v>11760</v>
      </c>
      <c r="B28" t="s">
        <v>8849</v>
      </c>
      <c r="C28" t="s">
        <v>8848</v>
      </c>
      <c r="D28" t="s">
        <v>8847</v>
      </c>
      <c r="E28" t="s">
        <v>8846</v>
      </c>
      <c r="F28">
        <v>2024</v>
      </c>
      <c r="G28" t="s">
        <v>8005</v>
      </c>
      <c r="H28">
        <v>9</v>
      </c>
      <c r="I28">
        <v>1</v>
      </c>
      <c r="J28">
        <v>33</v>
      </c>
      <c r="N28">
        <v>0</v>
      </c>
      <c r="O28" t="s">
        <v>8845</v>
      </c>
      <c r="P28" t="s">
        <v>8844</v>
      </c>
      <c r="Q28" t="s">
        <v>8843</v>
      </c>
      <c r="R28" t="s">
        <v>5857</v>
      </c>
      <c r="S28" t="s">
        <v>5856</v>
      </c>
      <c r="U28" t="s">
        <v>5854</v>
      </c>
      <c r="V28" t="s">
        <v>8842</v>
      </c>
    </row>
    <row r="29" spans="1:22" x14ac:dyDescent="0.45">
      <c r="A29" t="s">
        <v>11760</v>
      </c>
      <c r="B29" t="s">
        <v>8841</v>
      </c>
      <c r="C29" t="s">
        <v>8840</v>
      </c>
      <c r="D29" t="s">
        <v>8839</v>
      </c>
      <c r="E29" t="s">
        <v>8838</v>
      </c>
      <c r="F29">
        <v>2023</v>
      </c>
      <c r="G29" t="s">
        <v>2206</v>
      </c>
      <c r="H29">
        <v>146</v>
      </c>
      <c r="J29">
        <v>103849</v>
      </c>
      <c r="N29">
        <v>4</v>
      </c>
      <c r="O29" t="s">
        <v>8837</v>
      </c>
      <c r="P29" t="s">
        <v>8836</v>
      </c>
      <c r="Q29" t="s">
        <v>8835</v>
      </c>
      <c r="R29" t="s">
        <v>5857</v>
      </c>
      <c r="S29" t="s">
        <v>5856</v>
      </c>
      <c r="T29" t="s">
        <v>5935</v>
      </c>
      <c r="U29" t="s">
        <v>5854</v>
      </c>
      <c r="V29" t="s">
        <v>8834</v>
      </c>
    </row>
    <row r="30" spans="1:22" x14ac:dyDescent="0.45">
      <c r="A30" t="s">
        <v>11760</v>
      </c>
      <c r="B30" t="s">
        <v>8833</v>
      </c>
      <c r="C30" t="s">
        <v>8832</v>
      </c>
      <c r="D30" t="s">
        <v>8831</v>
      </c>
      <c r="E30" t="s">
        <v>8830</v>
      </c>
      <c r="F30">
        <v>2024</v>
      </c>
      <c r="G30" t="s">
        <v>8829</v>
      </c>
      <c r="N30">
        <v>0</v>
      </c>
      <c r="O30" t="s">
        <v>8828</v>
      </c>
      <c r="P30" t="s">
        <v>8827</v>
      </c>
      <c r="Q30" t="s">
        <v>8826</v>
      </c>
      <c r="R30" t="s">
        <v>5857</v>
      </c>
      <c r="S30" t="s">
        <v>7494</v>
      </c>
      <c r="T30" t="s">
        <v>6607</v>
      </c>
      <c r="U30" t="s">
        <v>5854</v>
      </c>
      <c r="V30" t="s">
        <v>8825</v>
      </c>
    </row>
    <row r="31" spans="1:22" x14ac:dyDescent="0.45">
      <c r="A31" t="s">
        <v>11760</v>
      </c>
      <c r="B31" t="s">
        <v>8824</v>
      </c>
      <c r="C31" t="s">
        <v>8823</v>
      </c>
      <c r="D31">
        <v>57079507500</v>
      </c>
      <c r="E31" t="s">
        <v>8822</v>
      </c>
      <c r="F31">
        <v>2023</v>
      </c>
      <c r="G31" t="s">
        <v>6013</v>
      </c>
      <c r="H31">
        <v>28</v>
      </c>
      <c r="I31">
        <v>4</v>
      </c>
      <c r="K31">
        <v>541</v>
      </c>
      <c r="L31">
        <v>557</v>
      </c>
      <c r="M31">
        <v>16</v>
      </c>
      <c r="N31">
        <v>2</v>
      </c>
      <c r="O31" t="s">
        <v>8821</v>
      </c>
      <c r="P31" t="s">
        <v>8820</v>
      </c>
      <c r="Q31" t="s">
        <v>8819</v>
      </c>
      <c r="R31" t="s">
        <v>5857</v>
      </c>
      <c r="S31" t="s">
        <v>5856</v>
      </c>
      <c r="T31" t="s">
        <v>5935</v>
      </c>
      <c r="U31" t="s">
        <v>5854</v>
      </c>
      <c r="V31" t="s">
        <v>8818</v>
      </c>
    </row>
    <row r="32" spans="1:22" x14ac:dyDescent="0.45">
      <c r="A32" t="s">
        <v>11760</v>
      </c>
      <c r="B32" t="s">
        <v>8817</v>
      </c>
      <c r="C32" t="s">
        <v>8816</v>
      </c>
      <c r="D32" t="s">
        <v>8815</v>
      </c>
      <c r="E32" t="s">
        <v>5455</v>
      </c>
      <c r="F32">
        <v>2024</v>
      </c>
      <c r="G32" t="s">
        <v>766</v>
      </c>
      <c r="H32">
        <v>78</v>
      </c>
      <c r="J32">
        <v>102804</v>
      </c>
      <c r="N32">
        <v>5</v>
      </c>
      <c r="O32" t="s">
        <v>8814</v>
      </c>
      <c r="P32" t="s">
        <v>8813</v>
      </c>
      <c r="Q32" t="s">
        <v>8812</v>
      </c>
      <c r="R32" t="s">
        <v>5857</v>
      </c>
      <c r="S32" t="s">
        <v>5856</v>
      </c>
      <c r="T32" t="s">
        <v>6607</v>
      </c>
      <c r="U32" t="s">
        <v>5854</v>
      </c>
      <c r="V32" t="s">
        <v>8811</v>
      </c>
    </row>
    <row r="33" spans="1:22" x14ac:dyDescent="0.45">
      <c r="A33" t="s">
        <v>11760</v>
      </c>
      <c r="B33" t="s">
        <v>8810</v>
      </c>
      <c r="C33" t="s">
        <v>8809</v>
      </c>
      <c r="D33" t="s">
        <v>8808</v>
      </c>
      <c r="E33" t="s">
        <v>8807</v>
      </c>
      <c r="F33">
        <v>2024</v>
      </c>
      <c r="G33" t="s">
        <v>7355</v>
      </c>
      <c r="H33">
        <v>31</v>
      </c>
      <c r="I33">
        <v>3</v>
      </c>
      <c r="K33">
        <v>720</v>
      </c>
      <c r="L33">
        <v>726</v>
      </c>
      <c r="M33">
        <v>6</v>
      </c>
      <c r="N33">
        <v>4</v>
      </c>
      <c r="O33" t="s">
        <v>8806</v>
      </c>
      <c r="P33" t="s">
        <v>8805</v>
      </c>
      <c r="Q33" t="s">
        <v>8804</v>
      </c>
      <c r="R33" t="s">
        <v>5857</v>
      </c>
      <c r="S33" t="s">
        <v>5856</v>
      </c>
      <c r="U33" t="s">
        <v>5854</v>
      </c>
      <c r="V33" t="s">
        <v>8803</v>
      </c>
    </row>
    <row r="34" spans="1:22" x14ac:dyDescent="0.45">
      <c r="A34" t="s">
        <v>11760</v>
      </c>
      <c r="B34" t="s">
        <v>8802</v>
      </c>
      <c r="C34" t="s">
        <v>8801</v>
      </c>
      <c r="D34" t="s">
        <v>8800</v>
      </c>
      <c r="E34" t="s">
        <v>8799</v>
      </c>
      <c r="F34">
        <v>2023</v>
      </c>
      <c r="G34" t="s">
        <v>8798</v>
      </c>
      <c r="H34">
        <v>7</v>
      </c>
      <c r="I34">
        <v>1</v>
      </c>
      <c r="K34">
        <v>699</v>
      </c>
      <c r="L34">
        <v>702</v>
      </c>
      <c r="M34">
        <v>3</v>
      </c>
      <c r="N34">
        <v>1</v>
      </c>
      <c r="O34" t="s">
        <v>8797</v>
      </c>
      <c r="P34" t="s">
        <v>8796</v>
      </c>
      <c r="Q34" t="s">
        <v>8795</v>
      </c>
      <c r="R34" t="s">
        <v>5857</v>
      </c>
      <c r="S34" t="s">
        <v>5856</v>
      </c>
      <c r="T34" t="s">
        <v>5866</v>
      </c>
      <c r="U34" t="s">
        <v>5854</v>
      </c>
      <c r="V34" t="s">
        <v>8794</v>
      </c>
    </row>
    <row r="35" spans="1:22" x14ac:dyDescent="0.45">
      <c r="A35" t="s">
        <v>11760</v>
      </c>
      <c r="B35" t="s">
        <v>8793</v>
      </c>
      <c r="C35" t="s">
        <v>8792</v>
      </c>
      <c r="D35" t="s">
        <v>8791</v>
      </c>
      <c r="E35" t="s">
        <v>8790</v>
      </c>
      <c r="F35">
        <v>2024</v>
      </c>
      <c r="G35" t="s">
        <v>6943</v>
      </c>
      <c r="H35">
        <v>7</v>
      </c>
      <c r="J35">
        <v>1441869</v>
      </c>
      <c r="N35">
        <v>0</v>
      </c>
      <c r="O35" t="s">
        <v>8789</v>
      </c>
      <c r="P35" t="s">
        <v>8788</v>
      </c>
      <c r="Q35" t="s">
        <v>8787</v>
      </c>
      <c r="R35" t="s">
        <v>5901</v>
      </c>
      <c r="S35" t="s">
        <v>5856</v>
      </c>
      <c r="T35" t="s">
        <v>5855</v>
      </c>
      <c r="U35" t="s">
        <v>5854</v>
      </c>
      <c r="V35" t="s">
        <v>8786</v>
      </c>
    </row>
    <row r="36" spans="1:22" x14ac:dyDescent="0.45">
      <c r="A36" t="s">
        <v>11760</v>
      </c>
      <c r="B36" t="s">
        <v>8785</v>
      </c>
      <c r="C36" t="s">
        <v>8784</v>
      </c>
      <c r="D36" t="s">
        <v>8783</v>
      </c>
      <c r="E36" t="s">
        <v>8782</v>
      </c>
      <c r="F36">
        <v>2023</v>
      </c>
      <c r="G36" t="s">
        <v>8781</v>
      </c>
      <c r="H36">
        <v>309</v>
      </c>
      <c r="K36">
        <v>133</v>
      </c>
      <c r="L36">
        <v>134</v>
      </c>
      <c r="M36">
        <v>1</v>
      </c>
      <c r="N36">
        <v>3</v>
      </c>
      <c r="O36" t="s">
        <v>8780</v>
      </c>
      <c r="P36" t="s">
        <v>8779</v>
      </c>
      <c r="Q36" t="s">
        <v>8778</v>
      </c>
      <c r="R36" t="s">
        <v>5857</v>
      </c>
      <c r="S36" t="s">
        <v>5856</v>
      </c>
      <c r="T36" t="s">
        <v>6607</v>
      </c>
      <c r="U36" t="s">
        <v>5854</v>
      </c>
      <c r="V36" t="s">
        <v>8777</v>
      </c>
    </row>
    <row r="37" spans="1:22" x14ac:dyDescent="0.45">
      <c r="A37" t="s">
        <v>11760</v>
      </c>
      <c r="B37" t="s">
        <v>8776</v>
      </c>
      <c r="C37" t="s">
        <v>8775</v>
      </c>
      <c r="D37" t="s">
        <v>8774</v>
      </c>
      <c r="E37" t="s">
        <v>4780</v>
      </c>
      <c r="F37">
        <v>2024</v>
      </c>
      <c r="G37" t="s">
        <v>8106</v>
      </c>
      <c r="H37">
        <v>46</v>
      </c>
      <c r="I37">
        <v>1</v>
      </c>
      <c r="J37">
        <v>101284</v>
      </c>
      <c r="N37">
        <v>2</v>
      </c>
      <c r="O37" t="s">
        <v>8773</v>
      </c>
      <c r="P37" t="s">
        <v>8772</v>
      </c>
      <c r="Q37" t="s">
        <v>8771</v>
      </c>
      <c r="R37" t="s">
        <v>5857</v>
      </c>
      <c r="S37" t="s">
        <v>5856</v>
      </c>
      <c r="T37" t="s">
        <v>6027</v>
      </c>
      <c r="U37" t="s">
        <v>5854</v>
      </c>
      <c r="V37" t="s">
        <v>8770</v>
      </c>
    </row>
    <row r="38" spans="1:22" x14ac:dyDescent="0.45">
      <c r="A38" t="s">
        <v>11760</v>
      </c>
      <c r="B38" t="s">
        <v>8769</v>
      </c>
      <c r="C38" t="s">
        <v>8768</v>
      </c>
      <c r="D38" t="s">
        <v>8767</v>
      </c>
      <c r="E38" t="s">
        <v>8766</v>
      </c>
      <c r="F38">
        <v>2024</v>
      </c>
      <c r="G38" t="s">
        <v>8765</v>
      </c>
      <c r="J38" t="s">
        <v>8764</v>
      </c>
      <c r="N38">
        <v>0</v>
      </c>
      <c r="O38" t="s">
        <v>8763</v>
      </c>
      <c r="P38" t="s">
        <v>8762</v>
      </c>
      <c r="Q38" t="s">
        <v>8761</v>
      </c>
      <c r="R38" t="s">
        <v>5857</v>
      </c>
      <c r="S38" t="s">
        <v>7494</v>
      </c>
      <c r="U38" t="s">
        <v>5854</v>
      </c>
      <c r="V38" t="s">
        <v>8760</v>
      </c>
    </row>
    <row r="39" spans="1:22" x14ac:dyDescent="0.45">
      <c r="A39" t="s">
        <v>11760</v>
      </c>
      <c r="B39" t="s">
        <v>8759</v>
      </c>
      <c r="C39" t="s">
        <v>8758</v>
      </c>
      <c r="D39" t="s">
        <v>8757</v>
      </c>
      <c r="E39" t="s">
        <v>8756</v>
      </c>
      <c r="F39">
        <v>2024</v>
      </c>
      <c r="G39" t="s">
        <v>8755</v>
      </c>
      <c r="H39">
        <v>114</v>
      </c>
      <c r="I39">
        <v>2</v>
      </c>
      <c r="K39">
        <v>209</v>
      </c>
      <c r="L39">
        <v>217</v>
      </c>
      <c r="M39">
        <v>8</v>
      </c>
      <c r="N39">
        <v>2</v>
      </c>
      <c r="O39" t="s">
        <v>8754</v>
      </c>
      <c r="P39" t="s">
        <v>8753</v>
      </c>
      <c r="Q39" t="s">
        <v>8752</v>
      </c>
      <c r="R39" t="s">
        <v>5857</v>
      </c>
      <c r="S39" t="s">
        <v>5856</v>
      </c>
      <c r="T39" t="s">
        <v>5935</v>
      </c>
      <c r="U39" t="s">
        <v>5854</v>
      </c>
      <c r="V39" t="s">
        <v>8751</v>
      </c>
    </row>
    <row r="40" spans="1:22" x14ac:dyDescent="0.45">
      <c r="A40" t="s">
        <v>11760</v>
      </c>
      <c r="B40" t="s">
        <v>8750</v>
      </c>
      <c r="C40" t="s">
        <v>8749</v>
      </c>
      <c r="D40" t="s">
        <v>8748</v>
      </c>
      <c r="E40" t="s">
        <v>8747</v>
      </c>
      <c r="F40">
        <v>2024</v>
      </c>
      <c r="G40" t="s">
        <v>8746</v>
      </c>
      <c r="H40">
        <v>8</v>
      </c>
      <c r="I40">
        <v>1</v>
      </c>
      <c r="J40" t="s">
        <v>8745</v>
      </c>
      <c r="N40">
        <v>1</v>
      </c>
      <c r="O40" t="s">
        <v>8744</v>
      </c>
      <c r="P40" t="s">
        <v>8743</v>
      </c>
      <c r="Q40" t="s">
        <v>8742</v>
      </c>
      <c r="R40" t="s">
        <v>5857</v>
      </c>
      <c r="S40" t="s">
        <v>5856</v>
      </c>
      <c r="U40" t="s">
        <v>5854</v>
      </c>
      <c r="V40" t="s">
        <v>8741</v>
      </c>
    </row>
    <row r="41" spans="1:22" x14ac:dyDescent="0.45">
      <c r="A41" t="s">
        <v>11760</v>
      </c>
      <c r="B41" t="s">
        <v>6811</v>
      </c>
      <c r="C41" t="s">
        <v>6810</v>
      </c>
      <c r="D41" t="s">
        <v>6809</v>
      </c>
      <c r="E41" t="s">
        <v>8740</v>
      </c>
      <c r="F41">
        <v>2024</v>
      </c>
      <c r="G41" t="s">
        <v>8252</v>
      </c>
      <c r="H41">
        <v>154</v>
      </c>
      <c r="J41">
        <v>102348</v>
      </c>
      <c r="N41">
        <v>0</v>
      </c>
      <c r="O41" t="s">
        <v>8739</v>
      </c>
      <c r="P41" t="s">
        <v>8738</v>
      </c>
      <c r="Q41" t="s">
        <v>8737</v>
      </c>
      <c r="R41" t="s">
        <v>5857</v>
      </c>
      <c r="S41" t="s">
        <v>5856</v>
      </c>
      <c r="U41" t="s">
        <v>5854</v>
      </c>
      <c r="V41" t="s">
        <v>8736</v>
      </c>
    </row>
    <row r="42" spans="1:22" x14ac:dyDescent="0.45">
      <c r="A42" t="s">
        <v>11760</v>
      </c>
      <c r="B42" t="s">
        <v>8735</v>
      </c>
      <c r="C42" t="s">
        <v>8734</v>
      </c>
      <c r="D42" t="s">
        <v>8733</v>
      </c>
      <c r="E42" t="s">
        <v>8732</v>
      </c>
      <c r="F42">
        <v>2024</v>
      </c>
      <c r="G42" t="s">
        <v>8731</v>
      </c>
      <c r="N42">
        <v>0</v>
      </c>
      <c r="O42" t="s">
        <v>8730</v>
      </c>
      <c r="P42" t="s">
        <v>8729</v>
      </c>
      <c r="Q42" t="s">
        <v>8728</v>
      </c>
      <c r="R42" t="s">
        <v>5857</v>
      </c>
      <c r="S42" t="s">
        <v>7494</v>
      </c>
      <c r="U42" t="s">
        <v>5854</v>
      </c>
      <c r="V42" t="s">
        <v>8727</v>
      </c>
    </row>
    <row r="43" spans="1:22" x14ac:dyDescent="0.45">
      <c r="A43" t="s">
        <v>11760</v>
      </c>
      <c r="B43" t="s">
        <v>8726</v>
      </c>
      <c r="C43" t="s">
        <v>8725</v>
      </c>
      <c r="D43" t="s">
        <v>8724</v>
      </c>
      <c r="E43" t="s">
        <v>8723</v>
      </c>
      <c r="F43">
        <v>2024</v>
      </c>
      <c r="G43" t="s">
        <v>8722</v>
      </c>
      <c r="H43">
        <v>44</v>
      </c>
      <c r="I43">
        <v>1</v>
      </c>
      <c r="K43">
        <v>292</v>
      </c>
      <c r="L43">
        <v>297</v>
      </c>
      <c r="M43">
        <v>5</v>
      </c>
      <c r="N43">
        <v>9</v>
      </c>
      <c r="O43" t="s">
        <v>8721</v>
      </c>
      <c r="P43" t="s">
        <v>8720</v>
      </c>
      <c r="Q43" t="s">
        <v>8719</v>
      </c>
      <c r="R43" t="s">
        <v>5857</v>
      </c>
      <c r="S43" t="s">
        <v>5856</v>
      </c>
      <c r="U43" t="s">
        <v>5854</v>
      </c>
      <c r="V43" t="s">
        <v>8718</v>
      </c>
    </row>
    <row r="44" spans="1:22" x14ac:dyDescent="0.45">
      <c r="A44" t="s">
        <v>11760</v>
      </c>
      <c r="B44" t="s">
        <v>8717</v>
      </c>
      <c r="C44" t="s">
        <v>8716</v>
      </c>
      <c r="D44" t="s">
        <v>8715</v>
      </c>
      <c r="E44" t="s">
        <v>19</v>
      </c>
      <c r="F44">
        <v>2024</v>
      </c>
      <c r="G44" t="s">
        <v>5912</v>
      </c>
      <c r="H44">
        <v>8</v>
      </c>
      <c r="I44" t="s">
        <v>21</v>
      </c>
      <c r="J44">
        <v>493</v>
      </c>
      <c r="N44">
        <v>0</v>
      </c>
      <c r="O44" t="s">
        <v>26</v>
      </c>
      <c r="P44" t="s">
        <v>8714</v>
      </c>
      <c r="Q44" t="s">
        <v>8713</v>
      </c>
      <c r="R44" t="s">
        <v>5857</v>
      </c>
      <c r="S44" t="s">
        <v>5856</v>
      </c>
      <c r="T44" t="s">
        <v>6607</v>
      </c>
      <c r="U44" t="s">
        <v>5854</v>
      </c>
      <c r="V44" t="s">
        <v>8712</v>
      </c>
    </row>
    <row r="45" spans="1:22" x14ac:dyDescent="0.45">
      <c r="A45" t="s">
        <v>11760</v>
      </c>
      <c r="B45" t="s">
        <v>8711</v>
      </c>
      <c r="C45" t="s">
        <v>8710</v>
      </c>
      <c r="D45" t="s">
        <v>8709</v>
      </c>
      <c r="E45" t="s">
        <v>8708</v>
      </c>
      <c r="F45">
        <v>2024</v>
      </c>
      <c r="G45" t="s">
        <v>6611</v>
      </c>
      <c r="H45">
        <v>75</v>
      </c>
      <c r="I45">
        <v>10</v>
      </c>
      <c r="K45">
        <v>1070</v>
      </c>
      <c r="L45">
        <v>1086</v>
      </c>
      <c r="M45">
        <v>16</v>
      </c>
      <c r="N45">
        <v>4</v>
      </c>
      <c r="O45" t="s">
        <v>8707</v>
      </c>
      <c r="P45" t="s">
        <v>8706</v>
      </c>
      <c r="Q45" t="s">
        <v>8705</v>
      </c>
      <c r="R45" t="s">
        <v>5857</v>
      </c>
      <c r="S45" t="s">
        <v>5856</v>
      </c>
      <c r="T45" t="s">
        <v>6607</v>
      </c>
      <c r="U45" t="s">
        <v>5854</v>
      </c>
      <c r="V45" t="s">
        <v>8704</v>
      </c>
    </row>
    <row r="46" spans="1:22" x14ac:dyDescent="0.45">
      <c r="A46" t="s">
        <v>11760</v>
      </c>
      <c r="B46" t="s">
        <v>8703</v>
      </c>
      <c r="C46" t="s">
        <v>8702</v>
      </c>
      <c r="D46" t="s">
        <v>8701</v>
      </c>
      <c r="E46" t="s">
        <v>8700</v>
      </c>
      <c r="F46">
        <v>2024</v>
      </c>
      <c r="G46" t="s">
        <v>704</v>
      </c>
      <c r="H46">
        <v>10</v>
      </c>
      <c r="N46">
        <v>0</v>
      </c>
      <c r="O46" t="s">
        <v>8699</v>
      </c>
      <c r="P46" t="s">
        <v>8698</v>
      </c>
      <c r="Q46" t="s">
        <v>8697</v>
      </c>
      <c r="R46" t="s">
        <v>5857</v>
      </c>
      <c r="S46" t="s">
        <v>5856</v>
      </c>
      <c r="T46" t="s">
        <v>5866</v>
      </c>
      <c r="U46" t="s">
        <v>5854</v>
      </c>
      <c r="V46" t="s">
        <v>8696</v>
      </c>
    </row>
    <row r="47" spans="1:22" x14ac:dyDescent="0.45">
      <c r="A47" t="s">
        <v>11760</v>
      </c>
      <c r="B47" t="s">
        <v>8695</v>
      </c>
      <c r="C47" t="s">
        <v>8694</v>
      </c>
      <c r="D47" t="s">
        <v>8693</v>
      </c>
      <c r="E47" t="s">
        <v>8692</v>
      </c>
      <c r="F47">
        <v>2024</v>
      </c>
      <c r="G47" t="s">
        <v>8691</v>
      </c>
      <c r="H47">
        <v>11</v>
      </c>
      <c r="I47">
        <v>8</v>
      </c>
      <c r="J47">
        <v>808</v>
      </c>
      <c r="N47">
        <v>0</v>
      </c>
      <c r="O47" t="s">
        <v>8690</v>
      </c>
      <c r="P47" t="s">
        <v>8689</v>
      </c>
      <c r="Q47" t="s">
        <v>8688</v>
      </c>
      <c r="R47" t="s">
        <v>5857</v>
      </c>
      <c r="S47" t="s">
        <v>5856</v>
      </c>
      <c r="T47" t="s">
        <v>5866</v>
      </c>
      <c r="U47" t="s">
        <v>5854</v>
      </c>
      <c r="V47" t="s">
        <v>8687</v>
      </c>
    </row>
    <row r="48" spans="1:22" x14ac:dyDescent="0.45">
      <c r="A48" t="s">
        <v>11760</v>
      </c>
      <c r="B48" t="s">
        <v>8686</v>
      </c>
      <c r="C48" t="s">
        <v>8685</v>
      </c>
      <c r="D48" t="s">
        <v>8684</v>
      </c>
      <c r="E48" t="s">
        <v>8683</v>
      </c>
      <c r="F48">
        <v>2024</v>
      </c>
      <c r="G48" t="s">
        <v>488</v>
      </c>
      <c r="H48">
        <v>12</v>
      </c>
      <c r="K48">
        <v>103162</v>
      </c>
      <c r="L48">
        <v>103175</v>
      </c>
      <c r="M48">
        <v>13</v>
      </c>
      <c r="N48">
        <v>0</v>
      </c>
      <c r="O48" t="s">
        <v>548</v>
      </c>
      <c r="P48" t="s">
        <v>8682</v>
      </c>
      <c r="Q48" t="s">
        <v>8681</v>
      </c>
      <c r="R48" t="s">
        <v>5857</v>
      </c>
      <c r="S48" t="s">
        <v>5856</v>
      </c>
      <c r="T48" t="s">
        <v>5855</v>
      </c>
      <c r="U48" t="s">
        <v>5854</v>
      </c>
      <c r="V48" t="s">
        <v>8680</v>
      </c>
    </row>
    <row r="49" spans="1:22" x14ac:dyDescent="0.45">
      <c r="A49" t="s">
        <v>11760</v>
      </c>
      <c r="B49" t="s">
        <v>8679</v>
      </c>
      <c r="C49" t="s">
        <v>8678</v>
      </c>
      <c r="D49" t="s">
        <v>8677</v>
      </c>
      <c r="E49" t="s">
        <v>8676</v>
      </c>
      <c r="F49">
        <v>2024</v>
      </c>
      <c r="G49" t="s">
        <v>8675</v>
      </c>
      <c r="H49">
        <v>5</v>
      </c>
      <c r="I49">
        <v>8</v>
      </c>
      <c r="J49" t="s">
        <v>8674</v>
      </c>
      <c r="N49">
        <v>1</v>
      </c>
      <c r="O49" t="s">
        <v>8673</v>
      </c>
      <c r="P49" t="s">
        <v>8672</v>
      </c>
      <c r="Q49" t="s">
        <v>8671</v>
      </c>
      <c r="R49" t="s">
        <v>5901</v>
      </c>
      <c r="S49" t="s">
        <v>5856</v>
      </c>
      <c r="T49" t="s">
        <v>5935</v>
      </c>
      <c r="U49" t="s">
        <v>5854</v>
      </c>
      <c r="V49" t="s">
        <v>8670</v>
      </c>
    </row>
    <row r="50" spans="1:22" x14ac:dyDescent="0.45">
      <c r="A50" t="s">
        <v>11760</v>
      </c>
      <c r="B50" t="s">
        <v>8669</v>
      </c>
      <c r="C50" t="s">
        <v>8668</v>
      </c>
      <c r="D50">
        <v>56556765100</v>
      </c>
      <c r="E50" t="s">
        <v>8667</v>
      </c>
      <c r="F50">
        <v>2024</v>
      </c>
      <c r="G50" t="s">
        <v>8666</v>
      </c>
      <c r="H50">
        <v>8</v>
      </c>
      <c r="I50">
        <v>3</v>
      </c>
      <c r="J50">
        <v>26</v>
      </c>
      <c r="N50">
        <v>3</v>
      </c>
      <c r="O50" t="s">
        <v>8665</v>
      </c>
      <c r="P50" t="s">
        <v>8664</v>
      </c>
      <c r="Q50" t="s">
        <v>8663</v>
      </c>
      <c r="R50" t="s">
        <v>5857</v>
      </c>
      <c r="S50" t="s">
        <v>5856</v>
      </c>
      <c r="T50" t="s">
        <v>5866</v>
      </c>
      <c r="U50" t="s">
        <v>5854</v>
      </c>
      <c r="V50" t="s">
        <v>8662</v>
      </c>
    </row>
    <row r="51" spans="1:22" x14ac:dyDescent="0.45">
      <c r="A51" t="s">
        <v>11760</v>
      </c>
      <c r="B51" t="s">
        <v>8661</v>
      </c>
      <c r="C51" t="s">
        <v>8660</v>
      </c>
      <c r="D51" t="s">
        <v>8659</v>
      </c>
      <c r="E51" t="s">
        <v>8658</v>
      </c>
      <c r="F51">
        <v>2024</v>
      </c>
      <c r="G51" t="s">
        <v>6022</v>
      </c>
      <c r="H51">
        <v>34</v>
      </c>
      <c r="I51">
        <v>1</v>
      </c>
      <c r="J51">
        <v>41</v>
      </c>
      <c r="N51">
        <v>5</v>
      </c>
      <c r="O51" t="s">
        <v>8657</v>
      </c>
      <c r="P51" t="s">
        <v>8656</v>
      </c>
      <c r="Q51" t="s">
        <v>8655</v>
      </c>
      <c r="R51" t="s">
        <v>5857</v>
      </c>
      <c r="S51" t="s">
        <v>5856</v>
      </c>
      <c r="T51" t="s">
        <v>6607</v>
      </c>
      <c r="U51" t="s">
        <v>5854</v>
      </c>
      <c r="V51" t="s">
        <v>8654</v>
      </c>
    </row>
    <row r="52" spans="1:22" x14ac:dyDescent="0.45">
      <c r="A52" t="s">
        <v>11760</v>
      </c>
      <c r="B52" t="s">
        <v>8653</v>
      </c>
      <c r="C52" t="s">
        <v>8652</v>
      </c>
      <c r="D52" t="s">
        <v>8651</v>
      </c>
      <c r="E52" t="s">
        <v>8650</v>
      </c>
      <c r="F52">
        <v>2024</v>
      </c>
      <c r="G52" t="s">
        <v>7786</v>
      </c>
      <c r="H52">
        <v>6</v>
      </c>
      <c r="J52">
        <v>18</v>
      </c>
      <c r="N52">
        <v>0</v>
      </c>
      <c r="O52" t="s">
        <v>8649</v>
      </c>
      <c r="P52" t="s">
        <v>8648</v>
      </c>
      <c r="Q52" t="s">
        <v>8647</v>
      </c>
      <c r="R52" t="s">
        <v>5857</v>
      </c>
      <c r="S52" t="s">
        <v>5856</v>
      </c>
      <c r="U52" t="s">
        <v>5854</v>
      </c>
      <c r="V52" t="s">
        <v>8646</v>
      </c>
    </row>
    <row r="53" spans="1:22" x14ac:dyDescent="0.45">
      <c r="A53" t="s">
        <v>11760</v>
      </c>
      <c r="B53" t="s">
        <v>8645</v>
      </c>
      <c r="C53" t="s">
        <v>8644</v>
      </c>
      <c r="D53">
        <v>36185724400</v>
      </c>
      <c r="E53" t="s">
        <v>8643</v>
      </c>
      <c r="F53">
        <v>2024</v>
      </c>
      <c r="G53" t="s">
        <v>8642</v>
      </c>
      <c r="H53">
        <v>27</v>
      </c>
      <c r="I53">
        <v>24</v>
      </c>
      <c r="K53">
        <v>4642</v>
      </c>
      <c r="L53">
        <v>4658</v>
      </c>
      <c r="M53">
        <v>16</v>
      </c>
      <c r="N53">
        <v>3</v>
      </c>
      <c r="O53" t="s">
        <v>8641</v>
      </c>
      <c r="P53" t="s">
        <v>8640</v>
      </c>
      <c r="Q53" t="s">
        <v>8639</v>
      </c>
      <c r="R53" t="s">
        <v>5857</v>
      </c>
      <c r="S53" t="s">
        <v>5856</v>
      </c>
      <c r="U53" t="s">
        <v>5854</v>
      </c>
      <c r="V53" t="s">
        <v>8638</v>
      </c>
    </row>
    <row r="54" spans="1:22" x14ac:dyDescent="0.45">
      <c r="A54" t="s">
        <v>11760</v>
      </c>
      <c r="B54" t="s">
        <v>8637</v>
      </c>
      <c r="C54" t="s">
        <v>8636</v>
      </c>
      <c r="D54" t="s">
        <v>8635</v>
      </c>
      <c r="E54" t="s">
        <v>5147</v>
      </c>
      <c r="F54">
        <v>2024</v>
      </c>
      <c r="G54" t="s">
        <v>1921</v>
      </c>
      <c r="H54">
        <v>12</v>
      </c>
      <c r="J54" t="s">
        <v>8634</v>
      </c>
      <c r="N54">
        <v>2</v>
      </c>
      <c r="O54" t="s">
        <v>8633</v>
      </c>
      <c r="P54" t="s">
        <v>8632</v>
      </c>
      <c r="Q54" t="s">
        <v>8631</v>
      </c>
      <c r="R54" t="s">
        <v>5901</v>
      </c>
      <c r="S54" t="s">
        <v>5856</v>
      </c>
      <c r="T54" t="s">
        <v>5866</v>
      </c>
      <c r="U54" t="s">
        <v>5854</v>
      </c>
      <c r="V54" t="s">
        <v>8630</v>
      </c>
    </row>
    <row r="55" spans="1:22" x14ac:dyDescent="0.45">
      <c r="A55" t="s">
        <v>11760</v>
      </c>
      <c r="B55" t="s">
        <v>8629</v>
      </c>
      <c r="C55" t="s">
        <v>8628</v>
      </c>
      <c r="D55" t="s">
        <v>8627</v>
      </c>
      <c r="E55" t="s">
        <v>8626</v>
      </c>
      <c r="F55">
        <v>2024</v>
      </c>
      <c r="G55" t="s">
        <v>6174</v>
      </c>
      <c r="N55">
        <v>0</v>
      </c>
      <c r="O55" t="s">
        <v>8625</v>
      </c>
      <c r="P55" t="s">
        <v>8624</v>
      </c>
      <c r="Q55" t="s">
        <v>8623</v>
      </c>
      <c r="R55" t="s">
        <v>5857</v>
      </c>
      <c r="S55" t="s">
        <v>7494</v>
      </c>
      <c r="U55" t="s">
        <v>5854</v>
      </c>
      <c r="V55" t="s">
        <v>8622</v>
      </c>
    </row>
    <row r="56" spans="1:22" x14ac:dyDescent="0.45">
      <c r="A56" t="s">
        <v>11760</v>
      </c>
      <c r="B56" t="s">
        <v>8621</v>
      </c>
      <c r="C56" t="s">
        <v>8620</v>
      </c>
      <c r="D56" t="s">
        <v>8619</v>
      </c>
      <c r="E56" t="s">
        <v>5318</v>
      </c>
      <c r="F56">
        <v>2024</v>
      </c>
      <c r="G56" t="s">
        <v>5317</v>
      </c>
      <c r="H56">
        <v>16</v>
      </c>
      <c r="J56">
        <v>100163</v>
      </c>
      <c r="N56">
        <v>1</v>
      </c>
      <c r="O56" t="s">
        <v>8618</v>
      </c>
      <c r="P56" t="s">
        <v>8617</v>
      </c>
      <c r="Q56" t="s">
        <v>8616</v>
      </c>
      <c r="R56" t="s">
        <v>5857</v>
      </c>
      <c r="S56" t="s">
        <v>5856</v>
      </c>
      <c r="T56" t="s">
        <v>5855</v>
      </c>
      <c r="U56" t="s">
        <v>5854</v>
      </c>
      <c r="V56" t="s">
        <v>8615</v>
      </c>
    </row>
    <row r="57" spans="1:22" x14ac:dyDescent="0.45">
      <c r="A57" t="s">
        <v>11760</v>
      </c>
      <c r="B57" t="s">
        <v>8614</v>
      </c>
      <c r="C57" t="s">
        <v>8613</v>
      </c>
      <c r="D57" t="s">
        <v>8612</v>
      </c>
      <c r="E57" t="s">
        <v>8611</v>
      </c>
      <c r="F57">
        <v>2024</v>
      </c>
      <c r="G57" t="s">
        <v>4411</v>
      </c>
      <c r="H57">
        <v>169</v>
      </c>
      <c r="J57">
        <v>106355</v>
      </c>
      <c r="N57">
        <v>0</v>
      </c>
      <c r="O57" t="s">
        <v>8610</v>
      </c>
      <c r="P57" t="s">
        <v>8609</v>
      </c>
      <c r="Q57" t="s">
        <v>8608</v>
      </c>
      <c r="R57" t="s">
        <v>5857</v>
      </c>
      <c r="S57" t="s">
        <v>5856</v>
      </c>
      <c r="T57" t="s">
        <v>6607</v>
      </c>
      <c r="U57" t="s">
        <v>5854</v>
      </c>
      <c r="V57" t="s">
        <v>8607</v>
      </c>
    </row>
    <row r="58" spans="1:22" x14ac:dyDescent="0.45">
      <c r="A58" t="s">
        <v>11760</v>
      </c>
      <c r="B58" t="s">
        <v>8606</v>
      </c>
      <c r="C58" t="s">
        <v>8605</v>
      </c>
      <c r="D58" t="s">
        <v>8604</v>
      </c>
      <c r="E58" t="s">
        <v>8603</v>
      </c>
      <c r="F58">
        <v>2024</v>
      </c>
      <c r="G58" t="s">
        <v>8602</v>
      </c>
      <c r="H58">
        <v>45</v>
      </c>
      <c r="I58">
        <v>2</v>
      </c>
      <c r="K58">
        <v>152</v>
      </c>
      <c r="L58">
        <v>183</v>
      </c>
      <c r="M58">
        <v>31</v>
      </c>
      <c r="N58">
        <v>0</v>
      </c>
      <c r="O58" t="s">
        <v>8601</v>
      </c>
      <c r="P58" t="s">
        <v>8600</v>
      </c>
      <c r="Q58" t="s">
        <v>8599</v>
      </c>
      <c r="R58" t="s">
        <v>5857</v>
      </c>
      <c r="S58" t="s">
        <v>5856</v>
      </c>
      <c r="U58" t="s">
        <v>5854</v>
      </c>
      <c r="V58" t="s">
        <v>8598</v>
      </c>
    </row>
    <row r="59" spans="1:22" x14ac:dyDescent="0.45">
      <c r="A59" t="s">
        <v>11760</v>
      </c>
      <c r="B59" t="s">
        <v>8597</v>
      </c>
      <c r="C59" t="s">
        <v>8596</v>
      </c>
      <c r="D59" t="s">
        <v>8595</v>
      </c>
      <c r="E59" t="s">
        <v>8594</v>
      </c>
      <c r="F59">
        <v>2024</v>
      </c>
      <c r="G59" t="s">
        <v>5895</v>
      </c>
      <c r="H59">
        <v>15</v>
      </c>
      <c r="I59">
        <v>1</v>
      </c>
      <c r="J59">
        <v>21</v>
      </c>
      <c r="N59">
        <v>0</v>
      </c>
      <c r="O59" t="s">
        <v>8593</v>
      </c>
      <c r="P59" t="s">
        <v>8592</v>
      </c>
      <c r="Q59" t="s">
        <v>8591</v>
      </c>
      <c r="R59" t="s">
        <v>5857</v>
      </c>
      <c r="S59" t="s">
        <v>5856</v>
      </c>
      <c r="T59" t="s">
        <v>5866</v>
      </c>
      <c r="U59" t="s">
        <v>5854</v>
      </c>
      <c r="V59" t="s">
        <v>8590</v>
      </c>
    </row>
    <row r="60" spans="1:22" x14ac:dyDescent="0.45">
      <c r="A60" t="s">
        <v>11760</v>
      </c>
      <c r="B60" t="s">
        <v>8589</v>
      </c>
      <c r="C60" t="s">
        <v>8588</v>
      </c>
      <c r="D60" t="s">
        <v>8587</v>
      </c>
      <c r="E60" t="s">
        <v>8586</v>
      </c>
      <c r="F60">
        <v>2024</v>
      </c>
      <c r="G60" t="s">
        <v>8534</v>
      </c>
      <c r="H60">
        <v>24</v>
      </c>
      <c r="I60">
        <v>12</v>
      </c>
      <c r="J60">
        <v>3766</v>
      </c>
      <c r="N60">
        <v>0</v>
      </c>
      <c r="O60" t="s">
        <v>8585</v>
      </c>
      <c r="P60" t="s">
        <v>8584</v>
      </c>
      <c r="Q60" t="s">
        <v>8583</v>
      </c>
      <c r="R60" t="s">
        <v>5857</v>
      </c>
      <c r="S60" t="s">
        <v>5856</v>
      </c>
      <c r="T60" t="s">
        <v>5866</v>
      </c>
      <c r="U60" t="s">
        <v>5854</v>
      </c>
      <c r="V60" t="s">
        <v>8582</v>
      </c>
    </row>
    <row r="61" spans="1:22" x14ac:dyDescent="0.45">
      <c r="A61" t="s">
        <v>11760</v>
      </c>
      <c r="B61" t="s">
        <v>8581</v>
      </c>
      <c r="C61" t="s">
        <v>8580</v>
      </c>
      <c r="D61" t="s">
        <v>8579</v>
      </c>
      <c r="E61" t="s">
        <v>8578</v>
      </c>
      <c r="F61">
        <v>2024</v>
      </c>
      <c r="G61" t="s">
        <v>8577</v>
      </c>
      <c r="I61">
        <v>1395</v>
      </c>
      <c r="K61">
        <v>249</v>
      </c>
      <c r="L61">
        <v>250</v>
      </c>
      <c r="M61">
        <v>1</v>
      </c>
      <c r="N61">
        <v>0</v>
      </c>
      <c r="O61" t="s">
        <v>8576</v>
      </c>
      <c r="P61" t="s">
        <v>8575</v>
      </c>
      <c r="Q61" t="s">
        <v>8574</v>
      </c>
      <c r="R61" t="s">
        <v>5857</v>
      </c>
      <c r="S61" t="s">
        <v>5856</v>
      </c>
      <c r="U61" t="s">
        <v>5854</v>
      </c>
      <c r="V61" t="s">
        <v>8573</v>
      </c>
    </row>
    <row r="62" spans="1:22" x14ac:dyDescent="0.45">
      <c r="A62" t="s">
        <v>11760</v>
      </c>
      <c r="B62" t="s">
        <v>8572</v>
      </c>
      <c r="C62" t="s">
        <v>8571</v>
      </c>
      <c r="D62" t="s">
        <v>8570</v>
      </c>
      <c r="E62" t="s">
        <v>8569</v>
      </c>
      <c r="F62">
        <v>2024</v>
      </c>
      <c r="G62" t="s">
        <v>8568</v>
      </c>
      <c r="H62">
        <v>71</v>
      </c>
      <c r="I62">
        <v>2</v>
      </c>
      <c r="J62" t="s">
        <v>8567</v>
      </c>
      <c r="N62">
        <v>2</v>
      </c>
      <c r="O62" t="s">
        <v>8566</v>
      </c>
      <c r="P62" t="s">
        <v>8565</v>
      </c>
      <c r="Q62" t="s">
        <v>8564</v>
      </c>
      <c r="R62" t="s">
        <v>5857</v>
      </c>
      <c r="S62" t="s">
        <v>5856</v>
      </c>
      <c r="T62" t="s">
        <v>5995</v>
      </c>
      <c r="U62" t="s">
        <v>5854</v>
      </c>
      <c r="V62" t="s">
        <v>8563</v>
      </c>
    </row>
    <row r="63" spans="1:22" x14ac:dyDescent="0.45">
      <c r="A63" t="s">
        <v>11760</v>
      </c>
      <c r="B63" t="s">
        <v>8562</v>
      </c>
      <c r="C63" t="s">
        <v>8561</v>
      </c>
      <c r="D63" t="s">
        <v>8560</v>
      </c>
      <c r="E63" t="s">
        <v>5201</v>
      </c>
      <c r="F63">
        <v>2024</v>
      </c>
      <c r="G63" t="s">
        <v>662</v>
      </c>
      <c r="H63">
        <v>94</v>
      </c>
      <c r="J63">
        <v>102190</v>
      </c>
      <c r="N63">
        <v>1</v>
      </c>
      <c r="O63" t="s">
        <v>8559</v>
      </c>
      <c r="P63" t="s">
        <v>8558</v>
      </c>
      <c r="Q63" t="s">
        <v>8557</v>
      </c>
      <c r="R63" t="s">
        <v>5901</v>
      </c>
      <c r="S63" t="s">
        <v>5856</v>
      </c>
      <c r="U63" t="s">
        <v>5854</v>
      </c>
      <c r="V63" t="s">
        <v>8556</v>
      </c>
    </row>
    <row r="64" spans="1:22" x14ac:dyDescent="0.45">
      <c r="A64" t="s">
        <v>11760</v>
      </c>
      <c r="B64" t="s">
        <v>8555</v>
      </c>
      <c r="C64" t="s">
        <v>8554</v>
      </c>
      <c r="D64" t="s">
        <v>8553</v>
      </c>
      <c r="E64" t="s">
        <v>2917</v>
      </c>
      <c r="F64">
        <v>2023</v>
      </c>
      <c r="G64" t="s">
        <v>8552</v>
      </c>
      <c r="H64">
        <v>51</v>
      </c>
      <c r="J64">
        <v>105873</v>
      </c>
      <c r="N64">
        <v>2</v>
      </c>
      <c r="O64" t="s">
        <v>8551</v>
      </c>
      <c r="P64" t="s">
        <v>8550</v>
      </c>
      <c r="Q64" t="s">
        <v>8549</v>
      </c>
      <c r="R64" t="s">
        <v>5857</v>
      </c>
      <c r="S64" t="s">
        <v>5856</v>
      </c>
      <c r="T64" t="s">
        <v>6607</v>
      </c>
      <c r="U64" t="s">
        <v>5854</v>
      </c>
      <c r="V64" t="s">
        <v>8548</v>
      </c>
    </row>
    <row r="65" spans="1:22" x14ac:dyDescent="0.45">
      <c r="A65" t="s">
        <v>11760</v>
      </c>
      <c r="B65" t="s">
        <v>8547</v>
      </c>
      <c r="C65" t="s">
        <v>8546</v>
      </c>
      <c r="D65" t="s">
        <v>8545</v>
      </c>
      <c r="E65" t="s">
        <v>8544</v>
      </c>
      <c r="F65">
        <v>2024</v>
      </c>
      <c r="G65" t="s">
        <v>7786</v>
      </c>
      <c r="H65">
        <v>6</v>
      </c>
      <c r="J65" t="s">
        <v>8543</v>
      </c>
      <c r="N65">
        <v>0</v>
      </c>
      <c r="O65" t="s">
        <v>8542</v>
      </c>
      <c r="P65" t="s">
        <v>8541</v>
      </c>
      <c r="Q65" t="s">
        <v>8540</v>
      </c>
      <c r="R65" t="s">
        <v>5857</v>
      </c>
      <c r="S65" t="s">
        <v>5856</v>
      </c>
      <c r="U65" t="s">
        <v>5854</v>
      </c>
      <c r="V65" t="s">
        <v>8539</v>
      </c>
    </row>
    <row r="66" spans="1:22" x14ac:dyDescent="0.45">
      <c r="A66" t="s">
        <v>11760</v>
      </c>
      <c r="B66" t="s">
        <v>8538</v>
      </c>
      <c r="C66" t="s">
        <v>8537</v>
      </c>
      <c r="D66" t="s">
        <v>8536</v>
      </c>
      <c r="E66" t="s">
        <v>8535</v>
      </c>
      <c r="F66">
        <v>2023</v>
      </c>
      <c r="G66" t="s">
        <v>8534</v>
      </c>
      <c r="H66">
        <v>23</v>
      </c>
      <c r="I66">
        <v>24</v>
      </c>
      <c r="J66">
        <v>9692</v>
      </c>
      <c r="N66">
        <v>2</v>
      </c>
      <c r="O66" t="s">
        <v>8533</v>
      </c>
      <c r="P66" t="s">
        <v>8532</v>
      </c>
      <c r="Q66" t="s">
        <v>8531</v>
      </c>
      <c r="R66" t="s">
        <v>5857</v>
      </c>
      <c r="S66" t="s">
        <v>5856</v>
      </c>
      <c r="T66" t="s">
        <v>5866</v>
      </c>
      <c r="U66" t="s">
        <v>5854</v>
      </c>
      <c r="V66" t="s">
        <v>8530</v>
      </c>
    </row>
    <row r="67" spans="1:22" x14ac:dyDescent="0.45">
      <c r="A67" t="s">
        <v>11760</v>
      </c>
      <c r="B67" t="s">
        <v>8529</v>
      </c>
      <c r="C67" t="s">
        <v>8528</v>
      </c>
      <c r="D67" t="s">
        <v>8527</v>
      </c>
      <c r="E67" t="s">
        <v>8526</v>
      </c>
      <c r="F67">
        <v>2024</v>
      </c>
      <c r="G67" t="s">
        <v>8525</v>
      </c>
      <c r="J67">
        <v>2440005</v>
      </c>
      <c r="N67">
        <v>0</v>
      </c>
      <c r="O67" t="s">
        <v>8524</v>
      </c>
      <c r="P67" t="s">
        <v>8523</v>
      </c>
      <c r="Q67" t="s">
        <v>8522</v>
      </c>
      <c r="R67" t="s">
        <v>5857</v>
      </c>
      <c r="S67" t="s">
        <v>7494</v>
      </c>
      <c r="U67" t="s">
        <v>5854</v>
      </c>
      <c r="V67" t="s">
        <v>8521</v>
      </c>
    </row>
    <row r="68" spans="1:22" x14ac:dyDescent="0.45">
      <c r="A68" t="s">
        <v>11760</v>
      </c>
      <c r="B68" t="s">
        <v>8520</v>
      </c>
      <c r="C68" t="s">
        <v>8519</v>
      </c>
      <c r="D68" t="s">
        <v>8518</v>
      </c>
      <c r="E68" t="s">
        <v>8517</v>
      </c>
      <c r="F68">
        <v>2024</v>
      </c>
      <c r="G68" t="s">
        <v>6157</v>
      </c>
      <c r="H68">
        <v>40</v>
      </c>
      <c r="I68">
        <v>3</v>
      </c>
      <c r="K68">
        <v>727</v>
      </c>
      <c r="L68">
        <v>740</v>
      </c>
      <c r="M68">
        <v>13</v>
      </c>
      <c r="N68">
        <v>0</v>
      </c>
      <c r="O68" t="s">
        <v>8516</v>
      </c>
      <c r="P68" t="s">
        <v>8515</v>
      </c>
      <c r="Q68" t="s">
        <v>8514</v>
      </c>
      <c r="R68" t="s">
        <v>5857</v>
      </c>
      <c r="S68" t="s">
        <v>5856</v>
      </c>
      <c r="U68" t="s">
        <v>5854</v>
      </c>
      <c r="V68" t="s">
        <v>8513</v>
      </c>
    </row>
    <row r="69" spans="1:22" x14ac:dyDescent="0.45">
      <c r="A69" t="s">
        <v>11760</v>
      </c>
      <c r="B69" t="s">
        <v>8512</v>
      </c>
      <c r="C69" t="s">
        <v>8511</v>
      </c>
      <c r="D69" t="s">
        <v>8510</v>
      </c>
      <c r="E69" t="s">
        <v>8509</v>
      </c>
      <c r="F69">
        <v>2024</v>
      </c>
      <c r="G69" t="s">
        <v>8508</v>
      </c>
      <c r="H69">
        <v>7</v>
      </c>
      <c r="I69">
        <v>1</v>
      </c>
      <c r="J69">
        <v>129</v>
      </c>
      <c r="N69">
        <v>1</v>
      </c>
      <c r="O69" t="s">
        <v>8507</v>
      </c>
      <c r="P69" t="s">
        <v>8506</v>
      </c>
      <c r="Q69" t="s">
        <v>8505</v>
      </c>
      <c r="R69" t="s">
        <v>5857</v>
      </c>
      <c r="S69" t="s">
        <v>5856</v>
      </c>
      <c r="T69" t="s">
        <v>5866</v>
      </c>
      <c r="U69" t="s">
        <v>5854</v>
      </c>
      <c r="V69" t="s">
        <v>8504</v>
      </c>
    </row>
    <row r="70" spans="1:22" x14ac:dyDescent="0.45">
      <c r="A70" t="s">
        <v>11760</v>
      </c>
      <c r="B70" t="s">
        <v>8503</v>
      </c>
      <c r="C70" t="s">
        <v>8502</v>
      </c>
      <c r="D70" t="s">
        <v>8501</v>
      </c>
      <c r="E70" t="s">
        <v>5135</v>
      </c>
      <c r="F70">
        <v>2024</v>
      </c>
      <c r="G70" t="s">
        <v>773</v>
      </c>
      <c r="H70">
        <v>148</v>
      </c>
      <c r="J70">
        <v>104851</v>
      </c>
      <c r="N70">
        <v>19</v>
      </c>
      <c r="O70" t="s">
        <v>8500</v>
      </c>
      <c r="P70" t="s">
        <v>8499</v>
      </c>
      <c r="Q70" t="s">
        <v>8498</v>
      </c>
      <c r="R70" t="s">
        <v>5857</v>
      </c>
      <c r="S70" t="s">
        <v>5856</v>
      </c>
      <c r="T70" t="s">
        <v>5935</v>
      </c>
      <c r="U70" t="s">
        <v>5854</v>
      </c>
      <c r="V70" t="s">
        <v>8497</v>
      </c>
    </row>
    <row r="71" spans="1:22" x14ac:dyDescent="0.45">
      <c r="A71" t="s">
        <v>11760</v>
      </c>
      <c r="B71" t="s">
        <v>8496</v>
      </c>
      <c r="C71" t="s">
        <v>8495</v>
      </c>
      <c r="D71" t="s">
        <v>8494</v>
      </c>
      <c r="E71" t="s">
        <v>8493</v>
      </c>
      <c r="F71">
        <v>2023</v>
      </c>
      <c r="G71" t="s">
        <v>7355</v>
      </c>
      <c r="H71">
        <v>30</v>
      </c>
      <c r="I71">
        <v>11</v>
      </c>
      <c r="K71">
        <v>1858</v>
      </c>
      <c r="L71">
        <v>1864</v>
      </c>
      <c r="M71">
        <v>6</v>
      </c>
      <c r="N71">
        <v>4</v>
      </c>
      <c r="O71" t="s">
        <v>8492</v>
      </c>
      <c r="P71" t="s">
        <v>8491</v>
      </c>
      <c r="Q71" t="s">
        <v>8490</v>
      </c>
      <c r="R71" t="s">
        <v>5857</v>
      </c>
      <c r="S71" t="s">
        <v>5856</v>
      </c>
      <c r="U71" t="s">
        <v>5854</v>
      </c>
      <c r="V71" t="s">
        <v>8489</v>
      </c>
    </row>
    <row r="72" spans="1:22" x14ac:dyDescent="0.45">
      <c r="A72" t="s">
        <v>11760</v>
      </c>
      <c r="B72" t="s">
        <v>8488</v>
      </c>
      <c r="C72" t="s">
        <v>8487</v>
      </c>
      <c r="D72" t="s">
        <v>8486</v>
      </c>
      <c r="E72" t="s">
        <v>8485</v>
      </c>
      <c r="F72">
        <v>2024</v>
      </c>
      <c r="G72" t="s">
        <v>8484</v>
      </c>
      <c r="H72">
        <v>6</v>
      </c>
      <c r="J72">
        <v>1420709</v>
      </c>
      <c r="N72">
        <v>0</v>
      </c>
      <c r="O72" t="s">
        <v>8483</v>
      </c>
      <c r="P72" t="s">
        <v>8482</v>
      </c>
      <c r="Q72" t="s">
        <v>8481</v>
      </c>
      <c r="R72" t="s">
        <v>5857</v>
      </c>
      <c r="S72" t="s">
        <v>5856</v>
      </c>
      <c r="T72" t="s">
        <v>5855</v>
      </c>
      <c r="U72" t="s">
        <v>5854</v>
      </c>
      <c r="V72" t="s">
        <v>8480</v>
      </c>
    </row>
    <row r="73" spans="1:22" x14ac:dyDescent="0.45">
      <c r="A73" t="s">
        <v>11760</v>
      </c>
      <c r="B73" t="s">
        <v>8479</v>
      </c>
      <c r="C73" t="s">
        <v>8478</v>
      </c>
      <c r="D73" t="s">
        <v>8477</v>
      </c>
      <c r="E73" t="s">
        <v>8476</v>
      </c>
      <c r="F73">
        <v>2024</v>
      </c>
      <c r="G73" t="s">
        <v>8475</v>
      </c>
      <c r="H73">
        <v>40</v>
      </c>
      <c r="I73">
        <v>2</v>
      </c>
      <c r="K73">
        <v>28</v>
      </c>
      <c r="L73">
        <v>35</v>
      </c>
      <c r="M73">
        <v>7</v>
      </c>
      <c r="N73">
        <v>0</v>
      </c>
      <c r="P73" t="s">
        <v>8474</v>
      </c>
      <c r="Q73" t="s">
        <v>8473</v>
      </c>
      <c r="R73" t="s">
        <v>5857</v>
      </c>
      <c r="S73" t="s">
        <v>5856</v>
      </c>
      <c r="U73" t="s">
        <v>5854</v>
      </c>
      <c r="V73" t="s">
        <v>8472</v>
      </c>
    </row>
    <row r="74" spans="1:22" x14ac:dyDescent="0.45">
      <c r="A74" t="s">
        <v>11760</v>
      </c>
      <c r="B74" t="s">
        <v>8471</v>
      </c>
      <c r="C74" t="s">
        <v>8470</v>
      </c>
      <c r="D74" t="s">
        <v>8469</v>
      </c>
      <c r="E74" t="s">
        <v>8468</v>
      </c>
      <c r="F74">
        <v>2024</v>
      </c>
      <c r="G74" t="s">
        <v>8467</v>
      </c>
      <c r="H74">
        <v>51</v>
      </c>
      <c r="I74">
        <v>5</v>
      </c>
      <c r="K74">
        <v>1089</v>
      </c>
      <c r="L74">
        <v>1103</v>
      </c>
      <c r="M74">
        <v>14</v>
      </c>
      <c r="N74">
        <v>2</v>
      </c>
      <c r="O74" t="s">
        <v>8466</v>
      </c>
      <c r="P74" t="s">
        <v>8465</v>
      </c>
      <c r="Q74" t="s">
        <v>8464</v>
      </c>
      <c r="R74" t="s">
        <v>5857</v>
      </c>
      <c r="S74" t="s">
        <v>5856</v>
      </c>
      <c r="U74" t="s">
        <v>5854</v>
      </c>
      <c r="V74" t="s">
        <v>8463</v>
      </c>
    </row>
    <row r="75" spans="1:22" x14ac:dyDescent="0.45">
      <c r="A75" t="s">
        <v>11760</v>
      </c>
      <c r="B75" t="s">
        <v>8462</v>
      </c>
      <c r="C75" t="s">
        <v>8461</v>
      </c>
      <c r="D75">
        <v>57219847750</v>
      </c>
      <c r="E75" t="s">
        <v>8460</v>
      </c>
      <c r="F75">
        <v>2024</v>
      </c>
      <c r="G75" t="s">
        <v>8459</v>
      </c>
      <c r="H75">
        <v>53</v>
      </c>
      <c r="K75">
        <v>92</v>
      </c>
      <c r="L75">
        <v>98</v>
      </c>
      <c r="M75">
        <v>6</v>
      </c>
      <c r="N75">
        <v>1</v>
      </c>
      <c r="O75" t="s">
        <v>8458</v>
      </c>
      <c r="P75" t="s">
        <v>8457</v>
      </c>
      <c r="Q75" t="s">
        <v>8456</v>
      </c>
      <c r="R75" t="s">
        <v>5857</v>
      </c>
      <c r="S75" t="s">
        <v>5856</v>
      </c>
      <c r="T75" t="s">
        <v>6027</v>
      </c>
      <c r="U75" t="s">
        <v>5854</v>
      </c>
      <c r="V75" t="s">
        <v>8455</v>
      </c>
    </row>
    <row r="76" spans="1:22" x14ac:dyDescent="0.45">
      <c r="A76" t="s">
        <v>11760</v>
      </c>
      <c r="B76" t="s">
        <v>8454</v>
      </c>
      <c r="C76" t="s">
        <v>8453</v>
      </c>
      <c r="D76" t="s">
        <v>8452</v>
      </c>
      <c r="E76" t="s">
        <v>8451</v>
      </c>
      <c r="F76">
        <v>2024</v>
      </c>
      <c r="G76" t="s">
        <v>5948</v>
      </c>
      <c r="H76">
        <v>6</v>
      </c>
      <c r="I76">
        <v>2</v>
      </c>
      <c r="K76">
        <v>116</v>
      </c>
      <c r="L76">
        <v>131</v>
      </c>
      <c r="M76">
        <v>15</v>
      </c>
      <c r="N76">
        <v>0</v>
      </c>
      <c r="O76" t="s">
        <v>8450</v>
      </c>
      <c r="P76" t="s">
        <v>8449</v>
      </c>
      <c r="Q76" t="s">
        <v>8448</v>
      </c>
      <c r="R76" t="s">
        <v>5857</v>
      </c>
      <c r="S76" t="s">
        <v>5856</v>
      </c>
      <c r="U76" t="s">
        <v>5854</v>
      </c>
      <c r="V76" t="s">
        <v>8447</v>
      </c>
    </row>
    <row r="77" spans="1:22" x14ac:dyDescent="0.45">
      <c r="A77" t="s">
        <v>11760</v>
      </c>
      <c r="B77" t="s">
        <v>8446</v>
      </c>
      <c r="C77" t="s">
        <v>8445</v>
      </c>
      <c r="D77">
        <v>59458466300</v>
      </c>
      <c r="E77" t="s">
        <v>8444</v>
      </c>
      <c r="F77">
        <v>2024</v>
      </c>
      <c r="G77" t="s">
        <v>8443</v>
      </c>
      <c r="H77">
        <v>42</v>
      </c>
      <c r="I77">
        <v>12</v>
      </c>
      <c r="K77">
        <v>39</v>
      </c>
      <c r="L77">
        <v>45</v>
      </c>
      <c r="M77">
        <v>6</v>
      </c>
      <c r="N77">
        <v>0</v>
      </c>
      <c r="O77" t="s">
        <v>8442</v>
      </c>
      <c r="P77" t="s">
        <v>8441</v>
      </c>
      <c r="Q77" t="s">
        <v>8440</v>
      </c>
      <c r="R77" t="s">
        <v>5857</v>
      </c>
      <c r="S77" t="s">
        <v>5856</v>
      </c>
      <c r="U77" t="s">
        <v>5854</v>
      </c>
      <c r="V77" t="s">
        <v>8439</v>
      </c>
    </row>
    <row r="78" spans="1:22" x14ac:dyDescent="0.45">
      <c r="A78" t="s">
        <v>11760</v>
      </c>
      <c r="B78" t="s">
        <v>8438</v>
      </c>
      <c r="C78" t="s">
        <v>8437</v>
      </c>
      <c r="D78" t="s">
        <v>8436</v>
      </c>
      <c r="E78" t="s">
        <v>8435</v>
      </c>
      <c r="F78">
        <v>2023</v>
      </c>
      <c r="G78" t="s">
        <v>6826</v>
      </c>
      <c r="H78">
        <v>6</v>
      </c>
      <c r="I78">
        <v>12</v>
      </c>
      <c r="K78" t="s">
        <v>8434</v>
      </c>
      <c r="N78">
        <v>7</v>
      </c>
      <c r="O78" t="s">
        <v>8433</v>
      </c>
      <c r="P78" t="s">
        <v>8432</v>
      </c>
      <c r="Q78" t="s">
        <v>8431</v>
      </c>
      <c r="R78" t="s">
        <v>5857</v>
      </c>
      <c r="S78" t="s">
        <v>5856</v>
      </c>
      <c r="T78" t="s">
        <v>5855</v>
      </c>
      <c r="U78" t="s">
        <v>5854</v>
      </c>
      <c r="V78" t="s">
        <v>8430</v>
      </c>
    </row>
    <row r="79" spans="1:22" x14ac:dyDescent="0.45">
      <c r="A79" t="s">
        <v>11760</v>
      </c>
      <c r="B79" t="s">
        <v>8429</v>
      </c>
      <c r="C79" t="s">
        <v>8428</v>
      </c>
      <c r="D79" t="s">
        <v>8427</v>
      </c>
      <c r="E79" t="s">
        <v>8426</v>
      </c>
      <c r="F79">
        <v>2024</v>
      </c>
      <c r="G79" t="s">
        <v>488</v>
      </c>
      <c r="H79">
        <v>12</v>
      </c>
      <c r="K79">
        <v>124298</v>
      </c>
      <c r="L79">
        <v>124313</v>
      </c>
      <c r="M79">
        <v>15</v>
      </c>
      <c r="N79">
        <v>2</v>
      </c>
      <c r="O79" t="s">
        <v>8425</v>
      </c>
      <c r="P79" t="s">
        <v>8424</v>
      </c>
      <c r="Q79" t="s">
        <v>8423</v>
      </c>
      <c r="R79" t="s">
        <v>5857</v>
      </c>
      <c r="S79" t="s">
        <v>5856</v>
      </c>
      <c r="T79" t="s">
        <v>5855</v>
      </c>
      <c r="U79" t="s">
        <v>5854</v>
      </c>
      <c r="V79" t="s">
        <v>8422</v>
      </c>
    </row>
    <row r="80" spans="1:22" x14ac:dyDescent="0.45">
      <c r="A80" t="s">
        <v>11760</v>
      </c>
      <c r="B80" t="s">
        <v>8421</v>
      </c>
      <c r="C80" t="s">
        <v>8420</v>
      </c>
      <c r="D80" t="s">
        <v>8419</v>
      </c>
      <c r="E80" t="s">
        <v>4820</v>
      </c>
      <c r="F80">
        <v>2024</v>
      </c>
      <c r="G80" t="s">
        <v>795</v>
      </c>
      <c r="H80">
        <v>41</v>
      </c>
      <c r="I80">
        <v>1</v>
      </c>
      <c r="J80">
        <v>101898</v>
      </c>
      <c r="N80">
        <v>14</v>
      </c>
      <c r="O80" t="s">
        <v>8418</v>
      </c>
      <c r="P80" t="s">
        <v>8417</v>
      </c>
      <c r="Q80" t="s">
        <v>8416</v>
      </c>
      <c r="R80" t="s">
        <v>5857</v>
      </c>
      <c r="S80" t="s">
        <v>5856</v>
      </c>
      <c r="T80" t="s">
        <v>5935</v>
      </c>
      <c r="U80" t="s">
        <v>5854</v>
      </c>
      <c r="V80" t="s">
        <v>8415</v>
      </c>
    </row>
    <row r="81" spans="1:22" x14ac:dyDescent="0.45">
      <c r="A81" t="s">
        <v>11760</v>
      </c>
      <c r="B81" t="s">
        <v>8414</v>
      </c>
      <c r="C81" t="s">
        <v>8413</v>
      </c>
      <c r="D81" t="s">
        <v>8412</v>
      </c>
      <c r="E81" t="s">
        <v>5682</v>
      </c>
      <c r="F81">
        <v>2024</v>
      </c>
      <c r="G81" t="s">
        <v>766</v>
      </c>
      <c r="H81">
        <v>78</v>
      </c>
      <c r="J81">
        <v>102806</v>
      </c>
      <c r="N81">
        <v>2</v>
      </c>
      <c r="O81" t="s">
        <v>8411</v>
      </c>
      <c r="P81" t="s">
        <v>8410</v>
      </c>
      <c r="Q81" t="s">
        <v>8409</v>
      </c>
      <c r="R81" t="s">
        <v>5857</v>
      </c>
      <c r="S81" t="s">
        <v>5856</v>
      </c>
      <c r="T81" t="s">
        <v>6607</v>
      </c>
      <c r="U81" t="s">
        <v>5854</v>
      </c>
      <c r="V81" t="s">
        <v>8408</v>
      </c>
    </row>
    <row r="82" spans="1:22" x14ac:dyDescent="0.45">
      <c r="A82" t="s">
        <v>11760</v>
      </c>
      <c r="B82" t="s">
        <v>8407</v>
      </c>
      <c r="C82" t="s">
        <v>8406</v>
      </c>
      <c r="D82" t="s">
        <v>8405</v>
      </c>
      <c r="E82" t="s">
        <v>4607</v>
      </c>
      <c r="F82">
        <v>2024</v>
      </c>
      <c r="G82" t="s">
        <v>795</v>
      </c>
      <c r="H82">
        <v>41</v>
      </c>
      <c r="I82">
        <v>2</v>
      </c>
      <c r="J82">
        <v>101934</v>
      </c>
      <c r="N82">
        <v>7</v>
      </c>
      <c r="O82" t="s">
        <v>8404</v>
      </c>
      <c r="P82" t="s">
        <v>8403</v>
      </c>
      <c r="Q82" t="s">
        <v>8402</v>
      </c>
      <c r="R82" t="s">
        <v>5857</v>
      </c>
      <c r="S82" t="s">
        <v>5856</v>
      </c>
      <c r="U82" t="s">
        <v>5854</v>
      </c>
      <c r="V82" t="s">
        <v>8401</v>
      </c>
    </row>
    <row r="83" spans="1:22" x14ac:dyDescent="0.45">
      <c r="A83" t="s">
        <v>11760</v>
      </c>
      <c r="B83" t="s">
        <v>8400</v>
      </c>
      <c r="C83" t="s">
        <v>8399</v>
      </c>
      <c r="D83">
        <v>57191209752</v>
      </c>
      <c r="E83" t="s">
        <v>8398</v>
      </c>
      <c r="F83">
        <v>2024</v>
      </c>
      <c r="G83" t="s">
        <v>7472</v>
      </c>
      <c r="H83">
        <v>11</v>
      </c>
      <c r="I83">
        <v>3</v>
      </c>
      <c r="N83">
        <v>1</v>
      </c>
      <c r="O83" t="s">
        <v>8397</v>
      </c>
      <c r="P83" t="s">
        <v>8396</v>
      </c>
      <c r="Q83" t="s">
        <v>8395</v>
      </c>
      <c r="R83" t="s">
        <v>5857</v>
      </c>
      <c r="S83" t="s">
        <v>5856</v>
      </c>
      <c r="T83" t="s">
        <v>5855</v>
      </c>
      <c r="U83" t="s">
        <v>5854</v>
      </c>
      <c r="V83" t="s">
        <v>8394</v>
      </c>
    </row>
    <row r="84" spans="1:22" x14ac:dyDescent="0.45">
      <c r="A84" t="s">
        <v>11760</v>
      </c>
      <c r="B84" t="s">
        <v>8393</v>
      </c>
      <c r="C84" t="s">
        <v>8392</v>
      </c>
      <c r="D84" t="s">
        <v>8391</v>
      </c>
      <c r="E84" t="s">
        <v>8390</v>
      </c>
      <c r="F84">
        <v>2023</v>
      </c>
      <c r="G84" t="s">
        <v>8389</v>
      </c>
      <c r="H84">
        <v>3</v>
      </c>
      <c r="I84">
        <v>4</v>
      </c>
      <c r="K84">
        <v>408</v>
      </c>
      <c r="L84">
        <v>430</v>
      </c>
      <c r="M84">
        <v>22</v>
      </c>
      <c r="N84">
        <v>21</v>
      </c>
      <c r="O84" t="s">
        <v>8388</v>
      </c>
      <c r="P84" t="s">
        <v>8387</v>
      </c>
      <c r="Q84" t="s">
        <v>8386</v>
      </c>
      <c r="R84" t="s">
        <v>5857</v>
      </c>
      <c r="S84" t="s">
        <v>5856</v>
      </c>
      <c r="T84" t="s">
        <v>6607</v>
      </c>
      <c r="U84" t="s">
        <v>5854</v>
      </c>
      <c r="V84" t="s">
        <v>8385</v>
      </c>
    </row>
    <row r="85" spans="1:22" x14ac:dyDescent="0.45">
      <c r="A85" t="s">
        <v>11760</v>
      </c>
      <c r="B85" t="s">
        <v>8384</v>
      </c>
      <c r="C85" t="s">
        <v>8383</v>
      </c>
      <c r="D85" t="s">
        <v>8382</v>
      </c>
      <c r="E85" t="s">
        <v>8381</v>
      </c>
      <c r="F85">
        <v>2024</v>
      </c>
      <c r="G85" t="s">
        <v>8380</v>
      </c>
      <c r="H85">
        <v>15</v>
      </c>
      <c r="J85">
        <v>1460351</v>
      </c>
      <c r="N85">
        <v>0</v>
      </c>
      <c r="O85" t="s">
        <v>8379</v>
      </c>
      <c r="P85" t="s">
        <v>8378</v>
      </c>
      <c r="Q85" t="s">
        <v>8377</v>
      </c>
      <c r="R85" t="s">
        <v>5857</v>
      </c>
      <c r="S85" t="s">
        <v>5856</v>
      </c>
      <c r="T85" t="s">
        <v>5855</v>
      </c>
      <c r="U85" t="s">
        <v>5854</v>
      </c>
      <c r="V85" t="s">
        <v>8376</v>
      </c>
    </row>
    <row r="86" spans="1:22" x14ac:dyDescent="0.45">
      <c r="A86" t="s">
        <v>11760</v>
      </c>
      <c r="B86" t="s">
        <v>8375</v>
      </c>
      <c r="C86" t="s">
        <v>8374</v>
      </c>
      <c r="D86" t="s">
        <v>8373</v>
      </c>
      <c r="E86" t="s">
        <v>8372</v>
      </c>
      <c r="F86">
        <v>2024</v>
      </c>
      <c r="G86" t="s">
        <v>8371</v>
      </c>
      <c r="H86">
        <v>17</v>
      </c>
      <c r="I86">
        <v>3</v>
      </c>
      <c r="K86" t="s">
        <v>8370</v>
      </c>
      <c r="N86">
        <v>1</v>
      </c>
      <c r="O86" t="s">
        <v>8369</v>
      </c>
      <c r="P86" t="s">
        <v>8368</v>
      </c>
      <c r="Q86" t="s">
        <v>8367</v>
      </c>
      <c r="R86" t="s">
        <v>5901</v>
      </c>
      <c r="S86" t="s">
        <v>5856</v>
      </c>
      <c r="U86" t="s">
        <v>5854</v>
      </c>
      <c r="V86" t="s">
        <v>8366</v>
      </c>
    </row>
    <row r="87" spans="1:22" x14ac:dyDescent="0.45">
      <c r="A87" t="s">
        <v>11760</v>
      </c>
      <c r="B87" t="s">
        <v>8365</v>
      </c>
      <c r="C87" t="s">
        <v>8364</v>
      </c>
      <c r="D87" t="s">
        <v>8363</v>
      </c>
      <c r="E87" t="s">
        <v>5219</v>
      </c>
      <c r="F87">
        <v>2024</v>
      </c>
      <c r="G87" t="s">
        <v>8252</v>
      </c>
      <c r="H87">
        <v>153</v>
      </c>
      <c r="J87">
        <v>102333</v>
      </c>
      <c r="N87">
        <v>2</v>
      </c>
      <c r="O87" t="s">
        <v>8362</v>
      </c>
      <c r="P87" t="s">
        <v>8361</v>
      </c>
      <c r="Q87" t="s">
        <v>8360</v>
      </c>
      <c r="R87" t="s">
        <v>5857</v>
      </c>
      <c r="S87" t="s">
        <v>5856</v>
      </c>
      <c r="T87" t="s">
        <v>6607</v>
      </c>
      <c r="U87" t="s">
        <v>5854</v>
      </c>
      <c r="V87" t="s">
        <v>8359</v>
      </c>
    </row>
    <row r="88" spans="1:22" x14ac:dyDescent="0.45">
      <c r="A88" t="s">
        <v>11760</v>
      </c>
      <c r="B88" t="s">
        <v>8358</v>
      </c>
      <c r="C88" t="s">
        <v>8357</v>
      </c>
      <c r="D88">
        <v>55628577296</v>
      </c>
      <c r="E88" t="s">
        <v>4787</v>
      </c>
      <c r="F88">
        <v>2024</v>
      </c>
      <c r="G88" t="s">
        <v>4786</v>
      </c>
      <c r="H88">
        <v>76</v>
      </c>
      <c r="J88">
        <v>102457</v>
      </c>
      <c r="N88">
        <v>4</v>
      </c>
      <c r="O88" t="s">
        <v>8356</v>
      </c>
      <c r="P88" t="s">
        <v>8355</v>
      </c>
      <c r="Q88" t="s">
        <v>8354</v>
      </c>
      <c r="R88" t="s">
        <v>5857</v>
      </c>
      <c r="S88" t="s">
        <v>5856</v>
      </c>
      <c r="U88" t="s">
        <v>5854</v>
      </c>
      <c r="V88" t="s">
        <v>8353</v>
      </c>
    </row>
    <row r="89" spans="1:22" x14ac:dyDescent="0.45">
      <c r="A89" t="s">
        <v>11760</v>
      </c>
      <c r="B89" t="s">
        <v>8352</v>
      </c>
      <c r="C89" t="s">
        <v>8351</v>
      </c>
      <c r="D89" t="s">
        <v>8350</v>
      </c>
      <c r="E89" t="s">
        <v>8349</v>
      </c>
      <c r="F89">
        <v>2024</v>
      </c>
      <c r="G89" t="s">
        <v>6259</v>
      </c>
      <c r="H89">
        <v>16</v>
      </c>
      <c r="I89">
        <v>23</v>
      </c>
      <c r="J89">
        <v>10735</v>
      </c>
      <c r="N89">
        <v>0</v>
      </c>
      <c r="O89" t="s">
        <v>8348</v>
      </c>
      <c r="P89" t="s">
        <v>8347</v>
      </c>
      <c r="Q89" t="s">
        <v>8346</v>
      </c>
      <c r="R89" t="s">
        <v>5857</v>
      </c>
      <c r="S89" t="s">
        <v>5856</v>
      </c>
      <c r="T89" t="s">
        <v>5855</v>
      </c>
      <c r="U89" t="s">
        <v>5854</v>
      </c>
      <c r="V89" t="s">
        <v>8345</v>
      </c>
    </row>
    <row r="90" spans="1:22" x14ac:dyDescent="0.45">
      <c r="A90" t="s">
        <v>11760</v>
      </c>
      <c r="B90" t="s">
        <v>8344</v>
      </c>
      <c r="C90" t="s">
        <v>8343</v>
      </c>
      <c r="D90" t="s">
        <v>8342</v>
      </c>
      <c r="E90" t="s">
        <v>5123</v>
      </c>
      <c r="F90">
        <v>2024</v>
      </c>
      <c r="G90" t="s">
        <v>1559</v>
      </c>
      <c r="H90">
        <v>13</v>
      </c>
      <c r="J90" t="s">
        <v>8341</v>
      </c>
      <c r="N90">
        <v>0</v>
      </c>
      <c r="O90" t="s">
        <v>8340</v>
      </c>
      <c r="P90" t="s">
        <v>8339</v>
      </c>
      <c r="Q90" t="s">
        <v>8338</v>
      </c>
      <c r="R90" t="s">
        <v>5857</v>
      </c>
      <c r="S90" t="s">
        <v>5856</v>
      </c>
      <c r="T90" t="s">
        <v>5866</v>
      </c>
      <c r="U90" t="s">
        <v>5854</v>
      </c>
      <c r="V90" t="s">
        <v>8337</v>
      </c>
    </row>
    <row r="91" spans="1:22" x14ac:dyDescent="0.45">
      <c r="A91" t="s">
        <v>11760</v>
      </c>
      <c r="B91" t="s">
        <v>8336</v>
      </c>
      <c r="C91" t="s">
        <v>8335</v>
      </c>
      <c r="D91" t="s">
        <v>8334</v>
      </c>
      <c r="E91" t="s">
        <v>8333</v>
      </c>
      <c r="F91">
        <v>2024</v>
      </c>
      <c r="G91" t="s">
        <v>8332</v>
      </c>
      <c r="I91">
        <v>1517</v>
      </c>
      <c r="K91" t="s">
        <v>8331</v>
      </c>
      <c r="L91">
        <v>7</v>
      </c>
      <c r="N91">
        <v>0</v>
      </c>
      <c r="O91" t="s">
        <v>8330</v>
      </c>
      <c r="P91" t="s">
        <v>8329</v>
      </c>
      <c r="Q91" t="s">
        <v>8328</v>
      </c>
      <c r="R91" t="s">
        <v>5857</v>
      </c>
      <c r="S91" t="s">
        <v>5856</v>
      </c>
      <c r="T91" t="s">
        <v>5855</v>
      </c>
      <c r="U91" t="s">
        <v>5854</v>
      </c>
      <c r="V91" t="s">
        <v>8327</v>
      </c>
    </row>
    <row r="92" spans="1:22" x14ac:dyDescent="0.45">
      <c r="A92" t="s">
        <v>11760</v>
      </c>
      <c r="B92" t="s">
        <v>8326</v>
      </c>
      <c r="C92" t="s">
        <v>8325</v>
      </c>
      <c r="D92" t="s">
        <v>8324</v>
      </c>
      <c r="E92" t="s">
        <v>5000</v>
      </c>
      <c r="F92">
        <v>2024</v>
      </c>
      <c r="G92" t="s">
        <v>655</v>
      </c>
      <c r="H92">
        <v>26</v>
      </c>
      <c r="J92" t="s">
        <v>8323</v>
      </c>
      <c r="N92">
        <v>0</v>
      </c>
      <c r="O92" t="s">
        <v>8322</v>
      </c>
      <c r="P92" t="s">
        <v>8321</v>
      </c>
      <c r="Q92" t="s">
        <v>8320</v>
      </c>
      <c r="R92" t="s">
        <v>5857</v>
      </c>
      <c r="S92" t="s">
        <v>5856</v>
      </c>
      <c r="T92" t="s">
        <v>5866</v>
      </c>
      <c r="U92" t="s">
        <v>5854</v>
      </c>
      <c r="V92" t="s">
        <v>8319</v>
      </c>
    </row>
    <row r="93" spans="1:22" x14ac:dyDescent="0.45">
      <c r="A93" t="s">
        <v>11760</v>
      </c>
      <c r="B93" t="s">
        <v>8318</v>
      </c>
      <c r="C93" t="s">
        <v>8317</v>
      </c>
      <c r="D93" t="s">
        <v>8316</v>
      </c>
      <c r="E93" t="s">
        <v>8315</v>
      </c>
      <c r="F93">
        <v>2024</v>
      </c>
      <c r="G93" t="s">
        <v>7463</v>
      </c>
      <c r="N93">
        <v>0</v>
      </c>
      <c r="O93" t="s">
        <v>8314</v>
      </c>
      <c r="P93" t="s">
        <v>8313</v>
      </c>
      <c r="Q93" t="s">
        <v>8312</v>
      </c>
      <c r="R93" t="s">
        <v>5857</v>
      </c>
      <c r="S93" t="s">
        <v>7494</v>
      </c>
      <c r="U93" t="s">
        <v>5854</v>
      </c>
      <c r="V93" t="s">
        <v>8311</v>
      </c>
    </row>
    <row r="94" spans="1:22" x14ac:dyDescent="0.45">
      <c r="A94" t="s">
        <v>11760</v>
      </c>
      <c r="B94" t="s">
        <v>8310</v>
      </c>
      <c r="C94" t="s">
        <v>8309</v>
      </c>
      <c r="D94" t="s">
        <v>8308</v>
      </c>
      <c r="E94" t="s">
        <v>4671</v>
      </c>
      <c r="F94">
        <v>2024</v>
      </c>
      <c r="G94" t="s">
        <v>4670</v>
      </c>
      <c r="H94">
        <v>140</v>
      </c>
      <c r="J94">
        <v>102991</v>
      </c>
      <c r="N94">
        <v>4</v>
      </c>
      <c r="O94" t="s">
        <v>8307</v>
      </c>
      <c r="P94" t="s">
        <v>8306</v>
      </c>
      <c r="Q94" t="s">
        <v>8305</v>
      </c>
      <c r="R94" t="s">
        <v>5857</v>
      </c>
      <c r="S94" t="s">
        <v>5856</v>
      </c>
      <c r="U94" t="s">
        <v>5854</v>
      </c>
      <c r="V94" t="s">
        <v>8304</v>
      </c>
    </row>
    <row r="95" spans="1:22" x14ac:dyDescent="0.45">
      <c r="A95" t="s">
        <v>11760</v>
      </c>
      <c r="B95" t="s">
        <v>8303</v>
      </c>
      <c r="C95" t="s">
        <v>8302</v>
      </c>
      <c r="D95" t="s">
        <v>8301</v>
      </c>
      <c r="E95" t="s">
        <v>8300</v>
      </c>
      <c r="F95">
        <v>2024</v>
      </c>
      <c r="G95" t="s">
        <v>7287</v>
      </c>
      <c r="H95">
        <v>19</v>
      </c>
      <c r="I95">
        <v>1</v>
      </c>
      <c r="J95">
        <v>147</v>
      </c>
      <c r="N95">
        <v>1</v>
      </c>
      <c r="O95" t="s">
        <v>8299</v>
      </c>
      <c r="P95" t="s">
        <v>8298</v>
      </c>
      <c r="Q95" t="s">
        <v>8297</v>
      </c>
      <c r="R95" t="s">
        <v>5857</v>
      </c>
      <c r="S95" t="s">
        <v>5856</v>
      </c>
      <c r="T95" t="s">
        <v>5866</v>
      </c>
      <c r="U95" t="s">
        <v>5854</v>
      </c>
      <c r="V95" t="s">
        <v>8296</v>
      </c>
    </row>
    <row r="96" spans="1:22" x14ac:dyDescent="0.45">
      <c r="A96" t="s">
        <v>11760</v>
      </c>
      <c r="B96" t="s">
        <v>8295</v>
      </c>
      <c r="C96" t="s">
        <v>8294</v>
      </c>
      <c r="D96" t="s">
        <v>8293</v>
      </c>
      <c r="E96" t="s">
        <v>3103</v>
      </c>
      <c r="F96">
        <v>2023</v>
      </c>
      <c r="G96" t="s">
        <v>8252</v>
      </c>
      <c r="H96">
        <v>148</v>
      </c>
      <c r="J96">
        <v>102236</v>
      </c>
      <c r="N96">
        <v>4</v>
      </c>
      <c r="O96" t="s">
        <v>8292</v>
      </c>
      <c r="P96" t="s">
        <v>8291</v>
      </c>
      <c r="Q96" t="s">
        <v>8290</v>
      </c>
      <c r="R96" t="s">
        <v>5857</v>
      </c>
      <c r="S96" t="s">
        <v>5856</v>
      </c>
      <c r="T96" t="s">
        <v>5995</v>
      </c>
      <c r="U96" t="s">
        <v>5854</v>
      </c>
      <c r="V96" t="s">
        <v>8289</v>
      </c>
    </row>
    <row r="97" spans="1:22" x14ac:dyDescent="0.45">
      <c r="A97" t="s">
        <v>11760</v>
      </c>
      <c r="B97" t="s">
        <v>8288</v>
      </c>
      <c r="C97" t="s">
        <v>8287</v>
      </c>
      <c r="D97" t="s">
        <v>8286</v>
      </c>
      <c r="E97" t="s">
        <v>8285</v>
      </c>
      <c r="F97">
        <v>2024</v>
      </c>
      <c r="G97" t="s">
        <v>6680</v>
      </c>
      <c r="H97">
        <v>8</v>
      </c>
      <c r="J97" t="s">
        <v>8284</v>
      </c>
      <c r="N97">
        <v>0</v>
      </c>
      <c r="O97" t="s">
        <v>8283</v>
      </c>
      <c r="P97" t="s">
        <v>8282</v>
      </c>
      <c r="Q97" t="s">
        <v>8281</v>
      </c>
      <c r="R97" t="s">
        <v>5901</v>
      </c>
      <c r="S97" t="s">
        <v>5856</v>
      </c>
      <c r="U97" t="s">
        <v>5854</v>
      </c>
      <c r="V97" t="s">
        <v>8280</v>
      </c>
    </row>
    <row r="98" spans="1:22" x14ac:dyDescent="0.45">
      <c r="A98" t="s">
        <v>11760</v>
      </c>
      <c r="B98" t="s">
        <v>8279</v>
      </c>
      <c r="C98" t="s">
        <v>8278</v>
      </c>
      <c r="D98" t="s">
        <v>8277</v>
      </c>
      <c r="E98" t="s">
        <v>421</v>
      </c>
      <c r="F98">
        <v>2024</v>
      </c>
      <c r="G98" t="s">
        <v>418</v>
      </c>
      <c r="H98">
        <v>21</v>
      </c>
      <c r="I98">
        <v>3</v>
      </c>
      <c r="K98">
        <v>1424</v>
      </c>
      <c r="L98">
        <v>1436</v>
      </c>
      <c r="M98">
        <v>12</v>
      </c>
      <c r="N98">
        <v>3</v>
      </c>
      <c r="O98" t="s">
        <v>415</v>
      </c>
      <c r="P98" t="s">
        <v>8276</v>
      </c>
      <c r="Q98" t="s">
        <v>8275</v>
      </c>
      <c r="R98" t="s">
        <v>5857</v>
      </c>
      <c r="S98" t="s">
        <v>5856</v>
      </c>
      <c r="U98" t="s">
        <v>5854</v>
      </c>
      <c r="V98" t="s">
        <v>8274</v>
      </c>
    </row>
    <row r="99" spans="1:22" x14ac:dyDescent="0.45">
      <c r="A99" t="s">
        <v>11760</v>
      </c>
      <c r="B99" t="s">
        <v>8273</v>
      </c>
      <c r="C99" t="s">
        <v>8272</v>
      </c>
      <c r="D99" t="s">
        <v>8271</v>
      </c>
      <c r="E99" t="s">
        <v>8270</v>
      </c>
      <c r="F99">
        <v>2023</v>
      </c>
      <c r="G99" t="s">
        <v>8269</v>
      </c>
      <c r="H99">
        <v>31</v>
      </c>
      <c r="I99">
        <v>1</v>
      </c>
      <c r="K99">
        <v>1</v>
      </c>
      <c r="L99">
        <v>17</v>
      </c>
      <c r="M99">
        <v>16</v>
      </c>
      <c r="N99">
        <v>4</v>
      </c>
      <c r="O99" t="s">
        <v>8268</v>
      </c>
      <c r="P99" t="s">
        <v>8267</v>
      </c>
      <c r="Q99" t="s">
        <v>8266</v>
      </c>
      <c r="R99" t="s">
        <v>5857</v>
      </c>
      <c r="S99" t="s">
        <v>5856</v>
      </c>
      <c r="U99" t="s">
        <v>5854</v>
      </c>
      <c r="V99" t="s">
        <v>8265</v>
      </c>
    </row>
    <row r="100" spans="1:22" x14ac:dyDescent="0.45">
      <c r="A100" t="s">
        <v>11760</v>
      </c>
      <c r="B100" t="s">
        <v>8264</v>
      </c>
      <c r="C100" t="s">
        <v>8263</v>
      </c>
      <c r="D100" t="s">
        <v>8262</v>
      </c>
      <c r="E100" t="s">
        <v>8261</v>
      </c>
      <c r="F100">
        <v>2024</v>
      </c>
      <c r="G100" t="s">
        <v>8260</v>
      </c>
      <c r="H100">
        <v>52</v>
      </c>
      <c r="I100">
        <v>1</v>
      </c>
      <c r="K100">
        <v>108</v>
      </c>
      <c r="L100">
        <v>130</v>
      </c>
      <c r="M100">
        <v>22</v>
      </c>
      <c r="N100">
        <v>1</v>
      </c>
      <c r="O100" t="s">
        <v>8259</v>
      </c>
      <c r="P100" t="s">
        <v>8258</v>
      </c>
      <c r="Q100" t="s">
        <v>8257</v>
      </c>
      <c r="R100" t="s">
        <v>5857</v>
      </c>
      <c r="S100" t="s">
        <v>5856</v>
      </c>
      <c r="T100" t="s">
        <v>6607</v>
      </c>
      <c r="U100" t="s">
        <v>5854</v>
      </c>
      <c r="V100" t="s">
        <v>8256</v>
      </c>
    </row>
    <row r="101" spans="1:22" x14ac:dyDescent="0.45">
      <c r="A101" t="s">
        <v>11760</v>
      </c>
      <c r="B101" t="s">
        <v>8255</v>
      </c>
      <c r="C101" t="s">
        <v>8254</v>
      </c>
      <c r="D101" t="s">
        <v>8253</v>
      </c>
      <c r="E101" t="s">
        <v>5093</v>
      </c>
      <c r="F101">
        <v>2024</v>
      </c>
      <c r="G101" t="s">
        <v>8252</v>
      </c>
      <c r="H101">
        <v>151</v>
      </c>
      <c r="J101">
        <v>102301</v>
      </c>
      <c r="N101">
        <v>4</v>
      </c>
      <c r="O101" t="s">
        <v>8251</v>
      </c>
      <c r="P101" t="s">
        <v>8250</v>
      </c>
      <c r="Q101" t="s">
        <v>8249</v>
      </c>
      <c r="R101" t="s">
        <v>5857</v>
      </c>
      <c r="S101" t="s">
        <v>5856</v>
      </c>
      <c r="T101" t="s">
        <v>6607</v>
      </c>
      <c r="U101" t="s">
        <v>5854</v>
      </c>
      <c r="V101" t="s">
        <v>8248</v>
      </c>
    </row>
    <row r="102" spans="1:22" x14ac:dyDescent="0.45">
      <c r="A102" t="s">
        <v>11760</v>
      </c>
      <c r="B102" t="s">
        <v>8247</v>
      </c>
      <c r="C102" t="s">
        <v>8246</v>
      </c>
      <c r="D102" t="s">
        <v>8245</v>
      </c>
      <c r="E102" t="s">
        <v>3736</v>
      </c>
      <c r="F102">
        <v>2023</v>
      </c>
      <c r="G102" t="s">
        <v>8244</v>
      </c>
      <c r="H102">
        <v>60</v>
      </c>
      <c r="I102">
        <v>2</v>
      </c>
      <c r="J102">
        <v>103196</v>
      </c>
      <c r="N102">
        <v>6</v>
      </c>
      <c r="O102" t="s">
        <v>8243</v>
      </c>
      <c r="P102" t="s">
        <v>8242</v>
      </c>
      <c r="Q102" t="s">
        <v>8241</v>
      </c>
      <c r="R102" t="s">
        <v>5857</v>
      </c>
      <c r="S102" t="s">
        <v>5856</v>
      </c>
      <c r="U102" t="s">
        <v>5854</v>
      </c>
      <c r="V102" t="s">
        <v>8240</v>
      </c>
    </row>
    <row r="103" spans="1:22" x14ac:dyDescent="0.45">
      <c r="A103" t="s">
        <v>11760</v>
      </c>
      <c r="B103" t="s">
        <v>8239</v>
      </c>
      <c r="C103" t="s">
        <v>8238</v>
      </c>
      <c r="D103" t="s">
        <v>8237</v>
      </c>
      <c r="E103" t="s">
        <v>8236</v>
      </c>
      <c r="F103">
        <v>2023</v>
      </c>
      <c r="G103" t="s">
        <v>655</v>
      </c>
      <c r="H103">
        <v>25</v>
      </c>
      <c r="J103" t="s">
        <v>8235</v>
      </c>
      <c r="N103">
        <v>6</v>
      </c>
      <c r="O103" t="s">
        <v>8234</v>
      </c>
      <c r="P103" t="s">
        <v>8233</v>
      </c>
      <c r="Q103" t="s">
        <v>8232</v>
      </c>
      <c r="R103" t="s">
        <v>5857</v>
      </c>
      <c r="S103" t="s">
        <v>5856</v>
      </c>
      <c r="T103" t="s">
        <v>5866</v>
      </c>
      <c r="U103" t="s">
        <v>5854</v>
      </c>
      <c r="V103" t="s">
        <v>8231</v>
      </c>
    </row>
    <row r="104" spans="1:22" x14ac:dyDescent="0.45">
      <c r="A104" t="s">
        <v>11760</v>
      </c>
      <c r="B104" t="s">
        <v>6955</v>
      </c>
      <c r="C104" t="s">
        <v>8230</v>
      </c>
      <c r="D104">
        <v>24463149200</v>
      </c>
      <c r="E104" t="s">
        <v>8229</v>
      </c>
      <c r="F104">
        <v>2022</v>
      </c>
      <c r="G104" t="s">
        <v>8228</v>
      </c>
      <c r="H104">
        <v>17</v>
      </c>
      <c r="I104">
        <v>3</v>
      </c>
      <c r="K104">
        <v>864</v>
      </c>
      <c r="L104">
        <v>895</v>
      </c>
      <c r="M104">
        <v>31</v>
      </c>
      <c r="N104">
        <v>17</v>
      </c>
      <c r="O104" t="s">
        <v>8227</v>
      </c>
      <c r="P104" t="s">
        <v>8226</v>
      </c>
      <c r="Q104" t="s">
        <v>8225</v>
      </c>
      <c r="R104" t="s">
        <v>5857</v>
      </c>
      <c r="S104" t="s">
        <v>5856</v>
      </c>
      <c r="U104" t="s">
        <v>5854</v>
      </c>
      <c r="V104" t="s">
        <v>8224</v>
      </c>
    </row>
    <row r="105" spans="1:22" x14ac:dyDescent="0.45">
      <c r="A105" t="s">
        <v>11760</v>
      </c>
      <c r="B105" t="s">
        <v>8223</v>
      </c>
      <c r="C105" t="s">
        <v>8222</v>
      </c>
      <c r="D105">
        <v>35318749700</v>
      </c>
      <c r="E105" t="s">
        <v>3770</v>
      </c>
      <c r="F105">
        <v>2022</v>
      </c>
      <c r="G105" t="s">
        <v>3664</v>
      </c>
      <c r="H105">
        <v>1</v>
      </c>
      <c r="I105">
        <v>1</v>
      </c>
      <c r="K105">
        <v>20</v>
      </c>
      <c r="L105">
        <v>31</v>
      </c>
      <c r="M105">
        <v>11</v>
      </c>
      <c r="N105">
        <v>36</v>
      </c>
      <c r="O105" t="s">
        <v>8221</v>
      </c>
      <c r="P105" t="s">
        <v>8220</v>
      </c>
      <c r="Q105" t="s">
        <v>8219</v>
      </c>
      <c r="R105" t="s">
        <v>5857</v>
      </c>
      <c r="S105" t="s">
        <v>5856</v>
      </c>
      <c r="T105" t="s">
        <v>6607</v>
      </c>
      <c r="U105" t="s">
        <v>5854</v>
      </c>
      <c r="V105" t="s">
        <v>8218</v>
      </c>
    </row>
    <row r="106" spans="1:22" x14ac:dyDescent="0.45">
      <c r="A106" t="s">
        <v>11760</v>
      </c>
      <c r="B106" t="s">
        <v>8217</v>
      </c>
      <c r="C106" t="s">
        <v>8216</v>
      </c>
      <c r="D106" t="s">
        <v>8215</v>
      </c>
      <c r="E106" t="s">
        <v>8214</v>
      </c>
      <c r="F106">
        <v>2023</v>
      </c>
      <c r="G106" t="s">
        <v>6259</v>
      </c>
      <c r="H106">
        <v>15</v>
      </c>
      <c r="I106">
        <v>18</v>
      </c>
      <c r="J106">
        <v>13746</v>
      </c>
      <c r="N106">
        <v>8</v>
      </c>
      <c r="O106" t="s">
        <v>8213</v>
      </c>
      <c r="P106" t="s">
        <v>8212</v>
      </c>
      <c r="Q106" t="s">
        <v>8211</v>
      </c>
      <c r="R106" t="s">
        <v>5857</v>
      </c>
      <c r="S106" t="s">
        <v>5856</v>
      </c>
      <c r="T106" t="s">
        <v>5855</v>
      </c>
      <c r="U106" t="s">
        <v>5854</v>
      </c>
      <c r="V106" t="s">
        <v>8210</v>
      </c>
    </row>
    <row r="107" spans="1:22" x14ac:dyDescent="0.45">
      <c r="A107" t="s">
        <v>11760</v>
      </c>
      <c r="B107" t="s">
        <v>8209</v>
      </c>
      <c r="C107" t="s">
        <v>8208</v>
      </c>
      <c r="D107" t="s">
        <v>8207</v>
      </c>
      <c r="E107" t="s">
        <v>2815</v>
      </c>
      <c r="F107">
        <v>2023</v>
      </c>
      <c r="G107" t="s">
        <v>690</v>
      </c>
      <c r="H107">
        <v>131</v>
      </c>
      <c r="J107">
        <v>106714</v>
      </c>
      <c r="N107">
        <v>3</v>
      </c>
      <c r="O107" t="s">
        <v>8206</v>
      </c>
      <c r="P107" t="s">
        <v>8205</v>
      </c>
      <c r="Q107" t="s">
        <v>8204</v>
      </c>
      <c r="R107" t="s">
        <v>5857</v>
      </c>
      <c r="S107" t="s">
        <v>5856</v>
      </c>
      <c r="T107" t="s">
        <v>6607</v>
      </c>
      <c r="U107" t="s">
        <v>5854</v>
      </c>
      <c r="V107" t="s">
        <v>8203</v>
      </c>
    </row>
    <row r="108" spans="1:22" x14ac:dyDescent="0.45">
      <c r="A108" t="s">
        <v>11760</v>
      </c>
      <c r="B108" t="s">
        <v>8202</v>
      </c>
      <c r="C108" t="s">
        <v>8201</v>
      </c>
      <c r="D108" t="s">
        <v>8200</v>
      </c>
      <c r="E108" t="s">
        <v>8199</v>
      </c>
      <c r="F108">
        <v>2022</v>
      </c>
      <c r="G108" t="s">
        <v>8198</v>
      </c>
      <c r="H108">
        <v>78</v>
      </c>
      <c r="I108">
        <v>4</v>
      </c>
      <c r="K108">
        <v>761</v>
      </c>
      <c r="L108">
        <v>779</v>
      </c>
      <c r="M108">
        <v>18</v>
      </c>
      <c r="N108">
        <v>6</v>
      </c>
      <c r="O108" t="s">
        <v>8197</v>
      </c>
      <c r="P108" t="s">
        <v>8196</v>
      </c>
      <c r="Q108" t="s">
        <v>8195</v>
      </c>
      <c r="R108" t="s">
        <v>5857</v>
      </c>
      <c r="S108" t="s">
        <v>5856</v>
      </c>
      <c r="T108" t="s">
        <v>5935</v>
      </c>
      <c r="U108" t="s">
        <v>5854</v>
      </c>
      <c r="V108" t="s">
        <v>8194</v>
      </c>
    </row>
    <row r="109" spans="1:22" x14ac:dyDescent="0.45">
      <c r="A109" t="s">
        <v>11760</v>
      </c>
      <c r="B109" t="s">
        <v>8193</v>
      </c>
      <c r="C109" t="s">
        <v>8192</v>
      </c>
      <c r="D109" t="s">
        <v>8191</v>
      </c>
      <c r="E109" t="s">
        <v>8190</v>
      </c>
      <c r="F109">
        <v>2023</v>
      </c>
      <c r="G109" t="s">
        <v>8189</v>
      </c>
      <c r="H109">
        <v>21</v>
      </c>
      <c r="I109" s="2">
        <v>45814</v>
      </c>
      <c r="J109" t="s">
        <v>8188</v>
      </c>
      <c r="N109">
        <v>10</v>
      </c>
      <c r="O109" t="s">
        <v>8187</v>
      </c>
      <c r="P109" t="s">
        <v>8186</v>
      </c>
      <c r="Q109" t="s">
        <v>8185</v>
      </c>
      <c r="R109" t="s">
        <v>5857</v>
      </c>
      <c r="S109" t="s">
        <v>5856</v>
      </c>
      <c r="T109" t="s">
        <v>5866</v>
      </c>
      <c r="U109" t="s">
        <v>5854</v>
      </c>
      <c r="V109" t="s">
        <v>8184</v>
      </c>
    </row>
    <row r="110" spans="1:22" x14ac:dyDescent="0.45">
      <c r="A110" t="s">
        <v>11760</v>
      </c>
      <c r="B110" t="s">
        <v>8183</v>
      </c>
      <c r="C110" t="s">
        <v>8182</v>
      </c>
      <c r="D110" t="s">
        <v>8181</v>
      </c>
      <c r="E110" t="s">
        <v>8180</v>
      </c>
      <c r="F110">
        <v>2023</v>
      </c>
      <c r="G110" t="s">
        <v>8179</v>
      </c>
      <c r="H110">
        <v>11</v>
      </c>
      <c r="I110">
        <v>3</v>
      </c>
      <c r="K110">
        <v>102</v>
      </c>
      <c r="L110">
        <v>115</v>
      </c>
      <c r="M110">
        <v>13</v>
      </c>
      <c r="N110">
        <v>7</v>
      </c>
      <c r="O110" t="s">
        <v>8178</v>
      </c>
      <c r="P110" t="s">
        <v>8177</v>
      </c>
      <c r="Q110" t="s">
        <v>8176</v>
      </c>
      <c r="R110" t="s">
        <v>5857</v>
      </c>
      <c r="S110" t="s">
        <v>5856</v>
      </c>
      <c r="T110" t="s">
        <v>5855</v>
      </c>
      <c r="U110" t="s">
        <v>5854</v>
      </c>
      <c r="V110" t="s">
        <v>8175</v>
      </c>
    </row>
    <row r="111" spans="1:22" x14ac:dyDescent="0.45">
      <c r="A111" t="s">
        <v>11760</v>
      </c>
      <c r="B111" t="s">
        <v>8174</v>
      </c>
      <c r="C111" t="s">
        <v>8173</v>
      </c>
      <c r="D111" t="s">
        <v>8172</v>
      </c>
      <c r="E111" t="s">
        <v>8171</v>
      </c>
      <c r="F111">
        <v>2023</v>
      </c>
      <c r="G111" t="s">
        <v>8170</v>
      </c>
      <c r="H111">
        <v>23</v>
      </c>
      <c r="I111">
        <v>1</v>
      </c>
      <c r="K111">
        <v>67</v>
      </c>
      <c r="L111">
        <v>88</v>
      </c>
      <c r="M111">
        <v>21</v>
      </c>
      <c r="N111">
        <v>5</v>
      </c>
      <c r="O111" t="s">
        <v>8169</v>
      </c>
      <c r="P111" t="s">
        <v>8168</v>
      </c>
      <c r="Q111" t="s">
        <v>8167</v>
      </c>
      <c r="R111" t="s">
        <v>5857</v>
      </c>
      <c r="S111" t="s">
        <v>5856</v>
      </c>
      <c r="T111" t="s">
        <v>5935</v>
      </c>
      <c r="U111" t="s">
        <v>5854</v>
      </c>
      <c r="V111" t="s">
        <v>8166</v>
      </c>
    </row>
    <row r="112" spans="1:22" x14ac:dyDescent="0.45">
      <c r="A112" t="s">
        <v>11760</v>
      </c>
      <c r="B112" t="s">
        <v>8165</v>
      </c>
      <c r="C112" t="s">
        <v>8164</v>
      </c>
      <c r="D112" t="s">
        <v>8163</v>
      </c>
      <c r="E112" t="s">
        <v>2627</v>
      </c>
      <c r="F112">
        <v>2023</v>
      </c>
      <c r="G112" t="s">
        <v>2626</v>
      </c>
      <c r="H112">
        <v>25</v>
      </c>
      <c r="K112">
        <v>66</v>
      </c>
      <c r="L112">
        <v>76</v>
      </c>
      <c r="M112">
        <v>10</v>
      </c>
      <c r="N112">
        <v>14</v>
      </c>
      <c r="O112" t="s">
        <v>8162</v>
      </c>
      <c r="P112" t="s">
        <v>8161</v>
      </c>
      <c r="Q112" t="s">
        <v>8160</v>
      </c>
      <c r="R112" t="s">
        <v>5901</v>
      </c>
      <c r="S112" t="s">
        <v>5856</v>
      </c>
      <c r="T112" t="s">
        <v>5855</v>
      </c>
      <c r="U112" t="s">
        <v>5854</v>
      </c>
      <c r="V112" t="s">
        <v>8159</v>
      </c>
    </row>
    <row r="113" spans="1:22" x14ac:dyDescent="0.45">
      <c r="A113" t="s">
        <v>11760</v>
      </c>
      <c r="B113" t="s">
        <v>8158</v>
      </c>
      <c r="C113" t="s">
        <v>8157</v>
      </c>
      <c r="D113" t="s">
        <v>8156</v>
      </c>
      <c r="E113" t="s">
        <v>8155</v>
      </c>
      <c r="F113">
        <v>2022</v>
      </c>
      <c r="G113" t="s">
        <v>8154</v>
      </c>
      <c r="H113">
        <v>2</v>
      </c>
      <c r="I113">
        <v>1</v>
      </c>
      <c r="J113">
        <v>18</v>
      </c>
      <c r="N113">
        <v>4</v>
      </c>
      <c r="O113" t="s">
        <v>8153</v>
      </c>
      <c r="P113" t="s">
        <v>8152</v>
      </c>
      <c r="Q113" t="s">
        <v>8151</v>
      </c>
      <c r="R113" t="s">
        <v>5857</v>
      </c>
      <c r="S113" t="s">
        <v>5856</v>
      </c>
      <c r="T113" t="s">
        <v>5866</v>
      </c>
      <c r="U113" t="s">
        <v>5854</v>
      </c>
      <c r="V113" t="s">
        <v>8150</v>
      </c>
    </row>
    <row r="114" spans="1:22" x14ac:dyDescent="0.45">
      <c r="A114" t="s">
        <v>11760</v>
      </c>
      <c r="B114" t="s">
        <v>8149</v>
      </c>
      <c r="C114" t="s">
        <v>8148</v>
      </c>
      <c r="D114" t="s">
        <v>8147</v>
      </c>
      <c r="E114" t="s">
        <v>2768</v>
      </c>
      <c r="F114">
        <v>2023</v>
      </c>
      <c r="G114" t="s">
        <v>893</v>
      </c>
      <c r="H114">
        <v>146</v>
      </c>
      <c r="K114">
        <v>34</v>
      </c>
      <c r="L114">
        <v>46</v>
      </c>
      <c r="M114">
        <v>12</v>
      </c>
      <c r="N114">
        <v>5</v>
      </c>
      <c r="O114" t="s">
        <v>8146</v>
      </c>
      <c r="P114" t="s">
        <v>8145</v>
      </c>
      <c r="Q114" t="s">
        <v>8144</v>
      </c>
      <c r="R114" t="s">
        <v>5857</v>
      </c>
      <c r="S114" t="s">
        <v>5856</v>
      </c>
      <c r="T114" t="s">
        <v>5995</v>
      </c>
      <c r="U114" t="s">
        <v>5854</v>
      </c>
      <c r="V114" t="s">
        <v>8143</v>
      </c>
    </row>
    <row r="115" spans="1:22" x14ac:dyDescent="0.45">
      <c r="A115" t="s">
        <v>11760</v>
      </c>
      <c r="B115" t="s">
        <v>8142</v>
      </c>
      <c r="C115" t="s">
        <v>8141</v>
      </c>
      <c r="D115" t="s">
        <v>8140</v>
      </c>
      <c r="E115" t="s">
        <v>8139</v>
      </c>
      <c r="F115">
        <v>2022</v>
      </c>
      <c r="G115" t="s">
        <v>8138</v>
      </c>
      <c r="H115">
        <v>71</v>
      </c>
      <c r="I115">
        <v>1</v>
      </c>
      <c r="K115">
        <v>113</v>
      </c>
      <c r="L115">
        <v>131</v>
      </c>
      <c r="M115">
        <v>18</v>
      </c>
      <c r="N115">
        <v>4</v>
      </c>
      <c r="O115" t="s">
        <v>8137</v>
      </c>
      <c r="P115" t="s">
        <v>8136</v>
      </c>
      <c r="Q115" t="s">
        <v>8135</v>
      </c>
      <c r="R115" t="s">
        <v>5857</v>
      </c>
      <c r="S115" t="s">
        <v>5856</v>
      </c>
      <c r="U115" t="s">
        <v>5854</v>
      </c>
      <c r="V115" t="s">
        <v>8134</v>
      </c>
    </row>
    <row r="116" spans="1:22" x14ac:dyDescent="0.45">
      <c r="A116" t="s">
        <v>11760</v>
      </c>
      <c r="B116" t="s">
        <v>8133</v>
      </c>
      <c r="C116" t="s">
        <v>8132</v>
      </c>
      <c r="D116" t="s">
        <v>8131</v>
      </c>
      <c r="E116" t="s">
        <v>8130</v>
      </c>
      <c r="F116">
        <v>2022</v>
      </c>
      <c r="G116" t="s">
        <v>8129</v>
      </c>
      <c r="H116">
        <v>59</v>
      </c>
      <c r="I116">
        <v>2</v>
      </c>
      <c r="K116">
        <v>101</v>
      </c>
      <c r="L116">
        <v>135</v>
      </c>
      <c r="M116">
        <v>34</v>
      </c>
      <c r="N116">
        <v>0</v>
      </c>
      <c r="O116" t="s">
        <v>8128</v>
      </c>
      <c r="P116" t="s">
        <v>8127</v>
      </c>
      <c r="Q116" t="s">
        <v>8126</v>
      </c>
      <c r="R116" t="s">
        <v>5857</v>
      </c>
      <c r="S116" t="s">
        <v>5856</v>
      </c>
      <c r="U116" t="s">
        <v>5854</v>
      </c>
      <c r="V116" t="s">
        <v>8125</v>
      </c>
    </row>
    <row r="117" spans="1:22" x14ac:dyDescent="0.45">
      <c r="A117" t="s">
        <v>11760</v>
      </c>
      <c r="B117" t="s">
        <v>8124</v>
      </c>
      <c r="C117" t="s">
        <v>8123</v>
      </c>
      <c r="D117" t="s">
        <v>8122</v>
      </c>
      <c r="E117" t="s">
        <v>8121</v>
      </c>
      <c r="F117">
        <v>2022</v>
      </c>
      <c r="G117" t="s">
        <v>7329</v>
      </c>
      <c r="H117">
        <v>7</v>
      </c>
      <c r="I117">
        <v>4</v>
      </c>
      <c r="J117">
        <v>39</v>
      </c>
      <c r="N117">
        <v>9</v>
      </c>
      <c r="O117" t="s">
        <v>8120</v>
      </c>
      <c r="P117" t="s">
        <v>8119</v>
      </c>
      <c r="Q117" t="s">
        <v>8118</v>
      </c>
      <c r="R117" t="s">
        <v>5857</v>
      </c>
      <c r="S117" t="s">
        <v>5856</v>
      </c>
      <c r="T117" t="s">
        <v>5855</v>
      </c>
      <c r="U117" t="s">
        <v>5854</v>
      </c>
      <c r="V117" t="s">
        <v>8117</v>
      </c>
    </row>
    <row r="118" spans="1:22" x14ac:dyDescent="0.45">
      <c r="A118" t="s">
        <v>11760</v>
      </c>
      <c r="B118" t="s">
        <v>8116</v>
      </c>
      <c r="C118" t="s">
        <v>8115</v>
      </c>
      <c r="D118" t="s">
        <v>8114</v>
      </c>
      <c r="E118" t="s">
        <v>3254</v>
      </c>
      <c r="F118">
        <v>2022</v>
      </c>
      <c r="G118" t="s">
        <v>3253</v>
      </c>
      <c r="H118">
        <v>3</v>
      </c>
      <c r="I118">
        <v>11</v>
      </c>
      <c r="J118">
        <v>101126</v>
      </c>
      <c r="N118">
        <v>6</v>
      </c>
      <c r="O118" t="s">
        <v>8113</v>
      </c>
      <c r="P118" t="s">
        <v>8112</v>
      </c>
      <c r="Q118" t="s">
        <v>8111</v>
      </c>
      <c r="R118" t="s">
        <v>5901</v>
      </c>
      <c r="S118" t="s">
        <v>5856</v>
      </c>
      <c r="U118" t="s">
        <v>5854</v>
      </c>
      <c r="V118" t="s">
        <v>8110</v>
      </c>
    </row>
    <row r="119" spans="1:22" x14ac:dyDescent="0.45">
      <c r="A119" t="s">
        <v>11760</v>
      </c>
      <c r="B119" t="s">
        <v>8109</v>
      </c>
      <c r="C119" t="s">
        <v>8108</v>
      </c>
      <c r="D119" t="s">
        <v>8107</v>
      </c>
      <c r="E119" t="s">
        <v>3790</v>
      </c>
      <c r="F119">
        <v>2022</v>
      </c>
      <c r="G119" t="s">
        <v>8106</v>
      </c>
      <c r="H119">
        <v>44</v>
      </c>
      <c r="I119">
        <v>3</v>
      </c>
      <c r="J119">
        <v>101160</v>
      </c>
      <c r="N119">
        <v>4</v>
      </c>
      <c r="O119" t="s">
        <v>8105</v>
      </c>
      <c r="P119" t="s">
        <v>8104</v>
      </c>
      <c r="Q119" t="s">
        <v>8103</v>
      </c>
      <c r="R119" t="s">
        <v>5857</v>
      </c>
      <c r="S119" t="s">
        <v>5856</v>
      </c>
      <c r="U119" t="s">
        <v>5854</v>
      </c>
      <c r="V119" t="s">
        <v>8102</v>
      </c>
    </row>
    <row r="120" spans="1:22" x14ac:dyDescent="0.45">
      <c r="A120" t="s">
        <v>11760</v>
      </c>
      <c r="B120" t="s">
        <v>8101</v>
      </c>
      <c r="C120" t="s">
        <v>8100</v>
      </c>
      <c r="D120" t="s">
        <v>8099</v>
      </c>
      <c r="E120" t="s">
        <v>8098</v>
      </c>
      <c r="F120">
        <v>2023</v>
      </c>
      <c r="G120" t="s">
        <v>8097</v>
      </c>
      <c r="H120">
        <v>30</v>
      </c>
      <c r="I120">
        <v>5</v>
      </c>
      <c r="K120">
        <v>53</v>
      </c>
      <c r="L120">
        <v>78</v>
      </c>
      <c r="M120">
        <v>25</v>
      </c>
      <c r="N120">
        <v>1</v>
      </c>
      <c r="O120" t="s">
        <v>8096</v>
      </c>
      <c r="P120" t="s">
        <v>8095</v>
      </c>
      <c r="Q120" t="s">
        <v>8094</v>
      </c>
      <c r="R120" t="s">
        <v>5857</v>
      </c>
      <c r="S120" t="s">
        <v>5856</v>
      </c>
      <c r="T120" t="s">
        <v>6607</v>
      </c>
      <c r="U120" t="s">
        <v>5854</v>
      </c>
      <c r="V120" t="s">
        <v>8093</v>
      </c>
    </row>
    <row r="121" spans="1:22" x14ac:dyDescent="0.45">
      <c r="A121" t="s">
        <v>11760</v>
      </c>
      <c r="B121" t="s">
        <v>8092</v>
      </c>
      <c r="C121" t="s">
        <v>8091</v>
      </c>
      <c r="D121" t="s">
        <v>8090</v>
      </c>
      <c r="E121" t="s">
        <v>8089</v>
      </c>
      <c r="F121">
        <v>2022</v>
      </c>
      <c r="G121" t="s">
        <v>6259</v>
      </c>
      <c r="H121">
        <v>14</v>
      </c>
      <c r="I121">
        <v>10</v>
      </c>
      <c r="J121">
        <v>6013</v>
      </c>
      <c r="N121">
        <v>4</v>
      </c>
      <c r="O121" t="s">
        <v>8088</v>
      </c>
      <c r="P121" t="s">
        <v>8087</v>
      </c>
      <c r="Q121" t="s">
        <v>8086</v>
      </c>
      <c r="R121" t="s">
        <v>5857</v>
      </c>
      <c r="S121" t="s">
        <v>5856</v>
      </c>
      <c r="T121" t="s">
        <v>5855</v>
      </c>
      <c r="U121" t="s">
        <v>5854</v>
      </c>
      <c r="V121" t="s">
        <v>8085</v>
      </c>
    </row>
    <row r="122" spans="1:22" x14ac:dyDescent="0.45">
      <c r="A122" t="s">
        <v>11760</v>
      </c>
      <c r="B122" t="s">
        <v>8084</v>
      </c>
      <c r="C122" t="s">
        <v>8083</v>
      </c>
      <c r="D122" t="s">
        <v>8082</v>
      </c>
      <c r="E122" t="s">
        <v>8081</v>
      </c>
      <c r="F122">
        <v>2022</v>
      </c>
      <c r="G122" t="s">
        <v>6515</v>
      </c>
      <c r="H122">
        <v>9</v>
      </c>
      <c r="I122">
        <v>1</v>
      </c>
      <c r="J122">
        <v>91</v>
      </c>
      <c r="N122">
        <v>15</v>
      </c>
      <c r="O122" t="s">
        <v>8080</v>
      </c>
      <c r="P122" t="s">
        <v>8079</v>
      </c>
      <c r="Q122" t="s">
        <v>8078</v>
      </c>
      <c r="R122" t="s">
        <v>5857</v>
      </c>
      <c r="S122" t="s">
        <v>5856</v>
      </c>
      <c r="T122" t="s">
        <v>5866</v>
      </c>
      <c r="U122" t="s">
        <v>5854</v>
      </c>
      <c r="V122" t="s">
        <v>8077</v>
      </c>
    </row>
    <row r="123" spans="1:22" x14ac:dyDescent="0.45">
      <c r="A123" t="s">
        <v>11760</v>
      </c>
      <c r="B123" t="s">
        <v>8076</v>
      </c>
      <c r="C123" t="s">
        <v>8075</v>
      </c>
      <c r="D123" t="s">
        <v>8074</v>
      </c>
      <c r="E123" t="s">
        <v>8073</v>
      </c>
      <c r="F123">
        <v>2022</v>
      </c>
      <c r="G123" t="s">
        <v>6005</v>
      </c>
      <c r="H123">
        <v>4</v>
      </c>
      <c r="N123">
        <v>2</v>
      </c>
      <c r="O123" t="s">
        <v>8072</v>
      </c>
      <c r="P123" t="s">
        <v>8071</v>
      </c>
      <c r="Q123" t="s">
        <v>8070</v>
      </c>
      <c r="R123" t="s">
        <v>5857</v>
      </c>
      <c r="S123" t="s">
        <v>5856</v>
      </c>
      <c r="T123" t="s">
        <v>5866</v>
      </c>
      <c r="U123" t="s">
        <v>5854</v>
      </c>
      <c r="V123" t="s">
        <v>8069</v>
      </c>
    </row>
    <row r="124" spans="1:22" x14ac:dyDescent="0.45">
      <c r="A124" t="s">
        <v>11760</v>
      </c>
      <c r="B124" t="s">
        <v>8068</v>
      </c>
      <c r="C124" t="s">
        <v>8067</v>
      </c>
      <c r="D124" t="s">
        <v>8066</v>
      </c>
      <c r="E124" t="s">
        <v>8065</v>
      </c>
      <c r="F124">
        <v>2023</v>
      </c>
      <c r="G124" t="s">
        <v>8064</v>
      </c>
      <c r="H124">
        <v>28</v>
      </c>
      <c r="I124">
        <v>1</v>
      </c>
      <c r="K124">
        <v>359</v>
      </c>
      <c r="L124">
        <v>368</v>
      </c>
      <c r="M124">
        <v>9</v>
      </c>
      <c r="N124">
        <v>8</v>
      </c>
      <c r="O124" t="s">
        <v>8063</v>
      </c>
      <c r="P124" t="s">
        <v>8062</v>
      </c>
      <c r="Q124" t="s">
        <v>8061</v>
      </c>
      <c r="R124" t="s">
        <v>5857</v>
      </c>
      <c r="S124" t="s">
        <v>5856</v>
      </c>
      <c r="U124" t="s">
        <v>5854</v>
      </c>
      <c r="V124" t="s">
        <v>8060</v>
      </c>
    </row>
    <row r="125" spans="1:22" x14ac:dyDescent="0.45">
      <c r="A125" t="s">
        <v>11760</v>
      </c>
      <c r="B125" t="s">
        <v>8059</v>
      </c>
      <c r="C125" t="s">
        <v>8058</v>
      </c>
      <c r="D125" t="s">
        <v>8057</v>
      </c>
      <c r="E125" t="s">
        <v>8056</v>
      </c>
      <c r="F125">
        <v>2022</v>
      </c>
      <c r="G125" t="s">
        <v>8055</v>
      </c>
      <c r="H125">
        <v>19</v>
      </c>
      <c r="I125">
        <v>18</v>
      </c>
      <c r="J125">
        <v>11499</v>
      </c>
      <c r="N125">
        <v>2</v>
      </c>
      <c r="O125" t="s">
        <v>8054</v>
      </c>
      <c r="P125" t="s">
        <v>8053</v>
      </c>
      <c r="Q125" t="s">
        <v>8052</v>
      </c>
      <c r="R125" t="s">
        <v>5857</v>
      </c>
      <c r="S125" t="s">
        <v>5856</v>
      </c>
      <c r="T125" t="s">
        <v>5866</v>
      </c>
      <c r="U125" t="s">
        <v>5854</v>
      </c>
      <c r="V125" t="s">
        <v>8051</v>
      </c>
    </row>
    <row r="126" spans="1:22" x14ac:dyDescent="0.45">
      <c r="A126" t="s">
        <v>11760</v>
      </c>
      <c r="B126" t="s">
        <v>8050</v>
      </c>
      <c r="C126" t="s">
        <v>8049</v>
      </c>
      <c r="D126" t="s">
        <v>8048</v>
      </c>
      <c r="E126" t="s">
        <v>3097</v>
      </c>
      <c r="F126">
        <v>2023</v>
      </c>
      <c r="G126" t="s">
        <v>3096</v>
      </c>
      <c r="H126">
        <v>33</v>
      </c>
      <c r="J126">
        <v>100438</v>
      </c>
      <c r="N126">
        <v>13</v>
      </c>
      <c r="O126" t="s">
        <v>8047</v>
      </c>
      <c r="P126" t="s">
        <v>8046</v>
      </c>
      <c r="Q126" t="s">
        <v>8045</v>
      </c>
      <c r="R126" t="s">
        <v>5901</v>
      </c>
      <c r="S126" t="s">
        <v>5856</v>
      </c>
      <c r="U126" t="s">
        <v>5854</v>
      </c>
      <c r="V126" t="s">
        <v>8044</v>
      </c>
    </row>
    <row r="127" spans="1:22" x14ac:dyDescent="0.45">
      <c r="A127" t="s">
        <v>11760</v>
      </c>
      <c r="B127" t="s">
        <v>8043</v>
      </c>
      <c r="C127" t="s">
        <v>8042</v>
      </c>
      <c r="D127" t="s">
        <v>8041</v>
      </c>
      <c r="E127" t="s">
        <v>8040</v>
      </c>
      <c r="F127">
        <v>2022</v>
      </c>
      <c r="G127" t="s">
        <v>8039</v>
      </c>
      <c r="H127">
        <v>49</v>
      </c>
      <c r="I127">
        <v>3</v>
      </c>
      <c r="K127">
        <v>441</v>
      </c>
      <c r="L127">
        <v>479</v>
      </c>
      <c r="M127">
        <v>38</v>
      </c>
      <c r="N127">
        <v>17</v>
      </c>
      <c r="O127" t="s">
        <v>8038</v>
      </c>
      <c r="P127" t="s">
        <v>8037</v>
      </c>
      <c r="Q127" t="s">
        <v>8036</v>
      </c>
      <c r="R127" t="s">
        <v>5857</v>
      </c>
      <c r="S127" t="s">
        <v>5856</v>
      </c>
      <c r="T127" t="s">
        <v>6607</v>
      </c>
      <c r="U127" t="s">
        <v>5854</v>
      </c>
      <c r="V127" t="s">
        <v>8035</v>
      </c>
    </row>
    <row r="128" spans="1:22" x14ac:dyDescent="0.45">
      <c r="A128" t="s">
        <v>11760</v>
      </c>
      <c r="B128" t="s">
        <v>8034</v>
      </c>
      <c r="C128" t="s">
        <v>8033</v>
      </c>
      <c r="D128" t="s">
        <v>8032</v>
      </c>
      <c r="E128" t="s">
        <v>8031</v>
      </c>
      <c r="F128">
        <v>2023</v>
      </c>
      <c r="G128" t="s">
        <v>6400</v>
      </c>
      <c r="H128">
        <v>13</v>
      </c>
      <c r="I128">
        <v>8</v>
      </c>
      <c r="J128">
        <v>5127</v>
      </c>
      <c r="N128">
        <v>45</v>
      </c>
      <c r="O128" t="s">
        <v>8030</v>
      </c>
      <c r="P128" t="s">
        <v>8029</v>
      </c>
      <c r="Q128" t="s">
        <v>8028</v>
      </c>
      <c r="R128" t="s">
        <v>5901</v>
      </c>
      <c r="S128" t="s">
        <v>5856</v>
      </c>
      <c r="T128" t="s">
        <v>5855</v>
      </c>
      <c r="U128" t="s">
        <v>5854</v>
      </c>
      <c r="V128" t="s">
        <v>8027</v>
      </c>
    </row>
    <row r="129" spans="1:22" x14ac:dyDescent="0.45">
      <c r="A129" t="s">
        <v>11760</v>
      </c>
      <c r="B129" t="s">
        <v>8026</v>
      </c>
      <c r="C129" t="s">
        <v>8025</v>
      </c>
      <c r="D129" t="s">
        <v>8024</v>
      </c>
      <c r="E129" t="s">
        <v>8023</v>
      </c>
      <c r="F129">
        <v>2023</v>
      </c>
      <c r="G129" t="s">
        <v>8022</v>
      </c>
      <c r="H129">
        <v>9</v>
      </c>
      <c r="I129">
        <v>3</v>
      </c>
      <c r="K129">
        <v>330</v>
      </c>
      <c r="L129">
        <v>338</v>
      </c>
      <c r="M129">
        <v>8</v>
      </c>
      <c r="N129">
        <v>29</v>
      </c>
      <c r="O129" t="s">
        <v>8021</v>
      </c>
      <c r="P129" t="s">
        <v>8020</v>
      </c>
      <c r="Q129" t="s">
        <v>8019</v>
      </c>
      <c r="R129" t="s">
        <v>5857</v>
      </c>
      <c r="S129" t="s">
        <v>5856</v>
      </c>
      <c r="T129" t="s">
        <v>5866</v>
      </c>
      <c r="U129" t="s">
        <v>5854</v>
      </c>
      <c r="V129" t="s">
        <v>8018</v>
      </c>
    </row>
    <row r="130" spans="1:22" x14ac:dyDescent="0.45">
      <c r="A130" t="s">
        <v>11760</v>
      </c>
      <c r="B130" t="s">
        <v>8017</v>
      </c>
      <c r="C130" t="s">
        <v>8016</v>
      </c>
      <c r="D130" t="s">
        <v>8015</v>
      </c>
      <c r="E130" t="s">
        <v>8014</v>
      </c>
      <c r="F130">
        <v>2022</v>
      </c>
      <c r="G130" t="s">
        <v>6400</v>
      </c>
      <c r="H130">
        <v>12</v>
      </c>
      <c r="I130">
        <v>22</v>
      </c>
      <c r="J130">
        <v>11494</v>
      </c>
      <c r="N130">
        <v>5</v>
      </c>
      <c r="O130" t="s">
        <v>8013</v>
      </c>
      <c r="P130" t="s">
        <v>8012</v>
      </c>
      <c r="Q130" t="s">
        <v>8011</v>
      </c>
      <c r="R130" t="s">
        <v>5857</v>
      </c>
      <c r="S130" t="s">
        <v>5856</v>
      </c>
      <c r="T130" t="s">
        <v>5855</v>
      </c>
      <c r="U130" t="s">
        <v>5854</v>
      </c>
      <c r="V130" t="s">
        <v>8010</v>
      </c>
    </row>
    <row r="131" spans="1:22" x14ac:dyDescent="0.45">
      <c r="A131" t="s">
        <v>11760</v>
      </c>
      <c r="B131" t="s">
        <v>8009</v>
      </c>
      <c r="C131" t="s">
        <v>8008</v>
      </c>
      <c r="D131" t="s">
        <v>8007</v>
      </c>
      <c r="E131" t="s">
        <v>8006</v>
      </c>
      <c r="F131">
        <v>2023</v>
      </c>
      <c r="G131" t="s">
        <v>8005</v>
      </c>
      <c r="H131">
        <v>8</v>
      </c>
      <c r="I131">
        <v>1</v>
      </c>
      <c r="J131">
        <v>35</v>
      </c>
      <c r="N131">
        <v>1</v>
      </c>
      <c r="O131" t="s">
        <v>8004</v>
      </c>
      <c r="P131" t="s">
        <v>8003</v>
      </c>
      <c r="Q131" t="s">
        <v>8002</v>
      </c>
      <c r="R131" t="s">
        <v>5857</v>
      </c>
      <c r="S131" t="s">
        <v>5856</v>
      </c>
      <c r="T131" t="s">
        <v>5866</v>
      </c>
      <c r="U131" t="s">
        <v>5854</v>
      </c>
      <c r="V131" t="s">
        <v>8001</v>
      </c>
    </row>
    <row r="132" spans="1:22" x14ac:dyDescent="0.45">
      <c r="A132" t="s">
        <v>11760</v>
      </c>
      <c r="B132" t="s">
        <v>8000</v>
      </c>
      <c r="C132" t="s">
        <v>7999</v>
      </c>
      <c r="D132" t="s">
        <v>7998</v>
      </c>
      <c r="E132" t="s">
        <v>3313</v>
      </c>
      <c r="F132">
        <v>2023</v>
      </c>
      <c r="G132" t="s">
        <v>697</v>
      </c>
      <c r="H132">
        <v>454</v>
      </c>
      <c r="J132">
        <v>140149</v>
      </c>
      <c r="N132">
        <v>19</v>
      </c>
      <c r="O132" t="s">
        <v>7997</v>
      </c>
      <c r="P132" t="s">
        <v>7996</v>
      </c>
      <c r="Q132" t="s">
        <v>7995</v>
      </c>
      <c r="R132" t="s">
        <v>5857</v>
      </c>
      <c r="S132" t="s">
        <v>5856</v>
      </c>
      <c r="U132" t="s">
        <v>5854</v>
      </c>
      <c r="V132" t="s">
        <v>7994</v>
      </c>
    </row>
    <row r="133" spans="1:22" x14ac:dyDescent="0.45">
      <c r="A133" t="s">
        <v>11760</v>
      </c>
      <c r="B133" t="s">
        <v>7993</v>
      </c>
      <c r="C133" t="s">
        <v>7992</v>
      </c>
      <c r="D133" t="s">
        <v>7991</v>
      </c>
      <c r="E133" t="s">
        <v>7990</v>
      </c>
      <c r="F133">
        <v>2023</v>
      </c>
      <c r="G133" t="s">
        <v>7989</v>
      </c>
      <c r="H133">
        <v>65</v>
      </c>
      <c r="I133">
        <v>5</v>
      </c>
      <c r="K133">
        <v>577</v>
      </c>
      <c r="L133">
        <v>595</v>
      </c>
      <c r="M133">
        <v>18</v>
      </c>
      <c r="N133">
        <v>9</v>
      </c>
      <c r="O133" t="s">
        <v>7988</v>
      </c>
      <c r="P133" t="s">
        <v>7987</v>
      </c>
      <c r="Q133" t="s">
        <v>7986</v>
      </c>
      <c r="R133" t="s">
        <v>5857</v>
      </c>
      <c r="S133" t="s">
        <v>5856</v>
      </c>
      <c r="T133" t="s">
        <v>6607</v>
      </c>
      <c r="U133" t="s">
        <v>5854</v>
      </c>
      <c r="V133" t="s">
        <v>7985</v>
      </c>
    </row>
    <row r="134" spans="1:22" x14ac:dyDescent="0.45">
      <c r="A134" t="s">
        <v>11760</v>
      </c>
      <c r="B134" t="s">
        <v>7984</v>
      </c>
      <c r="C134" t="s">
        <v>7983</v>
      </c>
      <c r="D134">
        <v>58607400800</v>
      </c>
      <c r="E134" t="s">
        <v>7982</v>
      </c>
      <c r="F134">
        <v>2023</v>
      </c>
      <c r="G134" t="s">
        <v>6720</v>
      </c>
      <c r="H134">
        <v>22</v>
      </c>
      <c r="I134">
        <v>1</v>
      </c>
      <c r="J134">
        <v>7</v>
      </c>
      <c r="N134">
        <v>3</v>
      </c>
      <c r="O134" t="s">
        <v>7981</v>
      </c>
      <c r="P134" t="s">
        <v>7980</v>
      </c>
      <c r="Q134" t="s">
        <v>7979</v>
      </c>
      <c r="R134" t="s">
        <v>5857</v>
      </c>
      <c r="S134" t="s">
        <v>5856</v>
      </c>
      <c r="T134" t="s">
        <v>5866</v>
      </c>
      <c r="U134" t="s">
        <v>5854</v>
      </c>
      <c r="V134" t="s">
        <v>7978</v>
      </c>
    </row>
    <row r="135" spans="1:22" x14ac:dyDescent="0.45">
      <c r="A135" t="s">
        <v>11760</v>
      </c>
      <c r="B135" t="s">
        <v>7977</v>
      </c>
      <c r="C135" t="s">
        <v>7976</v>
      </c>
      <c r="D135" t="s">
        <v>7975</v>
      </c>
      <c r="E135" t="s">
        <v>7974</v>
      </c>
      <c r="F135">
        <v>2023</v>
      </c>
      <c r="G135" t="s">
        <v>7973</v>
      </c>
      <c r="H135">
        <v>25</v>
      </c>
      <c r="I135">
        <v>1</v>
      </c>
      <c r="K135">
        <v>129</v>
      </c>
      <c r="L135">
        <v>149</v>
      </c>
      <c r="M135">
        <v>20</v>
      </c>
      <c r="N135">
        <v>10</v>
      </c>
      <c r="O135" t="s">
        <v>7972</v>
      </c>
      <c r="P135" t="s">
        <v>7971</v>
      </c>
      <c r="Q135" t="s">
        <v>7970</v>
      </c>
      <c r="R135" t="s">
        <v>5857</v>
      </c>
      <c r="S135" t="s">
        <v>5856</v>
      </c>
      <c r="T135" t="s">
        <v>6607</v>
      </c>
      <c r="U135" t="s">
        <v>5854</v>
      </c>
      <c r="V135" t="s">
        <v>7969</v>
      </c>
    </row>
    <row r="136" spans="1:22" x14ac:dyDescent="0.45">
      <c r="A136" t="s">
        <v>11760</v>
      </c>
      <c r="B136" t="s">
        <v>7968</v>
      </c>
      <c r="C136" t="s">
        <v>7967</v>
      </c>
      <c r="D136" t="s">
        <v>7966</v>
      </c>
      <c r="E136" t="s">
        <v>7965</v>
      </c>
      <c r="F136">
        <v>2023</v>
      </c>
      <c r="G136" t="s">
        <v>7786</v>
      </c>
      <c r="H136">
        <v>5</v>
      </c>
      <c r="J136" t="s">
        <v>7964</v>
      </c>
      <c r="N136">
        <v>7</v>
      </c>
      <c r="O136" t="s">
        <v>7963</v>
      </c>
      <c r="P136" t="s">
        <v>7962</v>
      </c>
      <c r="Q136" t="s">
        <v>7961</v>
      </c>
      <c r="R136" t="s">
        <v>5857</v>
      </c>
      <c r="S136" t="s">
        <v>5856</v>
      </c>
      <c r="T136" t="s">
        <v>5866</v>
      </c>
      <c r="U136" t="s">
        <v>5854</v>
      </c>
      <c r="V136" t="s">
        <v>7960</v>
      </c>
    </row>
    <row r="137" spans="1:22" x14ac:dyDescent="0.45">
      <c r="A137" t="s">
        <v>11760</v>
      </c>
      <c r="B137" t="s">
        <v>7959</v>
      </c>
      <c r="C137" t="s">
        <v>7958</v>
      </c>
      <c r="D137" t="s">
        <v>7957</v>
      </c>
      <c r="E137" t="s">
        <v>7956</v>
      </c>
      <c r="F137">
        <v>2023</v>
      </c>
      <c r="G137" t="s">
        <v>7955</v>
      </c>
      <c r="H137">
        <v>43</v>
      </c>
      <c r="I137">
        <v>1</v>
      </c>
      <c r="K137">
        <v>21</v>
      </c>
      <c r="L137">
        <v>29</v>
      </c>
      <c r="M137">
        <v>8</v>
      </c>
      <c r="N137">
        <v>1</v>
      </c>
      <c r="O137" t="s">
        <v>7954</v>
      </c>
      <c r="P137" t="s">
        <v>7953</v>
      </c>
      <c r="Q137" t="s">
        <v>7952</v>
      </c>
      <c r="R137" t="s">
        <v>5857</v>
      </c>
      <c r="S137" t="s">
        <v>5856</v>
      </c>
      <c r="T137" t="s">
        <v>5855</v>
      </c>
      <c r="U137" t="s">
        <v>5854</v>
      </c>
      <c r="V137" t="s">
        <v>7951</v>
      </c>
    </row>
    <row r="138" spans="1:22" x14ac:dyDescent="0.45">
      <c r="A138" t="s">
        <v>11760</v>
      </c>
      <c r="B138" t="s">
        <v>7950</v>
      </c>
      <c r="C138" t="s">
        <v>7949</v>
      </c>
      <c r="D138">
        <v>36459927900</v>
      </c>
      <c r="E138" t="s">
        <v>7948</v>
      </c>
      <c r="F138">
        <v>2023</v>
      </c>
      <c r="G138" t="s">
        <v>7947</v>
      </c>
      <c r="H138">
        <v>23</v>
      </c>
      <c r="I138">
        <v>71</v>
      </c>
      <c r="N138">
        <v>1</v>
      </c>
      <c r="O138" t="s">
        <v>7946</v>
      </c>
      <c r="P138" t="s">
        <v>7945</v>
      </c>
      <c r="Q138" t="s">
        <v>7944</v>
      </c>
      <c r="R138" t="s">
        <v>5857</v>
      </c>
      <c r="S138" t="s">
        <v>5856</v>
      </c>
      <c r="T138" t="s">
        <v>5855</v>
      </c>
      <c r="U138" t="s">
        <v>5854</v>
      </c>
      <c r="V138" t="s">
        <v>7943</v>
      </c>
    </row>
    <row r="139" spans="1:22" x14ac:dyDescent="0.45">
      <c r="A139" t="s">
        <v>11760</v>
      </c>
      <c r="B139" t="s">
        <v>7942</v>
      </c>
      <c r="C139" t="s">
        <v>7941</v>
      </c>
      <c r="D139" t="s">
        <v>7940</v>
      </c>
      <c r="E139" t="s">
        <v>7939</v>
      </c>
      <c r="F139">
        <v>2022</v>
      </c>
      <c r="G139" t="s">
        <v>7938</v>
      </c>
      <c r="H139">
        <v>4</v>
      </c>
      <c r="J139">
        <v>953262</v>
      </c>
      <c r="N139">
        <v>6</v>
      </c>
      <c r="O139" t="s">
        <v>7937</v>
      </c>
      <c r="P139" t="s">
        <v>7936</v>
      </c>
      <c r="Q139" t="s">
        <v>7935</v>
      </c>
      <c r="R139" t="s">
        <v>5857</v>
      </c>
      <c r="S139" t="s">
        <v>5856</v>
      </c>
      <c r="T139" t="s">
        <v>5866</v>
      </c>
      <c r="U139" t="s">
        <v>5854</v>
      </c>
      <c r="V139" t="s">
        <v>7934</v>
      </c>
    </row>
    <row r="140" spans="1:22" x14ac:dyDescent="0.45">
      <c r="A140" t="s">
        <v>11760</v>
      </c>
      <c r="B140" t="s">
        <v>7933</v>
      </c>
      <c r="C140" t="s">
        <v>7932</v>
      </c>
      <c r="D140">
        <v>57217089182</v>
      </c>
      <c r="E140" t="s">
        <v>7931</v>
      </c>
      <c r="F140">
        <v>2023</v>
      </c>
      <c r="G140" t="s">
        <v>7930</v>
      </c>
      <c r="H140">
        <v>19</v>
      </c>
      <c r="I140">
        <v>2</v>
      </c>
      <c r="K140">
        <v>191</v>
      </c>
      <c r="L140">
        <v>225</v>
      </c>
      <c r="M140">
        <v>34</v>
      </c>
      <c r="N140">
        <v>0</v>
      </c>
      <c r="O140" t="s">
        <v>7929</v>
      </c>
      <c r="P140" t="s">
        <v>7928</v>
      </c>
      <c r="Q140" t="s">
        <v>7927</v>
      </c>
      <c r="R140" t="s">
        <v>5857</v>
      </c>
      <c r="S140" t="s">
        <v>5856</v>
      </c>
      <c r="T140" t="s">
        <v>5995</v>
      </c>
      <c r="U140" t="s">
        <v>5854</v>
      </c>
      <c r="V140" t="s">
        <v>7926</v>
      </c>
    </row>
    <row r="141" spans="1:22" x14ac:dyDescent="0.45">
      <c r="A141" t="s">
        <v>11760</v>
      </c>
      <c r="B141" t="s">
        <v>7925</v>
      </c>
      <c r="C141" t="s">
        <v>7924</v>
      </c>
      <c r="D141" t="s">
        <v>7923</v>
      </c>
      <c r="E141" t="s">
        <v>7922</v>
      </c>
      <c r="F141">
        <v>2022</v>
      </c>
      <c r="G141" t="s">
        <v>7921</v>
      </c>
      <c r="H141">
        <v>24</v>
      </c>
      <c r="I141">
        <v>8</v>
      </c>
      <c r="K141">
        <v>1751</v>
      </c>
      <c r="L141">
        <v>1770</v>
      </c>
      <c r="M141">
        <v>19</v>
      </c>
      <c r="N141">
        <v>12</v>
      </c>
      <c r="O141" t="s">
        <v>7920</v>
      </c>
      <c r="P141" t="s">
        <v>7919</v>
      </c>
      <c r="Q141" t="s">
        <v>7918</v>
      </c>
      <c r="R141" t="s">
        <v>5857</v>
      </c>
      <c r="S141" t="s">
        <v>5856</v>
      </c>
      <c r="T141" t="s">
        <v>6607</v>
      </c>
      <c r="U141" t="s">
        <v>5854</v>
      </c>
      <c r="V141" t="s">
        <v>7917</v>
      </c>
    </row>
    <row r="142" spans="1:22" x14ac:dyDescent="0.45">
      <c r="A142" t="s">
        <v>11760</v>
      </c>
      <c r="B142" t="s">
        <v>7916</v>
      </c>
      <c r="C142" t="s">
        <v>7915</v>
      </c>
      <c r="D142" t="s">
        <v>7914</v>
      </c>
      <c r="E142" t="s">
        <v>7913</v>
      </c>
      <c r="F142">
        <v>2022</v>
      </c>
      <c r="G142" t="s">
        <v>7912</v>
      </c>
      <c r="H142">
        <v>20</v>
      </c>
      <c r="I142">
        <v>3</v>
      </c>
      <c r="K142">
        <v>61</v>
      </c>
      <c r="L142">
        <v>68</v>
      </c>
      <c r="M142">
        <v>7</v>
      </c>
      <c r="N142">
        <v>4</v>
      </c>
      <c r="O142" t="s">
        <v>7911</v>
      </c>
      <c r="P142" t="s">
        <v>7910</v>
      </c>
      <c r="Q142" t="s">
        <v>7909</v>
      </c>
      <c r="R142" t="s">
        <v>5901</v>
      </c>
      <c r="S142" t="s">
        <v>5856</v>
      </c>
      <c r="T142" t="s">
        <v>6027</v>
      </c>
      <c r="U142" t="s">
        <v>5854</v>
      </c>
      <c r="V142" t="s">
        <v>7908</v>
      </c>
    </row>
    <row r="143" spans="1:22" x14ac:dyDescent="0.45">
      <c r="A143" t="s">
        <v>11760</v>
      </c>
      <c r="B143" t="s">
        <v>7907</v>
      </c>
      <c r="C143" t="s">
        <v>7906</v>
      </c>
      <c r="D143" t="s">
        <v>7905</v>
      </c>
      <c r="E143" t="s">
        <v>7904</v>
      </c>
      <c r="F143">
        <v>2023</v>
      </c>
      <c r="G143" t="s">
        <v>7903</v>
      </c>
      <c r="H143">
        <v>119</v>
      </c>
      <c r="I143">
        <v>5</v>
      </c>
      <c r="J143">
        <v>15129</v>
      </c>
      <c r="N143">
        <v>8</v>
      </c>
      <c r="O143" t="s">
        <v>7902</v>
      </c>
      <c r="P143" t="s">
        <v>7901</v>
      </c>
      <c r="Q143" t="s">
        <v>7900</v>
      </c>
      <c r="R143" t="s">
        <v>5857</v>
      </c>
      <c r="S143" t="s">
        <v>5856</v>
      </c>
      <c r="T143" t="s">
        <v>5855</v>
      </c>
      <c r="U143" t="s">
        <v>5854</v>
      </c>
      <c r="V143" t="s">
        <v>7899</v>
      </c>
    </row>
    <row r="144" spans="1:22" x14ac:dyDescent="0.45">
      <c r="A144" t="s">
        <v>11760</v>
      </c>
      <c r="B144" t="s">
        <v>7898</v>
      </c>
      <c r="C144" t="s">
        <v>7897</v>
      </c>
      <c r="D144" t="s">
        <v>7896</v>
      </c>
      <c r="E144" t="s">
        <v>7895</v>
      </c>
      <c r="F144">
        <v>2023</v>
      </c>
      <c r="G144" t="s">
        <v>7894</v>
      </c>
      <c r="H144">
        <v>13</v>
      </c>
      <c r="I144">
        <v>9</v>
      </c>
      <c r="J144" t="s">
        <v>7893</v>
      </c>
      <c r="N144">
        <v>0</v>
      </c>
      <c r="O144" t="s">
        <v>7892</v>
      </c>
      <c r="P144" t="s">
        <v>7891</v>
      </c>
      <c r="Q144" t="s">
        <v>7890</v>
      </c>
      <c r="R144" t="s">
        <v>5857</v>
      </c>
      <c r="S144" t="s">
        <v>5856</v>
      </c>
      <c r="T144" t="s">
        <v>5866</v>
      </c>
      <c r="U144" t="s">
        <v>5854</v>
      </c>
      <c r="V144" t="s">
        <v>7889</v>
      </c>
    </row>
    <row r="145" spans="1:22" x14ac:dyDescent="0.45">
      <c r="A145" t="s">
        <v>11760</v>
      </c>
      <c r="B145" t="s">
        <v>7888</v>
      </c>
      <c r="C145" t="s">
        <v>7887</v>
      </c>
      <c r="D145" t="s">
        <v>7886</v>
      </c>
      <c r="E145" t="s">
        <v>7885</v>
      </c>
      <c r="F145">
        <v>2022</v>
      </c>
      <c r="G145" t="s">
        <v>7884</v>
      </c>
      <c r="H145">
        <v>37</v>
      </c>
      <c r="I145" t="s">
        <v>7883</v>
      </c>
      <c r="K145" t="s">
        <v>7882</v>
      </c>
      <c r="L145" t="s">
        <v>7881</v>
      </c>
      <c r="M145">
        <v>23</v>
      </c>
      <c r="N145">
        <v>5</v>
      </c>
      <c r="O145" t="s">
        <v>7880</v>
      </c>
      <c r="P145" t="s">
        <v>7879</v>
      </c>
      <c r="Q145" t="s">
        <v>7878</v>
      </c>
      <c r="R145" t="s">
        <v>5857</v>
      </c>
      <c r="S145" t="s">
        <v>5856</v>
      </c>
      <c r="U145" t="s">
        <v>5854</v>
      </c>
      <c r="V145" t="s">
        <v>7877</v>
      </c>
    </row>
    <row r="146" spans="1:22" x14ac:dyDescent="0.45">
      <c r="A146" t="s">
        <v>11760</v>
      </c>
      <c r="B146" t="s">
        <v>7876</v>
      </c>
      <c r="C146" t="s">
        <v>7875</v>
      </c>
      <c r="D146" t="s">
        <v>7874</v>
      </c>
      <c r="E146" t="s">
        <v>7873</v>
      </c>
      <c r="F146">
        <v>2023</v>
      </c>
      <c r="G146" t="s">
        <v>7872</v>
      </c>
      <c r="H146">
        <v>160</v>
      </c>
      <c r="I146">
        <v>3</v>
      </c>
      <c r="K146">
        <v>199</v>
      </c>
      <c r="L146">
        <v>209</v>
      </c>
      <c r="M146">
        <v>10</v>
      </c>
      <c r="N146">
        <v>12</v>
      </c>
      <c r="O146" t="s">
        <v>7871</v>
      </c>
      <c r="P146" t="s">
        <v>7870</v>
      </c>
      <c r="Q146" t="s">
        <v>7869</v>
      </c>
      <c r="R146" t="s">
        <v>5901</v>
      </c>
      <c r="S146" t="s">
        <v>5856</v>
      </c>
      <c r="T146" t="s">
        <v>5995</v>
      </c>
      <c r="U146" t="s">
        <v>5854</v>
      </c>
      <c r="V146" t="s">
        <v>7868</v>
      </c>
    </row>
    <row r="147" spans="1:22" x14ac:dyDescent="0.45">
      <c r="A147" t="s">
        <v>11760</v>
      </c>
      <c r="B147" t="s">
        <v>7867</v>
      </c>
      <c r="C147" t="s">
        <v>7866</v>
      </c>
      <c r="D147" t="s">
        <v>7865</v>
      </c>
      <c r="E147" t="s">
        <v>3248</v>
      </c>
      <c r="F147">
        <v>2022</v>
      </c>
      <c r="G147" t="s">
        <v>3008</v>
      </c>
      <c r="H147">
        <v>57</v>
      </c>
      <c r="K147">
        <v>265</v>
      </c>
      <c r="L147">
        <v>275</v>
      </c>
      <c r="M147">
        <v>10</v>
      </c>
      <c r="N147">
        <v>3</v>
      </c>
      <c r="O147" t="s">
        <v>7864</v>
      </c>
      <c r="P147" t="s">
        <v>7863</v>
      </c>
      <c r="Q147" t="s">
        <v>7862</v>
      </c>
      <c r="R147" t="s">
        <v>5857</v>
      </c>
      <c r="S147" t="s">
        <v>5856</v>
      </c>
      <c r="T147" t="s">
        <v>5995</v>
      </c>
      <c r="U147" t="s">
        <v>5854</v>
      </c>
      <c r="V147" t="s">
        <v>7861</v>
      </c>
    </row>
    <row r="148" spans="1:22" x14ac:dyDescent="0.45">
      <c r="A148" t="s">
        <v>11760</v>
      </c>
      <c r="B148" t="s">
        <v>7860</v>
      </c>
      <c r="C148" t="s">
        <v>7859</v>
      </c>
      <c r="D148" t="s">
        <v>7858</v>
      </c>
      <c r="E148" t="s">
        <v>7857</v>
      </c>
      <c r="F148">
        <v>2023</v>
      </c>
      <c r="G148" t="s">
        <v>7786</v>
      </c>
      <c r="H148">
        <v>5</v>
      </c>
      <c r="J148" t="s">
        <v>7856</v>
      </c>
      <c r="N148">
        <v>0</v>
      </c>
      <c r="O148" t="s">
        <v>7855</v>
      </c>
      <c r="P148" t="s">
        <v>7854</v>
      </c>
      <c r="Q148" t="s">
        <v>7853</v>
      </c>
      <c r="R148" t="s">
        <v>5857</v>
      </c>
      <c r="S148" t="s">
        <v>5856</v>
      </c>
      <c r="T148" t="s">
        <v>5866</v>
      </c>
      <c r="U148" t="s">
        <v>5854</v>
      </c>
      <c r="V148" t="s">
        <v>7852</v>
      </c>
    </row>
    <row r="149" spans="1:22" x14ac:dyDescent="0.45">
      <c r="A149" t="s">
        <v>11760</v>
      </c>
      <c r="B149" t="s">
        <v>7851</v>
      </c>
      <c r="C149" t="s">
        <v>7850</v>
      </c>
      <c r="D149" t="s">
        <v>7849</v>
      </c>
      <c r="E149" t="s">
        <v>7848</v>
      </c>
      <c r="F149">
        <v>2022</v>
      </c>
      <c r="G149" t="s">
        <v>6259</v>
      </c>
      <c r="H149">
        <v>14</v>
      </c>
      <c r="I149">
        <v>19</v>
      </c>
      <c r="J149">
        <v>12014</v>
      </c>
      <c r="N149">
        <v>4</v>
      </c>
      <c r="O149" t="s">
        <v>7847</v>
      </c>
      <c r="P149" t="s">
        <v>7846</v>
      </c>
      <c r="Q149" t="s">
        <v>7845</v>
      </c>
      <c r="R149" t="s">
        <v>5857</v>
      </c>
      <c r="S149" t="s">
        <v>5856</v>
      </c>
      <c r="T149" t="s">
        <v>5866</v>
      </c>
      <c r="U149" t="s">
        <v>5854</v>
      </c>
      <c r="V149" t="s">
        <v>7844</v>
      </c>
    </row>
    <row r="150" spans="1:22" x14ac:dyDescent="0.45">
      <c r="A150" t="s">
        <v>11760</v>
      </c>
      <c r="B150" t="s">
        <v>7843</v>
      </c>
      <c r="C150" t="s">
        <v>7842</v>
      </c>
      <c r="D150" t="s">
        <v>7841</v>
      </c>
      <c r="E150" t="s">
        <v>7840</v>
      </c>
      <c r="F150">
        <v>2023</v>
      </c>
      <c r="G150" t="s">
        <v>7839</v>
      </c>
      <c r="H150">
        <v>11</v>
      </c>
      <c r="I150">
        <v>1</v>
      </c>
      <c r="K150">
        <v>76</v>
      </c>
      <c r="L150">
        <v>89</v>
      </c>
      <c r="M150">
        <v>13</v>
      </c>
      <c r="N150">
        <v>25</v>
      </c>
      <c r="O150" t="s">
        <v>7838</v>
      </c>
      <c r="P150" t="s">
        <v>7837</v>
      </c>
      <c r="Q150" t="s">
        <v>7836</v>
      </c>
      <c r="R150" t="s">
        <v>5857</v>
      </c>
      <c r="S150" t="s">
        <v>5856</v>
      </c>
      <c r="T150" t="s">
        <v>6607</v>
      </c>
      <c r="U150" t="s">
        <v>5854</v>
      </c>
      <c r="V150" t="s">
        <v>7835</v>
      </c>
    </row>
    <row r="151" spans="1:22" x14ac:dyDescent="0.45">
      <c r="A151" t="s">
        <v>11760</v>
      </c>
      <c r="B151" t="s">
        <v>6997</v>
      </c>
      <c r="C151" t="s">
        <v>6996</v>
      </c>
      <c r="D151" t="s">
        <v>6995</v>
      </c>
      <c r="E151" t="s">
        <v>7834</v>
      </c>
      <c r="F151">
        <v>2023</v>
      </c>
      <c r="G151" t="s">
        <v>7833</v>
      </c>
      <c r="H151">
        <v>18</v>
      </c>
      <c r="I151">
        <v>5</v>
      </c>
      <c r="K151">
        <v>386</v>
      </c>
      <c r="L151">
        <v>396</v>
      </c>
      <c r="M151">
        <v>10</v>
      </c>
      <c r="N151">
        <v>0</v>
      </c>
      <c r="O151" t="s">
        <v>7832</v>
      </c>
      <c r="P151" t="s">
        <v>7831</v>
      </c>
      <c r="Q151" t="s">
        <v>7830</v>
      </c>
      <c r="R151" t="s">
        <v>5857</v>
      </c>
      <c r="S151" t="s">
        <v>5856</v>
      </c>
      <c r="T151" t="s">
        <v>6607</v>
      </c>
      <c r="U151" t="s">
        <v>5854</v>
      </c>
      <c r="V151" t="s">
        <v>7829</v>
      </c>
    </row>
    <row r="152" spans="1:22" x14ac:dyDescent="0.45">
      <c r="A152" t="s">
        <v>11760</v>
      </c>
      <c r="B152" t="s">
        <v>7828</v>
      </c>
      <c r="C152" t="s">
        <v>7827</v>
      </c>
      <c r="D152" t="s">
        <v>7826</v>
      </c>
      <c r="E152" t="s">
        <v>534</v>
      </c>
      <c r="F152">
        <v>2022</v>
      </c>
      <c r="G152" t="s">
        <v>449</v>
      </c>
      <c r="H152">
        <v>18</v>
      </c>
      <c r="I152">
        <v>11</v>
      </c>
      <c r="K152">
        <v>8346</v>
      </c>
      <c r="L152">
        <v>8355</v>
      </c>
      <c r="M152">
        <v>9</v>
      </c>
      <c r="N152">
        <v>18</v>
      </c>
      <c r="O152" t="s">
        <v>530</v>
      </c>
      <c r="P152" t="s">
        <v>7825</v>
      </c>
      <c r="Q152" t="s">
        <v>7824</v>
      </c>
      <c r="R152" t="s">
        <v>5857</v>
      </c>
      <c r="S152" t="s">
        <v>5856</v>
      </c>
      <c r="U152" t="s">
        <v>5854</v>
      </c>
      <c r="V152" t="s">
        <v>7823</v>
      </c>
    </row>
    <row r="153" spans="1:22" x14ac:dyDescent="0.45">
      <c r="A153" t="s">
        <v>11760</v>
      </c>
      <c r="B153" t="s">
        <v>7822</v>
      </c>
      <c r="C153" t="s">
        <v>7821</v>
      </c>
      <c r="D153" t="s">
        <v>7820</v>
      </c>
      <c r="E153" t="s">
        <v>7819</v>
      </c>
      <c r="F153">
        <v>2023</v>
      </c>
      <c r="G153" t="s">
        <v>7818</v>
      </c>
      <c r="H153">
        <v>11</v>
      </c>
      <c r="I153">
        <v>8</v>
      </c>
      <c r="J153">
        <v>380</v>
      </c>
      <c r="N153">
        <v>6</v>
      </c>
      <c r="O153" t="s">
        <v>7817</v>
      </c>
      <c r="P153" t="s">
        <v>7816</v>
      </c>
      <c r="Q153" t="s">
        <v>7815</v>
      </c>
      <c r="R153" t="s">
        <v>5857</v>
      </c>
      <c r="S153" t="s">
        <v>5856</v>
      </c>
      <c r="T153" t="s">
        <v>5855</v>
      </c>
      <c r="U153" t="s">
        <v>5854</v>
      </c>
      <c r="V153" t="s">
        <v>7814</v>
      </c>
    </row>
    <row r="154" spans="1:22" x14ac:dyDescent="0.45">
      <c r="A154" t="s">
        <v>11760</v>
      </c>
      <c r="B154" t="s">
        <v>7813</v>
      </c>
      <c r="C154" t="s">
        <v>7812</v>
      </c>
      <c r="D154" t="s">
        <v>7811</v>
      </c>
      <c r="E154" t="s">
        <v>7810</v>
      </c>
      <c r="F154">
        <v>2022</v>
      </c>
      <c r="G154" t="s">
        <v>7809</v>
      </c>
      <c r="H154">
        <v>13</v>
      </c>
      <c r="I154">
        <v>1</v>
      </c>
      <c r="J154">
        <v>19</v>
      </c>
      <c r="N154">
        <v>2</v>
      </c>
      <c r="O154" t="s">
        <v>7808</v>
      </c>
      <c r="P154" t="s">
        <v>7807</v>
      </c>
      <c r="Q154" t="s">
        <v>7806</v>
      </c>
      <c r="R154" t="s">
        <v>5857</v>
      </c>
      <c r="S154" t="s">
        <v>5856</v>
      </c>
      <c r="T154" t="s">
        <v>5866</v>
      </c>
      <c r="U154" t="s">
        <v>5854</v>
      </c>
      <c r="V154" t="s">
        <v>7805</v>
      </c>
    </row>
    <row r="155" spans="1:22" x14ac:dyDescent="0.45">
      <c r="A155" t="s">
        <v>11760</v>
      </c>
      <c r="B155" t="s">
        <v>7804</v>
      </c>
      <c r="C155" t="s">
        <v>7803</v>
      </c>
      <c r="D155">
        <v>57205683589</v>
      </c>
      <c r="E155" t="s">
        <v>7802</v>
      </c>
      <c r="F155">
        <v>2023</v>
      </c>
      <c r="G155" t="s">
        <v>7801</v>
      </c>
      <c r="H155">
        <v>50</v>
      </c>
      <c r="I155">
        <v>3</v>
      </c>
      <c r="K155">
        <v>32</v>
      </c>
      <c r="L155">
        <v>35</v>
      </c>
      <c r="M155">
        <v>3</v>
      </c>
      <c r="N155">
        <v>0</v>
      </c>
      <c r="O155" t="s">
        <v>7800</v>
      </c>
      <c r="P155" t="s">
        <v>7799</v>
      </c>
      <c r="Q155" t="s">
        <v>7798</v>
      </c>
      <c r="R155" t="s">
        <v>5857</v>
      </c>
      <c r="S155" t="s">
        <v>5856</v>
      </c>
      <c r="U155" t="s">
        <v>5854</v>
      </c>
      <c r="V155" t="s">
        <v>7797</v>
      </c>
    </row>
    <row r="156" spans="1:22" x14ac:dyDescent="0.45">
      <c r="A156" t="s">
        <v>11760</v>
      </c>
      <c r="B156" t="s">
        <v>7796</v>
      </c>
      <c r="C156" t="s">
        <v>7795</v>
      </c>
      <c r="D156" t="s">
        <v>7794</v>
      </c>
      <c r="E156" t="s">
        <v>49</v>
      </c>
      <c r="F156">
        <v>2022</v>
      </c>
      <c r="G156" t="s">
        <v>5912</v>
      </c>
      <c r="H156">
        <v>6</v>
      </c>
      <c r="I156" t="s">
        <v>50</v>
      </c>
      <c r="J156">
        <v>67</v>
      </c>
      <c r="N156">
        <v>6</v>
      </c>
      <c r="O156" t="s">
        <v>53</v>
      </c>
      <c r="P156" t="s">
        <v>7793</v>
      </c>
      <c r="Q156" t="s">
        <v>7792</v>
      </c>
      <c r="R156" t="s">
        <v>5857</v>
      </c>
      <c r="S156" t="s">
        <v>5856</v>
      </c>
      <c r="T156" t="s">
        <v>6027</v>
      </c>
      <c r="U156" t="s">
        <v>5854</v>
      </c>
      <c r="V156" t="s">
        <v>7791</v>
      </c>
    </row>
    <row r="157" spans="1:22" x14ac:dyDescent="0.45">
      <c r="A157" t="s">
        <v>11760</v>
      </c>
      <c r="B157" t="s">
        <v>7790</v>
      </c>
      <c r="C157" t="s">
        <v>7789</v>
      </c>
      <c r="D157" t="s">
        <v>7788</v>
      </c>
      <c r="E157" t="s">
        <v>7787</v>
      </c>
      <c r="F157">
        <v>2023</v>
      </c>
      <c r="G157" t="s">
        <v>7786</v>
      </c>
      <c r="H157">
        <v>5</v>
      </c>
      <c r="J157" t="s">
        <v>7785</v>
      </c>
      <c r="N157">
        <v>3</v>
      </c>
      <c r="O157" t="s">
        <v>7784</v>
      </c>
      <c r="P157" t="s">
        <v>7783</v>
      </c>
      <c r="Q157" t="s">
        <v>7782</v>
      </c>
      <c r="R157" t="s">
        <v>5857</v>
      </c>
      <c r="S157" t="s">
        <v>5856</v>
      </c>
      <c r="T157" t="s">
        <v>5866</v>
      </c>
      <c r="U157" t="s">
        <v>5854</v>
      </c>
      <c r="V157" t="s">
        <v>7781</v>
      </c>
    </row>
    <row r="158" spans="1:22" x14ac:dyDescent="0.45">
      <c r="A158" t="s">
        <v>11760</v>
      </c>
      <c r="B158" t="s">
        <v>7780</v>
      </c>
      <c r="C158" t="s">
        <v>7779</v>
      </c>
      <c r="D158" t="s">
        <v>7778</v>
      </c>
      <c r="E158" t="s">
        <v>3365</v>
      </c>
      <c r="F158">
        <v>2022</v>
      </c>
      <c r="G158" t="s">
        <v>2947</v>
      </c>
      <c r="H158">
        <v>40</v>
      </c>
      <c r="J158">
        <v>100612</v>
      </c>
      <c r="N158">
        <v>14</v>
      </c>
      <c r="O158" t="s">
        <v>7777</v>
      </c>
      <c r="P158" t="s">
        <v>7776</v>
      </c>
      <c r="Q158" t="s">
        <v>7775</v>
      </c>
      <c r="R158" t="s">
        <v>5857</v>
      </c>
      <c r="S158" t="s">
        <v>5856</v>
      </c>
      <c r="T158" t="s">
        <v>5866</v>
      </c>
      <c r="U158" t="s">
        <v>5854</v>
      </c>
      <c r="V158" t="s">
        <v>7774</v>
      </c>
    </row>
    <row r="159" spans="1:22" x14ac:dyDescent="0.45">
      <c r="A159" t="s">
        <v>11760</v>
      </c>
      <c r="B159" t="s">
        <v>7773</v>
      </c>
      <c r="C159" t="s">
        <v>7772</v>
      </c>
      <c r="D159" t="s">
        <v>7771</v>
      </c>
      <c r="E159" t="s">
        <v>7770</v>
      </c>
      <c r="F159">
        <v>2023</v>
      </c>
      <c r="G159" t="s">
        <v>7769</v>
      </c>
      <c r="H159">
        <v>41</v>
      </c>
      <c r="I159">
        <v>24</v>
      </c>
      <c r="K159">
        <v>4045</v>
      </c>
      <c r="L159">
        <v>4053</v>
      </c>
      <c r="M159">
        <v>8</v>
      </c>
      <c r="N159">
        <v>22</v>
      </c>
      <c r="O159" t="s">
        <v>7768</v>
      </c>
      <c r="P159" t="s">
        <v>7767</v>
      </c>
      <c r="Q159" t="s">
        <v>7766</v>
      </c>
      <c r="R159" t="s">
        <v>5857</v>
      </c>
      <c r="S159" t="s">
        <v>5856</v>
      </c>
      <c r="T159" t="s">
        <v>5995</v>
      </c>
      <c r="U159" t="s">
        <v>5854</v>
      </c>
      <c r="V159" t="s">
        <v>7765</v>
      </c>
    </row>
    <row r="160" spans="1:22" x14ac:dyDescent="0.45">
      <c r="A160" t="s">
        <v>11760</v>
      </c>
      <c r="B160" t="s">
        <v>7764</v>
      </c>
      <c r="C160" t="s">
        <v>7763</v>
      </c>
      <c r="D160" t="s">
        <v>7762</v>
      </c>
      <c r="E160" t="s">
        <v>7761</v>
      </c>
      <c r="F160">
        <v>2022</v>
      </c>
      <c r="G160" t="s">
        <v>6259</v>
      </c>
      <c r="H160">
        <v>14</v>
      </c>
      <c r="I160">
        <v>12</v>
      </c>
      <c r="J160">
        <v>7158</v>
      </c>
      <c r="N160">
        <v>2</v>
      </c>
      <c r="O160" t="s">
        <v>7760</v>
      </c>
      <c r="P160" t="s">
        <v>7759</v>
      </c>
      <c r="Q160" t="s">
        <v>7758</v>
      </c>
      <c r="R160" t="s">
        <v>5857</v>
      </c>
      <c r="S160" t="s">
        <v>5856</v>
      </c>
      <c r="T160" t="s">
        <v>5855</v>
      </c>
      <c r="U160" t="s">
        <v>5854</v>
      </c>
      <c r="V160" t="s">
        <v>7757</v>
      </c>
    </row>
    <row r="161" spans="1:22" x14ac:dyDescent="0.45">
      <c r="A161" t="s">
        <v>11760</v>
      </c>
      <c r="B161" t="s">
        <v>7756</v>
      </c>
      <c r="C161" t="s">
        <v>7755</v>
      </c>
      <c r="D161" t="s">
        <v>7754</v>
      </c>
      <c r="E161" t="s">
        <v>3763</v>
      </c>
      <c r="F161">
        <v>2022</v>
      </c>
      <c r="G161" t="s">
        <v>605</v>
      </c>
      <c r="H161">
        <v>82</v>
      </c>
      <c r="J161">
        <v>103906</v>
      </c>
      <c r="N161">
        <v>47</v>
      </c>
      <c r="O161" t="s">
        <v>7753</v>
      </c>
      <c r="P161" t="s">
        <v>7752</v>
      </c>
      <c r="Q161" t="s">
        <v>7751</v>
      </c>
      <c r="R161" t="s">
        <v>5857</v>
      </c>
      <c r="S161" t="s">
        <v>5856</v>
      </c>
      <c r="U161" t="s">
        <v>5854</v>
      </c>
      <c r="V161" t="s">
        <v>7750</v>
      </c>
    </row>
    <row r="162" spans="1:22" x14ac:dyDescent="0.45">
      <c r="A162" t="s">
        <v>11760</v>
      </c>
      <c r="B162" t="s">
        <v>7749</v>
      </c>
      <c r="C162" t="s">
        <v>7748</v>
      </c>
      <c r="D162" t="s">
        <v>7747</v>
      </c>
      <c r="E162" t="s">
        <v>7746</v>
      </c>
      <c r="F162">
        <v>2023</v>
      </c>
      <c r="G162" t="s">
        <v>7745</v>
      </c>
      <c r="H162">
        <v>60</v>
      </c>
      <c r="I162">
        <v>2</v>
      </c>
      <c r="K162">
        <v>247</v>
      </c>
      <c r="L162">
        <v>254</v>
      </c>
      <c r="M162">
        <v>7</v>
      </c>
      <c r="N162">
        <v>6</v>
      </c>
      <c r="O162" t="s">
        <v>7744</v>
      </c>
      <c r="P162" t="s">
        <v>7743</v>
      </c>
      <c r="Q162" t="s">
        <v>7742</v>
      </c>
      <c r="R162" t="s">
        <v>5857</v>
      </c>
      <c r="S162" t="s">
        <v>5856</v>
      </c>
      <c r="T162" t="s">
        <v>5995</v>
      </c>
      <c r="U162" t="s">
        <v>5854</v>
      </c>
      <c r="V162" t="s">
        <v>7741</v>
      </c>
    </row>
    <row r="163" spans="1:22" x14ac:dyDescent="0.45">
      <c r="A163" t="s">
        <v>11760</v>
      </c>
      <c r="B163" t="s">
        <v>7740</v>
      </c>
      <c r="C163" t="s">
        <v>7739</v>
      </c>
      <c r="D163" t="s">
        <v>7738</v>
      </c>
      <c r="E163" t="s">
        <v>7737</v>
      </c>
      <c r="F163">
        <v>2023</v>
      </c>
      <c r="G163" t="s">
        <v>7736</v>
      </c>
      <c r="H163">
        <v>29</v>
      </c>
      <c r="I163">
        <v>2</v>
      </c>
      <c r="K163">
        <v>347</v>
      </c>
      <c r="L163">
        <v>355</v>
      </c>
      <c r="M163">
        <v>8</v>
      </c>
      <c r="N163">
        <v>0</v>
      </c>
      <c r="O163" t="s">
        <v>7735</v>
      </c>
      <c r="P163" t="s">
        <v>7734</v>
      </c>
      <c r="Q163" t="s">
        <v>7733</v>
      </c>
      <c r="R163" t="s">
        <v>5857</v>
      </c>
      <c r="S163" t="s">
        <v>5856</v>
      </c>
      <c r="T163" t="s">
        <v>5855</v>
      </c>
      <c r="U163" t="s">
        <v>5854</v>
      </c>
      <c r="V163" t="s">
        <v>7732</v>
      </c>
    </row>
    <row r="164" spans="1:22" x14ac:dyDescent="0.45">
      <c r="A164" t="s">
        <v>11760</v>
      </c>
      <c r="B164" t="s">
        <v>7731</v>
      </c>
      <c r="C164" t="s">
        <v>7730</v>
      </c>
      <c r="D164" t="s">
        <v>7729</v>
      </c>
      <c r="E164" t="s">
        <v>7728</v>
      </c>
      <c r="F164">
        <v>2022</v>
      </c>
      <c r="G164" t="s">
        <v>7727</v>
      </c>
      <c r="H164">
        <v>74</v>
      </c>
      <c r="I164">
        <v>3</v>
      </c>
      <c r="K164">
        <v>458</v>
      </c>
      <c r="L164">
        <v>494</v>
      </c>
      <c r="M164">
        <v>36</v>
      </c>
      <c r="N164">
        <v>6</v>
      </c>
      <c r="O164" t="s">
        <v>7726</v>
      </c>
      <c r="P164" t="s">
        <v>7725</v>
      </c>
      <c r="Q164" t="s">
        <v>7724</v>
      </c>
      <c r="R164" t="s">
        <v>5857</v>
      </c>
      <c r="S164" t="s">
        <v>5856</v>
      </c>
      <c r="U164" t="s">
        <v>5854</v>
      </c>
      <c r="V164" t="s">
        <v>7723</v>
      </c>
    </row>
    <row r="165" spans="1:22" x14ac:dyDescent="0.45">
      <c r="A165" t="s">
        <v>11760</v>
      </c>
      <c r="B165" t="s">
        <v>7722</v>
      </c>
      <c r="C165" t="s">
        <v>7721</v>
      </c>
      <c r="D165" t="s">
        <v>7720</v>
      </c>
      <c r="E165" t="s">
        <v>7719</v>
      </c>
      <c r="F165">
        <v>2023</v>
      </c>
      <c r="G165" t="s">
        <v>7718</v>
      </c>
      <c r="H165">
        <v>18</v>
      </c>
      <c r="I165">
        <v>1</v>
      </c>
      <c r="N165">
        <v>0</v>
      </c>
      <c r="O165" t="s">
        <v>7717</v>
      </c>
      <c r="P165" t="s">
        <v>7716</v>
      </c>
      <c r="Q165" t="s">
        <v>7715</v>
      </c>
      <c r="R165" t="s">
        <v>5857</v>
      </c>
      <c r="S165" t="s">
        <v>5856</v>
      </c>
      <c r="T165" t="s">
        <v>5855</v>
      </c>
      <c r="U165" t="s">
        <v>5854</v>
      </c>
      <c r="V165" t="s">
        <v>7714</v>
      </c>
    </row>
    <row r="166" spans="1:22" x14ac:dyDescent="0.45">
      <c r="A166" t="s">
        <v>11760</v>
      </c>
      <c r="B166" t="s">
        <v>7713</v>
      </c>
      <c r="C166" t="s">
        <v>7712</v>
      </c>
      <c r="D166" t="s">
        <v>7711</v>
      </c>
      <c r="E166" t="s">
        <v>7710</v>
      </c>
      <c r="F166">
        <v>2023</v>
      </c>
      <c r="G166" t="s">
        <v>1921</v>
      </c>
      <c r="H166">
        <v>11</v>
      </c>
      <c r="J166" t="s">
        <v>7709</v>
      </c>
      <c r="N166">
        <v>1</v>
      </c>
      <c r="O166" t="s">
        <v>7708</v>
      </c>
      <c r="P166" t="s">
        <v>7707</v>
      </c>
      <c r="Q166" t="s">
        <v>7706</v>
      </c>
      <c r="R166" t="s">
        <v>5857</v>
      </c>
      <c r="S166" t="s">
        <v>5856</v>
      </c>
      <c r="T166" t="s">
        <v>5866</v>
      </c>
      <c r="U166" t="s">
        <v>5854</v>
      </c>
      <c r="V166" t="s">
        <v>7705</v>
      </c>
    </row>
    <row r="167" spans="1:22" x14ac:dyDescent="0.45">
      <c r="A167" t="s">
        <v>11760</v>
      </c>
      <c r="B167" t="s">
        <v>7704</v>
      </c>
      <c r="C167" t="s">
        <v>7703</v>
      </c>
      <c r="D167" t="s">
        <v>7702</v>
      </c>
      <c r="E167" t="s">
        <v>563</v>
      </c>
      <c r="F167">
        <v>2022</v>
      </c>
      <c r="G167" t="s">
        <v>560</v>
      </c>
      <c r="H167">
        <v>19</v>
      </c>
      <c r="I167">
        <v>4</v>
      </c>
      <c r="K167">
        <v>3896</v>
      </c>
      <c r="L167">
        <v>3907</v>
      </c>
      <c r="M167">
        <v>11</v>
      </c>
      <c r="N167">
        <v>29</v>
      </c>
      <c r="O167" t="s">
        <v>557</v>
      </c>
      <c r="P167" t="s">
        <v>7701</v>
      </c>
      <c r="Q167" t="s">
        <v>7700</v>
      </c>
      <c r="R167" t="s">
        <v>5857</v>
      </c>
      <c r="S167" t="s">
        <v>5856</v>
      </c>
      <c r="T167" t="s">
        <v>5935</v>
      </c>
      <c r="U167" t="s">
        <v>5854</v>
      </c>
      <c r="V167" t="s">
        <v>7699</v>
      </c>
    </row>
    <row r="168" spans="1:22" x14ac:dyDescent="0.45">
      <c r="A168" t="s">
        <v>11760</v>
      </c>
      <c r="B168" t="s">
        <v>7698</v>
      </c>
      <c r="C168" t="s">
        <v>7697</v>
      </c>
      <c r="D168" t="s">
        <v>7696</v>
      </c>
      <c r="E168" t="s">
        <v>3074</v>
      </c>
      <c r="F168">
        <v>2023</v>
      </c>
      <c r="G168" t="s">
        <v>850</v>
      </c>
      <c r="H168">
        <v>5</v>
      </c>
      <c r="I168">
        <v>2</v>
      </c>
      <c r="K168" t="s">
        <v>7695</v>
      </c>
      <c r="L168" t="s">
        <v>7694</v>
      </c>
      <c r="M168">
        <v>8</v>
      </c>
      <c r="N168">
        <v>23</v>
      </c>
      <c r="O168" t="s">
        <v>7693</v>
      </c>
      <c r="P168" t="s">
        <v>7692</v>
      </c>
      <c r="Q168" t="s">
        <v>7691</v>
      </c>
      <c r="R168" t="s">
        <v>5901</v>
      </c>
      <c r="S168" t="s">
        <v>5856</v>
      </c>
      <c r="T168" t="s">
        <v>5935</v>
      </c>
      <c r="U168" t="s">
        <v>5854</v>
      </c>
      <c r="V168" t="s">
        <v>7690</v>
      </c>
    </row>
    <row r="169" spans="1:22" x14ac:dyDescent="0.45">
      <c r="A169" t="s">
        <v>11760</v>
      </c>
      <c r="B169" t="s">
        <v>7689</v>
      </c>
      <c r="C169" t="s">
        <v>7688</v>
      </c>
      <c r="D169" t="s">
        <v>7687</v>
      </c>
      <c r="E169" t="s">
        <v>7686</v>
      </c>
      <c r="F169">
        <v>2022</v>
      </c>
      <c r="G169" t="s">
        <v>6087</v>
      </c>
      <c r="H169">
        <v>15</v>
      </c>
      <c r="I169">
        <v>11</v>
      </c>
      <c r="J169">
        <v>3973</v>
      </c>
      <c r="N169">
        <v>8</v>
      </c>
      <c r="O169" t="s">
        <v>7685</v>
      </c>
      <c r="P169" t="s">
        <v>7684</v>
      </c>
      <c r="Q169" t="s">
        <v>7683</v>
      </c>
      <c r="R169" t="s">
        <v>5857</v>
      </c>
      <c r="S169" t="s">
        <v>5856</v>
      </c>
      <c r="T169" t="s">
        <v>5866</v>
      </c>
      <c r="U169" t="s">
        <v>5854</v>
      </c>
      <c r="V169" t="s">
        <v>7682</v>
      </c>
    </row>
    <row r="170" spans="1:22" x14ac:dyDescent="0.45">
      <c r="A170" t="s">
        <v>11760</v>
      </c>
      <c r="B170" t="s">
        <v>7681</v>
      </c>
      <c r="C170" t="s">
        <v>7680</v>
      </c>
      <c r="D170" t="s">
        <v>7679</v>
      </c>
      <c r="E170" t="s">
        <v>452</v>
      </c>
      <c r="F170">
        <v>2023</v>
      </c>
      <c r="G170" t="s">
        <v>449</v>
      </c>
      <c r="H170">
        <v>19</v>
      </c>
      <c r="I170">
        <v>4</v>
      </c>
      <c r="K170">
        <v>5701</v>
      </c>
      <c r="L170">
        <v>5710</v>
      </c>
      <c r="M170">
        <v>9</v>
      </c>
      <c r="N170">
        <v>41</v>
      </c>
      <c r="O170" t="s">
        <v>446</v>
      </c>
      <c r="P170" t="s">
        <v>7678</v>
      </c>
      <c r="Q170" t="s">
        <v>7677</v>
      </c>
      <c r="R170" t="s">
        <v>5857</v>
      </c>
      <c r="S170" t="s">
        <v>5856</v>
      </c>
      <c r="U170" t="s">
        <v>5854</v>
      </c>
      <c r="V170" t="s">
        <v>7676</v>
      </c>
    </row>
    <row r="171" spans="1:22" x14ac:dyDescent="0.45">
      <c r="A171" t="s">
        <v>11760</v>
      </c>
      <c r="B171" t="s">
        <v>7675</v>
      </c>
      <c r="C171" t="s">
        <v>7674</v>
      </c>
      <c r="D171" t="s">
        <v>7673</v>
      </c>
      <c r="E171" t="s">
        <v>7672</v>
      </c>
      <c r="F171">
        <v>2023</v>
      </c>
      <c r="G171" t="s">
        <v>7355</v>
      </c>
      <c r="H171">
        <v>30</v>
      </c>
      <c r="I171">
        <v>4</v>
      </c>
      <c r="K171">
        <v>787</v>
      </c>
      <c r="L171">
        <v>794</v>
      </c>
      <c r="M171">
        <v>7</v>
      </c>
      <c r="N171">
        <v>6</v>
      </c>
      <c r="O171" t="s">
        <v>7671</v>
      </c>
      <c r="P171" t="s">
        <v>7670</v>
      </c>
      <c r="Q171" t="s">
        <v>7669</v>
      </c>
      <c r="R171" t="s">
        <v>5901</v>
      </c>
      <c r="S171" t="s">
        <v>5856</v>
      </c>
      <c r="T171" t="s">
        <v>5995</v>
      </c>
      <c r="U171" t="s">
        <v>5854</v>
      </c>
      <c r="V171" t="s">
        <v>7668</v>
      </c>
    </row>
    <row r="172" spans="1:22" x14ac:dyDescent="0.45">
      <c r="A172" t="s">
        <v>11760</v>
      </c>
      <c r="B172" t="s">
        <v>7667</v>
      </c>
      <c r="C172" t="s">
        <v>7666</v>
      </c>
      <c r="D172">
        <v>58475259100</v>
      </c>
      <c r="E172" t="s">
        <v>7665</v>
      </c>
      <c r="F172">
        <v>2023</v>
      </c>
      <c r="G172" t="s">
        <v>7664</v>
      </c>
      <c r="H172">
        <v>7</v>
      </c>
      <c r="I172">
        <v>3</v>
      </c>
      <c r="K172">
        <v>21</v>
      </c>
      <c r="L172">
        <v>59</v>
      </c>
      <c r="M172">
        <v>38</v>
      </c>
      <c r="N172">
        <v>2</v>
      </c>
      <c r="O172" t="s">
        <v>7663</v>
      </c>
      <c r="P172" t="s">
        <v>7662</v>
      </c>
      <c r="Q172" t="s">
        <v>7661</v>
      </c>
      <c r="R172" t="s">
        <v>5857</v>
      </c>
      <c r="S172" t="s">
        <v>5856</v>
      </c>
      <c r="T172" t="s">
        <v>5866</v>
      </c>
      <c r="U172" t="s">
        <v>5854</v>
      </c>
      <c r="V172" t="s">
        <v>7660</v>
      </c>
    </row>
    <row r="173" spans="1:22" x14ac:dyDescent="0.45">
      <c r="A173" t="s">
        <v>11760</v>
      </c>
      <c r="B173" t="s">
        <v>7659</v>
      </c>
      <c r="C173" t="s">
        <v>7658</v>
      </c>
      <c r="D173" t="s">
        <v>7657</v>
      </c>
      <c r="E173" t="s">
        <v>7656</v>
      </c>
      <c r="F173">
        <v>2022</v>
      </c>
      <c r="G173" t="s">
        <v>7655</v>
      </c>
      <c r="H173">
        <v>7</v>
      </c>
      <c r="I173">
        <v>16</v>
      </c>
      <c r="K173">
        <v>13398</v>
      </c>
      <c r="L173">
        <v>13402</v>
      </c>
      <c r="M173">
        <v>4</v>
      </c>
      <c r="N173">
        <v>2</v>
      </c>
      <c r="O173" t="s">
        <v>7654</v>
      </c>
      <c r="P173" t="s">
        <v>7653</v>
      </c>
      <c r="Q173" t="s">
        <v>7652</v>
      </c>
      <c r="R173" t="s">
        <v>5901</v>
      </c>
      <c r="S173" t="s">
        <v>5856</v>
      </c>
      <c r="T173" t="s">
        <v>5866</v>
      </c>
      <c r="U173" t="s">
        <v>5854</v>
      </c>
      <c r="V173" t="s">
        <v>7651</v>
      </c>
    </row>
    <row r="174" spans="1:22" x14ac:dyDescent="0.45">
      <c r="A174" t="s">
        <v>11760</v>
      </c>
      <c r="B174" t="s">
        <v>7650</v>
      </c>
      <c r="C174" t="s">
        <v>7649</v>
      </c>
      <c r="D174" t="s">
        <v>7648</v>
      </c>
      <c r="E174" t="s">
        <v>7647</v>
      </c>
      <c r="F174">
        <v>2023</v>
      </c>
      <c r="G174" t="s">
        <v>7646</v>
      </c>
      <c r="H174">
        <v>9</v>
      </c>
      <c r="I174">
        <v>9</v>
      </c>
      <c r="J174">
        <v>1013</v>
      </c>
      <c r="N174">
        <v>4</v>
      </c>
      <c r="O174" t="s">
        <v>7645</v>
      </c>
      <c r="P174" t="s">
        <v>7644</v>
      </c>
      <c r="Q174" t="s">
        <v>7643</v>
      </c>
      <c r="R174" t="s">
        <v>5857</v>
      </c>
      <c r="S174" t="s">
        <v>5856</v>
      </c>
      <c r="T174" t="s">
        <v>5855</v>
      </c>
      <c r="U174" t="s">
        <v>5854</v>
      </c>
      <c r="V174" t="s">
        <v>7642</v>
      </c>
    </row>
    <row r="175" spans="1:22" x14ac:dyDescent="0.45">
      <c r="A175" t="s">
        <v>11760</v>
      </c>
      <c r="B175" t="s">
        <v>7641</v>
      </c>
      <c r="C175" t="s">
        <v>7640</v>
      </c>
      <c r="D175" t="s">
        <v>7639</v>
      </c>
      <c r="E175" t="s">
        <v>7638</v>
      </c>
      <c r="F175">
        <v>2022</v>
      </c>
      <c r="G175" t="s">
        <v>7637</v>
      </c>
      <c r="H175">
        <v>46</v>
      </c>
      <c r="I175">
        <v>2</v>
      </c>
      <c r="K175">
        <v>245</v>
      </c>
      <c r="L175">
        <v>259</v>
      </c>
      <c r="M175">
        <v>14</v>
      </c>
      <c r="N175">
        <v>14</v>
      </c>
      <c r="O175" t="s">
        <v>7636</v>
      </c>
      <c r="P175" t="s">
        <v>7635</v>
      </c>
      <c r="Q175" t="s">
        <v>7634</v>
      </c>
      <c r="R175" t="s">
        <v>5857</v>
      </c>
      <c r="S175" t="s">
        <v>5856</v>
      </c>
      <c r="T175" t="s">
        <v>5995</v>
      </c>
      <c r="U175" t="s">
        <v>5854</v>
      </c>
      <c r="V175" t="s">
        <v>7633</v>
      </c>
    </row>
    <row r="176" spans="1:22" x14ac:dyDescent="0.45">
      <c r="A176" t="s">
        <v>11760</v>
      </c>
      <c r="B176" t="s">
        <v>7632</v>
      </c>
      <c r="C176" t="s">
        <v>7631</v>
      </c>
      <c r="D176" t="s">
        <v>7630</v>
      </c>
      <c r="E176" t="s">
        <v>7629</v>
      </c>
      <c r="F176">
        <v>2023</v>
      </c>
      <c r="G176" t="s">
        <v>7628</v>
      </c>
      <c r="H176">
        <v>14</v>
      </c>
      <c r="I176">
        <v>2</v>
      </c>
      <c r="K176">
        <v>269</v>
      </c>
      <c r="L176">
        <v>284</v>
      </c>
      <c r="M176">
        <v>15</v>
      </c>
      <c r="N176">
        <v>0</v>
      </c>
      <c r="O176" t="s">
        <v>7627</v>
      </c>
      <c r="P176" t="s">
        <v>7626</v>
      </c>
      <c r="Q176" t="s">
        <v>7625</v>
      </c>
      <c r="R176" t="s">
        <v>5857</v>
      </c>
      <c r="S176" t="s">
        <v>5856</v>
      </c>
      <c r="U176" t="s">
        <v>5854</v>
      </c>
      <c r="V176" t="s">
        <v>7624</v>
      </c>
    </row>
    <row r="177" spans="1:22" x14ac:dyDescent="0.45">
      <c r="A177" t="s">
        <v>11760</v>
      </c>
      <c r="B177" t="s">
        <v>7623</v>
      </c>
      <c r="C177" t="s">
        <v>7622</v>
      </c>
      <c r="D177" t="s">
        <v>7621</v>
      </c>
      <c r="E177" t="s">
        <v>4463</v>
      </c>
      <c r="F177">
        <v>2022</v>
      </c>
      <c r="G177" t="s">
        <v>1921</v>
      </c>
      <c r="H177">
        <v>10</v>
      </c>
      <c r="I177">
        <v>4</v>
      </c>
      <c r="J177" t="s">
        <v>7620</v>
      </c>
      <c r="N177">
        <v>3</v>
      </c>
      <c r="O177" t="s">
        <v>7619</v>
      </c>
      <c r="P177" t="s">
        <v>7618</v>
      </c>
      <c r="Q177" t="s">
        <v>7617</v>
      </c>
      <c r="R177" t="s">
        <v>5857</v>
      </c>
      <c r="S177" t="s">
        <v>5856</v>
      </c>
      <c r="T177" t="s">
        <v>5866</v>
      </c>
      <c r="U177" t="s">
        <v>5854</v>
      </c>
      <c r="V177" t="s">
        <v>7616</v>
      </c>
    </row>
    <row r="178" spans="1:22" x14ac:dyDescent="0.45">
      <c r="A178" t="s">
        <v>11760</v>
      </c>
      <c r="B178" t="s">
        <v>7615</v>
      </c>
      <c r="C178" t="s">
        <v>7614</v>
      </c>
      <c r="D178">
        <v>16835306300</v>
      </c>
      <c r="E178" t="s">
        <v>7613</v>
      </c>
      <c r="F178">
        <v>2022</v>
      </c>
      <c r="G178" t="s">
        <v>7612</v>
      </c>
      <c r="H178">
        <v>11</v>
      </c>
      <c r="I178">
        <v>6</v>
      </c>
      <c r="J178">
        <v>80</v>
      </c>
      <c r="N178">
        <v>1</v>
      </c>
      <c r="O178" t="s">
        <v>7611</v>
      </c>
      <c r="P178" t="s">
        <v>7610</v>
      </c>
      <c r="Q178" t="s">
        <v>7609</v>
      </c>
      <c r="R178" t="s">
        <v>5857</v>
      </c>
      <c r="S178" t="s">
        <v>5856</v>
      </c>
      <c r="T178" t="s">
        <v>5855</v>
      </c>
      <c r="U178" t="s">
        <v>5854</v>
      </c>
      <c r="V178" t="s">
        <v>7608</v>
      </c>
    </row>
    <row r="179" spans="1:22" x14ac:dyDescent="0.45">
      <c r="A179" t="s">
        <v>11760</v>
      </c>
      <c r="B179" t="s">
        <v>7607</v>
      </c>
      <c r="C179" t="s">
        <v>7606</v>
      </c>
      <c r="D179" t="s">
        <v>7605</v>
      </c>
      <c r="E179" t="s">
        <v>4303</v>
      </c>
      <c r="F179">
        <v>2022</v>
      </c>
      <c r="G179" t="s">
        <v>795</v>
      </c>
      <c r="H179">
        <v>39</v>
      </c>
      <c r="I179">
        <v>2</v>
      </c>
      <c r="J179">
        <v>101675</v>
      </c>
      <c r="N179">
        <v>27</v>
      </c>
      <c r="O179" t="s">
        <v>7604</v>
      </c>
      <c r="P179" t="s">
        <v>7603</v>
      </c>
      <c r="Q179" t="s">
        <v>7602</v>
      </c>
      <c r="R179" t="s">
        <v>5857</v>
      </c>
      <c r="S179" t="s">
        <v>5856</v>
      </c>
      <c r="U179" t="s">
        <v>5854</v>
      </c>
      <c r="V179" t="s">
        <v>7601</v>
      </c>
    </row>
    <row r="180" spans="1:22" x14ac:dyDescent="0.45">
      <c r="A180" t="s">
        <v>11760</v>
      </c>
      <c r="B180" t="s">
        <v>7600</v>
      </c>
      <c r="C180" t="s">
        <v>7599</v>
      </c>
      <c r="D180" t="s">
        <v>7598</v>
      </c>
      <c r="E180" t="s">
        <v>7597</v>
      </c>
      <c r="F180">
        <v>2022</v>
      </c>
      <c r="G180" t="s">
        <v>6628</v>
      </c>
      <c r="H180">
        <v>126</v>
      </c>
      <c r="I180">
        <v>3</v>
      </c>
      <c r="K180">
        <v>2403</v>
      </c>
      <c r="L180">
        <v>2423</v>
      </c>
      <c r="M180">
        <v>20</v>
      </c>
      <c r="N180">
        <v>9</v>
      </c>
      <c r="O180" t="s">
        <v>7596</v>
      </c>
      <c r="P180" t="s">
        <v>7595</v>
      </c>
      <c r="Q180" t="s">
        <v>7594</v>
      </c>
      <c r="R180" t="s">
        <v>5857</v>
      </c>
      <c r="S180" t="s">
        <v>5856</v>
      </c>
      <c r="T180" t="s">
        <v>6521</v>
      </c>
      <c r="U180" t="s">
        <v>5854</v>
      </c>
      <c r="V180" t="s">
        <v>7593</v>
      </c>
    </row>
    <row r="181" spans="1:22" x14ac:dyDescent="0.45">
      <c r="A181" t="s">
        <v>11760</v>
      </c>
      <c r="B181" t="s">
        <v>7592</v>
      </c>
      <c r="C181" t="s">
        <v>7591</v>
      </c>
      <c r="D181" t="s">
        <v>7590</v>
      </c>
      <c r="E181" t="s">
        <v>7589</v>
      </c>
      <c r="F181">
        <v>2023</v>
      </c>
      <c r="G181" t="s">
        <v>7588</v>
      </c>
      <c r="H181">
        <v>14</v>
      </c>
      <c r="I181">
        <v>4</v>
      </c>
      <c r="J181">
        <v>786</v>
      </c>
      <c r="N181">
        <v>2</v>
      </c>
      <c r="O181" t="s">
        <v>7587</v>
      </c>
      <c r="P181" t="s">
        <v>7586</v>
      </c>
      <c r="Q181" t="s">
        <v>7585</v>
      </c>
      <c r="R181" t="s">
        <v>5857</v>
      </c>
      <c r="S181" t="s">
        <v>5856</v>
      </c>
      <c r="T181" t="s">
        <v>5866</v>
      </c>
      <c r="U181" t="s">
        <v>5854</v>
      </c>
      <c r="V181" t="s">
        <v>7584</v>
      </c>
    </row>
    <row r="182" spans="1:22" x14ac:dyDescent="0.45">
      <c r="A182" t="s">
        <v>11760</v>
      </c>
      <c r="B182" t="s">
        <v>7583</v>
      </c>
      <c r="C182" t="s">
        <v>7582</v>
      </c>
      <c r="D182" t="s">
        <v>7581</v>
      </c>
      <c r="E182" t="s">
        <v>7580</v>
      </c>
      <c r="F182">
        <v>2023</v>
      </c>
      <c r="G182" t="s">
        <v>7579</v>
      </c>
      <c r="H182">
        <v>2023</v>
      </c>
      <c r="I182">
        <v>44</v>
      </c>
      <c r="K182">
        <v>163</v>
      </c>
      <c r="L182">
        <v>194</v>
      </c>
      <c r="M182">
        <v>31</v>
      </c>
      <c r="N182">
        <v>1</v>
      </c>
      <c r="O182" t="s">
        <v>7578</v>
      </c>
      <c r="P182" t="s">
        <v>7577</v>
      </c>
      <c r="Q182" t="s">
        <v>7576</v>
      </c>
      <c r="R182" t="s">
        <v>5857</v>
      </c>
      <c r="S182" t="s">
        <v>5856</v>
      </c>
      <c r="U182" t="s">
        <v>5854</v>
      </c>
      <c r="V182" t="s">
        <v>7575</v>
      </c>
    </row>
    <row r="183" spans="1:22" x14ac:dyDescent="0.45">
      <c r="A183" t="s">
        <v>11760</v>
      </c>
      <c r="B183" t="s">
        <v>7543</v>
      </c>
      <c r="C183" t="s">
        <v>7542</v>
      </c>
      <c r="D183" t="s">
        <v>7541</v>
      </c>
      <c r="E183" t="s">
        <v>7574</v>
      </c>
      <c r="F183">
        <v>2022</v>
      </c>
      <c r="G183" t="s">
        <v>7573</v>
      </c>
      <c r="H183">
        <v>14</v>
      </c>
      <c r="I183">
        <v>5</v>
      </c>
      <c r="J183">
        <v>127</v>
      </c>
      <c r="N183">
        <v>7</v>
      </c>
      <c r="O183" t="s">
        <v>7572</v>
      </c>
      <c r="P183" t="s">
        <v>7571</v>
      </c>
      <c r="Q183" t="s">
        <v>7570</v>
      </c>
      <c r="R183" t="s">
        <v>5857</v>
      </c>
      <c r="S183" t="s">
        <v>5856</v>
      </c>
      <c r="T183" t="s">
        <v>5855</v>
      </c>
      <c r="U183" t="s">
        <v>5854</v>
      </c>
      <c r="V183" t="s">
        <v>7569</v>
      </c>
    </row>
    <row r="184" spans="1:22" x14ac:dyDescent="0.45">
      <c r="A184" t="s">
        <v>11760</v>
      </c>
      <c r="B184" t="s">
        <v>7568</v>
      </c>
      <c r="C184" t="s">
        <v>7567</v>
      </c>
      <c r="D184" t="s">
        <v>7566</v>
      </c>
      <c r="E184" t="s">
        <v>7565</v>
      </c>
      <c r="F184">
        <v>2023</v>
      </c>
      <c r="G184" t="s">
        <v>488</v>
      </c>
      <c r="H184">
        <v>11</v>
      </c>
      <c r="K184">
        <v>16213</v>
      </c>
      <c r="L184">
        <v>16225</v>
      </c>
      <c r="M184">
        <v>12</v>
      </c>
      <c r="N184">
        <v>2</v>
      </c>
      <c r="O184" t="s">
        <v>7564</v>
      </c>
      <c r="P184" t="s">
        <v>7563</v>
      </c>
      <c r="Q184" t="s">
        <v>7562</v>
      </c>
      <c r="R184" t="s">
        <v>5857</v>
      </c>
      <c r="S184" t="s">
        <v>5856</v>
      </c>
      <c r="T184" t="s">
        <v>5866</v>
      </c>
      <c r="U184" t="s">
        <v>5854</v>
      </c>
      <c r="V184" t="s">
        <v>7561</v>
      </c>
    </row>
    <row r="185" spans="1:22" x14ac:dyDescent="0.45">
      <c r="A185" t="s">
        <v>11760</v>
      </c>
      <c r="B185" t="s">
        <v>7560</v>
      </c>
      <c r="C185" t="s">
        <v>7559</v>
      </c>
      <c r="D185">
        <v>57217089182</v>
      </c>
      <c r="E185" t="s">
        <v>7558</v>
      </c>
      <c r="F185">
        <v>2023</v>
      </c>
      <c r="G185" t="s">
        <v>7557</v>
      </c>
      <c r="H185">
        <v>46</v>
      </c>
      <c r="I185">
        <v>1</v>
      </c>
      <c r="K185">
        <v>65</v>
      </c>
      <c r="L185">
        <v>98</v>
      </c>
      <c r="M185">
        <v>33</v>
      </c>
      <c r="N185">
        <v>2</v>
      </c>
      <c r="O185" t="s">
        <v>7556</v>
      </c>
      <c r="P185" t="s">
        <v>7555</v>
      </c>
      <c r="Q185" t="s">
        <v>7554</v>
      </c>
      <c r="R185" t="s">
        <v>5857</v>
      </c>
      <c r="S185" t="s">
        <v>5856</v>
      </c>
      <c r="U185" t="s">
        <v>5854</v>
      </c>
      <c r="V185" t="s">
        <v>7553</v>
      </c>
    </row>
    <row r="186" spans="1:22" x14ac:dyDescent="0.45">
      <c r="A186" t="s">
        <v>11760</v>
      </c>
      <c r="B186" t="s">
        <v>7552</v>
      </c>
      <c r="C186" t="s">
        <v>7551</v>
      </c>
      <c r="D186" t="s">
        <v>7550</v>
      </c>
      <c r="E186" t="s">
        <v>7549</v>
      </c>
      <c r="F186">
        <v>2023</v>
      </c>
      <c r="G186" t="s">
        <v>7548</v>
      </c>
      <c r="H186">
        <v>11</v>
      </c>
      <c r="I186">
        <v>3</v>
      </c>
      <c r="K186">
        <v>30</v>
      </c>
      <c r="L186">
        <v>53</v>
      </c>
      <c r="M186">
        <v>23</v>
      </c>
      <c r="N186">
        <v>0</v>
      </c>
      <c r="O186" t="s">
        <v>7547</v>
      </c>
      <c r="P186" t="s">
        <v>7546</v>
      </c>
      <c r="Q186" t="s">
        <v>7545</v>
      </c>
      <c r="R186" t="s">
        <v>5857</v>
      </c>
      <c r="S186" t="s">
        <v>5856</v>
      </c>
      <c r="T186" t="s">
        <v>5855</v>
      </c>
      <c r="U186" t="s">
        <v>5854</v>
      </c>
      <c r="V186" t="s">
        <v>7544</v>
      </c>
    </row>
    <row r="187" spans="1:22" x14ac:dyDescent="0.45">
      <c r="A187" t="s">
        <v>11760</v>
      </c>
      <c r="B187" t="s">
        <v>7543</v>
      </c>
      <c r="C187" t="s">
        <v>7542</v>
      </c>
      <c r="D187" t="s">
        <v>7541</v>
      </c>
      <c r="E187" t="s">
        <v>3339</v>
      </c>
      <c r="F187">
        <v>2022</v>
      </c>
      <c r="G187" t="s">
        <v>869</v>
      </c>
      <c r="H187">
        <v>8</v>
      </c>
      <c r="I187">
        <v>3</v>
      </c>
      <c r="J187">
        <v>111</v>
      </c>
      <c r="N187">
        <v>7</v>
      </c>
      <c r="O187" t="s">
        <v>7540</v>
      </c>
      <c r="P187" t="s">
        <v>7539</v>
      </c>
      <c r="Q187" t="s">
        <v>7538</v>
      </c>
      <c r="R187" t="s">
        <v>5857</v>
      </c>
      <c r="S187" t="s">
        <v>5856</v>
      </c>
      <c r="T187" t="s">
        <v>5866</v>
      </c>
      <c r="U187" t="s">
        <v>5854</v>
      </c>
      <c r="V187" t="s">
        <v>7537</v>
      </c>
    </row>
    <row r="188" spans="1:22" x14ac:dyDescent="0.45">
      <c r="A188" t="s">
        <v>11760</v>
      </c>
      <c r="B188" t="s">
        <v>7536</v>
      </c>
      <c r="C188" t="s">
        <v>7535</v>
      </c>
      <c r="D188" t="s">
        <v>7534</v>
      </c>
      <c r="E188" t="s">
        <v>7533</v>
      </c>
      <c r="F188">
        <v>2023</v>
      </c>
      <c r="G188" t="s">
        <v>7532</v>
      </c>
      <c r="H188">
        <v>24</v>
      </c>
      <c r="K188">
        <v>16</v>
      </c>
      <c r="L188">
        <v>29</v>
      </c>
      <c r="M188">
        <v>13</v>
      </c>
      <c r="N188">
        <v>9</v>
      </c>
      <c r="O188" t="s">
        <v>7531</v>
      </c>
      <c r="P188" t="s">
        <v>7530</v>
      </c>
      <c r="Q188" t="s">
        <v>7529</v>
      </c>
      <c r="R188" t="s">
        <v>5857</v>
      </c>
      <c r="S188" t="s">
        <v>5856</v>
      </c>
      <c r="T188" t="s">
        <v>5935</v>
      </c>
      <c r="U188" t="s">
        <v>5854</v>
      </c>
      <c r="V188" t="s">
        <v>7528</v>
      </c>
    </row>
    <row r="189" spans="1:22" x14ac:dyDescent="0.45">
      <c r="A189" t="s">
        <v>11760</v>
      </c>
      <c r="B189" t="s">
        <v>7527</v>
      </c>
      <c r="C189" t="s">
        <v>7526</v>
      </c>
      <c r="D189" t="s">
        <v>7525</v>
      </c>
      <c r="E189" t="s">
        <v>7524</v>
      </c>
      <c r="F189">
        <v>2023</v>
      </c>
      <c r="G189" t="s">
        <v>7523</v>
      </c>
      <c r="H189">
        <v>11</v>
      </c>
      <c r="J189">
        <v>1233879</v>
      </c>
      <c r="N189">
        <v>3</v>
      </c>
      <c r="O189" t="s">
        <v>7522</v>
      </c>
      <c r="P189" t="s">
        <v>7521</v>
      </c>
      <c r="Q189" t="s">
        <v>7520</v>
      </c>
      <c r="R189" t="s">
        <v>5857</v>
      </c>
      <c r="S189" t="s">
        <v>5856</v>
      </c>
      <c r="T189" t="s">
        <v>5866</v>
      </c>
      <c r="U189" t="s">
        <v>5854</v>
      </c>
      <c r="V189" t="s">
        <v>7519</v>
      </c>
    </row>
    <row r="190" spans="1:22" x14ac:dyDescent="0.45">
      <c r="A190" t="s">
        <v>11760</v>
      </c>
      <c r="B190" t="s">
        <v>7518</v>
      </c>
      <c r="C190" t="s">
        <v>7517</v>
      </c>
      <c r="D190" t="s">
        <v>7516</v>
      </c>
      <c r="E190" t="s">
        <v>3685</v>
      </c>
      <c r="F190">
        <v>2023</v>
      </c>
      <c r="G190" t="s">
        <v>795</v>
      </c>
      <c r="H190">
        <v>40</v>
      </c>
      <c r="I190">
        <v>1</v>
      </c>
      <c r="J190">
        <v>101763</v>
      </c>
      <c r="N190">
        <v>8</v>
      </c>
      <c r="O190" t="s">
        <v>7515</v>
      </c>
      <c r="P190" t="s">
        <v>7514</v>
      </c>
      <c r="Q190" t="s">
        <v>7513</v>
      </c>
      <c r="R190" t="s">
        <v>5857</v>
      </c>
      <c r="S190" t="s">
        <v>5856</v>
      </c>
      <c r="T190" t="s">
        <v>5995</v>
      </c>
      <c r="U190" t="s">
        <v>5854</v>
      </c>
      <c r="V190" t="s">
        <v>7512</v>
      </c>
    </row>
    <row r="191" spans="1:22" x14ac:dyDescent="0.45">
      <c r="A191" t="s">
        <v>11760</v>
      </c>
      <c r="B191" t="s">
        <v>7511</v>
      </c>
      <c r="C191" t="s">
        <v>7510</v>
      </c>
      <c r="D191" t="s">
        <v>7509</v>
      </c>
      <c r="E191" t="s">
        <v>7508</v>
      </c>
      <c r="F191">
        <v>2022</v>
      </c>
      <c r="G191" t="s">
        <v>7507</v>
      </c>
      <c r="H191">
        <v>157</v>
      </c>
      <c r="K191">
        <v>67</v>
      </c>
      <c r="L191">
        <v>75</v>
      </c>
      <c r="M191">
        <v>8</v>
      </c>
      <c r="N191">
        <v>15</v>
      </c>
      <c r="O191" t="s">
        <v>7506</v>
      </c>
      <c r="P191" t="s">
        <v>7505</v>
      </c>
      <c r="Q191" t="s">
        <v>7504</v>
      </c>
      <c r="R191" t="s">
        <v>5857</v>
      </c>
      <c r="S191" t="s">
        <v>5856</v>
      </c>
      <c r="U191" t="s">
        <v>5854</v>
      </c>
      <c r="V191" t="s">
        <v>7503</v>
      </c>
    </row>
    <row r="192" spans="1:22" x14ac:dyDescent="0.45">
      <c r="A192" t="s">
        <v>11760</v>
      </c>
      <c r="B192" t="s">
        <v>7502</v>
      </c>
      <c r="C192" t="s">
        <v>7501</v>
      </c>
      <c r="D192" t="s">
        <v>7500</v>
      </c>
      <c r="E192" t="s">
        <v>7499</v>
      </c>
      <c r="F192">
        <v>2023</v>
      </c>
      <c r="G192" t="s">
        <v>7498</v>
      </c>
      <c r="N192">
        <v>1</v>
      </c>
      <c r="O192" t="s">
        <v>7497</v>
      </c>
      <c r="P192" t="s">
        <v>7496</v>
      </c>
      <c r="Q192" t="s">
        <v>7495</v>
      </c>
      <c r="R192" t="s">
        <v>5857</v>
      </c>
      <c r="S192" t="s">
        <v>7494</v>
      </c>
      <c r="U192" t="s">
        <v>5854</v>
      </c>
      <c r="V192" t="s">
        <v>7493</v>
      </c>
    </row>
    <row r="193" spans="1:22" x14ac:dyDescent="0.45">
      <c r="A193" t="s">
        <v>11760</v>
      </c>
      <c r="B193" t="s">
        <v>7492</v>
      </c>
      <c r="C193" t="s">
        <v>7491</v>
      </c>
      <c r="D193" t="s">
        <v>7490</v>
      </c>
      <c r="E193" t="s">
        <v>3665</v>
      </c>
      <c r="F193">
        <v>2022</v>
      </c>
      <c r="G193" t="s">
        <v>3664</v>
      </c>
      <c r="H193">
        <v>1</v>
      </c>
      <c r="I193">
        <v>3</v>
      </c>
      <c r="K193">
        <v>273</v>
      </c>
      <c r="L193">
        <v>283</v>
      </c>
      <c r="M193">
        <v>10</v>
      </c>
      <c r="N193">
        <v>2</v>
      </c>
      <c r="O193" t="s">
        <v>7489</v>
      </c>
      <c r="P193" t="s">
        <v>7488</v>
      </c>
      <c r="Q193" t="s">
        <v>7487</v>
      </c>
      <c r="R193" t="s">
        <v>5857</v>
      </c>
      <c r="S193" t="s">
        <v>5856</v>
      </c>
      <c r="T193" t="s">
        <v>5995</v>
      </c>
      <c r="U193" t="s">
        <v>5854</v>
      </c>
      <c r="V193" t="s">
        <v>7486</v>
      </c>
    </row>
    <row r="194" spans="1:22" x14ac:dyDescent="0.45">
      <c r="A194" t="s">
        <v>11760</v>
      </c>
      <c r="B194" t="s">
        <v>7485</v>
      </c>
      <c r="C194" t="s">
        <v>7484</v>
      </c>
      <c r="D194" t="s">
        <v>7483</v>
      </c>
      <c r="E194" t="s">
        <v>7482</v>
      </c>
      <c r="F194">
        <v>2023</v>
      </c>
      <c r="G194" t="s">
        <v>7481</v>
      </c>
      <c r="H194">
        <v>6</v>
      </c>
      <c r="K194">
        <v>443</v>
      </c>
      <c r="L194">
        <v>464</v>
      </c>
      <c r="M194">
        <v>21</v>
      </c>
      <c r="N194">
        <v>9</v>
      </c>
      <c r="O194" t="s">
        <v>7480</v>
      </c>
      <c r="P194" t="s">
        <v>7479</v>
      </c>
      <c r="Q194" t="s">
        <v>7478</v>
      </c>
      <c r="R194" t="s">
        <v>5901</v>
      </c>
      <c r="S194" t="s">
        <v>5856</v>
      </c>
      <c r="T194" t="s">
        <v>5995</v>
      </c>
      <c r="U194" t="s">
        <v>5854</v>
      </c>
      <c r="V194" t="s">
        <v>7477</v>
      </c>
    </row>
    <row r="195" spans="1:22" x14ac:dyDescent="0.45">
      <c r="A195" t="s">
        <v>11760</v>
      </c>
      <c r="B195" t="s">
        <v>7476</v>
      </c>
      <c r="C195" t="s">
        <v>7475</v>
      </c>
      <c r="D195" t="s">
        <v>7474</v>
      </c>
      <c r="E195" t="s">
        <v>7473</v>
      </c>
      <c r="F195">
        <v>2023</v>
      </c>
      <c r="G195" t="s">
        <v>7472</v>
      </c>
      <c r="H195">
        <v>10</v>
      </c>
      <c r="I195">
        <v>1</v>
      </c>
      <c r="N195">
        <v>1</v>
      </c>
      <c r="O195" t="s">
        <v>7471</v>
      </c>
      <c r="P195" t="s">
        <v>7470</v>
      </c>
      <c r="Q195" t="s">
        <v>7469</v>
      </c>
      <c r="R195" t="s">
        <v>5857</v>
      </c>
      <c r="S195" t="s">
        <v>5856</v>
      </c>
      <c r="T195" t="s">
        <v>5866</v>
      </c>
      <c r="U195" t="s">
        <v>5854</v>
      </c>
      <c r="V195" t="s">
        <v>7468</v>
      </c>
    </row>
    <row r="196" spans="1:22" x14ac:dyDescent="0.45">
      <c r="A196" t="s">
        <v>11760</v>
      </c>
      <c r="B196" t="s">
        <v>7467</v>
      </c>
      <c r="C196" t="s">
        <v>7466</v>
      </c>
      <c r="D196" t="s">
        <v>7465</v>
      </c>
      <c r="E196" t="s">
        <v>7464</v>
      </c>
      <c r="F196">
        <v>2023</v>
      </c>
      <c r="G196" t="s">
        <v>7463</v>
      </c>
      <c r="H196">
        <v>66</v>
      </c>
      <c r="I196">
        <v>11</v>
      </c>
      <c r="K196">
        <v>2406</v>
      </c>
      <c r="L196">
        <v>2423</v>
      </c>
      <c r="M196">
        <v>17</v>
      </c>
      <c r="N196">
        <v>2</v>
      </c>
      <c r="O196" t="s">
        <v>7462</v>
      </c>
      <c r="P196" t="s">
        <v>7461</v>
      </c>
      <c r="Q196" t="s">
        <v>7460</v>
      </c>
      <c r="R196" t="s">
        <v>5857</v>
      </c>
      <c r="S196" t="s">
        <v>5856</v>
      </c>
      <c r="T196" t="s">
        <v>6607</v>
      </c>
      <c r="U196" t="s">
        <v>5854</v>
      </c>
      <c r="V196" t="s">
        <v>7459</v>
      </c>
    </row>
    <row r="197" spans="1:22" x14ac:dyDescent="0.45">
      <c r="A197" t="s">
        <v>11760</v>
      </c>
      <c r="B197" t="s">
        <v>7458</v>
      </c>
      <c r="C197" t="s">
        <v>7457</v>
      </c>
      <c r="D197" t="s">
        <v>7456</v>
      </c>
      <c r="E197" t="s">
        <v>7455</v>
      </c>
      <c r="F197">
        <v>2022</v>
      </c>
      <c r="G197" t="s">
        <v>7454</v>
      </c>
      <c r="H197">
        <v>31</v>
      </c>
      <c r="I197">
        <v>3</v>
      </c>
      <c r="J197">
        <v>2241007</v>
      </c>
      <c r="N197">
        <v>3</v>
      </c>
      <c r="O197" t="s">
        <v>7453</v>
      </c>
      <c r="P197" t="s">
        <v>7452</v>
      </c>
      <c r="Q197" t="s">
        <v>7451</v>
      </c>
      <c r="R197" t="s">
        <v>5857</v>
      </c>
      <c r="S197" t="s">
        <v>5856</v>
      </c>
      <c r="U197" t="s">
        <v>5854</v>
      </c>
      <c r="V197" t="s">
        <v>7450</v>
      </c>
    </row>
    <row r="198" spans="1:22" x14ac:dyDescent="0.45">
      <c r="A198" t="s">
        <v>11760</v>
      </c>
      <c r="B198" t="s">
        <v>7449</v>
      </c>
      <c r="C198" t="s">
        <v>7448</v>
      </c>
      <c r="D198" t="s">
        <v>7447</v>
      </c>
      <c r="E198" t="s">
        <v>7446</v>
      </c>
      <c r="F198">
        <v>2023</v>
      </c>
      <c r="G198" t="s">
        <v>6943</v>
      </c>
      <c r="H198">
        <v>5</v>
      </c>
      <c r="J198">
        <v>1057155</v>
      </c>
      <c r="N198">
        <v>2</v>
      </c>
      <c r="O198" t="s">
        <v>7445</v>
      </c>
      <c r="P198" t="s">
        <v>7444</v>
      </c>
      <c r="Q198" t="s">
        <v>7443</v>
      </c>
      <c r="R198" t="s">
        <v>5857</v>
      </c>
      <c r="S198" t="s">
        <v>5856</v>
      </c>
      <c r="T198" t="s">
        <v>5866</v>
      </c>
      <c r="U198" t="s">
        <v>5854</v>
      </c>
      <c r="V198" t="s">
        <v>7442</v>
      </c>
    </row>
    <row r="199" spans="1:22" x14ac:dyDescent="0.45">
      <c r="A199" t="s">
        <v>11760</v>
      </c>
      <c r="B199" t="s">
        <v>7441</v>
      </c>
      <c r="C199" t="s">
        <v>7440</v>
      </c>
      <c r="D199" t="s">
        <v>7439</v>
      </c>
      <c r="E199" t="s">
        <v>7438</v>
      </c>
      <c r="F199">
        <v>2023</v>
      </c>
      <c r="G199" t="s">
        <v>488</v>
      </c>
      <c r="H199">
        <v>11</v>
      </c>
      <c r="K199">
        <v>96131</v>
      </c>
      <c r="L199">
        <v>96142</v>
      </c>
      <c r="M199">
        <v>11</v>
      </c>
      <c r="N199">
        <v>3</v>
      </c>
      <c r="O199" t="s">
        <v>7437</v>
      </c>
      <c r="P199" t="s">
        <v>7436</v>
      </c>
      <c r="Q199" t="s">
        <v>7435</v>
      </c>
      <c r="R199" t="s">
        <v>5857</v>
      </c>
      <c r="S199" t="s">
        <v>5856</v>
      </c>
      <c r="T199" t="s">
        <v>5855</v>
      </c>
      <c r="U199" t="s">
        <v>5854</v>
      </c>
      <c r="V199" t="s">
        <v>7434</v>
      </c>
    </row>
    <row r="200" spans="1:22" x14ac:dyDescent="0.45">
      <c r="A200" t="s">
        <v>11760</v>
      </c>
      <c r="B200" t="s">
        <v>7433</v>
      </c>
      <c r="C200" t="s">
        <v>7432</v>
      </c>
      <c r="D200" t="s">
        <v>7431</v>
      </c>
      <c r="E200" t="s">
        <v>7430</v>
      </c>
      <c r="F200">
        <v>2023</v>
      </c>
      <c r="G200" t="s">
        <v>7429</v>
      </c>
      <c r="H200">
        <v>2023</v>
      </c>
      <c r="K200">
        <v>73</v>
      </c>
      <c r="L200">
        <v>82</v>
      </c>
      <c r="M200">
        <v>9</v>
      </c>
      <c r="N200">
        <v>0</v>
      </c>
      <c r="P200" t="s">
        <v>7428</v>
      </c>
      <c r="Q200" t="s">
        <v>7427</v>
      </c>
      <c r="R200" t="s">
        <v>5857</v>
      </c>
      <c r="S200" t="s">
        <v>5856</v>
      </c>
      <c r="U200" t="s">
        <v>5854</v>
      </c>
      <c r="V200" t="s">
        <v>7426</v>
      </c>
    </row>
    <row r="201" spans="1:22" x14ac:dyDescent="0.45">
      <c r="A201" t="s">
        <v>11760</v>
      </c>
      <c r="B201" t="s">
        <v>7425</v>
      </c>
      <c r="C201" t="s">
        <v>7424</v>
      </c>
      <c r="D201" t="s">
        <v>7423</v>
      </c>
      <c r="E201" t="s">
        <v>7422</v>
      </c>
      <c r="F201">
        <v>2022</v>
      </c>
      <c r="G201" t="s">
        <v>7421</v>
      </c>
      <c r="H201">
        <v>156</v>
      </c>
      <c r="I201">
        <v>6</v>
      </c>
      <c r="K201">
        <v>715</v>
      </c>
      <c r="L201">
        <v>720</v>
      </c>
      <c r="M201">
        <v>5</v>
      </c>
      <c r="N201">
        <v>1</v>
      </c>
      <c r="O201" t="s">
        <v>7420</v>
      </c>
      <c r="P201" t="s">
        <v>7419</v>
      </c>
      <c r="Q201" t="s">
        <v>7418</v>
      </c>
      <c r="R201" t="s">
        <v>5857</v>
      </c>
      <c r="S201" t="s">
        <v>5856</v>
      </c>
      <c r="T201" t="s">
        <v>5866</v>
      </c>
      <c r="U201" t="s">
        <v>5854</v>
      </c>
      <c r="V201" t="s">
        <v>7417</v>
      </c>
    </row>
    <row r="202" spans="1:22" x14ac:dyDescent="0.45">
      <c r="A202" t="s">
        <v>11760</v>
      </c>
      <c r="B202" t="s">
        <v>7416</v>
      </c>
      <c r="C202" t="s">
        <v>7415</v>
      </c>
      <c r="D202" t="s">
        <v>7414</v>
      </c>
      <c r="E202" t="s">
        <v>7413</v>
      </c>
      <c r="F202">
        <v>2022</v>
      </c>
      <c r="G202" t="s">
        <v>7412</v>
      </c>
      <c r="H202">
        <v>11</v>
      </c>
      <c r="J202" t="s">
        <v>7411</v>
      </c>
      <c r="N202">
        <v>6</v>
      </c>
      <c r="O202" t="s">
        <v>7410</v>
      </c>
      <c r="P202" t="s">
        <v>7409</v>
      </c>
      <c r="Q202" t="s">
        <v>7408</v>
      </c>
      <c r="R202" t="s">
        <v>5857</v>
      </c>
      <c r="S202" t="s">
        <v>5856</v>
      </c>
      <c r="T202" t="s">
        <v>5866</v>
      </c>
      <c r="U202" t="s">
        <v>5854</v>
      </c>
      <c r="V202" t="s">
        <v>7407</v>
      </c>
    </row>
    <row r="203" spans="1:22" x14ac:dyDescent="0.45">
      <c r="A203" t="s">
        <v>11760</v>
      </c>
      <c r="B203" t="s">
        <v>7406</v>
      </c>
      <c r="C203" t="s">
        <v>7405</v>
      </c>
      <c r="D203" t="s">
        <v>7404</v>
      </c>
      <c r="E203" t="s">
        <v>7403</v>
      </c>
      <c r="F203">
        <v>2022</v>
      </c>
      <c r="G203" t="s">
        <v>7402</v>
      </c>
      <c r="H203">
        <v>31</v>
      </c>
      <c r="I203">
        <v>3</v>
      </c>
      <c r="K203">
        <v>288</v>
      </c>
      <c r="L203">
        <v>312</v>
      </c>
      <c r="M203">
        <v>24</v>
      </c>
      <c r="N203">
        <v>23</v>
      </c>
      <c r="O203" t="s">
        <v>7401</v>
      </c>
      <c r="P203" t="s">
        <v>7400</v>
      </c>
      <c r="Q203" t="s">
        <v>7399</v>
      </c>
      <c r="R203" t="s">
        <v>5857</v>
      </c>
      <c r="S203" t="s">
        <v>5856</v>
      </c>
      <c r="T203" t="s">
        <v>5935</v>
      </c>
      <c r="U203" t="s">
        <v>5854</v>
      </c>
      <c r="V203" t="s">
        <v>7398</v>
      </c>
    </row>
    <row r="204" spans="1:22" x14ac:dyDescent="0.45">
      <c r="A204" t="s">
        <v>11760</v>
      </c>
      <c r="B204" t="s">
        <v>7397</v>
      </c>
      <c r="C204" t="s">
        <v>7396</v>
      </c>
      <c r="D204">
        <v>56464088300</v>
      </c>
      <c r="E204" t="s">
        <v>7395</v>
      </c>
      <c r="F204">
        <v>2022</v>
      </c>
      <c r="G204" t="s">
        <v>7394</v>
      </c>
      <c r="H204">
        <v>33</v>
      </c>
      <c r="I204">
        <v>3</v>
      </c>
      <c r="K204">
        <v>397</v>
      </c>
      <c r="L204">
        <v>420</v>
      </c>
      <c r="M204">
        <v>23</v>
      </c>
      <c r="N204">
        <v>8</v>
      </c>
      <c r="O204" t="s">
        <v>7393</v>
      </c>
      <c r="P204" t="s">
        <v>7392</v>
      </c>
      <c r="Q204" t="s">
        <v>7391</v>
      </c>
      <c r="R204" t="s">
        <v>5857</v>
      </c>
      <c r="S204" t="s">
        <v>5856</v>
      </c>
      <c r="T204" t="s">
        <v>5935</v>
      </c>
      <c r="U204" t="s">
        <v>5854</v>
      </c>
      <c r="V204" t="s">
        <v>7390</v>
      </c>
    </row>
    <row r="205" spans="1:22" x14ac:dyDescent="0.45">
      <c r="A205" t="s">
        <v>11760</v>
      </c>
      <c r="B205" t="s">
        <v>7389</v>
      </c>
      <c r="C205" t="s">
        <v>7388</v>
      </c>
      <c r="D205" t="s">
        <v>7387</v>
      </c>
      <c r="E205" t="s">
        <v>7386</v>
      </c>
      <c r="F205">
        <v>2022</v>
      </c>
      <c r="G205" t="s">
        <v>488</v>
      </c>
      <c r="H205">
        <v>10</v>
      </c>
      <c r="K205">
        <v>64126</v>
      </c>
      <c r="L205">
        <v>64145</v>
      </c>
      <c r="M205">
        <v>19</v>
      </c>
      <c r="N205">
        <v>6</v>
      </c>
      <c r="O205" t="s">
        <v>7385</v>
      </c>
      <c r="P205" t="s">
        <v>7384</v>
      </c>
      <c r="Q205" t="s">
        <v>7383</v>
      </c>
      <c r="R205" t="s">
        <v>5901</v>
      </c>
      <c r="S205" t="s">
        <v>5856</v>
      </c>
      <c r="T205" t="s">
        <v>5855</v>
      </c>
      <c r="U205" t="s">
        <v>5854</v>
      </c>
      <c r="V205" t="s">
        <v>7382</v>
      </c>
    </row>
    <row r="206" spans="1:22" x14ac:dyDescent="0.45">
      <c r="A206" t="s">
        <v>11760</v>
      </c>
      <c r="B206" t="s">
        <v>6280</v>
      </c>
      <c r="C206" t="s">
        <v>6279</v>
      </c>
      <c r="D206">
        <v>58722651500</v>
      </c>
      <c r="E206" t="s">
        <v>7381</v>
      </c>
      <c r="F206">
        <v>2021</v>
      </c>
      <c r="G206" t="s">
        <v>6277</v>
      </c>
      <c r="H206">
        <v>4</v>
      </c>
      <c r="J206">
        <v>611945</v>
      </c>
      <c r="N206">
        <v>3</v>
      </c>
      <c r="O206" t="s">
        <v>7380</v>
      </c>
      <c r="P206" t="s">
        <v>7379</v>
      </c>
      <c r="Q206" t="s">
        <v>7378</v>
      </c>
      <c r="R206" t="s">
        <v>5857</v>
      </c>
      <c r="S206" t="s">
        <v>5856</v>
      </c>
      <c r="T206" t="s">
        <v>5855</v>
      </c>
      <c r="U206" t="s">
        <v>5854</v>
      </c>
      <c r="V206" t="s">
        <v>7377</v>
      </c>
    </row>
    <row r="207" spans="1:22" x14ac:dyDescent="0.45">
      <c r="A207" t="s">
        <v>11760</v>
      </c>
      <c r="B207" t="s">
        <v>7376</v>
      </c>
      <c r="C207" t="s">
        <v>7375</v>
      </c>
      <c r="D207">
        <v>56583406700</v>
      </c>
      <c r="E207" t="s">
        <v>7374</v>
      </c>
      <c r="F207">
        <v>2021</v>
      </c>
      <c r="G207" t="s">
        <v>7373</v>
      </c>
      <c r="H207">
        <v>9</v>
      </c>
      <c r="I207">
        <v>2</v>
      </c>
      <c r="J207">
        <v>25</v>
      </c>
      <c r="N207">
        <v>9</v>
      </c>
      <c r="O207" t="s">
        <v>7372</v>
      </c>
      <c r="P207" t="s">
        <v>7371</v>
      </c>
      <c r="Q207" t="s">
        <v>7370</v>
      </c>
      <c r="R207" t="s">
        <v>5857</v>
      </c>
      <c r="S207" t="s">
        <v>5856</v>
      </c>
      <c r="T207" t="s">
        <v>5855</v>
      </c>
      <c r="U207" t="s">
        <v>5854</v>
      </c>
      <c r="V207" t="s">
        <v>7369</v>
      </c>
    </row>
    <row r="208" spans="1:22" x14ac:dyDescent="0.45">
      <c r="A208" t="s">
        <v>11760</v>
      </c>
      <c r="B208" t="s">
        <v>7368</v>
      </c>
      <c r="C208" t="s">
        <v>7367</v>
      </c>
      <c r="D208" t="s">
        <v>7366</v>
      </c>
      <c r="E208" t="s">
        <v>7365</v>
      </c>
      <c r="F208">
        <v>2022</v>
      </c>
      <c r="G208" t="s">
        <v>7364</v>
      </c>
      <c r="H208">
        <v>9</v>
      </c>
      <c r="J208">
        <v>805174</v>
      </c>
      <c r="N208">
        <v>5</v>
      </c>
      <c r="O208" t="s">
        <v>7363</v>
      </c>
      <c r="P208" t="s">
        <v>7362</v>
      </c>
      <c r="Q208" t="s">
        <v>7361</v>
      </c>
      <c r="R208" t="s">
        <v>5857</v>
      </c>
      <c r="S208" t="s">
        <v>5856</v>
      </c>
      <c r="T208" t="s">
        <v>5855</v>
      </c>
      <c r="U208" t="s">
        <v>5854</v>
      </c>
      <c r="V208" t="s">
        <v>7360</v>
      </c>
    </row>
    <row r="209" spans="1:22" x14ac:dyDescent="0.45">
      <c r="A209" t="s">
        <v>11760</v>
      </c>
      <c r="B209" t="s">
        <v>7359</v>
      </c>
      <c r="C209" t="s">
        <v>7358</v>
      </c>
      <c r="D209" t="s">
        <v>7357</v>
      </c>
      <c r="E209" t="s">
        <v>7356</v>
      </c>
      <c r="F209">
        <v>2021</v>
      </c>
      <c r="G209" t="s">
        <v>7355</v>
      </c>
      <c r="H209">
        <v>28</v>
      </c>
      <c r="I209">
        <v>2</v>
      </c>
      <c r="K209">
        <v>393</v>
      </c>
      <c r="L209">
        <v>401</v>
      </c>
      <c r="M209">
        <v>8</v>
      </c>
      <c r="N209">
        <v>51</v>
      </c>
      <c r="O209" t="s">
        <v>7354</v>
      </c>
      <c r="P209" t="s">
        <v>7353</v>
      </c>
      <c r="Q209" t="s">
        <v>7352</v>
      </c>
      <c r="R209" t="s">
        <v>5901</v>
      </c>
      <c r="S209" t="s">
        <v>5856</v>
      </c>
      <c r="T209" t="s">
        <v>5995</v>
      </c>
      <c r="U209" t="s">
        <v>5854</v>
      </c>
      <c r="V209" t="s">
        <v>7351</v>
      </c>
    </row>
    <row r="210" spans="1:22" x14ac:dyDescent="0.45">
      <c r="A210" t="s">
        <v>11760</v>
      </c>
      <c r="B210" t="s">
        <v>7350</v>
      </c>
      <c r="C210" t="s">
        <v>7349</v>
      </c>
      <c r="D210" t="s">
        <v>7348</v>
      </c>
      <c r="E210" t="s">
        <v>7347</v>
      </c>
      <c r="F210">
        <v>2021</v>
      </c>
      <c r="G210" t="s">
        <v>7346</v>
      </c>
      <c r="H210">
        <v>288</v>
      </c>
      <c r="I210">
        <v>1948</v>
      </c>
      <c r="J210">
        <v>20203126</v>
      </c>
      <c r="N210">
        <v>9</v>
      </c>
      <c r="O210" t="s">
        <v>7345</v>
      </c>
      <c r="P210" t="s">
        <v>7344</v>
      </c>
      <c r="Q210" t="s">
        <v>7343</v>
      </c>
      <c r="R210" t="s">
        <v>5857</v>
      </c>
      <c r="S210" t="s">
        <v>5856</v>
      </c>
      <c r="T210" t="s">
        <v>5995</v>
      </c>
      <c r="U210" t="s">
        <v>5854</v>
      </c>
      <c r="V210" t="s">
        <v>7342</v>
      </c>
    </row>
    <row r="211" spans="1:22" x14ac:dyDescent="0.45">
      <c r="A211" t="s">
        <v>11760</v>
      </c>
      <c r="B211" t="s">
        <v>7341</v>
      </c>
      <c r="C211" t="s">
        <v>7340</v>
      </c>
      <c r="D211" t="s">
        <v>7339</v>
      </c>
      <c r="E211" t="s">
        <v>7338</v>
      </c>
      <c r="F211">
        <v>2021</v>
      </c>
      <c r="G211" t="s">
        <v>6259</v>
      </c>
      <c r="H211">
        <v>13</v>
      </c>
      <c r="I211">
        <v>15</v>
      </c>
      <c r="J211">
        <v>8239</v>
      </c>
      <c r="N211">
        <v>2</v>
      </c>
      <c r="O211" t="s">
        <v>7337</v>
      </c>
      <c r="P211" t="s">
        <v>7336</v>
      </c>
      <c r="Q211" t="s">
        <v>7335</v>
      </c>
      <c r="R211" t="s">
        <v>5857</v>
      </c>
      <c r="S211" t="s">
        <v>5856</v>
      </c>
      <c r="T211" t="s">
        <v>5855</v>
      </c>
      <c r="U211" t="s">
        <v>5854</v>
      </c>
      <c r="V211" t="s">
        <v>7334</v>
      </c>
    </row>
    <row r="212" spans="1:22" x14ac:dyDescent="0.45">
      <c r="A212" t="s">
        <v>11760</v>
      </c>
      <c r="B212" t="s">
        <v>7333</v>
      </c>
      <c r="C212" t="s">
        <v>7332</v>
      </c>
      <c r="D212" t="s">
        <v>7331</v>
      </c>
      <c r="E212" t="s">
        <v>7330</v>
      </c>
      <c r="F212">
        <v>2022</v>
      </c>
      <c r="G212" t="s">
        <v>7329</v>
      </c>
      <c r="H212">
        <v>7</v>
      </c>
      <c r="I212">
        <v>2</v>
      </c>
      <c r="J212">
        <v>20</v>
      </c>
      <c r="N212">
        <v>9</v>
      </c>
      <c r="O212" t="s">
        <v>7328</v>
      </c>
      <c r="P212" t="s">
        <v>7327</v>
      </c>
      <c r="Q212" t="s">
        <v>7326</v>
      </c>
      <c r="R212" t="s">
        <v>5857</v>
      </c>
      <c r="S212" t="s">
        <v>5856</v>
      </c>
      <c r="T212" t="s">
        <v>5855</v>
      </c>
      <c r="U212" t="s">
        <v>5854</v>
      </c>
      <c r="V212" t="s">
        <v>7325</v>
      </c>
    </row>
    <row r="213" spans="1:22" x14ac:dyDescent="0.45">
      <c r="A213" t="s">
        <v>11760</v>
      </c>
      <c r="B213" t="s">
        <v>7324</v>
      </c>
      <c r="C213" t="s">
        <v>7323</v>
      </c>
      <c r="D213" t="s">
        <v>7322</v>
      </c>
      <c r="E213" t="s">
        <v>7321</v>
      </c>
      <c r="F213">
        <v>2022</v>
      </c>
      <c r="G213" t="s">
        <v>6157</v>
      </c>
      <c r="H213">
        <v>38</v>
      </c>
      <c r="I213">
        <v>3</v>
      </c>
      <c r="K213">
        <v>863</v>
      </c>
      <c r="L213">
        <v>878</v>
      </c>
      <c r="M213">
        <v>15</v>
      </c>
      <c r="N213">
        <v>2</v>
      </c>
      <c r="O213" t="s">
        <v>7320</v>
      </c>
      <c r="P213" t="s">
        <v>7319</v>
      </c>
      <c r="Q213" t="s">
        <v>7318</v>
      </c>
      <c r="R213" t="s">
        <v>5857</v>
      </c>
      <c r="S213" t="s">
        <v>5856</v>
      </c>
      <c r="T213" t="s">
        <v>6607</v>
      </c>
      <c r="U213" t="s">
        <v>5854</v>
      </c>
      <c r="V213" t="s">
        <v>7317</v>
      </c>
    </row>
    <row r="214" spans="1:22" x14ac:dyDescent="0.45">
      <c r="A214" t="s">
        <v>11760</v>
      </c>
      <c r="B214" t="s">
        <v>7316</v>
      </c>
      <c r="C214" t="s">
        <v>7315</v>
      </c>
      <c r="D214" t="s">
        <v>7314</v>
      </c>
      <c r="E214" t="s">
        <v>931</v>
      </c>
      <c r="F214">
        <v>2020</v>
      </c>
      <c r="G214" t="s">
        <v>930</v>
      </c>
      <c r="H214" t="s">
        <v>929</v>
      </c>
      <c r="J214">
        <v>108111</v>
      </c>
      <c r="N214">
        <v>45</v>
      </c>
      <c r="O214" t="s">
        <v>7313</v>
      </c>
      <c r="P214" t="s">
        <v>7312</v>
      </c>
      <c r="Q214" t="s">
        <v>7311</v>
      </c>
      <c r="R214" t="s">
        <v>5857</v>
      </c>
      <c r="S214" t="s">
        <v>5856</v>
      </c>
      <c r="U214" t="s">
        <v>5854</v>
      </c>
      <c r="V214" t="s">
        <v>7310</v>
      </c>
    </row>
    <row r="215" spans="1:22" x14ac:dyDescent="0.45">
      <c r="A215" t="s">
        <v>11760</v>
      </c>
      <c r="B215" t="s">
        <v>7309</v>
      </c>
      <c r="C215" t="s">
        <v>7308</v>
      </c>
      <c r="D215" t="s">
        <v>7307</v>
      </c>
      <c r="E215" t="s">
        <v>7306</v>
      </c>
      <c r="F215">
        <v>2021</v>
      </c>
      <c r="G215" t="s">
        <v>7305</v>
      </c>
      <c r="H215">
        <v>6</v>
      </c>
      <c r="I215">
        <v>5</v>
      </c>
      <c r="J215" t="s">
        <v>7304</v>
      </c>
      <c r="N215">
        <v>23</v>
      </c>
      <c r="O215" t="s">
        <v>7303</v>
      </c>
      <c r="P215" t="s">
        <v>7302</v>
      </c>
      <c r="Q215" t="s">
        <v>7301</v>
      </c>
      <c r="R215" t="s">
        <v>5901</v>
      </c>
      <c r="S215" t="s">
        <v>5856</v>
      </c>
      <c r="T215" t="s">
        <v>5866</v>
      </c>
      <c r="U215" t="s">
        <v>5854</v>
      </c>
      <c r="V215" t="s">
        <v>7300</v>
      </c>
    </row>
    <row r="216" spans="1:22" x14ac:dyDescent="0.45">
      <c r="A216" t="s">
        <v>11760</v>
      </c>
      <c r="B216" t="s">
        <v>7299</v>
      </c>
      <c r="C216" t="s">
        <v>7298</v>
      </c>
      <c r="D216" t="s">
        <v>7297</v>
      </c>
      <c r="E216" t="s">
        <v>7296</v>
      </c>
      <c r="F216">
        <v>2021</v>
      </c>
      <c r="G216" t="s">
        <v>7204</v>
      </c>
      <c r="H216">
        <v>13</v>
      </c>
      <c r="I216">
        <v>1</v>
      </c>
      <c r="K216">
        <v>1</v>
      </c>
      <c r="L216">
        <v>30</v>
      </c>
      <c r="M216">
        <v>29</v>
      </c>
      <c r="N216">
        <v>14</v>
      </c>
      <c r="O216" t="s">
        <v>7295</v>
      </c>
      <c r="P216" t="s">
        <v>7294</v>
      </c>
      <c r="Q216" t="s">
        <v>7293</v>
      </c>
      <c r="R216" t="s">
        <v>5857</v>
      </c>
      <c r="S216" t="s">
        <v>5856</v>
      </c>
      <c r="T216" t="s">
        <v>5866</v>
      </c>
      <c r="U216" t="s">
        <v>5854</v>
      </c>
      <c r="V216" t="s">
        <v>7292</v>
      </c>
    </row>
    <row r="217" spans="1:22" x14ac:dyDescent="0.45">
      <c r="A217" t="s">
        <v>11760</v>
      </c>
      <c r="B217" t="s">
        <v>7291</v>
      </c>
      <c r="C217" t="s">
        <v>7290</v>
      </c>
      <c r="D217" t="s">
        <v>7289</v>
      </c>
      <c r="E217" t="s">
        <v>7288</v>
      </c>
      <c r="F217">
        <v>2020</v>
      </c>
      <c r="G217" t="s">
        <v>7287</v>
      </c>
      <c r="H217">
        <v>15</v>
      </c>
      <c r="I217">
        <v>1</v>
      </c>
      <c r="J217">
        <v>304</v>
      </c>
      <c r="N217">
        <v>28</v>
      </c>
      <c r="O217" t="s">
        <v>7286</v>
      </c>
      <c r="P217" t="s">
        <v>7285</v>
      </c>
      <c r="Q217" t="s">
        <v>7284</v>
      </c>
      <c r="R217" t="s">
        <v>5857</v>
      </c>
      <c r="S217" t="s">
        <v>5856</v>
      </c>
      <c r="T217" t="s">
        <v>5866</v>
      </c>
      <c r="U217" t="s">
        <v>5854</v>
      </c>
      <c r="V217" t="s">
        <v>7283</v>
      </c>
    </row>
    <row r="218" spans="1:22" x14ac:dyDescent="0.45">
      <c r="A218" t="s">
        <v>11760</v>
      </c>
      <c r="B218" t="s">
        <v>7282</v>
      </c>
      <c r="C218" t="s">
        <v>7281</v>
      </c>
      <c r="D218" t="s">
        <v>7280</v>
      </c>
      <c r="E218" t="s">
        <v>663</v>
      </c>
      <c r="F218">
        <v>2021</v>
      </c>
      <c r="G218" t="s">
        <v>662</v>
      </c>
      <c r="H218">
        <v>58</v>
      </c>
      <c r="J218">
        <v>101526</v>
      </c>
      <c r="N218">
        <v>25</v>
      </c>
      <c r="O218" t="s">
        <v>7279</v>
      </c>
      <c r="P218" t="s">
        <v>7278</v>
      </c>
      <c r="Q218" t="s">
        <v>7277</v>
      </c>
      <c r="R218" t="s">
        <v>5857</v>
      </c>
      <c r="S218" t="s">
        <v>5856</v>
      </c>
      <c r="T218" t="s">
        <v>6607</v>
      </c>
      <c r="U218" t="s">
        <v>5854</v>
      </c>
      <c r="V218" t="s">
        <v>7276</v>
      </c>
    </row>
    <row r="219" spans="1:22" x14ac:dyDescent="0.45">
      <c r="A219" t="s">
        <v>11760</v>
      </c>
      <c r="B219" t="s">
        <v>7275</v>
      </c>
      <c r="C219" t="s">
        <v>7274</v>
      </c>
      <c r="D219" t="s">
        <v>7273</v>
      </c>
      <c r="E219" t="s">
        <v>7272</v>
      </c>
      <c r="F219">
        <v>2021</v>
      </c>
      <c r="G219" t="s">
        <v>7271</v>
      </c>
      <c r="H219">
        <v>10</v>
      </c>
      <c r="I219">
        <v>1</v>
      </c>
      <c r="J219">
        <v>53</v>
      </c>
      <c r="N219">
        <v>3</v>
      </c>
      <c r="O219" t="s">
        <v>7270</v>
      </c>
      <c r="P219" t="s">
        <v>7269</v>
      </c>
      <c r="Q219" t="s">
        <v>7268</v>
      </c>
      <c r="R219" t="s">
        <v>5857</v>
      </c>
      <c r="S219" t="s">
        <v>5856</v>
      </c>
      <c r="U219" t="s">
        <v>5854</v>
      </c>
      <c r="V219" t="s">
        <v>7267</v>
      </c>
    </row>
    <row r="220" spans="1:22" x14ac:dyDescent="0.45">
      <c r="A220" t="s">
        <v>11760</v>
      </c>
      <c r="B220" t="s">
        <v>7266</v>
      </c>
      <c r="C220" t="s">
        <v>7265</v>
      </c>
      <c r="D220" t="s">
        <v>7264</v>
      </c>
      <c r="E220" t="s">
        <v>7263</v>
      </c>
      <c r="F220">
        <v>2020</v>
      </c>
      <c r="G220" t="s">
        <v>7262</v>
      </c>
      <c r="H220">
        <v>15</v>
      </c>
      <c r="I220">
        <v>6</v>
      </c>
      <c r="K220">
        <v>1735</v>
      </c>
      <c r="L220">
        <v>1751</v>
      </c>
      <c r="M220">
        <v>16</v>
      </c>
      <c r="N220">
        <v>237</v>
      </c>
      <c r="O220" t="s">
        <v>7261</v>
      </c>
      <c r="P220" t="s">
        <v>7260</v>
      </c>
      <c r="Q220" t="s">
        <v>7259</v>
      </c>
      <c r="R220" t="s">
        <v>5857</v>
      </c>
      <c r="S220" t="s">
        <v>5856</v>
      </c>
      <c r="T220" t="s">
        <v>6607</v>
      </c>
      <c r="U220" t="s">
        <v>5854</v>
      </c>
      <c r="V220" t="s">
        <v>7258</v>
      </c>
    </row>
    <row r="221" spans="1:22" x14ac:dyDescent="0.45">
      <c r="A221" t="s">
        <v>11760</v>
      </c>
      <c r="B221" t="s">
        <v>7257</v>
      </c>
      <c r="C221" t="s">
        <v>7256</v>
      </c>
      <c r="D221" t="s">
        <v>7255</v>
      </c>
      <c r="E221" t="s">
        <v>7254</v>
      </c>
      <c r="F221">
        <v>2022</v>
      </c>
      <c r="G221" t="s">
        <v>7253</v>
      </c>
      <c r="H221">
        <v>35</v>
      </c>
      <c r="I221">
        <v>2</v>
      </c>
      <c r="K221">
        <v>835</v>
      </c>
      <c r="L221">
        <v>858</v>
      </c>
      <c r="M221">
        <v>23</v>
      </c>
      <c r="N221">
        <v>3</v>
      </c>
      <c r="O221" t="s">
        <v>7252</v>
      </c>
      <c r="P221" t="s">
        <v>7251</v>
      </c>
      <c r="Q221" t="s">
        <v>7250</v>
      </c>
      <c r="R221" t="s">
        <v>5857</v>
      </c>
      <c r="S221" t="s">
        <v>5856</v>
      </c>
      <c r="U221" t="s">
        <v>5854</v>
      </c>
      <c r="V221" t="s">
        <v>7249</v>
      </c>
    </row>
    <row r="222" spans="1:22" x14ac:dyDescent="0.45">
      <c r="A222" t="s">
        <v>11760</v>
      </c>
      <c r="B222" t="s">
        <v>7248</v>
      </c>
      <c r="C222" t="s">
        <v>7247</v>
      </c>
      <c r="D222" t="s">
        <v>7246</v>
      </c>
      <c r="E222" t="s">
        <v>7245</v>
      </c>
      <c r="F222">
        <v>2020</v>
      </c>
      <c r="G222" t="s">
        <v>7244</v>
      </c>
      <c r="H222">
        <v>52</v>
      </c>
      <c r="I222">
        <v>10</v>
      </c>
      <c r="K222">
        <v>1005</v>
      </c>
      <c r="L222">
        <v>1010</v>
      </c>
      <c r="M222">
        <v>5</v>
      </c>
      <c r="N222">
        <v>29</v>
      </c>
      <c r="O222" t="s">
        <v>7243</v>
      </c>
      <c r="P222" t="s">
        <v>7242</v>
      </c>
      <c r="Q222" t="s">
        <v>7241</v>
      </c>
      <c r="R222" t="s">
        <v>5901</v>
      </c>
      <c r="S222" t="s">
        <v>5856</v>
      </c>
      <c r="T222" t="s">
        <v>6027</v>
      </c>
      <c r="U222" t="s">
        <v>5854</v>
      </c>
      <c r="V222" t="s">
        <v>7240</v>
      </c>
    </row>
    <row r="223" spans="1:22" x14ac:dyDescent="0.45">
      <c r="A223" t="s">
        <v>11760</v>
      </c>
      <c r="B223" t="s">
        <v>7239</v>
      </c>
      <c r="C223" t="s">
        <v>7238</v>
      </c>
      <c r="D223">
        <v>57277056000</v>
      </c>
      <c r="E223" t="s">
        <v>7237</v>
      </c>
      <c r="F223">
        <v>2022</v>
      </c>
      <c r="G223" t="s">
        <v>7236</v>
      </c>
      <c r="H223">
        <v>2022</v>
      </c>
      <c r="J223">
        <v>6241182</v>
      </c>
      <c r="N223">
        <v>1</v>
      </c>
      <c r="O223" t="s">
        <v>7235</v>
      </c>
      <c r="P223" t="s">
        <v>7234</v>
      </c>
      <c r="Q223" t="s">
        <v>7233</v>
      </c>
      <c r="R223" t="s">
        <v>5857</v>
      </c>
      <c r="S223" t="s">
        <v>5856</v>
      </c>
      <c r="T223" t="s">
        <v>5855</v>
      </c>
      <c r="U223" t="s">
        <v>5854</v>
      </c>
      <c r="V223" t="s">
        <v>7232</v>
      </c>
    </row>
    <row r="224" spans="1:22" x14ac:dyDescent="0.45">
      <c r="A224" t="s">
        <v>11760</v>
      </c>
      <c r="B224" t="s">
        <v>6875</v>
      </c>
      <c r="C224" t="s">
        <v>6874</v>
      </c>
      <c r="D224" t="s">
        <v>6873</v>
      </c>
      <c r="E224" t="s">
        <v>7231</v>
      </c>
      <c r="F224">
        <v>2022</v>
      </c>
      <c r="G224" t="s">
        <v>6680</v>
      </c>
      <c r="H224">
        <v>6</v>
      </c>
      <c r="J224" t="s">
        <v>7230</v>
      </c>
      <c r="N224">
        <v>3</v>
      </c>
      <c r="O224" t="s">
        <v>7229</v>
      </c>
      <c r="P224" t="s">
        <v>7228</v>
      </c>
      <c r="Q224" t="s">
        <v>7227</v>
      </c>
      <c r="R224" t="s">
        <v>5857</v>
      </c>
      <c r="S224" t="s">
        <v>5856</v>
      </c>
      <c r="T224" t="s">
        <v>5935</v>
      </c>
      <c r="U224" t="s">
        <v>5854</v>
      </c>
      <c r="V224" t="s">
        <v>7226</v>
      </c>
    </row>
    <row r="225" spans="1:22" x14ac:dyDescent="0.45">
      <c r="A225" t="s">
        <v>11760</v>
      </c>
      <c r="B225" t="s">
        <v>7225</v>
      </c>
      <c r="C225" t="s">
        <v>7224</v>
      </c>
      <c r="D225">
        <v>56001005900</v>
      </c>
      <c r="E225" t="s">
        <v>7223</v>
      </c>
      <c r="F225">
        <v>2020</v>
      </c>
      <c r="G225" t="s">
        <v>7222</v>
      </c>
      <c r="H225">
        <v>2</v>
      </c>
      <c r="J225">
        <v>32</v>
      </c>
      <c r="N225">
        <v>16</v>
      </c>
      <c r="O225" t="s">
        <v>7221</v>
      </c>
      <c r="P225" t="s">
        <v>7220</v>
      </c>
      <c r="Q225" t="s">
        <v>7219</v>
      </c>
      <c r="R225" t="s">
        <v>5901</v>
      </c>
      <c r="S225" t="s">
        <v>5856</v>
      </c>
      <c r="T225" t="s">
        <v>5866</v>
      </c>
      <c r="U225" t="s">
        <v>5854</v>
      </c>
      <c r="V225" t="s">
        <v>7218</v>
      </c>
    </row>
    <row r="226" spans="1:22" x14ac:dyDescent="0.45">
      <c r="A226" t="s">
        <v>11760</v>
      </c>
      <c r="B226" t="s">
        <v>7217</v>
      </c>
      <c r="C226" t="s">
        <v>7216</v>
      </c>
      <c r="D226" t="s">
        <v>7215</v>
      </c>
      <c r="E226" t="s">
        <v>7214</v>
      </c>
      <c r="F226">
        <v>2021</v>
      </c>
      <c r="G226" t="s">
        <v>7213</v>
      </c>
      <c r="I226">
        <v>39</v>
      </c>
      <c r="K226">
        <v>85</v>
      </c>
      <c r="L226">
        <v>92</v>
      </c>
      <c r="M226">
        <v>7</v>
      </c>
      <c r="N226">
        <v>1</v>
      </c>
      <c r="O226" t="s">
        <v>7212</v>
      </c>
      <c r="P226" t="s">
        <v>7211</v>
      </c>
      <c r="Q226" t="s">
        <v>7210</v>
      </c>
      <c r="R226" t="s">
        <v>5857</v>
      </c>
      <c r="S226" t="s">
        <v>5856</v>
      </c>
      <c r="T226" t="s">
        <v>5855</v>
      </c>
      <c r="U226" t="s">
        <v>5854</v>
      </c>
      <c r="V226" t="s">
        <v>7209</v>
      </c>
    </row>
    <row r="227" spans="1:22" x14ac:dyDescent="0.45">
      <c r="A227" t="s">
        <v>11760</v>
      </c>
      <c r="B227" t="s">
        <v>7208</v>
      </c>
      <c r="C227" t="s">
        <v>7207</v>
      </c>
      <c r="D227" t="s">
        <v>7206</v>
      </c>
      <c r="E227" t="s">
        <v>7205</v>
      </c>
      <c r="F227">
        <v>2021</v>
      </c>
      <c r="G227" t="s">
        <v>7204</v>
      </c>
      <c r="H227">
        <v>13</v>
      </c>
      <c r="I227">
        <v>2</v>
      </c>
      <c r="K227">
        <v>1</v>
      </c>
      <c r="L227">
        <v>27</v>
      </c>
      <c r="M227">
        <v>26</v>
      </c>
      <c r="N227">
        <v>35</v>
      </c>
      <c r="O227" t="s">
        <v>7203</v>
      </c>
      <c r="P227" t="s">
        <v>7202</v>
      </c>
      <c r="Q227" t="s">
        <v>7201</v>
      </c>
      <c r="R227" t="s">
        <v>5857</v>
      </c>
      <c r="S227" t="s">
        <v>5856</v>
      </c>
      <c r="T227" t="s">
        <v>5866</v>
      </c>
      <c r="U227" t="s">
        <v>5854</v>
      </c>
      <c r="V227" t="s">
        <v>7200</v>
      </c>
    </row>
    <row r="228" spans="1:22" x14ac:dyDescent="0.45">
      <c r="A228" t="s">
        <v>11760</v>
      </c>
      <c r="B228" t="s">
        <v>7199</v>
      </c>
      <c r="C228" t="s">
        <v>7198</v>
      </c>
      <c r="D228" t="s">
        <v>7197</v>
      </c>
      <c r="E228" t="s">
        <v>7196</v>
      </c>
      <c r="F228">
        <v>2022</v>
      </c>
      <c r="G228" t="s">
        <v>6157</v>
      </c>
      <c r="H228">
        <v>38</v>
      </c>
      <c r="I228">
        <v>1</v>
      </c>
      <c r="K228">
        <v>163</v>
      </c>
      <c r="L228">
        <v>180</v>
      </c>
      <c r="M228">
        <v>17</v>
      </c>
      <c r="N228">
        <v>0</v>
      </c>
      <c r="O228" t="s">
        <v>7195</v>
      </c>
      <c r="P228" t="s">
        <v>7194</v>
      </c>
      <c r="Q228" t="s">
        <v>7193</v>
      </c>
      <c r="R228" t="s">
        <v>5857</v>
      </c>
      <c r="S228" t="s">
        <v>5856</v>
      </c>
      <c r="T228" t="s">
        <v>6027</v>
      </c>
      <c r="U228" t="s">
        <v>5854</v>
      </c>
      <c r="V228" t="s">
        <v>7192</v>
      </c>
    </row>
    <row r="229" spans="1:22" x14ac:dyDescent="0.45">
      <c r="A229" t="s">
        <v>11760</v>
      </c>
      <c r="B229" t="s">
        <v>7191</v>
      </c>
      <c r="C229" t="s">
        <v>7190</v>
      </c>
      <c r="D229" t="s">
        <v>7189</v>
      </c>
      <c r="E229" t="s">
        <v>7188</v>
      </c>
      <c r="F229">
        <v>2020</v>
      </c>
      <c r="G229" t="s">
        <v>7187</v>
      </c>
      <c r="H229">
        <v>16</v>
      </c>
      <c r="I229">
        <v>11</v>
      </c>
      <c r="J229" t="s">
        <v>7186</v>
      </c>
      <c r="N229">
        <v>10</v>
      </c>
      <c r="O229" t="s">
        <v>7185</v>
      </c>
      <c r="P229" t="s">
        <v>7184</v>
      </c>
      <c r="Q229" t="s">
        <v>7183</v>
      </c>
      <c r="R229" t="s">
        <v>5901</v>
      </c>
      <c r="S229" t="s">
        <v>5856</v>
      </c>
      <c r="T229" t="s">
        <v>5866</v>
      </c>
      <c r="U229" t="s">
        <v>5854</v>
      </c>
      <c r="V229" t="s">
        <v>7182</v>
      </c>
    </row>
    <row r="230" spans="1:22" x14ac:dyDescent="0.45">
      <c r="A230" t="s">
        <v>11760</v>
      </c>
      <c r="B230" t="s">
        <v>7181</v>
      </c>
      <c r="C230" t="s">
        <v>7180</v>
      </c>
      <c r="D230" t="s">
        <v>7179</v>
      </c>
      <c r="E230" t="s">
        <v>7178</v>
      </c>
      <c r="F230">
        <v>2021</v>
      </c>
      <c r="G230" t="s">
        <v>7177</v>
      </c>
      <c r="H230">
        <v>72</v>
      </c>
      <c r="I230">
        <v>2</v>
      </c>
      <c r="K230">
        <v>155</v>
      </c>
      <c r="L230">
        <v>188</v>
      </c>
      <c r="M230">
        <v>33</v>
      </c>
      <c r="N230">
        <v>2</v>
      </c>
      <c r="O230" t="s">
        <v>7176</v>
      </c>
      <c r="P230" t="s">
        <v>7175</v>
      </c>
      <c r="Q230" t="s">
        <v>7174</v>
      </c>
      <c r="R230" t="s">
        <v>5857</v>
      </c>
      <c r="S230" t="s">
        <v>5856</v>
      </c>
      <c r="U230" t="s">
        <v>5854</v>
      </c>
      <c r="V230" t="s">
        <v>7173</v>
      </c>
    </row>
    <row r="231" spans="1:22" x14ac:dyDescent="0.45">
      <c r="A231" t="s">
        <v>11760</v>
      </c>
      <c r="B231" t="s">
        <v>7172</v>
      </c>
      <c r="C231" t="s">
        <v>7171</v>
      </c>
      <c r="D231" t="s">
        <v>7170</v>
      </c>
      <c r="E231" t="s">
        <v>7169</v>
      </c>
      <c r="F231">
        <v>2020</v>
      </c>
      <c r="G231" t="s">
        <v>7168</v>
      </c>
      <c r="H231">
        <v>9</v>
      </c>
      <c r="I231">
        <v>8</v>
      </c>
      <c r="K231">
        <v>1086</v>
      </c>
      <c r="L231">
        <v>1094</v>
      </c>
      <c r="M231">
        <v>8</v>
      </c>
      <c r="N231">
        <v>31</v>
      </c>
      <c r="O231" t="s">
        <v>7167</v>
      </c>
      <c r="P231" t="s">
        <v>7166</v>
      </c>
      <c r="Q231" t="s">
        <v>7165</v>
      </c>
      <c r="R231" t="s">
        <v>5901</v>
      </c>
      <c r="S231" t="s">
        <v>5856</v>
      </c>
      <c r="U231" t="s">
        <v>5854</v>
      </c>
      <c r="V231" t="s">
        <v>7164</v>
      </c>
    </row>
    <row r="232" spans="1:22" x14ac:dyDescent="0.45">
      <c r="A232" t="s">
        <v>11760</v>
      </c>
      <c r="B232" t="s">
        <v>7163</v>
      </c>
      <c r="C232" t="s">
        <v>7162</v>
      </c>
      <c r="D232" t="s">
        <v>7161</v>
      </c>
      <c r="E232" t="s">
        <v>7160</v>
      </c>
      <c r="F232">
        <v>2021</v>
      </c>
      <c r="G232" t="s">
        <v>7159</v>
      </c>
      <c r="H232">
        <v>17</v>
      </c>
      <c r="I232">
        <v>5</v>
      </c>
      <c r="K232">
        <v>480</v>
      </c>
      <c r="L232">
        <v>515</v>
      </c>
      <c r="M232">
        <v>35</v>
      </c>
      <c r="N232">
        <v>9</v>
      </c>
      <c r="O232" t="s">
        <v>7158</v>
      </c>
      <c r="P232" t="s">
        <v>7157</v>
      </c>
      <c r="Q232" t="s">
        <v>7156</v>
      </c>
      <c r="R232" t="s">
        <v>5857</v>
      </c>
      <c r="S232" t="s">
        <v>5856</v>
      </c>
      <c r="U232" t="s">
        <v>5854</v>
      </c>
      <c r="V232" t="s">
        <v>7155</v>
      </c>
    </row>
    <row r="233" spans="1:22" x14ac:dyDescent="0.45">
      <c r="A233" t="s">
        <v>11760</v>
      </c>
      <c r="B233" t="s">
        <v>7154</v>
      </c>
      <c r="C233" t="s">
        <v>7153</v>
      </c>
      <c r="D233" t="s">
        <v>7152</v>
      </c>
      <c r="E233" t="s">
        <v>7151</v>
      </c>
      <c r="F233">
        <v>2022</v>
      </c>
      <c r="G233" t="s">
        <v>6087</v>
      </c>
      <c r="H233">
        <v>15</v>
      </c>
      <c r="I233">
        <v>6</v>
      </c>
      <c r="J233">
        <v>2066</v>
      </c>
      <c r="N233">
        <v>12</v>
      </c>
      <c r="O233" t="s">
        <v>7150</v>
      </c>
      <c r="P233" t="s">
        <v>7149</v>
      </c>
      <c r="Q233" t="s">
        <v>7148</v>
      </c>
      <c r="R233" t="s">
        <v>5857</v>
      </c>
      <c r="S233" t="s">
        <v>5856</v>
      </c>
      <c r="T233" t="s">
        <v>5855</v>
      </c>
      <c r="U233" t="s">
        <v>5854</v>
      </c>
      <c r="V233" t="s">
        <v>7147</v>
      </c>
    </row>
    <row r="234" spans="1:22" x14ac:dyDescent="0.45">
      <c r="A234" t="s">
        <v>11760</v>
      </c>
      <c r="B234" t="s">
        <v>7146</v>
      </c>
      <c r="C234" t="s">
        <v>7145</v>
      </c>
      <c r="D234" t="s">
        <v>7144</v>
      </c>
      <c r="E234" t="s">
        <v>7143</v>
      </c>
      <c r="F234">
        <v>2022</v>
      </c>
      <c r="G234" t="s">
        <v>7142</v>
      </c>
      <c r="H234">
        <v>39</v>
      </c>
      <c r="I234">
        <v>1</v>
      </c>
      <c r="N234">
        <v>2</v>
      </c>
      <c r="O234" t="s">
        <v>7141</v>
      </c>
      <c r="P234" t="s">
        <v>7140</v>
      </c>
      <c r="Q234" t="s">
        <v>7139</v>
      </c>
      <c r="R234" t="s">
        <v>5857</v>
      </c>
      <c r="S234" t="s">
        <v>5856</v>
      </c>
      <c r="T234" t="s">
        <v>5935</v>
      </c>
      <c r="U234" t="s">
        <v>5854</v>
      </c>
      <c r="V234" t="s">
        <v>7138</v>
      </c>
    </row>
    <row r="235" spans="1:22" x14ac:dyDescent="0.45">
      <c r="A235" t="s">
        <v>11760</v>
      </c>
      <c r="B235" t="s">
        <v>7137</v>
      </c>
      <c r="C235" t="s">
        <v>7136</v>
      </c>
      <c r="D235" t="s">
        <v>7135</v>
      </c>
      <c r="E235" t="s">
        <v>1207</v>
      </c>
      <c r="F235">
        <v>2021</v>
      </c>
      <c r="G235" t="s">
        <v>930</v>
      </c>
      <c r="H235" t="s">
        <v>1206</v>
      </c>
      <c r="J235">
        <v>108291</v>
      </c>
      <c r="N235">
        <v>11</v>
      </c>
      <c r="O235" t="s">
        <v>7134</v>
      </c>
      <c r="P235" t="s">
        <v>7133</v>
      </c>
      <c r="Q235" t="s">
        <v>7132</v>
      </c>
      <c r="R235" t="s">
        <v>5857</v>
      </c>
      <c r="S235" t="s">
        <v>5856</v>
      </c>
      <c r="T235" t="s">
        <v>6521</v>
      </c>
      <c r="U235" t="s">
        <v>5854</v>
      </c>
      <c r="V235" t="s">
        <v>7131</v>
      </c>
    </row>
    <row r="236" spans="1:22" x14ac:dyDescent="0.45">
      <c r="A236" t="s">
        <v>11760</v>
      </c>
      <c r="B236" t="s">
        <v>7130</v>
      </c>
      <c r="C236" t="s">
        <v>7129</v>
      </c>
      <c r="D236" t="s">
        <v>7128</v>
      </c>
      <c r="E236" t="s">
        <v>7127</v>
      </c>
      <c r="F236">
        <v>2021</v>
      </c>
      <c r="G236" t="s">
        <v>488</v>
      </c>
      <c r="H236">
        <v>9</v>
      </c>
      <c r="J236">
        <v>9514497</v>
      </c>
      <c r="K236">
        <v>114715</v>
      </c>
      <c r="L236">
        <v>114726</v>
      </c>
      <c r="M236">
        <v>11</v>
      </c>
      <c r="N236">
        <v>4</v>
      </c>
      <c r="O236" t="s">
        <v>7126</v>
      </c>
      <c r="P236" t="s">
        <v>7125</v>
      </c>
      <c r="Q236" t="s">
        <v>7124</v>
      </c>
      <c r="R236" t="s">
        <v>5857</v>
      </c>
      <c r="S236" t="s">
        <v>5856</v>
      </c>
      <c r="T236" t="s">
        <v>5855</v>
      </c>
      <c r="U236" t="s">
        <v>5854</v>
      </c>
      <c r="V236" t="s">
        <v>7123</v>
      </c>
    </row>
    <row r="237" spans="1:22" x14ac:dyDescent="0.45">
      <c r="A237" t="s">
        <v>11760</v>
      </c>
      <c r="B237" t="s">
        <v>7122</v>
      </c>
      <c r="C237" t="s">
        <v>7121</v>
      </c>
      <c r="D237">
        <v>57208230143</v>
      </c>
      <c r="E237" t="s">
        <v>7120</v>
      </c>
      <c r="F237">
        <v>2021</v>
      </c>
      <c r="G237" t="s">
        <v>7119</v>
      </c>
      <c r="H237">
        <v>7</v>
      </c>
      <c r="I237">
        <v>2</v>
      </c>
      <c r="K237">
        <v>122</v>
      </c>
      <c r="L237">
        <v>130</v>
      </c>
      <c r="M237">
        <v>8</v>
      </c>
      <c r="N237">
        <v>3</v>
      </c>
      <c r="O237" t="s">
        <v>7118</v>
      </c>
      <c r="P237" t="s">
        <v>7117</v>
      </c>
      <c r="Q237" t="s">
        <v>7116</v>
      </c>
      <c r="R237" t="s">
        <v>5857</v>
      </c>
      <c r="S237" t="s">
        <v>5856</v>
      </c>
      <c r="U237" t="s">
        <v>5854</v>
      </c>
      <c r="V237" t="s">
        <v>7115</v>
      </c>
    </row>
    <row r="238" spans="1:22" x14ac:dyDescent="0.45">
      <c r="A238" t="s">
        <v>11760</v>
      </c>
      <c r="B238" t="s">
        <v>7114</v>
      </c>
      <c r="C238" t="s">
        <v>7113</v>
      </c>
      <c r="D238" t="s">
        <v>7112</v>
      </c>
      <c r="E238" t="s">
        <v>7111</v>
      </c>
      <c r="F238">
        <v>2021</v>
      </c>
      <c r="G238" t="s">
        <v>7110</v>
      </c>
      <c r="H238">
        <v>41</v>
      </c>
      <c r="I238">
        <v>4</v>
      </c>
      <c r="K238">
        <v>101</v>
      </c>
      <c r="L238">
        <v>118</v>
      </c>
      <c r="M238">
        <v>17</v>
      </c>
      <c r="N238">
        <v>0</v>
      </c>
      <c r="O238" t="s">
        <v>7109</v>
      </c>
      <c r="P238" t="s">
        <v>7108</v>
      </c>
      <c r="Q238" t="s">
        <v>7107</v>
      </c>
      <c r="R238" t="s">
        <v>5857</v>
      </c>
      <c r="S238" t="s">
        <v>5856</v>
      </c>
      <c r="U238" t="s">
        <v>5854</v>
      </c>
      <c r="V238" t="s">
        <v>7106</v>
      </c>
    </row>
    <row r="239" spans="1:22" x14ac:dyDescent="0.45">
      <c r="A239" t="s">
        <v>11760</v>
      </c>
      <c r="B239" t="s">
        <v>7105</v>
      </c>
      <c r="C239" t="s">
        <v>7104</v>
      </c>
      <c r="D239" t="s">
        <v>7103</v>
      </c>
      <c r="E239" t="s">
        <v>7102</v>
      </c>
      <c r="F239">
        <v>2021</v>
      </c>
      <c r="G239" t="s">
        <v>7101</v>
      </c>
      <c r="H239">
        <v>40</v>
      </c>
      <c r="I239">
        <v>1</v>
      </c>
      <c r="K239">
        <v>95</v>
      </c>
      <c r="L239">
        <v>111</v>
      </c>
      <c r="M239">
        <v>16</v>
      </c>
      <c r="N239">
        <v>12</v>
      </c>
      <c r="O239" t="s">
        <v>7100</v>
      </c>
      <c r="P239" t="s">
        <v>7099</v>
      </c>
      <c r="Q239" t="s">
        <v>7098</v>
      </c>
      <c r="R239" t="s">
        <v>5857</v>
      </c>
      <c r="S239" t="s">
        <v>5856</v>
      </c>
      <c r="T239" t="s">
        <v>5935</v>
      </c>
      <c r="U239" t="s">
        <v>5854</v>
      </c>
      <c r="V239" t="s">
        <v>7097</v>
      </c>
    </row>
    <row r="240" spans="1:22" x14ac:dyDescent="0.45">
      <c r="A240" t="s">
        <v>11760</v>
      </c>
      <c r="B240" t="s">
        <v>7096</v>
      </c>
      <c r="C240" t="s">
        <v>7095</v>
      </c>
      <c r="D240">
        <v>57226114123</v>
      </c>
      <c r="E240" t="s">
        <v>7094</v>
      </c>
      <c r="F240">
        <v>2021</v>
      </c>
      <c r="G240" t="s">
        <v>7093</v>
      </c>
      <c r="H240">
        <v>4</v>
      </c>
      <c r="I240">
        <v>4</v>
      </c>
      <c r="K240">
        <v>346</v>
      </c>
      <c r="L240">
        <v>361</v>
      </c>
      <c r="M240">
        <v>15</v>
      </c>
      <c r="N240">
        <v>0</v>
      </c>
      <c r="O240" t="s">
        <v>7092</v>
      </c>
      <c r="P240" t="s">
        <v>7091</v>
      </c>
      <c r="Q240" t="s">
        <v>7090</v>
      </c>
      <c r="R240" t="s">
        <v>5857</v>
      </c>
      <c r="S240" t="s">
        <v>5856</v>
      </c>
      <c r="U240" t="s">
        <v>5854</v>
      </c>
      <c r="V240" t="s">
        <v>7089</v>
      </c>
    </row>
    <row r="241" spans="1:22" x14ac:dyDescent="0.45">
      <c r="A241" t="s">
        <v>11760</v>
      </c>
      <c r="B241" t="s">
        <v>7088</v>
      </c>
      <c r="C241" t="s">
        <v>7087</v>
      </c>
      <c r="D241" t="s">
        <v>7086</v>
      </c>
      <c r="E241" t="s">
        <v>7085</v>
      </c>
      <c r="F241">
        <v>2022</v>
      </c>
      <c r="G241" t="s">
        <v>7084</v>
      </c>
      <c r="H241">
        <v>28</v>
      </c>
      <c r="I241">
        <v>2</v>
      </c>
      <c r="K241">
        <v>532</v>
      </c>
      <c r="L241">
        <v>554</v>
      </c>
      <c r="M241">
        <v>22</v>
      </c>
      <c r="N241">
        <v>11</v>
      </c>
      <c r="O241" t="s">
        <v>7083</v>
      </c>
      <c r="P241" t="s">
        <v>7082</v>
      </c>
      <c r="Q241" t="s">
        <v>7081</v>
      </c>
      <c r="R241" t="s">
        <v>5857</v>
      </c>
      <c r="S241" t="s">
        <v>5856</v>
      </c>
      <c r="U241" t="s">
        <v>5854</v>
      </c>
      <c r="V241" t="s">
        <v>7080</v>
      </c>
    </row>
    <row r="242" spans="1:22" x14ac:dyDescent="0.45">
      <c r="A242" t="s">
        <v>11760</v>
      </c>
      <c r="B242" t="s">
        <v>7079</v>
      </c>
      <c r="C242" t="s">
        <v>7078</v>
      </c>
      <c r="D242" t="s">
        <v>7077</v>
      </c>
      <c r="E242" t="s">
        <v>3966</v>
      </c>
      <c r="F242">
        <v>2022</v>
      </c>
      <c r="G242" t="s">
        <v>3965</v>
      </c>
      <c r="H242">
        <v>44</v>
      </c>
      <c r="I242">
        <v>1</v>
      </c>
      <c r="K242">
        <v>17</v>
      </c>
      <c r="L242">
        <v>28</v>
      </c>
      <c r="M242">
        <v>11</v>
      </c>
      <c r="N242">
        <v>20</v>
      </c>
      <c r="O242" t="s">
        <v>7076</v>
      </c>
      <c r="P242" t="s">
        <v>7075</v>
      </c>
      <c r="Q242" t="s">
        <v>7074</v>
      </c>
      <c r="R242" t="s">
        <v>5857</v>
      </c>
      <c r="S242" t="s">
        <v>5856</v>
      </c>
      <c r="T242" t="s">
        <v>6607</v>
      </c>
      <c r="U242" t="s">
        <v>5854</v>
      </c>
      <c r="V242" t="s">
        <v>7073</v>
      </c>
    </row>
    <row r="243" spans="1:22" x14ac:dyDescent="0.45">
      <c r="A243" t="s">
        <v>11760</v>
      </c>
      <c r="B243" t="s">
        <v>7072</v>
      </c>
      <c r="C243" t="s">
        <v>7071</v>
      </c>
      <c r="D243" t="s">
        <v>7070</v>
      </c>
      <c r="E243" t="s">
        <v>7069</v>
      </c>
      <c r="F243">
        <v>2022</v>
      </c>
      <c r="G243" t="s">
        <v>7068</v>
      </c>
      <c r="H243">
        <v>7</v>
      </c>
      <c r="J243">
        <v>950212</v>
      </c>
      <c r="N243">
        <v>8</v>
      </c>
      <c r="O243" t="s">
        <v>7067</v>
      </c>
      <c r="P243" t="s">
        <v>7066</v>
      </c>
      <c r="Q243" t="s">
        <v>7065</v>
      </c>
      <c r="R243" t="s">
        <v>5857</v>
      </c>
      <c r="S243" t="s">
        <v>5856</v>
      </c>
      <c r="T243" t="s">
        <v>5866</v>
      </c>
      <c r="U243" t="s">
        <v>5854</v>
      </c>
      <c r="V243" t="s">
        <v>7064</v>
      </c>
    </row>
    <row r="244" spans="1:22" x14ac:dyDescent="0.45">
      <c r="A244" t="s">
        <v>11760</v>
      </c>
      <c r="B244" t="s">
        <v>7063</v>
      </c>
      <c r="C244" t="s">
        <v>7062</v>
      </c>
      <c r="D244" t="s">
        <v>7061</v>
      </c>
      <c r="E244" t="s">
        <v>3992</v>
      </c>
      <c r="F244">
        <v>2021</v>
      </c>
      <c r="G244" t="s">
        <v>3991</v>
      </c>
      <c r="H244">
        <v>33</v>
      </c>
      <c r="J244">
        <v>100692</v>
      </c>
      <c r="N244">
        <v>22</v>
      </c>
      <c r="O244" t="s">
        <v>7060</v>
      </c>
      <c r="P244" t="s">
        <v>7059</v>
      </c>
      <c r="Q244" t="s">
        <v>7058</v>
      </c>
      <c r="R244" t="s">
        <v>5901</v>
      </c>
      <c r="S244" t="s">
        <v>5856</v>
      </c>
      <c r="T244" t="s">
        <v>6607</v>
      </c>
      <c r="U244" t="s">
        <v>5854</v>
      </c>
      <c r="V244" t="s">
        <v>7057</v>
      </c>
    </row>
    <row r="245" spans="1:22" x14ac:dyDescent="0.45">
      <c r="A245" t="s">
        <v>11760</v>
      </c>
      <c r="B245" t="s">
        <v>7056</v>
      </c>
      <c r="C245" t="s">
        <v>7055</v>
      </c>
      <c r="D245" t="s">
        <v>7054</v>
      </c>
      <c r="E245" t="s">
        <v>2326</v>
      </c>
      <c r="F245">
        <v>2020</v>
      </c>
      <c r="G245" t="s">
        <v>893</v>
      </c>
      <c r="H245">
        <v>110</v>
      </c>
      <c r="K245">
        <v>440</v>
      </c>
      <c r="L245">
        <v>452</v>
      </c>
      <c r="M245">
        <v>12</v>
      </c>
      <c r="N245">
        <v>12</v>
      </c>
      <c r="O245" t="s">
        <v>7053</v>
      </c>
      <c r="P245" t="s">
        <v>7052</v>
      </c>
      <c r="Q245" t="s">
        <v>7051</v>
      </c>
      <c r="R245" t="s">
        <v>5857</v>
      </c>
      <c r="S245" t="s">
        <v>5856</v>
      </c>
      <c r="U245" t="s">
        <v>5854</v>
      </c>
      <c r="V245" t="s">
        <v>7050</v>
      </c>
    </row>
    <row r="246" spans="1:22" x14ac:dyDescent="0.45">
      <c r="A246" t="s">
        <v>11760</v>
      </c>
      <c r="B246" t="s">
        <v>7049</v>
      </c>
      <c r="C246" t="s">
        <v>7048</v>
      </c>
      <c r="D246">
        <v>57190175842</v>
      </c>
      <c r="E246" t="s">
        <v>7047</v>
      </c>
      <c r="F246">
        <v>2022</v>
      </c>
      <c r="G246" t="s">
        <v>6880</v>
      </c>
      <c r="H246">
        <v>13</v>
      </c>
      <c r="I246">
        <v>1</v>
      </c>
      <c r="K246">
        <v>177</v>
      </c>
      <c r="L246">
        <v>184</v>
      </c>
      <c r="M246">
        <v>7</v>
      </c>
      <c r="N246">
        <v>2</v>
      </c>
      <c r="O246" t="s">
        <v>7046</v>
      </c>
      <c r="P246" t="s">
        <v>7045</v>
      </c>
      <c r="Q246" t="s">
        <v>7044</v>
      </c>
      <c r="R246" t="s">
        <v>5857</v>
      </c>
      <c r="S246" t="s">
        <v>5856</v>
      </c>
      <c r="U246" t="s">
        <v>5854</v>
      </c>
      <c r="V246" t="s">
        <v>7043</v>
      </c>
    </row>
    <row r="247" spans="1:22" x14ac:dyDescent="0.45">
      <c r="A247" t="s">
        <v>11760</v>
      </c>
      <c r="B247" t="s">
        <v>7042</v>
      </c>
      <c r="C247" t="s">
        <v>7041</v>
      </c>
      <c r="D247" t="s">
        <v>7040</v>
      </c>
      <c r="E247" t="s">
        <v>7039</v>
      </c>
      <c r="F247">
        <v>2021</v>
      </c>
      <c r="G247" t="s">
        <v>7038</v>
      </c>
      <c r="H247">
        <v>99</v>
      </c>
      <c r="I247">
        <v>24</v>
      </c>
      <c r="K247">
        <v>6250</v>
      </c>
      <c r="L247">
        <v>6259</v>
      </c>
      <c r="M247">
        <v>9</v>
      </c>
      <c r="N247">
        <v>0</v>
      </c>
      <c r="P247" t="s">
        <v>7037</v>
      </c>
      <c r="Q247" t="s">
        <v>7036</v>
      </c>
      <c r="R247" t="s">
        <v>5857</v>
      </c>
      <c r="S247" t="s">
        <v>5856</v>
      </c>
      <c r="U247" t="s">
        <v>5854</v>
      </c>
      <c r="V247" t="s">
        <v>7035</v>
      </c>
    </row>
    <row r="248" spans="1:22" x14ac:dyDescent="0.45">
      <c r="A248" t="s">
        <v>11760</v>
      </c>
      <c r="B248" t="s">
        <v>7034</v>
      </c>
      <c r="C248" t="s">
        <v>7033</v>
      </c>
      <c r="D248" t="s">
        <v>7032</v>
      </c>
      <c r="E248" t="s">
        <v>2008</v>
      </c>
      <c r="F248">
        <v>2020</v>
      </c>
      <c r="G248" t="s">
        <v>1717</v>
      </c>
      <c r="H248">
        <v>44</v>
      </c>
      <c r="I248">
        <v>6</v>
      </c>
      <c r="J248">
        <v>101976</v>
      </c>
      <c r="N248">
        <v>263</v>
      </c>
      <c r="O248" t="s">
        <v>7031</v>
      </c>
      <c r="P248" t="s">
        <v>7030</v>
      </c>
      <c r="Q248" t="s">
        <v>7029</v>
      </c>
      <c r="R248" t="s">
        <v>5857</v>
      </c>
      <c r="S248" t="s">
        <v>5856</v>
      </c>
      <c r="T248" t="s">
        <v>5935</v>
      </c>
      <c r="U248" t="s">
        <v>5854</v>
      </c>
      <c r="V248" t="s">
        <v>7028</v>
      </c>
    </row>
    <row r="249" spans="1:22" x14ac:dyDescent="0.45">
      <c r="A249" t="s">
        <v>11760</v>
      </c>
      <c r="B249" t="s">
        <v>7027</v>
      </c>
      <c r="C249" t="s">
        <v>7026</v>
      </c>
      <c r="D249" t="s">
        <v>7025</v>
      </c>
      <c r="E249" t="s">
        <v>7024</v>
      </c>
      <c r="F249">
        <v>2020</v>
      </c>
      <c r="G249" t="s">
        <v>6756</v>
      </c>
      <c r="H249">
        <v>47</v>
      </c>
      <c r="I249">
        <v>1</v>
      </c>
      <c r="J249">
        <v>28</v>
      </c>
      <c r="K249">
        <v>596</v>
      </c>
      <c r="L249">
        <v>627</v>
      </c>
      <c r="M249">
        <v>31</v>
      </c>
      <c r="N249">
        <v>4</v>
      </c>
      <c r="O249" t="s">
        <v>7023</v>
      </c>
      <c r="P249" t="s">
        <v>7022</v>
      </c>
      <c r="Q249" t="s">
        <v>7021</v>
      </c>
      <c r="R249" t="s">
        <v>5857</v>
      </c>
      <c r="S249" t="s">
        <v>5856</v>
      </c>
      <c r="T249" t="s">
        <v>5935</v>
      </c>
      <c r="U249" t="s">
        <v>5854</v>
      </c>
      <c r="V249" t="s">
        <v>7020</v>
      </c>
    </row>
    <row r="250" spans="1:22" x14ac:dyDescent="0.45">
      <c r="A250" t="s">
        <v>11760</v>
      </c>
      <c r="B250" t="s">
        <v>6820</v>
      </c>
      <c r="C250" t="s">
        <v>6819</v>
      </c>
      <c r="D250" t="s">
        <v>6818</v>
      </c>
      <c r="E250" t="s">
        <v>7019</v>
      </c>
      <c r="F250">
        <v>2021</v>
      </c>
      <c r="G250" t="s">
        <v>7018</v>
      </c>
      <c r="H250">
        <v>6</v>
      </c>
      <c r="I250">
        <v>3</v>
      </c>
      <c r="J250" s="4" t="s">
        <v>7017</v>
      </c>
      <c r="N250">
        <v>0</v>
      </c>
      <c r="O250" t="s">
        <v>7016</v>
      </c>
      <c r="P250" t="s">
        <v>7015</v>
      </c>
      <c r="Q250" t="s">
        <v>7014</v>
      </c>
      <c r="R250" t="s">
        <v>5857</v>
      </c>
      <c r="S250" t="s">
        <v>5856</v>
      </c>
      <c r="T250" t="s">
        <v>5866</v>
      </c>
      <c r="U250" t="s">
        <v>5854</v>
      </c>
      <c r="V250" t="s">
        <v>7013</v>
      </c>
    </row>
    <row r="251" spans="1:22" x14ac:dyDescent="0.45">
      <c r="A251" t="s">
        <v>11760</v>
      </c>
      <c r="B251" t="s">
        <v>7012</v>
      </c>
      <c r="C251" t="s">
        <v>7011</v>
      </c>
      <c r="D251" t="s">
        <v>7010</v>
      </c>
      <c r="E251" t="s">
        <v>57</v>
      </c>
      <c r="F251">
        <v>2022</v>
      </c>
      <c r="G251" t="s">
        <v>6808</v>
      </c>
      <c r="H251">
        <v>14</v>
      </c>
      <c r="I251">
        <v>1</v>
      </c>
      <c r="J251">
        <v>3</v>
      </c>
      <c r="N251">
        <v>43</v>
      </c>
      <c r="O251" t="s">
        <v>60</v>
      </c>
      <c r="P251" t="s">
        <v>7009</v>
      </c>
      <c r="Q251" t="s">
        <v>7008</v>
      </c>
      <c r="R251" t="s">
        <v>5857</v>
      </c>
      <c r="S251" t="s">
        <v>5856</v>
      </c>
      <c r="T251" t="s">
        <v>5935</v>
      </c>
      <c r="U251" t="s">
        <v>5854</v>
      </c>
      <c r="V251" t="s">
        <v>7007</v>
      </c>
    </row>
    <row r="252" spans="1:22" x14ac:dyDescent="0.45">
      <c r="A252" t="s">
        <v>11760</v>
      </c>
      <c r="B252" t="s">
        <v>7006</v>
      </c>
      <c r="C252" t="s">
        <v>7005</v>
      </c>
      <c r="D252" t="s">
        <v>7004</v>
      </c>
      <c r="E252" t="s">
        <v>7003</v>
      </c>
      <c r="F252">
        <v>2020</v>
      </c>
      <c r="G252" t="s">
        <v>7002</v>
      </c>
      <c r="H252">
        <v>11</v>
      </c>
      <c r="I252">
        <v>4</v>
      </c>
      <c r="K252">
        <v>884</v>
      </c>
      <c r="L252">
        <v>893</v>
      </c>
      <c r="M252">
        <v>9</v>
      </c>
      <c r="N252">
        <v>10</v>
      </c>
      <c r="O252" t="s">
        <v>7001</v>
      </c>
      <c r="P252" t="s">
        <v>7000</v>
      </c>
      <c r="Q252" t="s">
        <v>6999</v>
      </c>
      <c r="R252" t="s">
        <v>5901</v>
      </c>
      <c r="S252" t="s">
        <v>5856</v>
      </c>
      <c r="T252" t="s">
        <v>6027</v>
      </c>
      <c r="U252" t="s">
        <v>5854</v>
      </c>
      <c r="V252" t="s">
        <v>6998</v>
      </c>
    </row>
    <row r="253" spans="1:22" x14ac:dyDescent="0.45">
      <c r="A253" t="s">
        <v>11760</v>
      </c>
      <c r="B253" t="s">
        <v>6997</v>
      </c>
      <c r="C253" t="s">
        <v>6996</v>
      </c>
      <c r="D253" t="s">
        <v>6995</v>
      </c>
      <c r="E253" t="s">
        <v>6994</v>
      </c>
      <c r="F253">
        <v>2022</v>
      </c>
      <c r="G253" t="s">
        <v>6993</v>
      </c>
      <c r="H253">
        <v>13</v>
      </c>
      <c r="I253">
        <v>1</v>
      </c>
      <c r="K253">
        <v>20</v>
      </c>
      <c r="L253">
        <v>35</v>
      </c>
      <c r="M253">
        <v>15</v>
      </c>
      <c r="N253">
        <v>1</v>
      </c>
      <c r="P253" t="s">
        <v>6992</v>
      </c>
      <c r="Q253" t="s">
        <v>6991</v>
      </c>
      <c r="R253" t="s">
        <v>5857</v>
      </c>
      <c r="S253" t="s">
        <v>5856</v>
      </c>
      <c r="U253" t="s">
        <v>5854</v>
      </c>
      <c r="V253" t="s">
        <v>6990</v>
      </c>
    </row>
    <row r="254" spans="1:22" x14ac:dyDescent="0.45">
      <c r="A254" t="s">
        <v>11760</v>
      </c>
      <c r="B254" t="s">
        <v>6989</v>
      </c>
      <c r="C254" t="s">
        <v>6988</v>
      </c>
      <c r="D254" t="s">
        <v>6987</v>
      </c>
      <c r="E254" t="s">
        <v>6986</v>
      </c>
      <c r="F254">
        <v>2021</v>
      </c>
      <c r="G254" t="s">
        <v>6985</v>
      </c>
      <c r="H254">
        <v>2021</v>
      </c>
      <c r="I254">
        <v>1</v>
      </c>
      <c r="J254">
        <v>130</v>
      </c>
      <c r="N254">
        <v>11</v>
      </c>
      <c r="O254" t="s">
        <v>6984</v>
      </c>
      <c r="P254" t="s">
        <v>6983</v>
      </c>
      <c r="Q254" t="s">
        <v>6982</v>
      </c>
      <c r="R254" t="s">
        <v>5901</v>
      </c>
      <c r="S254" t="s">
        <v>5856</v>
      </c>
      <c r="T254" t="s">
        <v>5866</v>
      </c>
      <c r="U254" t="s">
        <v>5854</v>
      </c>
      <c r="V254" t="s">
        <v>6981</v>
      </c>
    </row>
    <row r="255" spans="1:22" x14ac:dyDescent="0.45">
      <c r="A255" t="s">
        <v>11760</v>
      </c>
      <c r="B255" t="s">
        <v>6980</v>
      </c>
      <c r="C255" t="s">
        <v>6979</v>
      </c>
      <c r="D255">
        <v>58306419800</v>
      </c>
      <c r="E255" t="s">
        <v>6978</v>
      </c>
      <c r="F255">
        <v>2022</v>
      </c>
      <c r="G255" t="s">
        <v>6977</v>
      </c>
      <c r="H255">
        <v>18</v>
      </c>
      <c r="K255">
        <v>1</v>
      </c>
      <c r="L255">
        <v>306</v>
      </c>
      <c r="M255">
        <v>305</v>
      </c>
      <c r="N255">
        <v>0</v>
      </c>
      <c r="P255" t="s">
        <v>6976</v>
      </c>
      <c r="Q255" t="s">
        <v>6975</v>
      </c>
      <c r="R255" t="s">
        <v>5857</v>
      </c>
      <c r="S255" t="s">
        <v>5856</v>
      </c>
      <c r="U255" t="s">
        <v>5854</v>
      </c>
      <c r="V255" t="s">
        <v>6974</v>
      </c>
    </row>
    <row r="256" spans="1:22" x14ac:dyDescent="0.45">
      <c r="A256" t="s">
        <v>11760</v>
      </c>
      <c r="B256" t="s">
        <v>6973</v>
      </c>
      <c r="C256" t="s">
        <v>6972</v>
      </c>
      <c r="D256" t="s">
        <v>6971</v>
      </c>
      <c r="E256" t="s">
        <v>6970</v>
      </c>
      <c r="F256">
        <v>2020</v>
      </c>
      <c r="G256" t="s">
        <v>6969</v>
      </c>
      <c r="H256">
        <v>11</v>
      </c>
      <c r="J256">
        <v>1177</v>
      </c>
      <c r="N256">
        <v>42</v>
      </c>
      <c r="O256" t="s">
        <v>6968</v>
      </c>
      <c r="P256" t="s">
        <v>6967</v>
      </c>
      <c r="Q256" t="s">
        <v>6966</v>
      </c>
      <c r="R256" t="s">
        <v>5901</v>
      </c>
      <c r="S256" t="s">
        <v>5856</v>
      </c>
      <c r="T256" t="s">
        <v>5866</v>
      </c>
      <c r="U256" t="s">
        <v>5854</v>
      </c>
      <c r="V256" t="s">
        <v>6965</v>
      </c>
    </row>
    <row r="257" spans="1:22" x14ac:dyDescent="0.45">
      <c r="A257" t="s">
        <v>11760</v>
      </c>
      <c r="B257" t="s">
        <v>6964</v>
      </c>
      <c r="C257" t="s">
        <v>6963</v>
      </c>
      <c r="D257" t="s">
        <v>6962</v>
      </c>
      <c r="E257" t="s">
        <v>6961</v>
      </c>
      <c r="F257">
        <v>2020</v>
      </c>
      <c r="G257" t="s">
        <v>6960</v>
      </c>
      <c r="H257">
        <v>50</v>
      </c>
      <c r="I257">
        <v>8</v>
      </c>
      <c r="K257">
        <v>1520</v>
      </c>
      <c r="L257">
        <v>1538</v>
      </c>
      <c r="M257">
        <v>18</v>
      </c>
      <c r="N257">
        <v>2</v>
      </c>
      <c r="O257" t="s">
        <v>6959</v>
      </c>
      <c r="P257" t="s">
        <v>6958</v>
      </c>
      <c r="Q257" t="s">
        <v>6957</v>
      </c>
      <c r="R257" t="s">
        <v>5857</v>
      </c>
      <c r="S257" t="s">
        <v>5856</v>
      </c>
      <c r="T257" t="s">
        <v>5935</v>
      </c>
      <c r="U257" t="s">
        <v>5854</v>
      </c>
      <c r="V257" t="s">
        <v>6956</v>
      </c>
    </row>
    <row r="258" spans="1:22" x14ac:dyDescent="0.45">
      <c r="A258" t="s">
        <v>11760</v>
      </c>
      <c r="B258" t="s">
        <v>6955</v>
      </c>
      <c r="C258" t="s">
        <v>6954</v>
      </c>
      <c r="D258">
        <v>24463149200</v>
      </c>
      <c r="E258" t="s">
        <v>6953</v>
      </c>
      <c r="F258">
        <v>2022</v>
      </c>
      <c r="G258" t="s">
        <v>6952</v>
      </c>
      <c r="H258">
        <v>2022</v>
      </c>
      <c r="J258">
        <v>4965556</v>
      </c>
      <c r="N258">
        <v>3</v>
      </c>
      <c r="O258" t="s">
        <v>6951</v>
      </c>
      <c r="P258" t="s">
        <v>6950</v>
      </c>
      <c r="Q258" t="s">
        <v>6949</v>
      </c>
      <c r="R258" t="s">
        <v>5857</v>
      </c>
      <c r="S258" t="s">
        <v>5856</v>
      </c>
      <c r="T258" t="s">
        <v>5855</v>
      </c>
      <c r="U258" t="s">
        <v>5854</v>
      </c>
      <c r="V258" t="s">
        <v>6948</v>
      </c>
    </row>
    <row r="259" spans="1:22" x14ac:dyDescent="0.45">
      <c r="A259" t="s">
        <v>11760</v>
      </c>
      <c r="B259" t="s">
        <v>6947</v>
      </c>
      <c r="C259" t="s">
        <v>6946</v>
      </c>
      <c r="D259" t="s">
        <v>6945</v>
      </c>
      <c r="E259" t="s">
        <v>6944</v>
      </c>
      <c r="F259">
        <v>2021</v>
      </c>
      <c r="G259" t="s">
        <v>6943</v>
      </c>
      <c r="H259">
        <v>4</v>
      </c>
      <c r="J259">
        <v>663410</v>
      </c>
      <c r="N259">
        <v>13</v>
      </c>
      <c r="O259" t="s">
        <v>6942</v>
      </c>
      <c r="P259" t="s">
        <v>6941</v>
      </c>
      <c r="Q259" t="s">
        <v>6940</v>
      </c>
      <c r="R259" t="s">
        <v>5857</v>
      </c>
      <c r="S259" t="s">
        <v>5856</v>
      </c>
      <c r="T259" t="s">
        <v>5866</v>
      </c>
      <c r="U259" t="s">
        <v>5854</v>
      </c>
      <c r="V259" t="s">
        <v>6939</v>
      </c>
    </row>
    <row r="260" spans="1:22" x14ac:dyDescent="0.45">
      <c r="A260" t="s">
        <v>11760</v>
      </c>
      <c r="B260" t="s">
        <v>6938</v>
      </c>
      <c r="C260" t="s">
        <v>6937</v>
      </c>
      <c r="D260" t="s">
        <v>6936</v>
      </c>
      <c r="E260" t="s">
        <v>6935</v>
      </c>
      <c r="F260">
        <v>2021</v>
      </c>
      <c r="G260" t="s">
        <v>6934</v>
      </c>
      <c r="H260">
        <v>2021</v>
      </c>
      <c r="I260">
        <v>2</v>
      </c>
      <c r="K260">
        <v>1</v>
      </c>
      <c r="L260">
        <v>15</v>
      </c>
      <c r="M260">
        <v>14</v>
      </c>
      <c r="N260">
        <v>0</v>
      </c>
      <c r="O260" t="s">
        <v>6933</v>
      </c>
      <c r="P260" t="s">
        <v>6932</v>
      </c>
      <c r="Q260" t="s">
        <v>6931</v>
      </c>
      <c r="R260" t="s">
        <v>5857</v>
      </c>
      <c r="S260" t="s">
        <v>5856</v>
      </c>
      <c r="U260" t="s">
        <v>5854</v>
      </c>
      <c r="V260" t="s">
        <v>6930</v>
      </c>
    </row>
    <row r="261" spans="1:22" x14ac:dyDescent="0.45">
      <c r="A261" t="s">
        <v>11760</v>
      </c>
      <c r="B261" t="s">
        <v>6929</v>
      </c>
      <c r="C261" t="s">
        <v>6928</v>
      </c>
      <c r="D261">
        <v>56218299500</v>
      </c>
      <c r="E261" t="s">
        <v>6927</v>
      </c>
      <c r="F261">
        <v>2022</v>
      </c>
      <c r="G261" t="s">
        <v>6880</v>
      </c>
      <c r="H261">
        <v>13</v>
      </c>
      <c r="I261">
        <v>1</v>
      </c>
      <c r="K261">
        <v>196</v>
      </c>
      <c r="L261">
        <v>202</v>
      </c>
      <c r="M261">
        <v>6</v>
      </c>
      <c r="N261">
        <v>0</v>
      </c>
      <c r="O261" t="s">
        <v>6926</v>
      </c>
      <c r="P261" t="s">
        <v>6925</v>
      </c>
      <c r="Q261" t="s">
        <v>6924</v>
      </c>
      <c r="R261" t="s">
        <v>5857</v>
      </c>
      <c r="S261" t="s">
        <v>5856</v>
      </c>
      <c r="U261" t="s">
        <v>5854</v>
      </c>
      <c r="V261" t="s">
        <v>6923</v>
      </c>
    </row>
    <row r="262" spans="1:22" x14ac:dyDescent="0.45">
      <c r="A262" t="s">
        <v>11760</v>
      </c>
      <c r="B262" t="s">
        <v>6922</v>
      </c>
      <c r="C262" t="s">
        <v>6921</v>
      </c>
      <c r="D262" t="s">
        <v>6920</v>
      </c>
      <c r="E262" t="s">
        <v>6919</v>
      </c>
      <c r="F262">
        <v>2021</v>
      </c>
      <c r="G262" t="s">
        <v>6515</v>
      </c>
      <c r="H262">
        <v>8</v>
      </c>
      <c r="I262">
        <v>1</v>
      </c>
      <c r="J262">
        <v>114</v>
      </c>
      <c r="N262">
        <v>35</v>
      </c>
      <c r="O262" t="s">
        <v>6918</v>
      </c>
      <c r="P262" t="s">
        <v>6917</v>
      </c>
      <c r="Q262" t="s">
        <v>6916</v>
      </c>
      <c r="R262" t="s">
        <v>5857</v>
      </c>
      <c r="S262" t="s">
        <v>5856</v>
      </c>
      <c r="T262" t="s">
        <v>5855</v>
      </c>
      <c r="U262" t="s">
        <v>5854</v>
      </c>
      <c r="V262" t="s">
        <v>6915</v>
      </c>
    </row>
    <row r="263" spans="1:22" x14ac:dyDescent="0.45">
      <c r="A263" t="s">
        <v>11760</v>
      </c>
      <c r="B263" t="s">
        <v>6914</v>
      </c>
      <c r="C263" t="s">
        <v>6913</v>
      </c>
      <c r="D263" t="s">
        <v>6912</v>
      </c>
      <c r="E263" t="s">
        <v>4405</v>
      </c>
      <c r="F263">
        <v>2022</v>
      </c>
      <c r="G263" t="s">
        <v>795</v>
      </c>
      <c r="H263">
        <v>39</v>
      </c>
      <c r="I263">
        <v>2</v>
      </c>
      <c r="J263">
        <v>101642</v>
      </c>
      <c r="N263">
        <v>25</v>
      </c>
      <c r="O263" t="s">
        <v>6911</v>
      </c>
      <c r="P263" t="s">
        <v>6910</v>
      </c>
      <c r="Q263" t="s">
        <v>6909</v>
      </c>
      <c r="R263" t="s">
        <v>5857</v>
      </c>
      <c r="S263" t="s">
        <v>5856</v>
      </c>
      <c r="T263" t="s">
        <v>5995</v>
      </c>
      <c r="U263" t="s">
        <v>5854</v>
      </c>
      <c r="V263" t="s">
        <v>6908</v>
      </c>
    </row>
    <row r="264" spans="1:22" x14ac:dyDescent="0.45">
      <c r="A264" t="s">
        <v>11760</v>
      </c>
      <c r="B264" t="s">
        <v>6907</v>
      </c>
      <c r="C264" t="s">
        <v>6906</v>
      </c>
      <c r="D264" t="s">
        <v>6905</v>
      </c>
      <c r="E264" t="s">
        <v>6904</v>
      </c>
      <c r="F264">
        <v>2022</v>
      </c>
      <c r="G264" t="s">
        <v>6903</v>
      </c>
      <c r="H264">
        <v>2022</v>
      </c>
      <c r="J264">
        <v>2892274</v>
      </c>
      <c r="N264">
        <v>2</v>
      </c>
      <c r="O264" t="s">
        <v>6902</v>
      </c>
      <c r="P264" t="s">
        <v>6901</v>
      </c>
      <c r="Q264" t="s">
        <v>6900</v>
      </c>
      <c r="R264" t="s">
        <v>5857</v>
      </c>
      <c r="S264" t="s">
        <v>5856</v>
      </c>
      <c r="T264" t="s">
        <v>5855</v>
      </c>
      <c r="U264" t="s">
        <v>5854</v>
      </c>
      <c r="V264" t="s">
        <v>6899</v>
      </c>
    </row>
    <row r="265" spans="1:22" x14ac:dyDescent="0.45">
      <c r="A265" t="s">
        <v>11760</v>
      </c>
      <c r="B265" t="s">
        <v>6811</v>
      </c>
      <c r="C265" t="s">
        <v>6810</v>
      </c>
      <c r="D265" t="s">
        <v>6809</v>
      </c>
      <c r="E265" t="s">
        <v>6898</v>
      </c>
      <c r="F265">
        <v>2021</v>
      </c>
      <c r="G265" t="s">
        <v>6515</v>
      </c>
      <c r="H265">
        <v>8</v>
      </c>
      <c r="I265">
        <v>1</v>
      </c>
      <c r="J265">
        <v>89</v>
      </c>
      <c r="N265">
        <v>25</v>
      </c>
      <c r="O265" t="s">
        <v>6897</v>
      </c>
      <c r="P265" t="s">
        <v>6896</v>
      </c>
      <c r="Q265" t="s">
        <v>6895</v>
      </c>
      <c r="R265" t="s">
        <v>5857</v>
      </c>
      <c r="S265" t="s">
        <v>5856</v>
      </c>
      <c r="T265" t="s">
        <v>5855</v>
      </c>
      <c r="U265" t="s">
        <v>5854</v>
      </c>
      <c r="V265" t="s">
        <v>6894</v>
      </c>
    </row>
    <row r="266" spans="1:22" x14ac:dyDescent="0.45">
      <c r="A266" t="s">
        <v>11760</v>
      </c>
      <c r="B266" t="s">
        <v>6893</v>
      </c>
      <c r="C266" t="s">
        <v>6892</v>
      </c>
      <c r="D266" t="s">
        <v>6891</v>
      </c>
      <c r="E266" t="s">
        <v>6890</v>
      </c>
      <c r="F266">
        <v>2021</v>
      </c>
      <c r="G266" t="s">
        <v>6889</v>
      </c>
      <c r="H266">
        <v>13</v>
      </c>
      <c r="I266">
        <v>5</v>
      </c>
      <c r="K266">
        <v>2307</v>
      </c>
      <c r="L266">
        <v>2362</v>
      </c>
      <c r="M266">
        <v>55</v>
      </c>
      <c r="N266">
        <v>20</v>
      </c>
      <c r="O266" t="s">
        <v>6888</v>
      </c>
      <c r="P266" t="s">
        <v>6887</v>
      </c>
      <c r="Q266" t="s">
        <v>6886</v>
      </c>
      <c r="R266" t="s">
        <v>5901</v>
      </c>
      <c r="S266" t="s">
        <v>5856</v>
      </c>
      <c r="T266" t="s">
        <v>5866</v>
      </c>
      <c r="U266" t="s">
        <v>5854</v>
      </c>
      <c r="V266" t="s">
        <v>6885</v>
      </c>
    </row>
    <row r="267" spans="1:22" x14ac:dyDescent="0.45">
      <c r="A267" t="s">
        <v>11760</v>
      </c>
      <c r="B267" t="s">
        <v>6884</v>
      </c>
      <c r="C267" t="s">
        <v>6883</v>
      </c>
      <c r="D267" t="s">
        <v>6882</v>
      </c>
      <c r="E267" t="s">
        <v>6881</v>
      </c>
      <c r="F267">
        <v>2022</v>
      </c>
      <c r="G267" t="s">
        <v>6880</v>
      </c>
      <c r="H267">
        <v>13</v>
      </c>
      <c r="I267">
        <v>1</v>
      </c>
      <c r="K267">
        <v>283</v>
      </c>
      <c r="L267">
        <v>290</v>
      </c>
      <c r="M267">
        <v>7</v>
      </c>
      <c r="N267">
        <v>3</v>
      </c>
      <c r="O267" t="s">
        <v>6879</v>
      </c>
      <c r="P267" t="s">
        <v>6878</v>
      </c>
      <c r="Q267" t="s">
        <v>6877</v>
      </c>
      <c r="R267" t="s">
        <v>5857</v>
      </c>
      <c r="S267" t="s">
        <v>5856</v>
      </c>
      <c r="U267" t="s">
        <v>5854</v>
      </c>
      <c r="V267" t="s">
        <v>6876</v>
      </c>
    </row>
    <row r="268" spans="1:22" x14ac:dyDescent="0.45">
      <c r="A268" t="s">
        <v>11760</v>
      </c>
      <c r="B268" t="s">
        <v>6875</v>
      </c>
      <c r="C268" t="s">
        <v>6874</v>
      </c>
      <c r="D268" t="s">
        <v>6873</v>
      </c>
      <c r="E268" t="s">
        <v>6872</v>
      </c>
      <c r="F268">
        <v>2021</v>
      </c>
      <c r="G268" t="s">
        <v>6680</v>
      </c>
      <c r="H268">
        <v>5</v>
      </c>
      <c r="K268">
        <v>826</v>
      </c>
      <c r="L268">
        <v>832</v>
      </c>
      <c r="M268">
        <v>6</v>
      </c>
      <c r="N268">
        <v>3</v>
      </c>
      <c r="O268" t="s">
        <v>6871</v>
      </c>
      <c r="P268" t="s">
        <v>6870</v>
      </c>
      <c r="Q268" t="s">
        <v>6869</v>
      </c>
      <c r="R268" t="s">
        <v>5857</v>
      </c>
      <c r="S268" t="s">
        <v>5856</v>
      </c>
      <c r="T268" t="s">
        <v>5935</v>
      </c>
      <c r="U268" t="s">
        <v>5854</v>
      </c>
      <c r="V268" t="s">
        <v>6868</v>
      </c>
    </row>
    <row r="269" spans="1:22" x14ac:dyDescent="0.45">
      <c r="A269" t="s">
        <v>11760</v>
      </c>
      <c r="B269" t="s">
        <v>6867</v>
      </c>
      <c r="C269" t="s">
        <v>6866</v>
      </c>
      <c r="D269" t="s">
        <v>6865</v>
      </c>
      <c r="E269" t="s">
        <v>3986</v>
      </c>
      <c r="F269">
        <v>2022</v>
      </c>
      <c r="G269" t="s">
        <v>662</v>
      </c>
      <c r="H269">
        <v>66</v>
      </c>
      <c r="J269">
        <v>101745</v>
      </c>
      <c r="N269">
        <v>17</v>
      </c>
      <c r="O269" t="s">
        <v>6864</v>
      </c>
      <c r="P269" t="s">
        <v>6863</v>
      </c>
      <c r="Q269" t="s">
        <v>6862</v>
      </c>
      <c r="R269" t="s">
        <v>5857</v>
      </c>
      <c r="S269" t="s">
        <v>5856</v>
      </c>
      <c r="T269" t="s">
        <v>5935</v>
      </c>
      <c r="U269" t="s">
        <v>5854</v>
      </c>
      <c r="V269" t="s">
        <v>6861</v>
      </c>
    </row>
    <row r="270" spans="1:22" x14ac:dyDescent="0.45">
      <c r="A270" t="s">
        <v>11760</v>
      </c>
      <c r="B270" t="s">
        <v>6860</v>
      </c>
      <c r="C270" t="s">
        <v>6859</v>
      </c>
      <c r="D270" t="s">
        <v>6858</v>
      </c>
      <c r="E270" t="s">
        <v>6857</v>
      </c>
      <c r="F270">
        <v>2021</v>
      </c>
      <c r="G270" t="s">
        <v>3189</v>
      </c>
      <c r="H270">
        <v>182</v>
      </c>
      <c r="J270">
        <v>111088</v>
      </c>
      <c r="N270">
        <v>26</v>
      </c>
      <c r="O270" t="s">
        <v>6856</v>
      </c>
      <c r="P270" t="s">
        <v>6855</v>
      </c>
      <c r="Q270" t="s">
        <v>6854</v>
      </c>
      <c r="R270" t="s">
        <v>5857</v>
      </c>
      <c r="S270" t="s">
        <v>5856</v>
      </c>
      <c r="T270" t="s">
        <v>5995</v>
      </c>
      <c r="U270" t="s">
        <v>5854</v>
      </c>
      <c r="V270" t="s">
        <v>6853</v>
      </c>
    </row>
    <row r="271" spans="1:22" x14ac:dyDescent="0.45">
      <c r="A271" t="s">
        <v>11760</v>
      </c>
      <c r="B271" t="s">
        <v>6852</v>
      </c>
      <c r="C271" t="s">
        <v>6851</v>
      </c>
      <c r="D271" t="s">
        <v>6850</v>
      </c>
      <c r="E271" t="s">
        <v>3922</v>
      </c>
      <c r="F271">
        <v>2022</v>
      </c>
      <c r="G271" t="s">
        <v>3921</v>
      </c>
      <c r="H271">
        <v>62</v>
      </c>
      <c r="I271" t="s">
        <v>6849</v>
      </c>
      <c r="K271">
        <v>7341</v>
      </c>
      <c r="L271">
        <v>7347</v>
      </c>
      <c r="M271">
        <v>6</v>
      </c>
      <c r="N271">
        <v>18</v>
      </c>
      <c r="O271" t="s">
        <v>6848</v>
      </c>
      <c r="P271" t="s">
        <v>6847</v>
      </c>
      <c r="Q271" t="s">
        <v>6846</v>
      </c>
      <c r="R271" t="s">
        <v>5857</v>
      </c>
      <c r="S271" t="s">
        <v>5856</v>
      </c>
      <c r="U271" t="s">
        <v>5854</v>
      </c>
      <c r="V271" t="s">
        <v>6845</v>
      </c>
    </row>
    <row r="272" spans="1:22" x14ac:dyDescent="0.45">
      <c r="A272" t="s">
        <v>11760</v>
      </c>
      <c r="B272" t="s">
        <v>6844</v>
      </c>
      <c r="C272" t="s">
        <v>6843</v>
      </c>
      <c r="D272" t="s">
        <v>6842</v>
      </c>
      <c r="E272" t="s">
        <v>670</v>
      </c>
      <c r="F272">
        <v>2021</v>
      </c>
      <c r="G272" t="s">
        <v>669</v>
      </c>
      <c r="H272">
        <v>259</v>
      </c>
      <c r="J272">
        <v>107432</v>
      </c>
      <c r="N272">
        <v>26</v>
      </c>
      <c r="O272" t="s">
        <v>6841</v>
      </c>
      <c r="P272" t="s">
        <v>6840</v>
      </c>
      <c r="Q272" t="s">
        <v>6839</v>
      </c>
      <c r="R272" t="s">
        <v>5857</v>
      </c>
      <c r="S272" t="s">
        <v>5856</v>
      </c>
      <c r="T272" t="s">
        <v>5995</v>
      </c>
      <c r="U272" t="s">
        <v>5854</v>
      </c>
      <c r="V272" t="s">
        <v>6838</v>
      </c>
    </row>
    <row r="273" spans="1:22" x14ac:dyDescent="0.45">
      <c r="A273" t="s">
        <v>11760</v>
      </c>
      <c r="B273" t="s">
        <v>6837</v>
      </c>
      <c r="C273" t="s">
        <v>6836</v>
      </c>
      <c r="D273" t="s">
        <v>6835</v>
      </c>
      <c r="E273" t="s">
        <v>634</v>
      </c>
      <c r="F273">
        <v>2020</v>
      </c>
      <c r="G273" t="s">
        <v>633</v>
      </c>
      <c r="H273">
        <v>1</v>
      </c>
      <c r="I273">
        <v>5</v>
      </c>
      <c r="J273">
        <v>100058</v>
      </c>
      <c r="N273">
        <v>27</v>
      </c>
      <c r="O273" t="s">
        <v>6834</v>
      </c>
      <c r="P273" t="s">
        <v>6833</v>
      </c>
      <c r="Q273" t="s">
        <v>6832</v>
      </c>
      <c r="R273" t="s">
        <v>5901</v>
      </c>
      <c r="S273" t="s">
        <v>5856</v>
      </c>
      <c r="T273" t="s">
        <v>5866</v>
      </c>
      <c r="U273" t="s">
        <v>5854</v>
      </c>
      <c r="V273" t="s">
        <v>6831</v>
      </c>
    </row>
    <row r="274" spans="1:22" x14ac:dyDescent="0.45">
      <c r="A274" t="s">
        <v>11760</v>
      </c>
      <c r="B274" t="s">
        <v>6830</v>
      </c>
      <c r="C274" t="s">
        <v>6829</v>
      </c>
      <c r="D274" t="s">
        <v>6828</v>
      </c>
      <c r="E274" t="s">
        <v>6827</v>
      </c>
      <c r="F274">
        <v>2021</v>
      </c>
      <c r="G274" t="s">
        <v>6826</v>
      </c>
      <c r="H274">
        <v>4</v>
      </c>
      <c r="I274">
        <v>9</v>
      </c>
      <c r="J274" t="s">
        <v>6825</v>
      </c>
      <c r="N274">
        <v>56</v>
      </c>
      <c r="O274" t="s">
        <v>6824</v>
      </c>
      <c r="P274" t="s">
        <v>6823</v>
      </c>
      <c r="Q274" t="s">
        <v>6822</v>
      </c>
      <c r="R274" t="s">
        <v>5857</v>
      </c>
      <c r="S274" t="s">
        <v>5856</v>
      </c>
      <c r="T274" t="s">
        <v>5866</v>
      </c>
      <c r="U274" t="s">
        <v>5854</v>
      </c>
      <c r="V274" t="s">
        <v>6821</v>
      </c>
    </row>
    <row r="275" spans="1:22" x14ac:dyDescent="0.45">
      <c r="A275" t="s">
        <v>11760</v>
      </c>
      <c r="B275" t="s">
        <v>6820</v>
      </c>
      <c r="C275" t="s">
        <v>6819</v>
      </c>
      <c r="D275" t="s">
        <v>6818</v>
      </c>
      <c r="E275" t="s">
        <v>6817</v>
      </c>
      <c r="F275">
        <v>2021</v>
      </c>
      <c r="G275" t="s">
        <v>6816</v>
      </c>
      <c r="H275">
        <v>6</v>
      </c>
      <c r="I275">
        <v>3</v>
      </c>
      <c r="K275">
        <v>1726</v>
      </c>
      <c r="N275">
        <v>3</v>
      </c>
      <c r="O275" t="s">
        <v>6815</v>
      </c>
      <c r="P275" t="s">
        <v>6814</v>
      </c>
      <c r="Q275" t="s">
        <v>6813</v>
      </c>
      <c r="R275" t="s">
        <v>5857</v>
      </c>
      <c r="S275" t="s">
        <v>5856</v>
      </c>
      <c r="U275" t="s">
        <v>5854</v>
      </c>
      <c r="V275" t="s">
        <v>6812</v>
      </c>
    </row>
    <row r="276" spans="1:22" x14ac:dyDescent="0.45">
      <c r="A276" t="s">
        <v>11760</v>
      </c>
      <c r="B276" t="s">
        <v>6811</v>
      </c>
      <c r="C276" t="s">
        <v>6810</v>
      </c>
      <c r="D276" t="s">
        <v>6809</v>
      </c>
      <c r="E276" t="s">
        <v>30</v>
      </c>
      <c r="F276">
        <v>2021</v>
      </c>
      <c r="G276" t="s">
        <v>6808</v>
      </c>
      <c r="H276">
        <v>13</v>
      </c>
      <c r="I276">
        <v>2</v>
      </c>
      <c r="J276">
        <v>8</v>
      </c>
      <c r="N276">
        <v>24</v>
      </c>
      <c r="O276" t="s">
        <v>35</v>
      </c>
      <c r="P276" t="s">
        <v>6807</v>
      </c>
      <c r="Q276" t="s">
        <v>6806</v>
      </c>
      <c r="R276" t="s">
        <v>5857</v>
      </c>
      <c r="S276" t="s">
        <v>5856</v>
      </c>
      <c r="U276" t="s">
        <v>5854</v>
      </c>
      <c r="V276" t="s">
        <v>6805</v>
      </c>
    </row>
    <row r="277" spans="1:22" x14ac:dyDescent="0.45">
      <c r="A277" t="s">
        <v>11760</v>
      </c>
      <c r="B277" t="s">
        <v>6804</v>
      </c>
      <c r="C277" t="s">
        <v>6803</v>
      </c>
      <c r="D277" t="s">
        <v>6802</v>
      </c>
      <c r="E277" t="s">
        <v>6801</v>
      </c>
      <c r="F277">
        <v>2021</v>
      </c>
      <c r="G277" t="s">
        <v>6800</v>
      </c>
      <c r="H277">
        <v>55</v>
      </c>
      <c r="I277">
        <v>12</v>
      </c>
      <c r="K277">
        <v>1913</v>
      </c>
      <c r="L277">
        <v>1923</v>
      </c>
      <c r="M277">
        <v>10</v>
      </c>
      <c r="N277">
        <v>43</v>
      </c>
      <c r="O277" t="s">
        <v>6799</v>
      </c>
      <c r="P277" t="s">
        <v>6798</v>
      </c>
      <c r="Q277" t="s">
        <v>6797</v>
      </c>
      <c r="R277" t="s">
        <v>5857</v>
      </c>
      <c r="S277" t="s">
        <v>5856</v>
      </c>
      <c r="T277" t="s">
        <v>5935</v>
      </c>
      <c r="U277" t="s">
        <v>5854</v>
      </c>
      <c r="V277" t="s">
        <v>6796</v>
      </c>
    </row>
    <row r="278" spans="1:22" x14ac:dyDescent="0.45">
      <c r="A278" t="s">
        <v>11760</v>
      </c>
      <c r="B278" t="s">
        <v>6795</v>
      </c>
      <c r="C278" t="s">
        <v>6794</v>
      </c>
      <c r="D278" t="s">
        <v>6793</v>
      </c>
      <c r="E278" t="s">
        <v>6792</v>
      </c>
      <c r="F278">
        <v>2022</v>
      </c>
      <c r="G278" t="s">
        <v>6157</v>
      </c>
      <c r="H278">
        <v>38</v>
      </c>
      <c r="I278">
        <v>2</v>
      </c>
      <c r="K278">
        <v>399</v>
      </c>
      <c r="L278">
        <v>412</v>
      </c>
      <c r="M278">
        <v>13</v>
      </c>
      <c r="N278">
        <v>1</v>
      </c>
      <c r="O278" t="s">
        <v>6791</v>
      </c>
      <c r="P278" t="s">
        <v>6790</v>
      </c>
      <c r="Q278" t="s">
        <v>6789</v>
      </c>
      <c r="R278" t="s">
        <v>5857</v>
      </c>
      <c r="S278" t="s">
        <v>5856</v>
      </c>
      <c r="U278" t="s">
        <v>5854</v>
      </c>
      <c r="V278" t="s">
        <v>6788</v>
      </c>
    </row>
    <row r="279" spans="1:22" x14ac:dyDescent="0.45">
      <c r="A279" t="s">
        <v>11760</v>
      </c>
      <c r="B279" t="s">
        <v>6787</v>
      </c>
      <c r="C279" t="s">
        <v>6786</v>
      </c>
      <c r="D279">
        <v>55639864400</v>
      </c>
      <c r="E279" t="s">
        <v>6785</v>
      </c>
      <c r="F279">
        <v>2021</v>
      </c>
      <c r="G279" t="s">
        <v>6784</v>
      </c>
      <c r="H279">
        <v>75</v>
      </c>
      <c r="I279" t="s">
        <v>6783</v>
      </c>
      <c r="K279">
        <v>47</v>
      </c>
      <c r="L279">
        <v>75</v>
      </c>
      <c r="M279">
        <v>28</v>
      </c>
      <c r="N279">
        <v>18</v>
      </c>
      <c r="O279" t="s">
        <v>6782</v>
      </c>
      <c r="P279" t="s">
        <v>6781</v>
      </c>
      <c r="Q279" t="s">
        <v>6780</v>
      </c>
      <c r="R279" t="s">
        <v>5857</v>
      </c>
      <c r="S279" t="s">
        <v>5856</v>
      </c>
      <c r="T279" t="s">
        <v>5995</v>
      </c>
      <c r="U279" t="s">
        <v>5854</v>
      </c>
      <c r="V279" t="s">
        <v>6779</v>
      </c>
    </row>
    <row r="280" spans="1:22" x14ac:dyDescent="0.45">
      <c r="A280" t="s">
        <v>11760</v>
      </c>
      <c r="B280" t="s">
        <v>6778</v>
      </c>
      <c r="C280" t="s">
        <v>6777</v>
      </c>
      <c r="D280" t="s">
        <v>6776</v>
      </c>
      <c r="E280" t="s">
        <v>6775</v>
      </c>
      <c r="F280">
        <v>2021</v>
      </c>
      <c r="G280" t="s">
        <v>6774</v>
      </c>
      <c r="H280">
        <v>7</v>
      </c>
      <c r="N280">
        <v>12</v>
      </c>
      <c r="O280" t="s">
        <v>6773</v>
      </c>
      <c r="P280" t="s">
        <v>6772</v>
      </c>
      <c r="Q280" t="s">
        <v>6771</v>
      </c>
      <c r="R280" t="s">
        <v>5857</v>
      </c>
      <c r="S280" t="s">
        <v>5856</v>
      </c>
      <c r="T280" t="s">
        <v>5866</v>
      </c>
      <c r="U280" t="s">
        <v>5854</v>
      </c>
      <c r="V280" t="s">
        <v>6770</v>
      </c>
    </row>
    <row r="281" spans="1:22" x14ac:dyDescent="0.45">
      <c r="A281" t="s">
        <v>11760</v>
      </c>
      <c r="B281" t="s">
        <v>6769</v>
      </c>
      <c r="C281" t="s">
        <v>6768</v>
      </c>
      <c r="D281" t="s">
        <v>6767</v>
      </c>
      <c r="E281" t="s">
        <v>6766</v>
      </c>
      <c r="F281">
        <v>2022</v>
      </c>
      <c r="G281" t="s">
        <v>6765</v>
      </c>
      <c r="H281">
        <v>2022</v>
      </c>
      <c r="J281">
        <v>6588142</v>
      </c>
      <c r="N281">
        <v>0</v>
      </c>
      <c r="O281" t="s">
        <v>6764</v>
      </c>
      <c r="P281" t="s">
        <v>6763</v>
      </c>
      <c r="Q281" t="s">
        <v>6762</v>
      </c>
      <c r="R281" t="s">
        <v>5857</v>
      </c>
      <c r="S281" t="s">
        <v>5856</v>
      </c>
      <c r="T281" t="s">
        <v>5855</v>
      </c>
      <c r="U281" t="s">
        <v>5854</v>
      </c>
      <c r="V281" t="s">
        <v>6761</v>
      </c>
    </row>
    <row r="282" spans="1:22" x14ac:dyDescent="0.45">
      <c r="A282" t="s">
        <v>11760</v>
      </c>
      <c r="B282" t="s">
        <v>6760</v>
      </c>
      <c r="C282" t="s">
        <v>6759</v>
      </c>
      <c r="D282" t="s">
        <v>6758</v>
      </c>
      <c r="E282" t="s">
        <v>6757</v>
      </c>
      <c r="F282">
        <v>2022</v>
      </c>
      <c r="G282" t="s">
        <v>6756</v>
      </c>
      <c r="H282">
        <v>50</v>
      </c>
      <c r="I282">
        <v>1</v>
      </c>
      <c r="J282">
        <v>30</v>
      </c>
      <c r="K282">
        <v>554</v>
      </c>
      <c r="L282">
        <v>575</v>
      </c>
      <c r="M282">
        <v>21</v>
      </c>
      <c r="N282">
        <v>5</v>
      </c>
      <c r="O282" t="s">
        <v>6755</v>
      </c>
      <c r="P282" t="s">
        <v>6754</v>
      </c>
      <c r="Q282" t="s">
        <v>6753</v>
      </c>
      <c r="R282" t="s">
        <v>5857</v>
      </c>
      <c r="S282" t="s">
        <v>5856</v>
      </c>
      <c r="U282" t="s">
        <v>5854</v>
      </c>
      <c r="V282" t="s">
        <v>6752</v>
      </c>
    </row>
    <row r="283" spans="1:22" x14ac:dyDescent="0.45">
      <c r="A283" t="s">
        <v>11760</v>
      </c>
      <c r="B283" t="s">
        <v>6751</v>
      </c>
      <c r="C283" t="s">
        <v>6750</v>
      </c>
      <c r="D283" t="s">
        <v>6749</v>
      </c>
      <c r="E283" t="s">
        <v>6748</v>
      </c>
      <c r="F283">
        <v>2022</v>
      </c>
      <c r="G283" t="s">
        <v>6157</v>
      </c>
      <c r="H283">
        <v>38</v>
      </c>
      <c r="I283">
        <v>3</v>
      </c>
      <c r="K283">
        <v>805</v>
      </c>
      <c r="L283">
        <v>813</v>
      </c>
      <c r="M283">
        <v>8</v>
      </c>
      <c r="N283">
        <v>0</v>
      </c>
      <c r="O283" t="s">
        <v>6747</v>
      </c>
      <c r="P283" t="s">
        <v>6746</v>
      </c>
      <c r="Q283" t="s">
        <v>6745</v>
      </c>
      <c r="R283" t="s">
        <v>5857</v>
      </c>
      <c r="S283" t="s">
        <v>5856</v>
      </c>
      <c r="T283" t="s">
        <v>6027</v>
      </c>
      <c r="U283" t="s">
        <v>5854</v>
      </c>
      <c r="V283" t="s">
        <v>6744</v>
      </c>
    </row>
    <row r="284" spans="1:22" x14ac:dyDescent="0.45">
      <c r="A284" t="s">
        <v>11760</v>
      </c>
      <c r="B284" t="s">
        <v>6743</v>
      </c>
      <c r="C284" t="s">
        <v>6742</v>
      </c>
      <c r="D284" t="s">
        <v>6741</v>
      </c>
      <c r="E284" t="s">
        <v>6740</v>
      </c>
      <c r="F284">
        <v>2020</v>
      </c>
      <c r="G284" t="s">
        <v>6739</v>
      </c>
      <c r="H284">
        <v>1</v>
      </c>
      <c r="I284">
        <v>2</v>
      </c>
      <c r="J284" t="s">
        <v>6738</v>
      </c>
      <c r="N284">
        <v>1</v>
      </c>
      <c r="O284" t="s">
        <v>6737</v>
      </c>
      <c r="P284" t="s">
        <v>6736</v>
      </c>
      <c r="Q284" t="s">
        <v>6735</v>
      </c>
      <c r="R284" t="s">
        <v>5857</v>
      </c>
      <c r="S284" t="s">
        <v>5856</v>
      </c>
      <c r="T284" t="s">
        <v>5855</v>
      </c>
      <c r="U284" t="s">
        <v>5854</v>
      </c>
      <c r="V284" t="s">
        <v>6734</v>
      </c>
    </row>
    <row r="285" spans="1:22" x14ac:dyDescent="0.45">
      <c r="A285" t="s">
        <v>11760</v>
      </c>
      <c r="B285" t="s">
        <v>6733</v>
      </c>
      <c r="C285" t="s">
        <v>6732</v>
      </c>
      <c r="D285" t="s">
        <v>6731</v>
      </c>
      <c r="E285" t="s">
        <v>6730</v>
      </c>
      <c r="F285">
        <v>2022</v>
      </c>
      <c r="G285" t="s">
        <v>6729</v>
      </c>
      <c r="H285">
        <v>18</v>
      </c>
      <c r="I285">
        <v>2</v>
      </c>
      <c r="K285">
        <v>137</v>
      </c>
      <c r="L285">
        <v>180</v>
      </c>
      <c r="M285">
        <v>43</v>
      </c>
      <c r="N285">
        <v>7</v>
      </c>
      <c r="O285" t="s">
        <v>6728</v>
      </c>
      <c r="P285" t="s">
        <v>6727</v>
      </c>
      <c r="Q285" t="s">
        <v>6726</v>
      </c>
      <c r="R285" t="s">
        <v>5857</v>
      </c>
      <c r="S285" t="s">
        <v>5856</v>
      </c>
      <c r="T285" t="s">
        <v>5935</v>
      </c>
      <c r="U285" t="s">
        <v>5854</v>
      </c>
      <c r="V285" t="s">
        <v>6725</v>
      </c>
    </row>
    <row r="286" spans="1:22" x14ac:dyDescent="0.45">
      <c r="A286" t="s">
        <v>11760</v>
      </c>
      <c r="B286" t="s">
        <v>6724</v>
      </c>
      <c r="C286" t="s">
        <v>6723</v>
      </c>
      <c r="D286" t="s">
        <v>6722</v>
      </c>
      <c r="E286" t="s">
        <v>6721</v>
      </c>
      <c r="F286">
        <v>2021</v>
      </c>
      <c r="G286" t="s">
        <v>6720</v>
      </c>
      <c r="H286">
        <v>20</v>
      </c>
      <c r="I286">
        <v>1</v>
      </c>
      <c r="K286">
        <v>1</v>
      </c>
      <c r="L286">
        <v>14</v>
      </c>
      <c r="M286">
        <v>13</v>
      </c>
      <c r="N286">
        <v>27</v>
      </c>
      <c r="O286" t="s">
        <v>6719</v>
      </c>
      <c r="P286" t="s">
        <v>6718</v>
      </c>
      <c r="Q286" t="s">
        <v>6717</v>
      </c>
      <c r="R286" t="s">
        <v>5857</v>
      </c>
      <c r="S286" t="s">
        <v>5856</v>
      </c>
      <c r="T286" t="s">
        <v>5866</v>
      </c>
      <c r="U286" t="s">
        <v>5854</v>
      </c>
      <c r="V286" t="s">
        <v>6716</v>
      </c>
    </row>
    <row r="287" spans="1:22" x14ac:dyDescent="0.45">
      <c r="A287" t="s">
        <v>11760</v>
      </c>
      <c r="B287" t="s">
        <v>6715</v>
      </c>
      <c r="C287" t="s">
        <v>6714</v>
      </c>
      <c r="D287" t="s">
        <v>6713</v>
      </c>
      <c r="E287" t="s">
        <v>6712</v>
      </c>
      <c r="F287">
        <v>2021</v>
      </c>
      <c r="G287" t="s">
        <v>6711</v>
      </c>
      <c r="H287">
        <v>9</v>
      </c>
      <c r="I287">
        <v>4</v>
      </c>
      <c r="K287">
        <v>43</v>
      </c>
      <c r="L287">
        <v>62</v>
      </c>
      <c r="M287">
        <v>19</v>
      </c>
      <c r="N287">
        <v>26</v>
      </c>
      <c r="O287" t="s">
        <v>6710</v>
      </c>
      <c r="P287" t="s">
        <v>6709</v>
      </c>
      <c r="Q287" t="s">
        <v>6708</v>
      </c>
      <c r="R287" t="s">
        <v>5857</v>
      </c>
      <c r="S287" t="s">
        <v>5856</v>
      </c>
      <c r="T287" t="s">
        <v>5855</v>
      </c>
      <c r="U287" t="s">
        <v>5854</v>
      </c>
      <c r="V287" t="s">
        <v>6707</v>
      </c>
    </row>
    <row r="288" spans="1:22" x14ac:dyDescent="0.45">
      <c r="A288" t="s">
        <v>11760</v>
      </c>
      <c r="B288" t="s">
        <v>6706</v>
      </c>
      <c r="C288" t="s">
        <v>6705</v>
      </c>
      <c r="D288" t="s">
        <v>6704</v>
      </c>
      <c r="E288" t="s">
        <v>3851</v>
      </c>
      <c r="F288">
        <v>2022</v>
      </c>
      <c r="G288" t="s">
        <v>3850</v>
      </c>
      <c r="H288">
        <v>110</v>
      </c>
      <c r="I288">
        <v>4</v>
      </c>
      <c r="K288">
        <v>600</v>
      </c>
      <c r="L288">
        <v>612</v>
      </c>
      <c r="M288">
        <v>12</v>
      </c>
      <c r="N288">
        <v>36</v>
      </c>
      <c r="O288" t="s">
        <v>6703</v>
      </c>
      <c r="P288" t="s">
        <v>6702</v>
      </c>
      <c r="Q288" t="s">
        <v>6701</v>
      </c>
      <c r="R288" t="s">
        <v>5901</v>
      </c>
      <c r="S288" t="s">
        <v>5856</v>
      </c>
      <c r="T288" t="s">
        <v>5995</v>
      </c>
      <c r="U288" t="s">
        <v>5854</v>
      </c>
      <c r="V288" t="s">
        <v>6700</v>
      </c>
    </row>
    <row r="289" spans="1:22" x14ac:dyDescent="0.45">
      <c r="A289" t="s">
        <v>11760</v>
      </c>
      <c r="B289" t="s">
        <v>6699</v>
      </c>
      <c r="C289" t="s">
        <v>6698</v>
      </c>
      <c r="D289">
        <v>57213296947</v>
      </c>
      <c r="E289" t="s">
        <v>1200</v>
      </c>
      <c r="F289">
        <v>2021</v>
      </c>
      <c r="G289" t="s">
        <v>1199</v>
      </c>
      <c r="H289">
        <v>12</v>
      </c>
      <c r="I289">
        <v>1</v>
      </c>
      <c r="K289">
        <v>1</v>
      </c>
      <c r="L289">
        <v>9</v>
      </c>
      <c r="M289">
        <v>8</v>
      </c>
      <c r="N289">
        <v>7</v>
      </c>
      <c r="O289" t="s">
        <v>6697</v>
      </c>
      <c r="P289" t="s">
        <v>6696</v>
      </c>
      <c r="Q289" t="s">
        <v>6695</v>
      </c>
      <c r="R289" t="s">
        <v>5901</v>
      </c>
      <c r="S289" t="s">
        <v>5856</v>
      </c>
      <c r="T289" t="s">
        <v>5866</v>
      </c>
      <c r="U289" t="s">
        <v>5854</v>
      </c>
      <c r="V289" t="s">
        <v>6694</v>
      </c>
    </row>
    <row r="290" spans="1:22" x14ac:dyDescent="0.45">
      <c r="A290" t="s">
        <v>11760</v>
      </c>
      <c r="B290" t="s">
        <v>6693</v>
      </c>
      <c r="C290" t="s">
        <v>6692</v>
      </c>
      <c r="D290" t="s">
        <v>6691</v>
      </c>
      <c r="E290" t="s">
        <v>6690</v>
      </c>
      <c r="F290">
        <v>2021</v>
      </c>
      <c r="G290" t="s">
        <v>6689</v>
      </c>
      <c r="H290">
        <v>5</v>
      </c>
      <c r="I290">
        <v>4</v>
      </c>
      <c r="J290">
        <v>72</v>
      </c>
      <c r="N290">
        <v>20</v>
      </c>
      <c r="O290" t="s">
        <v>6688</v>
      </c>
      <c r="P290" t="s">
        <v>6687</v>
      </c>
      <c r="Q290" t="s">
        <v>6686</v>
      </c>
      <c r="R290" t="s">
        <v>5857</v>
      </c>
      <c r="S290" t="s">
        <v>5856</v>
      </c>
      <c r="T290" t="s">
        <v>5866</v>
      </c>
      <c r="U290" t="s">
        <v>5854</v>
      </c>
      <c r="V290" t="s">
        <v>6685</v>
      </c>
    </row>
    <row r="291" spans="1:22" x14ac:dyDescent="0.45">
      <c r="A291" t="s">
        <v>11760</v>
      </c>
      <c r="B291" t="s">
        <v>6684</v>
      </c>
      <c r="C291" t="s">
        <v>6683</v>
      </c>
      <c r="D291" t="s">
        <v>6682</v>
      </c>
      <c r="E291" t="s">
        <v>6681</v>
      </c>
      <c r="F291">
        <v>2021</v>
      </c>
      <c r="G291" t="s">
        <v>6680</v>
      </c>
      <c r="H291">
        <v>5</v>
      </c>
      <c r="K291">
        <v>1034</v>
      </c>
      <c r="L291">
        <v>1043</v>
      </c>
      <c r="M291">
        <v>9</v>
      </c>
      <c r="N291">
        <v>27</v>
      </c>
      <c r="O291" t="s">
        <v>6679</v>
      </c>
      <c r="P291" t="s">
        <v>6678</v>
      </c>
      <c r="Q291" t="s">
        <v>6677</v>
      </c>
      <c r="R291" t="s">
        <v>5901</v>
      </c>
      <c r="S291" t="s">
        <v>5856</v>
      </c>
      <c r="T291" t="s">
        <v>6607</v>
      </c>
      <c r="U291" t="s">
        <v>5854</v>
      </c>
      <c r="V291" t="s">
        <v>6676</v>
      </c>
    </row>
    <row r="292" spans="1:22" x14ac:dyDescent="0.45">
      <c r="A292" t="s">
        <v>11760</v>
      </c>
      <c r="B292" t="s">
        <v>6675</v>
      </c>
      <c r="C292" t="s">
        <v>6674</v>
      </c>
      <c r="D292" t="s">
        <v>6673</v>
      </c>
      <c r="E292" t="s">
        <v>6672</v>
      </c>
      <c r="F292">
        <v>2021</v>
      </c>
      <c r="G292" t="s">
        <v>6259</v>
      </c>
      <c r="H292">
        <v>13</v>
      </c>
      <c r="I292">
        <v>21</v>
      </c>
      <c r="J292">
        <v>12183</v>
      </c>
      <c r="N292">
        <v>27</v>
      </c>
      <c r="O292" t="s">
        <v>6671</v>
      </c>
      <c r="P292" t="s">
        <v>6670</v>
      </c>
      <c r="Q292" t="s">
        <v>6669</v>
      </c>
      <c r="R292" t="s">
        <v>5857</v>
      </c>
      <c r="S292" t="s">
        <v>5856</v>
      </c>
      <c r="T292" t="s">
        <v>5866</v>
      </c>
      <c r="U292" t="s">
        <v>5854</v>
      </c>
      <c r="V292" t="s">
        <v>6668</v>
      </c>
    </row>
    <row r="293" spans="1:22" x14ac:dyDescent="0.45">
      <c r="A293" t="s">
        <v>11760</v>
      </c>
      <c r="B293" t="s">
        <v>6667</v>
      </c>
      <c r="C293" t="s">
        <v>6666</v>
      </c>
      <c r="D293" t="s">
        <v>6665</v>
      </c>
      <c r="E293" t="s">
        <v>6664</v>
      </c>
      <c r="F293">
        <v>2022</v>
      </c>
      <c r="G293" t="s">
        <v>6663</v>
      </c>
      <c r="H293">
        <v>41</v>
      </c>
      <c r="I293">
        <v>2</v>
      </c>
      <c r="K293">
        <v>212</v>
      </c>
      <c r="L293">
        <v>218</v>
      </c>
      <c r="M293">
        <v>6</v>
      </c>
      <c r="N293">
        <v>28</v>
      </c>
      <c r="O293" t="s">
        <v>6662</v>
      </c>
      <c r="P293" t="s">
        <v>6661</v>
      </c>
      <c r="Q293" t="s">
        <v>6660</v>
      </c>
      <c r="R293" t="s">
        <v>5857</v>
      </c>
      <c r="S293" t="s">
        <v>5856</v>
      </c>
      <c r="T293" t="s">
        <v>6607</v>
      </c>
      <c r="U293" t="s">
        <v>5854</v>
      </c>
      <c r="V293" t="s">
        <v>6659</v>
      </c>
    </row>
    <row r="294" spans="1:22" x14ac:dyDescent="0.45">
      <c r="A294" t="s">
        <v>11760</v>
      </c>
      <c r="B294" t="s">
        <v>6658</v>
      </c>
      <c r="C294" t="s">
        <v>6657</v>
      </c>
      <c r="D294" t="s">
        <v>6656</v>
      </c>
      <c r="E294" t="s">
        <v>6655</v>
      </c>
      <c r="F294">
        <v>2022</v>
      </c>
      <c r="G294" t="s">
        <v>6654</v>
      </c>
      <c r="H294">
        <v>17</v>
      </c>
      <c r="I294">
        <v>4</v>
      </c>
      <c r="K294">
        <v>76</v>
      </c>
      <c r="L294">
        <v>99</v>
      </c>
      <c r="M294">
        <v>23</v>
      </c>
      <c r="N294">
        <v>0</v>
      </c>
      <c r="O294" t="s">
        <v>6653</v>
      </c>
      <c r="P294" t="s">
        <v>6652</v>
      </c>
      <c r="Q294" t="s">
        <v>6651</v>
      </c>
      <c r="R294" t="s">
        <v>5857</v>
      </c>
      <c r="S294" t="s">
        <v>5856</v>
      </c>
      <c r="T294" t="s">
        <v>5855</v>
      </c>
      <c r="U294" t="s">
        <v>5854</v>
      </c>
      <c r="V294" t="s">
        <v>6650</v>
      </c>
    </row>
    <row r="295" spans="1:22" x14ac:dyDescent="0.45">
      <c r="A295" t="s">
        <v>11760</v>
      </c>
      <c r="B295" t="s">
        <v>6649</v>
      </c>
      <c r="C295" t="s">
        <v>6648</v>
      </c>
      <c r="D295" t="s">
        <v>6647</v>
      </c>
      <c r="E295" t="s">
        <v>6646</v>
      </c>
      <c r="F295">
        <v>2021</v>
      </c>
      <c r="G295" t="s">
        <v>6645</v>
      </c>
      <c r="H295">
        <v>9</v>
      </c>
      <c r="J295">
        <v>756675</v>
      </c>
      <c r="N295">
        <v>18</v>
      </c>
      <c r="O295" t="s">
        <v>6644</v>
      </c>
      <c r="P295" t="s">
        <v>6643</v>
      </c>
      <c r="Q295" t="s">
        <v>6642</v>
      </c>
      <c r="R295" t="s">
        <v>5857</v>
      </c>
      <c r="S295" t="s">
        <v>5856</v>
      </c>
      <c r="T295" t="s">
        <v>5935</v>
      </c>
      <c r="U295" t="s">
        <v>5854</v>
      </c>
      <c r="V295" t="s">
        <v>6641</v>
      </c>
    </row>
    <row r="296" spans="1:22" x14ac:dyDescent="0.45">
      <c r="A296" t="s">
        <v>11760</v>
      </c>
      <c r="B296" t="s">
        <v>6640</v>
      </c>
      <c r="C296" t="s">
        <v>6639</v>
      </c>
      <c r="D296" t="s">
        <v>6638</v>
      </c>
      <c r="E296" t="s">
        <v>6637</v>
      </c>
      <c r="F296">
        <v>2021</v>
      </c>
      <c r="G296" t="s">
        <v>6636</v>
      </c>
      <c r="H296">
        <v>2021</v>
      </c>
      <c r="I296">
        <v>57</v>
      </c>
      <c r="K296">
        <v>3</v>
      </c>
      <c r="L296">
        <v>9</v>
      </c>
      <c r="M296">
        <v>6</v>
      </c>
      <c r="N296">
        <v>2</v>
      </c>
      <c r="O296" t="s">
        <v>6635</v>
      </c>
      <c r="P296" t="s">
        <v>6634</v>
      </c>
      <c r="Q296" t="s">
        <v>6633</v>
      </c>
      <c r="R296" t="s">
        <v>5857</v>
      </c>
      <c r="S296" t="s">
        <v>5856</v>
      </c>
      <c r="T296" t="s">
        <v>6027</v>
      </c>
      <c r="U296" t="s">
        <v>5854</v>
      </c>
      <c r="V296" t="s">
        <v>6632</v>
      </c>
    </row>
    <row r="297" spans="1:22" x14ac:dyDescent="0.45">
      <c r="A297" t="s">
        <v>11760</v>
      </c>
      <c r="B297" t="s">
        <v>6631</v>
      </c>
      <c r="C297" t="s">
        <v>6630</v>
      </c>
      <c r="D297">
        <v>56578665400</v>
      </c>
      <c r="E297" t="s">
        <v>6629</v>
      </c>
      <c r="F297">
        <v>2022</v>
      </c>
      <c r="G297" t="s">
        <v>6628</v>
      </c>
      <c r="H297">
        <v>123</v>
      </c>
      <c r="I297">
        <v>4</v>
      </c>
      <c r="K297">
        <v>3661</v>
      </c>
      <c r="L297">
        <v>3697</v>
      </c>
      <c r="M297">
        <v>36</v>
      </c>
      <c r="N297">
        <v>27</v>
      </c>
      <c r="O297" t="s">
        <v>6627</v>
      </c>
      <c r="P297" t="s">
        <v>6626</v>
      </c>
      <c r="Q297" t="s">
        <v>6625</v>
      </c>
      <c r="R297" t="s">
        <v>5857</v>
      </c>
      <c r="S297" t="s">
        <v>5856</v>
      </c>
      <c r="T297" t="s">
        <v>6521</v>
      </c>
      <c r="U297" t="s">
        <v>5854</v>
      </c>
      <c r="V297" t="s">
        <v>6624</v>
      </c>
    </row>
    <row r="298" spans="1:22" x14ac:dyDescent="0.45">
      <c r="A298" t="s">
        <v>11760</v>
      </c>
      <c r="B298" t="s">
        <v>6623</v>
      </c>
      <c r="C298" t="s">
        <v>6622</v>
      </c>
      <c r="D298" t="s">
        <v>6621</v>
      </c>
      <c r="E298" t="s">
        <v>6620</v>
      </c>
      <c r="F298">
        <v>2022</v>
      </c>
      <c r="G298" t="s">
        <v>6558</v>
      </c>
      <c r="H298">
        <v>30</v>
      </c>
      <c r="I298">
        <v>9</v>
      </c>
      <c r="K298">
        <v>1638</v>
      </c>
      <c r="L298">
        <v>1655</v>
      </c>
      <c r="M298">
        <v>17</v>
      </c>
      <c r="N298">
        <v>14</v>
      </c>
      <c r="O298" t="s">
        <v>6619</v>
      </c>
      <c r="P298" t="s">
        <v>6618</v>
      </c>
      <c r="Q298" t="s">
        <v>6617</v>
      </c>
      <c r="R298" t="s">
        <v>5857</v>
      </c>
      <c r="S298" t="s">
        <v>5856</v>
      </c>
      <c r="T298" t="s">
        <v>5935</v>
      </c>
      <c r="U298" t="s">
        <v>5854</v>
      </c>
      <c r="V298" t="s">
        <v>6616</v>
      </c>
    </row>
    <row r="299" spans="1:22" x14ac:dyDescent="0.45">
      <c r="A299" t="s">
        <v>11760</v>
      </c>
      <c r="B299" t="s">
        <v>6615</v>
      </c>
      <c r="C299" t="s">
        <v>6614</v>
      </c>
      <c r="D299" t="s">
        <v>6613</v>
      </c>
      <c r="E299" t="s">
        <v>6612</v>
      </c>
      <c r="F299">
        <v>2020</v>
      </c>
      <c r="G299" t="s">
        <v>6611</v>
      </c>
      <c r="H299">
        <v>71</v>
      </c>
      <c r="I299">
        <v>12</v>
      </c>
      <c r="K299">
        <v>1439</v>
      </c>
      <c r="L299">
        <v>1454</v>
      </c>
      <c r="M299">
        <v>15</v>
      </c>
      <c r="N299">
        <v>18</v>
      </c>
      <c r="O299" t="s">
        <v>6610</v>
      </c>
      <c r="P299" t="s">
        <v>6609</v>
      </c>
      <c r="Q299" t="s">
        <v>6608</v>
      </c>
      <c r="R299" t="s">
        <v>5857</v>
      </c>
      <c r="S299" t="s">
        <v>5856</v>
      </c>
      <c r="T299" t="s">
        <v>6607</v>
      </c>
      <c r="U299" t="s">
        <v>5854</v>
      </c>
      <c r="V299" t="s">
        <v>6606</v>
      </c>
    </row>
    <row r="300" spans="1:22" x14ac:dyDescent="0.45">
      <c r="A300" t="s">
        <v>11760</v>
      </c>
      <c r="B300" t="s">
        <v>6605</v>
      </c>
      <c r="C300" t="s">
        <v>6604</v>
      </c>
      <c r="D300" t="s">
        <v>6603</v>
      </c>
      <c r="E300" t="s">
        <v>6602</v>
      </c>
      <c r="F300">
        <v>2020</v>
      </c>
      <c r="G300" t="s">
        <v>6601</v>
      </c>
      <c r="H300">
        <v>7</v>
      </c>
      <c r="J300">
        <v>100102</v>
      </c>
      <c r="N300">
        <v>117</v>
      </c>
      <c r="O300" t="s">
        <v>6600</v>
      </c>
      <c r="P300" t="s">
        <v>6599</v>
      </c>
      <c r="Q300" t="s">
        <v>6598</v>
      </c>
      <c r="R300" t="s">
        <v>5857</v>
      </c>
      <c r="S300" t="s">
        <v>5856</v>
      </c>
      <c r="T300" t="s">
        <v>5866</v>
      </c>
      <c r="U300" t="s">
        <v>5854</v>
      </c>
      <c r="V300" t="s">
        <v>6597</v>
      </c>
    </row>
    <row r="301" spans="1:22" x14ac:dyDescent="0.45">
      <c r="A301" t="s">
        <v>11760</v>
      </c>
      <c r="B301" t="s">
        <v>6596</v>
      </c>
      <c r="C301" t="s">
        <v>6595</v>
      </c>
      <c r="D301" t="s">
        <v>6594</v>
      </c>
      <c r="E301" t="s">
        <v>6593</v>
      </c>
      <c r="F301">
        <v>2021</v>
      </c>
      <c r="G301" t="s">
        <v>6592</v>
      </c>
      <c r="H301">
        <v>6</v>
      </c>
      <c r="I301">
        <v>4</v>
      </c>
      <c r="K301">
        <v>405</v>
      </c>
      <c r="L301">
        <v>416</v>
      </c>
      <c r="M301">
        <v>11</v>
      </c>
      <c r="N301">
        <v>21</v>
      </c>
      <c r="O301" t="s">
        <v>6591</v>
      </c>
      <c r="P301" t="s">
        <v>6590</v>
      </c>
      <c r="Q301" t="s">
        <v>6589</v>
      </c>
      <c r="R301" t="s">
        <v>5857</v>
      </c>
      <c r="S301" t="s">
        <v>5856</v>
      </c>
      <c r="U301" t="s">
        <v>5854</v>
      </c>
      <c r="V301" t="s">
        <v>6588</v>
      </c>
    </row>
    <row r="302" spans="1:22" x14ac:dyDescent="0.45">
      <c r="A302" t="s">
        <v>11760</v>
      </c>
      <c r="B302" t="s">
        <v>6587</v>
      </c>
      <c r="C302" t="s">
        <v>6586</v>
      </c>
      <c r="D302" t="s">
        <v>6585</v>
      </c>
      <c r="E302" t="s">
        <v>6584</v>
      </c>
      <c r="F302">
        <v>2018</v>
      </c>
      <c r="G302" t="s">
        <v>6583</v>
      </c>
      <c r="H302">
        <v>9</v>
      </c>
      <c r="I302">
        <v>5</v>
      </c>
      <c r="K302">
        <v>5665</v>
      </c>
      <c r="L302">
        <v>5690</v>
      </c>
      <c r="M302">
        <v>25</v>
      </c>
      <c r="N302">
        <v>361</v>
      </c>
      <c r="O302" t="s">
        <v>6582</v>
      </c>
      <c r="P302" t="s">
        <v>6581</v>
      </c>
      <c r="Q302" t="s">
        <v>6580</v>
      </c>
      <c r="R302" t="s">
        <v>5857</v>
      </c>
      <c r="S302" t="s">
        <v>5856</v>
      </c>
      <c r="T302" t="s">
        <v>5866</v>
      </c>
      <c r="U302" t="s">
        <v>5854</v>
      </c>
      <c r="V302" t="s">
        <v>6579</v>
      </c>
    </row>
    <row r="303" spans="1:22" x14ac:dyDescent="0.45">
      <c r="A303" t="s">
        <v>11760</v>
      </c>
      <c r="B303" t="s">
        <v>6578</v>
      </c>
      <c r="C303" t="s">
        <v>6577</v>
      </c>
      <c r="D303" t="s">
        <v>6576</v>
      </c>
      <c r="E303" t="s">
        <v>6575</v>
      </c>
      <c r="F303">
        <v>2020</v>
      </c>
      <c r="G303" t="s">
        <v>6157</v>
      </c>
      <c r="H303">
        <v>36</v>
      </c>
      <c r="I303">
        <v>2</v>
      </c>
      <c r="K303">
        <v>327</v>
      </c>
      <c r="L303">
        <v>330</v>
      </c>
      <c r="M303">
        <v>3</v>
      </c>
      <c r="N303">
        <v>0</v>
      </c>
      <c r="O303" t="s">
        <v>6574</v>
      </c>
      <c r="P303" t="s">
        <v>6573</v>
      </c>
      <c r="Q303" t="s">
        <v>6572</v>
      </c>
      <c r="R303" t="s">
        <v>5857</v>
      </c>
      <c r="S303" t="s">
        <v>5856</v>
      </c>
      <c r="T303" t="s">
        <v>6027</v>
      </c>
      <c r="U303" t="s">
        <v>5854</v>
      </c>
      <c r="V303" t="s">
        <v>6571</v>
      </c>
    </row>
    <row r="304" spans="1:22" x14ac:dyDescent="0.45">
      <c r="A304" t="s">
        <v>11760</v>
      </c>
      <c r="B304" t="s">
        <v>6570</v>
      </c>
      <c r="C304" t="s">
        <v>6569</v>
      </c>
      <c r="D304" t="s">
        <v>6568</v>
      </c>
      <c r="E304" t="s">
        <v>6567</v>
      </c>
      <c r="F304">
        <v>2020</v>
      </c>
      <c r="G304" t="s">
        <v>6566</v>
      </c>
      <c r="H304">
        <v>13</v>
      </c>
      <c r="I304">
        <v>3</v>
      </c>
      <c r="J304">
        <v>71</v>
      </c>
      <c r="N304">
        <v>15</v>
      </c>
      <c r="O304" t="s">
        <v>6565</v>
      </c>
      <c r="P304" t="s">
        <v>6564</v>
      </c>
      <c r="Q304" t="s">
        <v>6563</v>
      </c>
      <c r="R304" t="s">
        <v>5857</v>
      </c>
      <c r="S304" t="s">
        <v>5856</v>
      </c>
      <c r="T304" t="s">
        <v>5855</v>
      </c>
      <c r="U304" t="s">
        <v>5854</v>
      </c>
      <c r="V304" t="s">
        <v>6562</v>
      </c>
    </row>
    <row r="305" spans="1:22" x14ac:dyDescent="0.45">
      <c r="A305" t="s">
        <v>11760</v>
      </c>
      <c r="B305" t="s">
        <v>6561</v>
      </c>
      <c r="C305" t="s">
        <v>6560</v>
      </c>
      <c r="D305">
        <v>55823099800</v>
      </c>
      <c r="E305" t="s">
        <v>6559</v>
      </c>
      <c r="F305">
        <v>2017</v>
      </c>
      <c r="G305" t="s">
        <v>6558</v>
      </c>
      <c r="H305">
        <v>25</v>
      </c>
      <c r="I305">
        <v>6</v>
      </c>
      <c r="K305">
        <v>941</v>
      </c>
      <c r="L305">
        <v>957</v>
      </c>
      <c r="M305">
        <v>16</v>
      </c>
      <c r="N305">
        <v>62</v>
      </c>
      <c r="O305" t="s">
        <v>6557</v>
      </c>
      <c r="P305" t="s">
        <v>6556</v>
      </c>
      <c r="Q305" t="s">
        <v>6555</v>
      </c>
      <c r="R305" t="s">
        <v>5857</v>
      </c>
      <c r="S305" t="s">
        <v>5856</v>
      </c>
      <c r="T305" t="s">
        <v>5995</v>
      </c>
      <c r="U305" t="s">
        <v>5854</v>
      </c>
      <c r="V305" t="s">
        <v>6554</v>
      </c>
    </row>
    <row r="306" spans="1:22" x14ac:dyDescent="0.45">
      <c r="A306" t="s">
        <v>11760</v>
      </c>
      <c r="B306" t="s">
        <v>6553</v>
      </c>
      <c r="C306" t="s">
        <v>6552</v>
      </c>
      <c r="D306" t="s">
        <v>6551</v>
      </c>
      <c r="E306" t="s">
        <v>6550</v>
      </c>
      <c r="F306">
        <v>2018</v>
      </c>
      <c r="G306" t="s">
        <v>6549</v>
      </c>
      <c r="H306">
        <v>2018</v>
      </c>
      <c r="I306">
        <v>2018</v>
      </c>
      <c r="N306">
        <v>19</v>
      </c>
      <c r="O306" t="s">
        <v>6548</v>
      </c>
      <c r="P306" t="s">
        <v>6547</v>
      </c>
      <c r="Q306" t="s">
        <v>6546</v>
      </c>
      <c r="R306" t="s">
        <v>5857</v>
      </c>
      <c r="S306" t="s">
        <v>5856</v>
      </c>
      <c r="T306" t="s">
        <v>5866</v>
      </c>
      <c r="U306" t="s">
        <v>5854</v>
      </c>
      <c r="V306" t="s">
        <v>6545</v>
      </c>
    </row>
    <row r="307" spans="1:22" x14ac:dyDescent="0.45">
      <c r="A307" t="s">
        <v>11760</v>
      </c>
      <c r="B307" t="s">
        <v>6544</v>
      </c>
      <c r="C307" t="s">
        <v>6543</v>
      </c>
      <c r="D307" t="s">
        <v>6542</v>
      </c>
      <c r="E307" t="s">
        <v>6541</v>
      </c>
      <c r="F307">
        <v>2019</v>
      </c>
      <c r="G307" t="s">
        <v>6540</v>
      </c>
      <c r="H307">
        <v>8</v>
      </c>
      <c r="I307">
        <v>12</v>
      </c>
      <c r="K307">
        <v>1785</v>
      </c>
      <c r="L307">
        <v>1789</v>
      </c>
      <c r="M307">
        <v>4</v>
      </c>
      <c r="N307">
        <v>2</v>
      </c>
      <c r="O307" t="s">
        <v>6539</v>
      </c>
      <c r="P307" t="s">
        <v>6538</v>
      </c>
      <c r="Q307" t="s">
        <v>6537</v>
      </c>
      <c r="R307" t="s">
        <v>5857</v>
      </c>
      <c r="S307" t="s">
        <v>5856</v>
      </c>
      <c r="T307" t="s">
        <v>6027</v>
      </c>
      <c r="U307" t="s">
        <v>5854</v>
      </c>
      <c r="V307" t="s">
        <v>6536</v>
      </c>
    </row>
    <row r="308" spans="1:22" x14ac:dyDescent="0.45">
      <c r="A308" t="s">
        <v>11760</v>
      </c>
      <c r="B308" t="s">
        <v>6535</v>
      </c>
      <c r="C308" t="s">
        <v>6534</v>
      </c>
      <c r="D308" t="s">
        <v>6533</v>
      </c>
      <c r="E308" t="s">
        <v>543</v>
      </c>
      <c r="F308">
        <v>2019</v>
      </c>
      <c r="G308" t="s">
        <v>488</v>
      </c>
      <c r="H308">
        <v>7</v>
      </c>
      <c r="J308">
        <v>8765314</v>
      </c>
      <c r="K308">
        <v>96604</v>
      </c>
      <c r="L308">
        <v>96619</v>
      </c>
      <c r="M308">
        <v>15</v>
      </c>
      <c r="N308">
        <v>12</v>
      </c>
      <c r="O308" t="s">
        <v>539</v>
      </c>
      <c r="P308" t="s">
        <v>6532</v>
      </c>
      <c r="Q308" t="s">
        <v>6531</v>
      </c>
      <c r="R308" t="s">
        <v>5857</v>
      </c>
      <c r="S308" t="s">
        <v>5856</v>
      </c>
      <c r="T308" t="s">
        <v>5866</v>
      </c>
      <c r="U308" t="s">
        <v>5854</v>
      </c>
      <c r="V308" t="s">
        <v>6530</v>
      </c>
    </row>
    <row r="309" spans="1:22" x14ac:dyDescent="0.45">
      <c r="A309" t="s">
        <v>11760</v>
      </c>
      <c r="B309" t="s">
        <v>6529</v>
      </c>
      <c r="C309" t="s">
        <v>6528</v>
      </c>
      <c r="D309" t="s">
        <v>6527</v>
      </c>
      <c r="E309" t="s">
        <v>6526</v>
      </c>
      <c r="F309">
        <v>2018</v>
      </c>
      <c r="G309" t="s">
        <v>6525</v>
      </c>
      <c r="H309">
        <v>12</v>
      </c>
      <c r="I309">
        <v>5</v>
      </c>
      <c r="K309">
        <v>1064</v>
      </c>
      <c r="L309">
        <v>1071</v>
      </c>
      <c r="M309">
        <v>7</v>
      </c>
      <c r="N309">
        <v>72</v>
      </c>
      <c r="O309" t="s">
        <v>6524</v>
      </c>
      <c r="P309" t="s">
        <v>6523</v>
      </c>
      <c r="Q309" t="s">
        <v>6522</v>
      </c>
      <c r="R309" t="s">
        <v>5857</v>
      </c>
      <c r="S309" t="s">
        <v>5856</v>
      </c>
      <c r="T309" t="s">
        <v>6521</v>
      </c>
      <c r="U309" t="s">
        <v>5854</v>
      </c>
      <c r="V309" t="s">
        <v>6520</v>
      </c>
    </row>
    <row r="310" spans="1:22" x14ac:dyDescent="0.45">
      <c r="A310" t="s">
        <v>11760</v>
      </c>
      <c r="B310" t="s">
        <v>6519</v>
      </c>
      <c r="C310" t="s">
        <v>6518</v>
      </c>
      <c r="D310" t="s">
        <v>6517</v>
      </c>
      <c r="E310" t="s">
        <v>6516</v>
      </c>
      <c r="F310">
        <v>2019</v>
      </c>
      <c r="G310" t="s">
        <v>6515</v>
      </c>
      <c r="H310">
        <v>6</v>
      </c>
      <c r="I310">
        <v>1</v>
      </c>
      <c r="J310">
        <v>15</v>
      </c>
      <c r="N310">
        <v>86</v>
      </c>
      <c r="O310" t="s">
        <v>6514</v>
      </c>
      <c r="P310" t="s">
        <v>6513</v>
      </c>
      <c r="Q310" t="s">
        <v>6512</v>
      </c>
      <c r="R310" t="s">
        <v>5857</v>
      </c>
      <c r="S310" t="s">
        <v>5856</v>
      </c>
      <c r="T310" t="s">
        <v>5855</v>
      </c>
      <c r="U310" t="s">
        <v>5854</v>
      </c>
      <c r="V310" t="s">
        <v>6511</v>
      </c>
    </row>
    <row r="311" spans="1:22" x14ac:dyDescent="0.45">
      <c r="A311" t="s">
        <v>11760</v>
      </c>
      <c r="B311" t="s">
        <v>6510</v>
      </c>
      <c r="C311" t="s">
        <v>6509</v>
      </c>
      <c r="D311" t="s">
        <v>6508</v>
      </c>
      <c r="E311" t="s">
        <v>6507</v>
      </c>
      <c r="F311">
        <v>2018</v>
      </c>
      <c r="G311" t="s">
        <v>6506</v>
      </c>
      <c r="H311">
        <v>27</v>
      </c>
      <c r="I311">
        <v>11</v>
      </c>
      <c r="J311">
        <v>118101</v>
      </c>
      <c r="N311">
        <v>5</v>
      </c>
      <c r="O311" t="s">
        <v>6505</v>
      </c>
      <c r="P311" t="s">
        <v>6504</v>
      </c>
      <c r="Q311" t="s">
        <v>6503</v>
      </c>
      <c r="R311" t="s">
        <v>5901</v>
      </c>
      <c r="S311" t="s">
        <v>5856</v>
      </c>
      <c r="T311" t="s">
        <v>5935</v>
      </c>
      <c r="U311" t="s">
        <v>5854</v>
      </c>
      <c r="V311" t="s">
        <v>6502</v>
      </c>
    </row>
    <row r="312" spans="1:22" x14ac:dyDescent="0.45">
      <c r="A312" t="s">
        <v>11760</v>
      </c>
      <c r="B312" t="s">
        <v>6501</v>
      </c>
      <c r="C312" t="s">
        <v>6500</v>
      </c>
      <c r="D312" t="s">
        <v>6499</v>
      </c>
      <c r="E312" t="s">
        <v>6498</v>
      </c>
      <c r="F312">
        <v>2017</v>
      </c>
      <c r="G312" t="s">
        <v>6497</v>
      </c>
      <c r="H312">
        <v>14</v>
      </c>
      <c r="I312">
        <v>16</v>
      </c>
      <c r="K312">
        <v>301</v>
      </c>
      <c r="L312">
        <v>311</v>
      </c>
      <c r="M312">
        <v>10</v>
      </c>
      <c r="N312">
        <v>0</v>
      </c>
      <c r="P312" t="s">
        <v>6496</v>
      </c>
      <c r="Q312" t="s">
        <v>6495</v>
      </c>
      <c r="R312" t="s">
        <v>5857</v>
      </c>
      <c r="S312" t="s">
        <v>5856</v>
      </c>
      <c r="U312" t="s">
        <v>5854</v>
      </c>
      <c r="V312" t="s">
        <v>6494</v>
      </c>
    </row>
    <row r="313" spans="1:22" x14ac:dyDescent="0.45">
      <c r="A313" t="s">
        <v>11760</v>
      </c>
      <c r="B313" t="s">
        <v>6493</v>
      </c>
      <c r="C313" t="s">
        <v>6492</v>
      </c>
      <c r="D313" t="s">
        <v>6491</v>
      </c>
      <c r="E313" t="s">
        <v>6490</v>
      </c>
      <c r="F313">
        <v>2018</v>
      </c>
      <c r="G313" t="s">
        <v>6489</v>
      </c>
      <c r="H313">
        <v>33</v>
      </c>
      <c r="I313">
        <v>3</v>
      </c>
      <c r="J313">
        <v>8423524</v>
      </c>
      <c r="K313">
        <v>69</v>
      </c>
      <c r="L313">
        <v>76</v>
      </c>
      <c r="M313">
        <v>7</v>
      </c>
      <c r="N313">
        <v>42</v>
      </c>
      <c r="O313" t="s">
        <v>6488</v>
      </c>
      <c r="P313" t="s">
        <v>6487</v>
      </c>
      <c r="Q313" t="s">
        <v>6486</v>
      </c>
      <c r="R313" t="s">
        <v>5857</v>
      </c>
      <c r="S313" t="s">
        <v>5856</v>
      </c>
      <c r="U313" t="s">
        <v>5854</v>
      </c>
      <c r="V313" t="s">
        <v>6485</v>
      </c>
    </row>
    <row r="314" spans="1:22" x14ac:dyDescent="0.45">
      <c r="A314" t="s">
        <v>11760</v>
      </c>
      <c r="B314" t="s">
        <v>6484</v>
      </c>
      <c r="C314" t="s">
        <v>6483</v>
      </c>
      <c r="D314" t="s">
        <v>6482</v>
      </c>
      <c r="E314" t="s">
        <v>6481</v>
      </c>
      <c r="F314">
        <v>2018</v>
      </c>
      <c r="G314" t="s">
        <v>6480</v>
      </c>
      <c r="H314">
        <v>47</v>
      </c>
      <c r="I314">
        <v>2</v>
      </c>
      <c r="K314">
        <v>110</v>
      </c>
      <c r="L314">
        <v>132</v>
      </c>
      <c r="M314">
        <v>22</v>
      </c>
      <c r="N314">
        <v>2</v>
      </c>
      <c r="P314" t="s">
        <v>6479</v>
      </c>
      <c r="Q314" t="s">
        <v>6478</v>
      </c>
      <c r="R314" t="s">
        <v>5857</v>
      </c>
      <c r="S314" t="s">
        <v>5856</v>
      </c>
      <c r="U314" t="s">
        <v>5854</v>
      </c>
      <c r="V314" t="s">
        <v>6477</v>
      </c>
    </row>
    <row r="315" spans="1:22" x14ac:dyDescent="0.45">
      <c r="A315" t="s">
        <v>11760</v>
      </c>
      <c r="B315" t="s">
        <v>6476</v>
      </c>
      <c r="C315" t="s">
        <v>6475</v>
      </c>
      <c r="D315" t="s">
        <v>6474</v>
      </c>
      <c r="E315" t="s">
        <v>6473</v>
      </c>
      <c r="F315">
        <v>2017</v>
      </c>
      <c r="G315" t="s">
        <v>6472</v>
      </c>
      <c r="H315">
        <v>10</v>
      </c>
      <c r="I315">
        <v>3</v>
      </c>
      <c r="K315">
        <v>284</v>
      </c>
      <c r="L315">
        <v>306</v>
      </c>
      <c r="M315">
        <v>22</v>
      </c>
      <c r="N315">
        <v>115</v>
      </c>
      <c r="O315" t="s">
        <v>6471</v>
      </c>
      <c r="P315" t="s">
        <v>6470</v>
      </c>
      <c r="Q315" t="s">
        <v>6469</v>
      </c>
      <c r="R315" t="s">
        <v>5857</v>
      </c>
      <c r="S315" t="s">
        <v>5856</v>
      </c>
      <c r="T315" t="s">
        <v>5995</v>
      </c>
      <c r="U315" t="s">
        <v>5854</v>
      </c>
      <c r="V315" t="s">
        <v>6468</v>
      </c>
    </row>
    <row r="316" spans="1:22" x14ac:dyDescent="0.45">
      <c r="A316" t="s">
        <v>11760</v>
      </c>
      <c r="B316" t="s">
        <v>6000</v>
      </c>
      <c r="C316" t="s">
        <v>5999</v>
      </c>
      <c r="D316">
        <v>26642959500</v>
      </c>
      <c r="E316" t="s">
        <v>6467</v>
      </c>
      <c r="F316">
        <v>2018</v>
      </c>
      <c r="G316" t="s">
        <v>6466</v>
      </c>
      <c r="H316">
        <v>24</v>
      </c>
      <c r="I316">
        <v>3</v>
      </c>
      <c r="K316">
        <v>122</v>
      </c>
      <c r="L316">
        <v>126</v>
      </c>
      <c r="M316">
        <v>4</v>
      </c>
      <c r="N316">
        <v>16</v>
      </c>
      <c r="O316" t="s">
        <v>6465</v>
      </c>
      <c r="P316" t="s">
        <v>6464</v>
      </c>
      <c r="Q316" t="s">
        <v>6463</v>
      </c>
      <c r="R316" t="s">
        <v>5901</v>
      </c>
      <c r="S316" t="s">
        <v>5856</v>
      </c>
      <c r="T316" t="s">
        <v>5935</v>
      </c>
      <c r="U316" t="s">
        <v>5854</v>
      </c>
      <c r="V316" t="s">
        <v>6462</v>
      </c>
    </row>
    <row r="317" spans="1:22" x14ac:dyDescent="0.45">
      <c r="A317" t="s">
        <v>11760</v>
      </c>
      <c r="B317" t="s">
        <v>6461</v>
      </c>
      <c r="C317" t="s">
        <v>6460</v>
      </c>
      <c r="D317">
        <v>36139908900</v>
      </c>
      <c r="E317" t="s">
        <v>6459</v>
      </c>
      <c r="F317">
        <v>2019</v>
      </c>
      <c r="G317" t="s">
        <v>6174</v>
      </c>
      <c r="H317">
        <v>43</v>
      </c>
      <c r="I317">
        <v>6</v>
      </c>
      <c r="K317">
        <v>986</v>
      </c>
      <c r="L317">
        <v>1002</v>
      </c>
      <c r="M317">
        <v>16</v>
      </c>
      <c r="N317">
        <v>15</v>
      </c>
      <c r="O317" t="s">
        <v>6458</v>
      </c>
      <c r="P317" t="s">
        <v>6457</v>
      </c>
      <c r="Q317" t="s">
        <v>6456</v>
      </c>
      <c r="R317" t="s">
        <v>5857</v>
      </c>
      <c r="S317" t="s">
        <v>5856</v>
      </c>
      <c r="T317" t="s">
        <v>5935</v>
      </c>
      <c r="U317" t="s">
        <v>5854</v>
      </c>
      <c r="V317" t="s">
        <v>6455</v>
      </c>
    </row>
    <row r="318" spans="1:22" x14ac:dyDescent="0.45">
      <c r="A318" t="s">
        <v>11760</v>
      </c>
      <c r="B318" t="s">
        <v>6454</v>
      </c>
      <c r="C318" t="s">
        <v>6453</v>
      </c>
      <c r="D318" t="s">
        <v>6452</v>
      </c>
      <c r="E318" t="s">
        <v>6451</v>
      </c>
      <c r="F318">
        <v>2017</v>
      </c>
      <c r="G318" t="s">
        <v>6450</v>
      </c>
      <c r="H318">
        <v>38</v>
      </c>
      <c r="K318">
        <v>279</v>
      </c>
      <c r="L318">
        <v>294</v>
      </c>
      <c r="M318">
        <v>15</v>
      </c>
      <c r="N318">
        <v>85</v>
      </c>
      <c r="O318" t="s">
        <v>6449</v>
      </c>
      <c r="P318" t="s">
        <v>6448</v>
      </c>
      <c r="Q318" t="s">
        <v>6447</v>
      </c>
      <c r="R318" t="s">
        <v>5901</v>
      </c>
      <c r="S318" t="s">
        <v>5856</v>
      </c>
      <c r="T318" t="s">
        <v>5935</v>
      </c>
      <c r="U318" t="s">
        <v>5854</v>
      </c>
      <c r="V318" t="s">
        <v>6446</v>
      </c>
    </row>
    <row r="319" spans="1:22" x14ac:dyDescent="0.45">
      <c r="A319" t="s">
        <v>11760</v>
      </c>
      <c r="B319" t="s">
        <v>6445</v>
      </c>
      <c r="C319" t="s">
        <v>6444</v>
      </c>
      <c r="D319" t="s">
        <v>6443</v>
      </c>
      <c r="E319" t="s">
        <v>6442</v>
      </c>
      <c r="F319">
        <v>2019</v>
      </c>
      <c r="G319" t="s">
        <v>6441</v>
      </c>
      <c r="H319">
        <v>19</v>
      </c>
      <c r="I319">
        <v>13</v>
      </c>
      <c r="J319">
        <v>2940</v>
      </c>
      <c r="N319">
        <v>25</v>
      </c>
      <c r="O319" t="s">
        <v>6440</v>
      </c>
      <c r="P319" t="s">
        <v>6439</v>
      </c>
      <c r="Q319" t="s">
        <v>6438</v>
      </c>
      <c r="R319" t="s">
        <v>5857</v>
      </c>
      <c r="S319" t="s">
        <v>5856</v>
      </c>
      <c r="T319" t="s">
        <v>5866</v>
      </c>
      <c r="U319" t="s">
        <v>5854</v>
      </c>
      <c r="V319" t="s">
        <v>6437</v>
      </c>
    </row>
    <row r="320" spans="1:22" x14ac:dyDescent="0.45">
      <c r="A320" t="s">
        <v>11760</v>
      </c>
      <c r="B320" t="s">
        <v>6436</v>
      </c>
      <c r="C320" t="s">
        <v>6435</v>
      </c>
      <c r="D320" t="s">
        <v>6434</v>
      </c>
      <c r="E320" t="s">
        <v>6433</v>
      </c>
      <c r="F320">
        <v>2017</v>
      </c>
      <c r="G320" t="s">
        <v>6432</v>
      </c>
      <c r="H320">
        <v>130</v>
      </c>
      <c r="I320">
        <v>1464</v>
      </c>
      <c r="K320">
        <v>64</v>
      </c>
      <c r="L320">
        <v>71</v>
      </c>
      <c r="M320">
        <v>7</v>
      </c>
      <c r="N320">
        <v>15</v>
      </c>
      <c r="P320" t="s">
        <v>6431</v>
      </c>
      <c r="Q320" t="s">
        <v>6430</v>
      </c>
      <c r="R320" t="s">
        <v>5857</v>
      </c>
      <c r="S320" t="s">
        <v>5856</v>
      </c>
      <c r="U320" t="s">
        <v>5854</v>
      </c>
      <c r="V320" t="s">
        <v>6429</v>
      </c>
    </row>
    <row r="321" spans="1:22" x14ac:dyDescent="0.45">
      <c r="A321" t="s">
        <v>11760</v>
      </c>
      <c r="B321" t="s">
        <v>6428</v>
      </c>
      <c r="C321" t="s">
        <v>6427</v>
      </c>
      <c r="D321" t="s">
        <v>6426</v>
      </c>
      <c r="E321" t="s">
        <v>1800</v>
      </c>
      <c r="F321">
        <v>2020</v>
      </c>
      <c r="G321" t="s">
        <v>979</v>
      </c>
      <c r="H321">
        <v>147</v>
      </c>
      <c r="J321">
        <v>113135</v>
      </c>
      <c r="N321">
        <v>6</v>
      </c>
      <c r="O321" t="s">
        <v>6425</v>
      </c>
      <c r="P321" t="s">
        <v>6424</v>
      </c>
      <c r="Q321" t="s">
        <v>6423</v>
      </c>
      <c r="R321" t="s">
        <v>5857</v>
      </c>
      <c r="S321" t="s">
        <v>5856</v>
      </c>
      <c r="U321" t="s">
        <v>5854</v>
      </c>
      <c r="V321" t="s">
        <v>6422</v>
      </c>
    </row>
    <row r="322" spans="1:22" x14ac:dyDescent="0.45">
      <c r="A322" t="s">
        <v>11760</v>
      </c>
      <c r="B322" t="s">
        <v>6421</v>
      </c>
      <c r="C322" t="s">
        <v>6420</v>
      </c>
      <c r="D322" t="s">
        <v>6419</v>
      </c>
      <c r="E322" t="s">
        <v>6418</v>
      </c>
      <c r="F322">
        <v>2019</v>
      </c>
      <c r="G322" t="s">
        <v>6417</v>
      </c>
      <c r="H322">
        <v>49</v>
      </c>
      <c r="I322">
        <v>3</v>
      </c>
      <c r="K322">
        <v>26</v>
      </c>
      <c r="L322">
        <v>31</v>
      </c>
      <c r="M322">
        <v>5</v>
      </c>
      <c r="N322">
        <v>6</v>
      </c>
      <c r="O322" t="s">
        <v>6416</v>
      </c>
      <c r="P322" t="s">
        <v>6415</v>
      </c>
      <c r="Q322" t="s">
        <v>6414</v>
      </c>
      <c r="R322" t="s">
        <v>5901</v>
      </c>
      <c r="S322" t="s">
        <v>5856</v>
      </c>
      <c r="U322" t="s">
        <v>5854</v>
      </c>
      <c r="V322" t="s">
        <v>6413</v>
      </c>
    </row>
    <row r="323" spans="1:22" x14ac:dyDescent="0.45">
      <c r="A323" t="s">
        <v>11760</v>
      </c>
      <c r="B323" t="s">
        <v>6412</v>
      </c>
      <c r="C323" t="s">
        <v>6411</v>
      </c>
      <c r="D323" t="s">
        <v>6410</v>
      </c>
      <c r="E323" t="s">
        <v>6409</v>
      </c>
      <c r="F323">
        <v>2017</v>
      </c>
      <c r="G323" t="s">
        <v>6048</v>
      </c>
      <c r="H323">
        <v>11</v>
      </c>
      <c r="I323">
        <v>1</v>
      </c>
      <c r="K323">
        <v>132</v>
      </c>
      <c r="L323">
        <v>156</v>
      </c>
      <c r="M323">
        <v>24</v>
      </c>
      <c r="N323">
        <v>78</v>
      </c>
      <c r="O323" t="s">
        <v>6408</v>
      </c>
      <c r="P323" t="s">
        <v>6407</v>
      </c>
      <c r="Q323" t="s">
        <v>6406</v>
      </c>
      <c r="R323" t="s">
        <v>5857</v>
      </c>
      <c r="S323" t="s">
        <v>5856</v>
      </c>
      <c r="U323" t="s">
        <v>5854</v>
      </c>
      <c r="V323" t="s">
        <v>6405</v>
      </c>
    </row>
    <row r="324" spans="1:22" x14ac:dyDescent="0.45">
      <c r="A324" t="s">
        <v>11760</v>
      </c>
      <c r="B324" t="s">
        <v>6404</v>
      </c>
      <c r="C324" t="s">
        <v>6403</v>
      </c>
      <c r="D324" t="s">
        <v>6402</v>
      </c>
      <c r="E324" t="s">
        <v>6401</v>
      </c>
      <c r="F324">
        <v>2020</v>
      </c>
      <c r="G324" t="s">
        <v>6400</v>
      </c>
      <c r="H324">
        <v>10</v>
      </c>
      <c r="I324">
        <v>2</v>
      </c>
      <c r="J324">
        <v>724</v>
      </c>
      <c r="N324">
        <v>13</v>
      </c>
      <c r="O324" t="s">
        <v>6399</v>
      </c>
      <c r="P324" t="s">
        <v>6398</v>
      </c>
      <c r="Q324" t="s">
        <v>6397</v>
      </c>
      <c r="R324" t="s">
        <v>5857</v>
      </c>
      <c r="S324" t="s">
        <v>5856</v>
      </c>
      <c r="T324" t="s">
        <v>5866</v>
      </c>
      <c r="U324" t="s">
        <v>5854</v>
      </c>
      <c r="V324" t="s">
        <v>6396</v>
      </c>
    </row>
    <row r="325" spans="1:22" x14ac:dyDescent="0.45">
      <c r="A325" t="s">
        <v>11760</v>
      </c>
      <c r="B325" t="s">
        <v>6395</v>
      </c>
      <c r="C325" t="s">
        <v>6394</v>
      </c>
      <c r="D325" t="s">
        <v>6393</v>
      </c>
      <c r="E325" t="s">
        <v>6392</v>
      </c>
      <c r="F325">
        <v>2019</v>
      </c>
      <c r="G325" t="s">
        <v>6391</v>
      </c>
      <c r="H325">
        <v>9</v>
      </c>
      <c r="I325">
        <v>4</v>
      </c>
      <c r="K325">
        <v>293</v>
      </c>
      <c r="L325">
        <v>302</v>
      </c>
      <c r="M325">
        <v>9</v>
      </c>
      <c r="N325">
        <v>29</v>
      </c>
      <c r="O325" t="s">
        <v>6390</v>
      </c>
      <c r="P325" t="s">
        <v>6389</v>
      </c>
      <c r="Q325" t="s">
        <v>6388</v>
      </c>
      <c r="R325" t="s">
        <v>5857</v>
      </c>
      <c r="S325" t="s">
        <v>5856</v>
      </c>
      <c r="T325" t="s">
        <v>5866</v>
      </c>
      <c r="U325" t="s">
        <v>5854</v>
      </c>
      <c r="V325" t="s">
        <v>6387</v>
      </c>
    </row>
    <row r="326" spans="1:22" x14ac:dyDescent="0.45">
      <c r="A326" t="s">
        <v>11760</v>
      </c>
      <c r="B326" t="s">
        <v>6386</v>
      </c>
      <c r="C326" t="s">
        <v>6385</v>
      </c>
      <c r="D326">
        <v>57201420731</v>
      </c>
      <c r="E326" t="s">
        <v>2236</v>
      </c>
      <c r="F326">
        <v>2018</v>
      </c>
      <c r="G326" t="s">
        <v>1717</v>
      </c>
      <c r="H326">
        <v>42</v>
      </c>
      <c r="I326">
        <v>4</v>
      </c>
      <c r="K326">
        <v>282</v>
      </c>
      <c r="L326">
        <v>292</v>
      </c>
      <c r="M326">
        <v>10</v>
      </c>
      <c r="N326">
        <v>23</v>
      </c>
      <c r="O326" t="s">
        <v>6384</v>
      </c>
      <c r="P326" t="s">
        <v>6383</v>
      </c>
      <c r="Q326" t="s">
        <v>6382</v>
      </c>
      <c r="R326" t="s">
        <v>5857</v>
      </c>
      <c r="S326" t="s">
        <v>5856</v>
      </c>
      <c r="U326" t="s">
        <v>5854</v>
      </c>
      <c r="V326" t="s">
        <v>6381</v>
      </c>
    </row>
    <row r="327" spans="1:22" x14ac:dyDescent="0.45">
      <c r="A327" t="s">
        <v>11760</v>
      </c>
      <c r="B327" t="s">
        <v>6380</v>
      </c>
      <c r="C327" t="s">
        <v>6379</v>
      </c>
      <c r="D327" t="s">
        <v>6378</v>
      </c>
      <c r="E327" t="s">
        <v>6377</v>
      </c>
      <c r="F327">
        <v>2018</v>
      </c>
      <c r="G327" t="s">
        <v>6376</v>
      </c>
      <c r="H327">
        <v>32</v>
      </c>
      <c r="I327">
        <v>4</v>
      </c>
      <c r="K327">
        <v>435</v>
      </c>
      <c r="L327">
        <v>479</v>
      </c>
      <c r="M327">
        <v>44</v>
      </c>
      <c r="N327">
        <v>105</v>
      </c>
      <c r="O327" t="s">
        <v>6375</v>
      </c>
      <c r="P327" t="s">
        <v>6374</v>
      </c>
      <c r="Q327" t="s">
        <v>6373</v>
      </c>
      <c r="R327" t="s">
        <v>5901</v>
      </c>
      <c r="S327" t="s">
        <v>5856</v>
      </c>
      <c r="U327" t="s">
        <v>5854</v>
      </c>
      <c r="V327" t="s">
        <v>6372</v>
      </c>
    </row>
    <row r="328" spans="1:22" x14ac:dyDescent="0.45">
      <c r="A328" t="s">
        <v>11760</v>
      </c>
      <c r="B328" t="s">
        <v>6371</v>
      </c>
      <c r="C328" t="s">
        <v>6370</v>
      </c>
      <c r="D328" t="s">
        <v>6369</v>
      </c>
      <c r="E328" t="s">
        <v>6368</v>
      </c>
      <c r="F328">
        <v>2017</v>
      </c>
      <c r="G328" t="s">
        <v>6238</v>
      </c>
      <c r="H328">
        <v>54</v>
      </c>
      <c r="I328">
        <v>1</v>
      </c>
      <c r="K328">
        <v>621</v>
      </c>
      <c r="L328">
        <v>623</v>
      </c>
      <c r="M328">
        <v>2</v>
      </c>
      <c r="N328">
        <v>3</v>
      </c>
      <c r="O328" t="s">
        <v>6367</v>
      </c>
      <c r="P328" t="s">
        <v>6366</v>
      </c>
      <c r="Q328" t="s">
        <v>6365</v>
      </c>
      <c r="R328" t="s">
        <v>5857</v>
      </c>
      <c r="S328" t="s">
        <v>5856</v>
      </c>
      <c r="U328" t="s">
        <v>5854</v>
      </c>
      <c r="V328" t="s">
        <v>6364</v>
      </c>
    </row>
    <row r="329" spans="1:22" x14ac:dyDescent="0.45">
      <c r="A329" t="s">
        <v>11760</v>
      </c>
      <c r="B329" t="s">
        <v>6363</v>
      </c>
      <c r="C329" t="s">
        <v>6362</v>
      </c>
      <c r="D329" t="s">
        <v>6361</v>
      </c>
      <c r="E329" t="s">
        <v>6360</v>
      </c>
      <c r="F329">
        <v>2018</v>
      </c>
      <c r="G329" t="s">
        <v>6359</v>
      </c>
      <c r="H329">
        <v>28</v>
      </c>
      <c r="I329">
        <v>1</v>
      </c>
      <c r="K329">
        <v>109</v>
      </c>
      <c r="L329">
        <v>123</v>
      </c>
      <c r="M329">
        <v>14</v>
      </c>
      <c r="N329">
        <v>43</v>
      </c>
      <c r="O329" t="s">
        <v>6358</v>
      </c>
      <c r="P329" t="s">
        <v>6357</v>
      </c>
      <c r="Q329" t="s">
        <v>6356</v>
      </c>
      <c r="R329" t="s">
        <v>5857</v>
      </c>
      <c r="S329" t="s">
        <v>5856</v>
      </c>
      <c r="T329" t="s">
        <v>6027</v>
      </c>
      <c r="U329" t="s">
        <v>5854</v>
      </c>
      <c r="V329" t="s">
        <v>6355</v>
      </c>
    </row>
    <row r="330" spans="1:22" x14ac:dyDescent="0.45">
      <c r="A330" t="s">
        <v>11760</v>
      </c>
      <c r="B330" t="s">
        <v>6354</v>
      </c>
      <c r="C330" t="s">
        <v>6353</v>
      </c>
      <c r="D330" t="s">
        <v>6352</v>
      </c>
      <c r="E330" t="s">
        <v>6351</v>
      </c>
      <c r="F330">
        <v>2018</v>
      </c>
      <c r="G330" t="s">
        <v>6350</v>
      </c>
      <c r="H330">
        <v>62</v>
      </c>
      <c r="I330">
        <v>10</v>
      </c>
      <c r="K330">
        <v>1319</v>
      </c>
      <c r="L330">
        <v>1337</v>
      </c>
      <c r="M330">
        <v>18</v>
      </c>
      <c r="N330">
        <v>32</v>
      </c>
      <c r="O330" t="s">
        <v>6349</v>
      </c>
      <c r="P330" t="s">
        <v>6348</v>
      </c>
      <c r="Q330" t="s">
        <v>6347</v>
      </c>
      <c r="R330" t="s">
        <v>5857</v>
      </c>
      <c r="S330" t="s">
        <v>5856</v>
      </c>
      <c r="U330" t="s">
        <v>5854</v>
      </c>
      <c r="V330" t="s">
        <v>6346</v>
      </c>
    </row>
    <row r="331" spans="1:22" x14ac:dyDescent="0.45">
      <c r="A331" t="s">
        <v>11760</v>
      </c>
      <c r="B331" t="s">
        <v>6345</v>
      </c>
      <c r="C331" t="s">
        <v>6344</v>
      </c>
      <c r="D331" t="s">
        <v>6343</v>
      </c>
      <c r="E331" t="s">
        <v>1488</v>
      </c>
      <c r="F331">
        <v>2020</v>
      </c>
      <c r="G331" t="s">
        <v>830</v>
      </c>
      <c r="H331">
        <v>153</v>
      </c>
      <c r="J331">
        <v>119929</v>
      </c>
      <c r="N331">
        <v>76</v>
      </c>
      <c r="O331" t="s">
        <v>6342</v>
      </c>
      <c r="P331" t="s">
        <v>6341</v>
      </c>
      <c r="Q331" t="s">
        <v>6340</v>
      </c>
      <c r="R331" t="s">
        <v>5857</v>
      </c>
      <c r="S331" t="s">
        <v>5856</v>
      </c>
      <c r="U331" t="s">
        <v>5854</v>
      </c>
      <c r="V331" t="s">
        <v>6339</v>
      </c>
    </row>
    <row r="332" spans="1:22" x14ac:dyDescent="0.45">
      <c r="A332" t="s">
        <v>11760</v>
      </c>
      <c r="B332" t="s">
        <v>6338</v>
      </c>
      <c r="C332" t="s">
        <v>6337</v>
      </c>
      <c r="D332" t="s">
        <v>6336</v>
      </c>
      <c r="E332" t="s">
        <v>6335</v>
      </c>
      <c r="F332">
        <v>2018</v>
      </c>
      <c r="G332" t="s">
        <v>6334</v>
      </c>
      <c r="H332">
        <v>23</v>
      </c>
      <c r="I332">
        <v>6</v>
      </c>
      <c r="K332">
        <v>2783</v>
      </c>
      <c r="L332">
        <v>2800</v>
      </c>
      <c r="M332">
        <v>17</v>
      </c>
      <c r="N332">
        <v>37</v>
      </c>
      <c r="O332" t="s">
        <v>6333</v>
      </c>
      <c r="P332" t="s">
        <v>6332</v>
      </c>
      <c r="Q332" t="s">
        <v>6331</v>
      </c>
      <c r="R332" t="s">
        <v>5857</v>
      </c>
      <c r="S332" t="s">
        <v>5856</v>
      </c>
      <c r="U332" t="s">
        <v>5854</v>
      </c>
      <c r="V332" t="s">
        <v>6330</v>
      </c>
    </row>
    <row r="333" spans="1:22" x14ac:dyDescent="0.45">
      <c r="A333" t="s">
        <v>11760</v>
      </c>
      <c r="B333" t="s">
        <v>6329</v>
      </c>
      <c r="C333" t="s">
        <v>6328</v>
      </c>
      <c r="D333" t="s">
        <v>6327</v>
      </c>
      <c r="E333" t="s">
        <v>6326</v>
      </c>
      <c r="F333">
        <v>2018</v>
      </c>
      <c r="G333" t="s">
        <v>6325</v>
      </c>
      <c r="H333">
        <v>7</v>
      </c>
      <c r="K333">
        <v>909</v>
      </c>
      <c r="L333">
        <v>912</v>
      </c>
      <c r="M333">
        <v>3</v>
      </c>
      <c r="N333">
        <v>2</v>
      </c>
      <c r="P333" t="s">
        <v>6324</v>
      </c>
      <c r="Q333" t="s">
        <v>6323</v>
      </c>
      <c r="R333" t="s">
        <v>5857</v>
      </c>
      <c r="S333" t="s">
        <v>5856</v>
      </c>
      <c r="U333" t="s">
        <v>5854</v>
      </c>
      <c r="V333" t="s">
        <v>6322</v>
      </c>
    </row>
    <row r="334" spans="1:22" x14ac:dyDescent="0.45">
      <c r="A334" t="s">
        <v>11760</v>
      </c>
      <c r="B334" t="s">
        <v>6321</v>
      </c>
      <c r="C334" t="s">
        <v>6320</v>
      </c>
      <c r="D334" t="s">
        <v>6319</v>
      </c>
      <c r="E334" t="s">
        <v>6318</v>
      </c>
      <c r="F334">
        <v>2018</v>
      </c>
      <c r="G334" t="s">
        <v>6317</v>
      </c>
      <c r="H334">
        <v>71</v>
      </c>
      <c r="K334">
        <v>1303</v>
      </c>
      <c r="L334">
        <v>1308</v>
      </c>
      <c r="M334">
        <v>5</v>
      </c>
      <c r="N334">
        <v>0</v>
      </c>
      <c r="O334" t="s">
        <v>6316</v>
      </c>
      <c r="P334" t="s">
        <v>6315</v>
      </c>
      <c r="Q334" t="s">
        <v>6314</v>
      </c>
      <c r="R334" t="s">
        <v>5857</v>
      </c>
      <c r="S334" t="s">
        <v>5856</v>
      </c>
      <c r="U334" t="s">
        <v>5854</v>
      </c>
      <c r="V334" t="s">
        <v>6313</v>
      </c>
    </row>
    <row r="335" spans="1:22" x14ac:dyDescent="0.45">
      <c r="A335" t="s">
        <v>11760</v>
      </c>
      <c r="B335" t="s">
        <v>6312</v>
      </c>
      <c r="C335" t="s">
        <v>6311</v>
      </c>
      <c r="D335" t="s">
        <v>6310</v>
      </c>
      <c r="E335" t="s">
        <v>2301</v>
      </c>
      <c r="F335">
        <v>2017</v>
      </c>
      <c r="G335" t="s">
        <v>893</v>
      </c>
      <c r="H335">
        <v>76</v>
      </c>
      <c r="K335">
        <v>234</v>
      </c>
      <c r="L335">
        <v>247</v>
      </c>
      <c r="M335">
        <v>13</v>
      </c>
      <c r="N335">
        <v>107</v>
      </c>
      <c r="O335" t="s">
        <v>6309</v>
      </c>
      <c r="P335" t="s">
        <v>6308</v>
      </c>
      <c r="Q335" t="s">
        <v>6307</v>
      </c>
      <c r="R335" t="s">
        <v>5857</v>
      </c>
      <c r="S335" t="s">
        <v>5856</v>
      </c>
      <c r="T335" t="s">
        <v>5935</v>
      </c>
      <c r="U335" t="s">
        <v>5854</v>
      </c>
      <c r="V335" t="s">
        <v>6306</v>
      </c>
    </row>
    <row r="336" spans="1:22" x14ac:dyDescent="0.45">
      <c r="A336" t="s">
        <v>11760</v>
      </c>
      <c r="B336" t="s">
        <v>6305</v>
      </c>
      <c r="C336" t="s">
        <v>6304</v>
      </c>
      <c r="D336" t="s">
        <v>6303</v>
      </c>
      <c r="E336" t="s">
        <v>2353</v>
      </c>
      <c r="F336">
        <v>2019</v>
      </c>
      <c r="G336" t="s">
        <v>2198</v>
      </c>
      <c r="H336">
        <v>79</v>
      </c>
      <c r="K336">
        <v>3</v>
      </c>
      <c r="L336">
        <v>19</v>
      </c>
      <c r="M336">
        <v>16</v>
      </c>
      <c r="N336">
        <v>45</v>
      </c>
      <c r="O336" t="s">
        <v>6302</v>
      </c>
      <c r="P336" t="s">
        <v>6301</v>
      </c>
      <c r="Q336" t="s">
        <v>6300</v>
      </c>
      <c r="R336" t="s">
        <v>5857</v>
      </c>
      <c r="S336" t="s">
        <v>5856</v>
      </c>
      <c r="T336" t="s">
        <v>5935</v>
      </c>
      <c r="U336" t="s">
        <v>5854</v>
      </c>
      <c r="V336" t="s">
        <v>6299</v>
      </c>
    </row>
    <row r="337" spans="1:22" x14ac:dyDescent="0.45">
      <c r="A337" t="s">
        <v>11760</v>
      </c>
      <c r="B337" t="s">
        <v>6298</v>
      </c>
      <c r="C337" t="s">
        <v>6297</v>
      </c>
      <c r="D337" t="s">
        <v>6296</v>
      </c>
      <c r="E337" t="s">
        <v>6295</v>
      </c>
      <c r="F337">
        <v>2018</v>
      </c>
      <c r="G337" t="s">
        <v>6294</v>
      </c>
      <c r="H337">
        <v>7</v>
      </c>
      <c r="I337">
        <v>12</v>
      </c>
      <c r="J337">
        <v>456</v>
      </c>
      <c r="N337">
        <v>28</v>
      </c>
      <c r="O337" t="s">
        <v>6293</v>
      </c>
      <c r="P337" t="s">
        <v>6292</v>
      </c>
      <c r="Q337" t="s">
        <v>6291</v>
      </c>
      <c r="R337" t="s">
        <v>5857</v>
      </c>
      <c r="S337" t="s">
        <v>5856</v>
      </c>
      <c r="T337" t="s">
        <v>5866</v>
      </c>
      <c r="U337" t="s">
        <v>5854</v>
      </c>
      <c r="V337" t="s">
        <v>6290</v>
      </c>
    </row>
    <row r="338" spans="1:22" x14ac:dyDescent="0.45">
      <c r="A338" t="s">
        <v>11760</v>
      </c>
      <c r="B338" t="s">
        <v>6289</v>
      </c>
      <c r="C338" t="s">
        <v>6288</v>
      </c>
      <c r="D338" t="s">
        <v>6287</v>
      </c>
      <c r="E338" t="s">
        <v>6286</v>
      </c>
      <c r="F338">
        <v>2018</v>
      </c>
      <c r="G338" t="s">
        <v>6285</v>
      </c>
      <c r="H338">
        <v>43</v>
      </c>
      <c r="I338">
        <v>9</v>
      </c>
      <c r="K338">
        <v>683</v>
      </c>
      <c r="L338">
        <v>689</v>
      </c>
      <c r="M338">
        <v>6</v>
      </c>
      <c r="N338">
        <v>29</v>
      </c>
      <c r="O338" t="s">
        <v>6284</v>
      </c>
      <c r="P338" t="s">
        <v>6283</v>
      </c>
      <c r="Q338" t="s">
        <v>6282</v>
      </c>
      <c r="R338" t="s">
        <v>5857</v>
      </c>
      <c r="S338" t="s">
        <v>5856</v>
      </c>
      <c r="U338" t="s">
        <v>5854</v>
      </c>
      <c r="V338" t="s">
        <v>6281</v>
      </c>
    </row>
    <row r="339" spans="1:22" x14ac:dyDescent="0.45">
      <c r="A339" t="s">
        <v>11760</v>
      </c>
      <c r="B339" t="s">
        <v>6280</v>
      </c>
      <c r="C339" t="s">
        <v>6279</v>
      </c>
      <c r="D339">
        <v>58722651500</v>
      </c>
      <c r="E339" t="s">
        <v>6278</v>
      </c>
      <c r="F339">
        <v>2020</v>
      </c>
      <c r="G339" t="s">
        <v>6277</v>
      </c>
      <c r="H339">
        <v>3</v>
      </c>
      <c r="J339">
        <v>609101</v>
      </c>
      <c r="N339">
        <v>4</v>
      </c>
      <c r="O339" t="s">
        <v>6276</v>
      </c>
      <c r="P339" t="s">
        <v>6275</v>
      </c>
      <c r="Q339" t="s">
        <v>6274</v>
      </c>
      <c r="R339" t="s">
        <v>5857</v>
      </c>
      <c r="S339" t="s">
        <v>5856</v>
      </c>
      <c r="T339" t="s">
        <v>5855</v>
      </c>
      <c r="U339" t="s">
        <v>5854</v>
      </c>
      <c r="V339" t="s">
        <v>6273</v>
      </c>
    </row>
    <row r="340" spans="1:22" x14ac:dyDescent="0.45">
      <c r="A340" t="s">
        <v>11760</v>
      </c>
      <c r="B340" t="s">
        <v>6272</v>
      </c>
      <c r="C340" t="s">
        <v>6271</v>
      </c>
      <c r="D340" t="s">
        <v>6270</v>
      </c>
      <c r="E340" t="s">
        <v>6269</v>
      </c>
      <c r="F340">
        <v>2019</v>
      </c>
      <c r="G340" t="s">
        <v>6268</v>
      </c>
      <c r="H340">
        <v>39</v>
      </c>
      <c r="I340">
        <v>5</v>
      </c>
      <c r="K340">
        <v>327</v>
      </c>
      <c r="L340">
        <v>335</v>
      </c>
      <c r="M340">
        <v>8</v>
      </c>
      <c r="N340">
        <v>7</v>
      </c>
      <c r="O340" t="s">
        <v>6267</v>
      </c>
      <c r="P340" t="s">
        <v>6266</v>
      </c>
      <c r="Q340" t="s">
        <v>6265</v>
      </c>
      <c r="R340" t="s">
        <v>5857</v>
      </c>
      <c r="S340" t="s">
        <v>5856</v>
      </c>
      <c r="U340" t="s">
        <v>5854</v>
      </c>
      <c r="V340" t="s">
        <v>6264</v>
      </c>
    </row>
    <row r="341" spans="1:22" x14ac:dyDescent="0.45">
      <c r="A341" t="s">
        <v>11760</v>
      </c>
      <c r="B341" t="s">
        <v>6263</v>
      </c>
      <c r="C341" t="s">
        <v>6262</v>
      </c>
      <c r="D341" t="s">
        <v>6261</v>
      </c>
      <c r="E341" t="s">
        <v>6260</v>
      </c>
      <c r="F341">
        <v>2020</v>
      </c>
      <c r="G341" t="s">
        <v>6259</v>
      </c>
      <c r="H341">
        <v>12</v>
      </c>
      <c r="I341">
        <v>12</v>
      </c>
      <c r="J341">
        <v>5148</v>
      </c>
      <c r="N341">
        <v>22</v>
      </c>
      <c r="O341" t="s">
        <v>6258</v>
      </c>
      <c r="P341" t="s">
        <v>6257</v>
      </c>
      <c r="Q341" t="s">
        <v>6256</v>
      </c>
      <c r="R341" t="s">
        <v>5857</v>
      </c>
      <c r="S341" t="s">
        <v>5856</v>
      </c>
      <c r="T341" t="s">
        <v>5866</v>
      </c>
      <c r="U341" t="s">
        <v>5854</v>
      </c>
      <c r="V341" t="s">
        <v>6255</v>
      </c>
    </row>
    <row r="342" spans="1:22" x14ac:dyDescent="0.45">
      <c r="A342" t="s">
        <v>11760</v>
      </c>
      <c r="B342" t="s">
        <v>6254</v>
      </c>
      <c r="C342" t="s">
        <v>6253</v>
      </c>
      <c r="D342" t="s">
        <v>6252</v>
      </c>
      <c r="E342" t="s">
        <v>6251</v>
      </c>
      <c r="F342">
        <v>2018</v>
      </c>
      <c r="G342" t="s">
        <v>6250</v>
      </c>
      <c r="H342">
        <v>46</v>
      </c>
      <c r="I342" t="s">
        <v>6249</v>
      </c>
      <c r="K342" t="s">
        <v>6248</v>
      </c>
      <c r="L342" t="s">
        <v>6247</v>
      </c>
      <c r="M342">
        <v>7</v>
      </c>
      <c r="N342">
        <v>15</v>
      </c>
      <c r="O342" t="s">
        <v>6246</v>
      </c>
      <c r="P342" t="s">
        <v>6245</v>
      </c>
      <c r="Q342" t="s">
        <v>6244</v>
      </c>
      <c r="R342" t="s">
        <v>5857</v>
      </c>
      <c r="S342" t="s">
        <v>5856</v>
      </c>
      <c r="T342" t="s">
        <v>5866</v>
      </c>
      <c r="U342" t="s">
        <v>5854</v>
      </c>
      <c r="V342" t="s">
        <v>6243</v>
      </c>
    </row>
    <row r="343" spans="1:22" x14ac:dyDescent="0.45">
      <c r="A343" t="s">
        <v>11760</v>
      </c>
      <c r="B343" t="s">
        <v>6242</v>
      </c>
      <c r="C343" t="s">
        <v>6241</v>
      </c>
      <c r="D343" t="s">
        <v>6240</v>
      </c>
      <c r="E343" t="s">
        <v>6239</v>
      </c>
      <c r="F343">
        <v>2017</v>
      </c>
      <c r="G343" t="s">
        <v>6238</v>
      </c>
      <c r="H343">
        <v>54</v>
      </c>
      <c r="I343">
        <v>1</v>
      </c>
      <c r="K343">
        <v>816</v>
      </c>
      <c r="L343">
        <v>818</v>
      </c>
      <c r="M343">
        <v>2</v>
      </c>
      <c r="N343">
        <v>3</v>
      </c>
      <c r="O343" t="s">
        <v>6237</v>
      </c>
      <c r="P343" t="s">
        <v>6236</v>
      </c>
      <c r="Q343" t="s">
        <v>6235</v>
      </c>
      <c r="R343" t="s">
        <v>5857</v>
      </c>
      <c r="S343" t="s">
        <v>5856</v>
      </c>
      <c r="U343" t="s">
        <v>5854</v>
      </c>
      <c r="V343" t="s">
        <v>6234</v>
      </c>
    </row>
    <row r="344" spans="1:22" x14ac:dyDescent="0.45">
      <c r="A344" t="s">
        <v>11760</v>
      </c>
      <c r="B344" t="s">
        <v>6233</v>
      </c>
      <c r="C344" t="s">
        <v>6232</v>
      </c>
      <c r="D344" t="s">
        <v>6231</v>
      </c>
      <c r="E344" t="s">
        <v>6230</v>
      </c>
      <c r="F344">
        <v>2017</v>
      </c>
      <c r="G344" t="s">
        <v>6229</v>
      </c>
      <c r="H344">
        <v>7</v>
      </c>
      <c r="I344">
        <v>4</v>
      </c>
      <c r="K344">
        <v>519</v>
      </c>
      <c r="L344">
        <v>537</v>
      </c>
      <c r="M344">
        <v>18</v>
      </c>
      <c r="N344">
        <v>12</v>
      </c>
      <c r="O344" t="s">
        <v>6228</v>
      </c>
      <c r="P344" t="s">
        <v>6227</v>
      </c>
      <c r="Q344" t="s">
        <v>6226</v>
      </c>
      <c r="R344" t="s">
        <v>5857</v>
      </c>
      <c r="S344" t="s">
        <v>5856</v>
      </c>
      <c r="U344" t="s">
        <v>5854</v>
      </c>
      <c r="V344" t="s">
        <v>6225</v>
      </c>
    </row>
    <row r="345" spans="1:22" x14ac:dyDescent="0.45">
      <c r="A345" t="s">
        <v>11760</v>
      </c>
      <c r="B345" t="s">
        <v>6224</v>
      </c>
      <c r="C345" t="s">
        <v>6223</v>
      </c>
      <c r="D345" t="s">
        <v>6222</v>
      </c>
      <c r="E345" t="s">
        <v>2431</v>
      </c>
      <c r="F345">
        <v>2018</v>
      </c>
      <c r="G345" t="s">
        <v>893</v>
      </c>
      <c r="H345">
        <v>88</v>
      </c>
      <c r="K345">
        <v>413</v>
      </c>
      <c r="L345">
        <v>423</v>
      </c>
      <c r="M345">
        <v>10</v>
      </c>
      <c r="N345">
        <v>7</v>
      </c>
      <c r="O345" t="s">
        <v>6221</v>
      </c>
      <c r="P345" t="s">
        <v>6220</v>
      </c>
      <c r="Q345" t="s">
        <v>6219</v>
      </c>
      <c r="R345" t="s">
        <v>5857</v>
      </c>
      <c r="S345" t="s">
        <v>5856</v>
      </c>
      <c r="U345" t="s">
        <v>5854</v>
      </c>
      <c r="V345" t="s">
        <v>6218</v>
      </c>
    </row>
    <row r="346" spans="1:22" x14ac:dyDescent="0.45">
      <c r="A346" t="s">
        <v>11760</v>
      </c>
      <c r="B346" t="s">
        <v>6217</v>
      </c>
      <c r="C346" t="s">
        <v>6216</v>
      </c>
      <c r="D346" t="s">
        <v>6215</v>
      </c>
      <c r="E346" t="s">
        <v>1553</v>
      </c>
      <c r="F346">
        <v>2020</v>
      </c>
      <c r="G346" t="s">
        <v>1552</v>
      </c>
      <c r="H346">
        <v>62</v>
      </c>
      <c r="J346">
        <v>101861</v>
      </c>
      <c r="N346">
        <v>263</v>
      </c>
      <c r="O346" t="s">
        <v>6214</v>
      </c>
      <c r="P346" t="s">
        <v>6213</v>
      </c>
      <c r="Q346" t="s">
        <v>6212</v>
      </c>
      <c r="R346" t="s">
        <v>5901</v>
      </c>
      <c r="S346" t="s">
        <v>5856</v>
      </c>
      <c r="U346" t="s">
        <v>5854</v>
      </c>
      <c r="V346" t="s">
        <v>6211</v>
      </c>
    </row>
    <row r="347" spans="1:22" x14ac:dyDescent="0.45">
      <c r="A347" t="s">
        <v>11760</v>
      </c>
      <c r="B347" t="s">
        <v>6210</v>
      </c>
      <c r="C347" t="s">
        <v>6209</v>
      </c>
      <c r="D347" t="s">
        <v>6208</v>
      </c>
      <c r="E347" t="s">
        <v>6207</v>
      </c>
      <c r="F347">
        <v>2018</v>
      </c>
      <c r="G347" t="s">
        <v>6206</v>
      </c>
      <c r="H347">
        <v>11</v>
      </c>
      <c r="I347">
        <v>9</v>
      </c>
      <c r="K347">
        <v>3659</v>
      </c>
      <c r="L347">
        <v>3680</v>
      </c>
      <c r="M347">
        <v>21</v>
      </c>
      <c r="N347">
        <v>62</v>
      </c>
      <c r="O347" t="s">
        <v>6205</v>
      </c>
      <c r="P347" t="s">
        <v>6204</v>
      </c>
      <c r="Q347" t="s">
        <v>6203</v>
      </c>
      <c r="R347" t="s">
        <v>5857</v>
      </c>
      <c r="S347" t="s">
        <v>5856</v>
      </c>
      <c r="T347" t="s">
        <v>5866</v>
      </c>
      <c r="U347" t="s">
        <v>5854</v>
      </c>
      <c r="V347" t="s">
        <v>6202</v>
      </c>
    </row>
    <row r="348" spans="1:22" x14ac:dyDescent="0.45">
      <c r="A348" t="s">
        <v>11760</v>
      </c>
      <c r="B348" t="s">
        <v>6201</v>
      </c>
      <c r="C348" t="s">
        <v>6200</v>
      </c>
      <c r="D348" t="s">
        <v>6199</v>
      </c>
      <c r="E348" t="s">
        <v>6198</v>
      </c>
      <c r="F348">
        <v>2018</v>
      </c>
      <c r="G348" t="s">
        <v>6197</v>
      </c>
      <c r="H348">
        <v>3</v>
      </c>
      <c r="I348">
        <v>1</v>
      </c>
      <c r="K348">
        <v>44</v>
      </c>
      <c r="L348">
        <v>51</v>
      </c>
      <c r="M348">
        <v>7</v>
      </c>
      <c r="N348">
        <v>15</v>
      </c>
      <c r="O348" t="s">
        <v>6196</v>
      </c>
      <c r="P348" t="s">
        <v>6195</v>
      </c>
      <c r="Q348" t="s">
        <v>6194</v>
      </c>
      <c r="R348" t="s">
        <v>5857</v>
      </c>
      <c r="S348" t="s">
        <v>5856</v>
      </c>
      <c r="U348" t="s">
        <v>5854</v>
      </c>
      <c r="V348" t="s">
        <v>6193</v>
      </c>
    </row>
    <row r="349" spans="1:22" x14ac:dyDescent="0.45">
      <c r="A349" t="s">
        <v>11760</v>
      </c>
      <c r="B349" t="s">
        <v>6192</v>
      </c>
      <c r="C349" t="s">
        <v>6191</v>
      </c>
      <c r="D349">
        <v>56213681300</v>
      </c>
      <c r="E349" t="s">
        <v>1465</v>
      </c>
      <c r="F349">
        <v>2019</v>
      </c>
      <c r="G349" t="s">
        <v>766</v>
      </c>
      <c r="H349">
        <v>45</v>
      </c>
      <c r="K349">
        <v>83</v>
      </c>
      <c r="L349">
        <v>94</v>
      </c>
      <c r="M349">
        <v>11</v>
      </c>
      <c r="N349">
        <v>124</v>
      </c>
      <c r="O349" t="s">
        <v>6190</v>
      </c>
      <c r="P349" t="s">
        <v>6189</v>
      </c>
      <c r="Q349" t="s">
        <v>6188</v>
      </c>
      <c r="R349" t="s">
        <v>5857</v>
      </c>
      <c r="S349" t="s">
        <v>5856</v>
      </c>
      <c r="U349" t="s">
        <v>5854</v>
      </c>
      <c r="V349" t="s">
        <v>6187</v>
      </c>
    </row>
    <row r="350" spans="1:22" x14ac:dyDescent="0.45">
      <c r="A350" t="s">
        <v>11760</v>
      </c>
      <c r="B350" t="s">
        <v>6186</v>
      </c>
      <c r="C350" t="s">
        <v>6185</v>
      </c>
      <c r="D350" t="s">
        <v>6184</v>
      </c>
      <c r="E350" t="s">
        <v>6183</v>
      </c>
      <c r="F350">
        <v>2019</v>
      </c>
      <c r="G350" t="s">
        <v>6182</v>
      </c>
      <c r="H350">
        <v>9</v>
      </c>
      <c r="I350">
        <v>4</v>
      </c>
      <c r="K350">
        <v>1125</v>
      </c>
      <c r="L350">
        <v>1133</v>
      </c>
      <c r="M350">
        <v>8</v>
      </c>
      <c r="N350">
        <v>122</v>
      </c>
      <c r="O350" t="s">
        <v>6181</v>
      </c>
      <c r="P350" t="s">
        <v>6180</v>
      </c>
      <c r="Q350" t="s">
        <v>6179</v>
      </c>
      <c r="R350" t="s">
        <v>5857</v>
      </c>
      <c r="S350" t="s">
        <v>5856</v>
      </c>
      <c r="T350" t="s">
        <v>5935</v>
      </c>
      <c r="U350" t="s">
        <v>5854</v>
      </c>
      <c r="V350" t="s">
        <v>6178</v>
      </c>
    </row>
    <row r="351" spans="1:22" x14ac:dyDescent="0.45">
      <c r="A351" t="s">
        <v>11760</v>
      </c>
      <c r="B351" t="s">
        <v>6177</v>
      </c>
      <c r="C351" t="s">
        <v>6176</v>
      </c>
      <c r="D351">
        <v>56204688100</v>
      </c>
      <c r="E351" t="s">
        <v>6175</v>
      </c>
      <c r="F351">
        <v>2017</v>
      </c>
      <c r="G351" t="s">
        <v>6174</v>
      </c>
      <c r="H351">
        <v>41</v>
      </c>
      <c r="I351">
        <v>3</v>
      </c>
      <c r="K351">
        <v>428</v>
      </c>
      <c r="L351">
        <v>435</v>
      </c>
      <c r="M351">
        <v>7</v>
      </c>
      <c r="N351">
        <v>11</v>
      </c>
      <c r="O351" t="s">
        <v>6173</v>
      </c>
      <c r="P351" t="s">
        <v>6172</v>
      </c>
      <c r="Q351" t="s">
        <v>6171</v>
      </c>
      <c r="R351" t="s">
        <v>5857</v>
      </c>
      <c r="S351" t="s">
        <v>5856</v>
      </c>
      <c r="U351" t="s">
        <v>5854</v>
      </c>
      <c r="V351" t="s">
        <v>6170</v>
      </c>
    </row>
    <row r="352" spans="1:22" x14ac:dyDescent="0.45">
      <c r="A352" t="s">
        <v>11760</v>
      </c>
      <c r="B352" t="s">
        <v>6169</v>
      </c>
      <c r="C352" t="s">
        <v>6168</v>
      </c>
      <c r="D352" t="s">
        <v>6167</v>
      </c>
      <c r="E352" t="s">
        <v>6166</v>
      </c>
      <c r="F352">
        <v>2020</v>
      </c>
      <c r="G352" t="s">
        <v>6165</v>
      </c>
      <c r="H352">
        <v>16</v>
      </c>
      <c r="K352">
        <v>200</v>
      </c>
      <c r="L352">
        <v>229</v>
      </c>
      <c r="M352">
        <v>29</v>
      </c>
      <c r="N352">
        <v>0</v>
      </c>
      <c r="O352" t="s">
        <v>6164</v>
      </c>
      <c r="P352" t="s">
        <v>6163</v>
      </c>
      <c r="Q352" t="s">
        <v>6162</v>
      </c>
      <c r="R352" t="s">
        <v>5857</v>
      </c>
      <c r="S352" t="s">
        <v>5856</v>
      </c>
      <c r="T352" t="s">
        <v>5995</v>
      </c>
      <c r="U352" t="s">
        <v>5854</v>
      </c>
      <c r="V352" t="s">
        <v>6161</v>
      </c>
    </row>
    <row r="353" spans="1:22" x14ac:dyDescent="0.45">
      <c r="A353" t="s">
        <v>11760</v>
      </c>
      <c r="B353" t="s">
        <v>6160</v>
      </c>
      <c r="C353" t="s">
        <v>6159</v>
      </c>
      <c r="D353">
        <v>57218375574</v>
      </c>
      <c r="E353" t="s">
        <v>6158</v>
      </c>
      <c r="F353">
        <v>2020</v>
      </c>
      <c r="G353" t="s">
        <v>6157</v>
      </c>
      <c r="H353">
        <v>36</v>
      </c>
      <c r="I353">
        <v>2</v>
      </c>
      <c r="K353">
        <v>343</v>
      </c>
      <c r="L353">
        <v>346</v>
      </c>
      <c r="M353">
        <v>3</v>
      </c>
      <c r="N353">
        <v>2</v>
      </c>
      <c r="O353" t="s">
        <v>6156</v>
      </c>
      <c r="P353" t="s">
        <v>6155</v>
      </c>
      <c r="Q353" t="s">
        <v>6154</v>
      </c>
      <c r="R353" t="s">
        <v>5857</v>
      </c>
      <c r="S353" t="s">
        <v>5856</v>
      </c>
      <c r="T353" t="s">
        <v>6027</v>
      </c>
      <c r="U353" t="s">
        <v>5854</v>
      </c>
      <c r="V353" t="s">
        <v>6153</v>
      </c>
    </row>
    <row r="354" spans="1:22" x14ac:dyDescent="0.45">
      <c r="A354" t="s">
        <v>11760</v>
      </c>
      <c r="B354" t="s">
        <v>6152</v>
      </c>
      <c r="C354" t="s">
        <v>6151</v>
      </c>
      <c r="D354">
        <v>14032008900</v>
      </c>
      <c r="E354" t="s">
        <v>6150</v>
      </c>
      <c r="F354">
        <v>2018</v>
      </c>
      <c r="G354" t="s">
        <v>6149</v>
      </c>
      <c r="H354">
        <v>23</v>
      </c>
      <c r="I354" s="2">
        <v>45689</v>
      </c>
      <c r="K354">
        <v>59</v>
      </c>
      <c r="L354">
        <v>82</v>
      </c>
      <c r="M354">
        <v>23</v>
      </c>
      <c r="N354">
        <v>4</v>
      </c>
      <c r="O354" t="s">
        <v>6148</v>
      </c>
      <c r="P354" t="s">
        <v>6147</v>
      </c>
      <c r="Q354" t="s">
        <v>6146</v>
      </c>
      <c r="R354" t="s">
        <v>5857</v>
      </c>
      <c r="S354" t="s">
        <v>5856</v>
      </c>
      <c r="U354" t="s">
        <v>5854</v>
      </c>
      <c r="V354" t="s">
        <v>6145</v>
      </c>
    </row>
    <row r="355" spans="1:22" x14ac:dyDescent="0.45">
      <c r="A355" t="s">
        <v>11760</v>
      </c>
      <c r="B355" t="s">
        <v>6144</v>
      </c>
      <c r="C355" t="s">
        <v>6143</v>
      </c>
      <c r="D355" t="s">
        <v>6142</v>
      </c>
      <c r="E355" t="s">
        <v>6141</v>
      </c>
      <c r="F355">
        <v>2019</v>
      </c>
      <c r="G355" t="s">
        <v>6140</v>
      </c>
      <c r="H355">
        <v>213</v>
      </c>
      <c r="I355">
        <v>4</v>
      </c>
      <c r="K355">
        <v>1189</v>
      </c>
      <c r="L355">
        <v>1196</v>
      </c>
      <c r="M355">
        <v>7</v>
      </c>
      <c r="N355">
        <v>33</v>
      </c>
      <c r="O355" t="s">
        <v>6139</v>
      </c>
      <c r="P355" t="s">
        <v>6138</v>
      </c>
      <c r="Q355" t="s">
        <v>6137</v>
      </c>
      <c r="R355" t="s">
        <v>5901</v>
      </c>
      <c r="S355" t="s">
        <v>5856</v>
      </c>
      <c r="T355" t="s">
        <v>5995</v>
      </c>
      <c r="U355" t="s">
        <v>5854</v>
      </c>
      <c r="V355" t="s">
        <v>6136</v>
      </c>
    </row>
    <row r="356" spans="1:22" x14ac:dyDescent="0.45">
      <c r="A356" t="s">
        <v>11760</v>
      </c>
      <c r="B356" t="s">
        <v>6135</v>
      </c>
      <c r="C356" t="s">
        <v>6134</v>
      </c>
      <c r="D356" t="s">
        <v>6133</v>
      </c>
      <c r="E356" t="s">
        <v>6132</v>
      </c>
      <c r="F356">
        <v>2020</v>
      </c>
      <c r="G356" t="s">
        <v>6131</v>
      </c>
      <c r="H356">
        <v>9</v>
      </c>
      <c r="I356">
        <v>4</v>
      </c>
      <c r="K356">
        <v>1</v>
      </c>
      <c r="L356">
        <v>25</v>
      </c>
      <c r="M356">
        <v>24</v>
      </c>
      <c r="N356">
        <v>28</v>
      </c>
      <c r="O356" t="s">
        <v>6130</v>
      </c>
      <c r="P356" t="s">
        <v>6129</v>
      </c>
      <c r="Q356" t="s">
        <v>6128</v>
      </c>
      <c r="R356" t="s">
        <v>5857</v>
      </c>
      <c r="S356" t="s">
        <v>5856</v>
      </c>
      <c r="T356" t="s">
        <v>5866</v>
      </c>
      <c r="U356" t="s">
        <v>5854</v>
      </c>
      <c r="V356" t="s">
        <v>6127</v>
      </c>
    </row>
    <row r="357" spans="1:22" x14ac:dyDescent="0.45">
      <c r="A357" t="s">
        <v>11760</v>
      </c>
      <c r="B357" t="s">
        <v>6126</v>
      </c>
      <c r="C357" t="s">
        <v>6125</v>
      </c>
      <c r="D357" t="s">
        <v>6124</v>
      </c>
      <c r="E357" t="s">
        <v>6123</v>
      </c>
      <c r="F357">
        <v>2019</v>
      </c>
      <c r="G357" t="s">
        <v>6122</v>
      </c>
      <c r="H357">
        <v>6</v>
      </c>
      <c r="J357">
        <v>43</v>
      </c>
      <c r="N357">
        <v>12</v>
      </c>
      <c r="O357" t="s">
        <v>6121</v>
      </c>
      <c r="P357" t="s">
        <v>6120</v>
      </c>
      <c r="Q357" t="s">
        <v>6119</v>
      </c>
      <c r="R357" t="s">
        <v>5857</v>
      </c>
      <c r="S357" t="s">
        <v>5856</v>
      </c>
      <c r="T357" t="s">
        <v>5866</v>
      </c>
      <c r="U357" t="s">
        <v>5854</v>
      </c>
      <c r="V357" t="s">
        <v>6118</v>
      </c>
    </row>
    <row r="358" spans="1:22" x14ac:dyDescent="0.45">
      <c r="A358" t="s">
        <v>11760</v>
      </c>
      <c r="B358" t="s">
        <v>6117</v>
      </c>
      <c r="C358" t="s">
        <v>6116</v>
      </c>
      <c r="D358" t="s">
        <v>6115</v>
      </c>
      <c r="E358" t="s">
        <v>6114</v>
      </c>
      <c r="F358">
        <v>2019</v>
      </c>
      <c r="G358" t="s">
        <v>6113</v>
      </c>
      <c r="H358">
        <v>24</v>
      </c>
      <c r="I358">
        <v>4</v>
      </c>
      <c r="J358">
        <v>5</v>
      </c>
      <c r="N358">
        <v>11</v>
      </c>
      <c r="O358" t="s">
        <v>6112</v>
      </c>
      <c r="P358" t="s">
        <v>6111</v>
      </c>
      <c r="Q358" t="s">
        <v>6110</v>
      </c>
      <c r="R358" t="s">
        <v>5857</v>
      </c>
      <c r="S358" t="s">
        <v>5856</v>
      </c>
      <c r="T358" t="s">
        <v>5866</v>
      </c>
      <c r="U358" t="s">
        <v>5854</v>
      </c>
      <c r="V358" t="s">
        <v>6109</v>
      </c>
    </row>
    <row r="359" spans="1:22" x14ac:dyDescent="0.45">
      <c r="A359" t="s">
        <v>11760</v>
      </c>
      <c r="B359" t="s">
        <v>6108</v>
      </c>
      <c r="C359" t="s">
        <v>6107</v>
      </c>
      <c r="D359">
        <v>57188719789</v>
      </c>
      <c r="E359" t="s">
        <v>6106</v>
      </c>
      <c r="F359">
        <v>2018</v>
      </c>
      <c r="G359" t="s">
        <v>6105</v>
      </c>
      <c r="H359">
        <v>2018</v>
      </c>
      <c r="I359">
        <v>3</v>
      </c>
      <c r="K359">
        <v>137</v>
      </c>
      <c r="L359">
        <v>153</v>
      </c>
      <c r="M359">
        <v>16</v>
      </c>
      <c r="N359">
        <v>4</v>
      </c>
      <c r="O359" t="s">
        <v>6104</v>
      </c>
      <c r="P359" t="s">
        <v>6103</v>
      </c>
      <c r="Q359" t="s">
        <v>6102</v>
      </c>
      <c r="R359" t="s">
        <v>5857</v>
      </c>
      <c r="S359" t="s">
        <v>5856</v>
      </c>
      <c r="U359" t="s">
        <v>5854</v>
      </c>
      <c r="V359" t="s">
        <v>6101</v>
      </c>
    </row>
    <row r="360" spans="1:22" x14ac:dyDescent="0.45">
      <c r="A360" t="s">
        <v>11760</v>
      </c>
      <c r="B360" t="s">
        <v>6100</v>
      </c>
      <c r="C360" t="s">
        <v>6099</v>
      </c>
      <c r="D360" t="s">
        <v>6098</v>
      </c>
      <c r="E360" t="s">
        <v>6097</v>
      </c>
      <c r="F360">
        <v>2020</v>
      </c>
      <c r="G360" t="s">
        <v>6096</v>
      </c>
      <c r="H360">
        <v>40</v>
      </c>
      <c r="I360">
        <v>1</v>
      </c>
      <c r="K360">
        <v>29</v>
      </c>
      <c r="L360">
        <v>47</v>
      </c>
      <c r="M360">
        <v>18</v>
      </c>
      <c r="N360">
        <v>7</v>
      </c>
      <c r="O360" t="s">
        <v>6095</v>
      </c>
      <c r="P360" t="s">
        <v>6094</v>
      </c>
      <c r="Q360" t="s">
        <v>6093</v>
      </c>
      <c r="R360" t="s">
        <v>5857</v>
      </c>
      <c r="S360" t="s">
        <v>5856</v>
      </c>
      <c r="U360" t="s">
        <v>5854</v>
      </c>
      <c r="V360" t="s">
        <v>6092</v>
      </c>
    </row>
    <row r="361" spans="1:22" x14ac:dyDescent="0.45">
      <c r="A361" t="s">
        <v>11760</v>
      </c>
      <c r="B361" t="s">
        <v>6091</v>
      </c>
      <c r="C361" t="s">
        <v>6090</v>
      </c>
      <c r="D361" t="s">
        <v>6089</v>
      </c>
      <c r="E361" t="s">
        <v>6088</v>
      </c>
      <c r="F361">
        <v>2020</v>
      </c>
      <c r="G361" t="s">
        <v>6087</v>
      </c>
      <c r="H361">
        <v>13</v>
      </c>
      <c r="I361">
        <v>2</v>
      </c>
      <c r="J361">
        <v>444</v>
      </c>
      <c r="N361">
        <v>11</v>
      </c>
      <c r="O361" t="s">
        <v>6086</v>
      </c>
      <c r="P361" t="s">
        <v>6085</v>
      </c>
      <c r="Q361" t="s">
        <v>6084</v>
      </c>
      <c r="R361" t="s">
        <v>5857</v>
      </c>
      <c r="S361" t="s">
        <v>5856</v>
      </c>
      <c r="T361" t="s">
        <v>5866</v>
      </c>
      <c r="U361" t="s">
        <v>5854</v>
      </c>
      <c r="V361" t="s">
        <v>6083</v>
      </c>
    </row>
    <row r="362" spans="1:22" x14ac:dyDescent="0.45">
      <c r="A362" t="s">
        <v>11760</v>
      </c>
      <c r="B362" t="s">
        <v>6082</v>
      </c>
      <c r="C362" t="s">
        <v>6081</v>
      </c>
      <c r="D362" t="s">
        <v>6080</v>
      </c>
      <c r="E362" t="s">
        <v>398</v>
      </c>
      <c r="F362">
        <v>2020</v>
      </c>
      <c r="G362" t="s">
        <v>395</v>
      </c>
      <c r="H362">
        <v>32</v>
      </c>
      <c r="I362">
        <v>1</v>
      </c>
      <c r="J362">
        <v>8532303</v>
      </c>
      <c r="K362">
        <v>67</v>
      </c>
      <c r="L362">
        <v>77</v>
      </c>
      <c r="M362">
        <v>10</v>
      </c>
      <c r="N362">
        <v>1</v>
      </c>
      <c r="O362" t="s">
        <v>392</v>
      </c>
      <c r="P362" t="s">
        <v>6079</v>
      </c>
      <c r="Q362" t="s">
        <v>6078</v>
      </c>
      <c r="R362" t="s">
        <v>5857</v>
      </c>
      <c r="S362" t="s">
        <v>5856</v>
      </c>
      <c r="U362" t="s">
        <v>5854</v>
      </c>
      <c r="V362" t="s">
        <v>6077</v>
      </c>
    </row>
    <row r="363" spans="1:22" x14ac:dyDescent="0.45">
      <c r="A363" t="s">
        <v>11760</v>
      </c>
      <c r="B363" t="s">
        <v>6076</v>
      </c>
      <c r="C363" t="s">
        <v>6075</v>
      </c>
      <c r="D363" t="s">
        <v>6074</v>
      </c>
      <c r="E363" t="s">
        <v>580</v>
      </c>
      <c r="F363">
        <v>2019</v>
      </c>
      <c r="G363" t="s">
        <v>488</v>
      </c>
      <c r="H363">
        <v>7</v>
      </c>
      <c r="J363">
        <v>8792061</v>
      </c>
      <c r="K363">
        <v>111692</v>
      </c>
      <c r="L363">
        <v>111708</v>
      </c>
      <c r="M363">
        <v>16</v>
      </c>
      <c r="N363">
        <v>14</v>
      </c>
      <c r="O363" t="s">
        <v>576</v>
      </c>
      <c r="P363" t="s">
        <v>6073</v>
      </c>
      <c r="Q363" t="s">
        <v>6072</v>
      </c>
      <c r="R363" t="s">
        <v>5857</v>
      </c>
      <c r="S363" t="s">
        <v>5856</v>
      </c>
      <c r="T363" t="s">
        <v>5855</v>
      </c>
      <c r="U363" t="s">
        <v>5854</v>
      </c>
      <c r="V363" t="s">
        <v>6071</v>
      </c>
    </row>
    <row r="364" spans="1:22" x14ac:dyDescent="0.45">
      <c r="A364" t="s">
        <v>11760</v>
      </c>
      <c r="B364" t="s">
        <v>6070</v>
      </c>
      <c r="C364" t="s">
        <v>6069</v>
      </c>
      <c r="D364" t="s">
        <v>6068</v>
      </c>
      <c r="E364" t="s">
        <v>6067</v>
      </c>
      <c r="F364">
        <v>2018</v>
      </c>
      <c r="G364" t="s">
        <v>6066</v>
      </c>
      <c r="H364">
        <v>26</v>
      </c>
      <c r="I364">
        <v>3</v>
      </c>
      <c r="K364">
        <v>463</v>
      </c>
      <c r="L364">
        <v>482</v>
      </c>
      <c r="M364">
        <v>19</v>
      </c>
      <c r="N364">
        <v>42</v>
      </c>
      <c r="O364" t="s">
        <v>6065</v>
      </c>
      <c r="P364" t="s">
        <v>6064</v>
      </c>
      <c r="Q364" t="s">
        <v>6063</v>
      </c>
      <c r="R364" t="s">
        <v>5857</v>
      </c>
      <c r="S364" t="s">
        <v>5856</v>
      </c>
      <c r="U364" t="s">
        <v>5854</v>
      </c>
      <c r="V364" t="s">
        <v>6062</v>
      </c>
    </row>
    <row r="365" spans="1:22" x14ac:dyDescent="0.45">
      <c r="A365" t="s">
        <v>11760</v>
      </c>
      <c r="B365" t="s">
        <v>6061</v>
      </c>
      <c r="C365" t="s">
        <v>6060</v>
      </c>
      <c r="D365" t="s">
        <v>6059</v>
      </c>
      <c r="E365" t="s">
        <v>6058</v>
      </c>
      <c r="F365">
        <v>2017</v>
      </c>
      <c r="G365" t="s">
        <v>6057</v>
      </c>
      <c r="H365">
        <v>6</v>
      </c>
      <c r="J365">
        <v>1488</v>
      </c>
      <c r="N365">
        <v>8</v>
      </c>
      <c r="O365" t="s">
        <v>6056</v>
      </c>
      <c r="P365" t="s">
        <v>6055</v>
      </c>
      <c r="Q365" t="s">
        <v>6054</v>
      </c>
      <c r="R365" t="s">
        <v>5857</v>
      </c>
      <c r="S365" t="s">
        <v>5856</v>
      </c>
      <c r="T365" t="s">
        <v>5866</v>
      </c>
      <c r="U365" t="s">
        <v>5854</v>
      </c>
      <c r="V365" t="s">
        <v>6053</v>
      </c>
    </row>
    <row r="366" spans="1:22" x14ac:dyDescent="0.45">
      <c r="A366" t="s">
        <v>11760</v>
      </c>
      <c r="B366" t="s">
        <v>6052</v>
      </c>
      <c r="C366" t="s">
        <v>6051</v>
      </c>
      <c r="D366" t="s">
        <v>6050</v>
      </c>
      <c r="E366" t="s">
        <v>6049</v>
      </c>
      <c r="F366">
        <v>2020</v>
      </c>
      <c r="G366" t="s">
        <v>6048</v>
      </c>
      <c r="H366">
        <v>14</v>
      </c>
      <c r="I366">
        <v>2</v>
      </c>
      <c r="K366">
        <v>133</v>
      </c>
      <c r="L366">
        <v>147</v>
      </c>
      <c r="M366">
        <v>14</v>
      </c>
      <c r="N366">
        <v>51</v>
      </c>
      <c r="O366" t="s">
        <v>6047</v>
      </c>
      <c r="P366" t="s">
        <v>6046</v>
      </c>
      <c r="Q366" t="s">
        <v>6045</v>
      </c>
      <c r="R366" t="s">
        <v>5857</v>
      </c>
      <c r="S366" t="s">
        <v>5856</v>
      </c>
      <c r="T366" t="s">
        <v>5995</v>
      </c>
      <c r="U366" t="s">
        <v>5854</v>
      </c>
      <c r="V366" t="s">
        <v>6044</v>
      </c>
    </row>
    <row r="367" spans="1:22" x14ac:dyDescent="0.45">
      <c r="A367" t="s">
        <v>11760</v>
      </c>
      <c r="B367" t="s">
        <v>6043</v>
      </c>
      <c r="C367" t="s">
        <v>6042</v>
      </c>
      <c r="D367">
        <v>24328426300</v>
      </c>
      <c r="E367" t="s">
        <v>6041</v>
      </c>
      <c r="F367">
        <v>2020</v>
      </c>
      <c r="G367" t="s">
        <v>6040</v>
      </c>
      <c r="H367">
        <v>46</v>
      </c>
      <c r="I367">
        <v>5</v>
      </c>
      <c r="K367">
        <v>289</v>
      </c>
      <c r="L367">
        <v>294</v>
      </c>
      <c r="M367">
        <v>5</v>
      </c>
      <c r="N367">
        <v>64</v>
      </c>
      <c r="O367" t="s">
        <v>6039</v>
      </c>
      <c r="P367" t="s">
        <v>6038</v>
      </c>
      <c r="Q367" t="s">
        <v>6037</v>
      </c>
      <c r="R367" t="s">
        <v>5857</v>
      </c>
      <c r="S367" t="s">
        <v>5856</v>
      </c>
      <c r="T367" t="s">
        <v>5995</v>
      </c>
      <c r="U367" t="s">
        <v>5854</v>
      </c>
      <c r="V367" t="s">
        <v>6036</v>
      </c>
    </row>
    <row r="368" spans="1:22" x14ac:dyDescent="0.45">
      <c r="A368" t="s">
        <v>11760</v>
      </c>
      <c r="B368" t="s">
        <v>6035</v>
      </c>
      <c r="C368" t="s">
        <v>6034</v>
      </c>
      <c r="D368" t="s">
        <v>6033</v>
      </c>
      <c r="E368" t="s">
        <v>6032</v>
      </c>
      <c r="F368">
        <v>2019</v>
      </c>
      <c r="G368" t="s">
        <v>6031</v>
      </c>
      <c r="H368">
        <v>62</v>
      </c>
      <c r="I368">
        <v>1</v>
      </c>
      <c r="K368">
        <v>58</v>
      </c>
      <c r="L368">
        <v>65</v>
      </c>
      <c r="M368">
        <v>7</v>
      </c>
      <c r="N368">
        <v>18</v>
      </c>
      <c r="O368" t="s">
        <v>6030</v>
      </c>
      <c r="P368" t="s">
        <v>6029</v>
      </c>
      <c r="Q368" t="s">
        <v>6028</v>
      </c>
      <c r="R368" t="s">
        <v>5857</v>
      </c>
      <c r="S368" t="s">
        <v>5856</v>
      </c>
      <c r="T368" t="s">
        <v>6027</v>
      </c>
      <c r="U368" t="s">
        <v>5854</v>
      </c>
      <c r="V368" t="s">
        <v>6026</v>
      </c>
    </row>
    <row r="369" spans="1:22" x14ac:dyDescent="0.45">
      <c r="A369" t="s">
        <v>11760</v>
      </c>
      <c r="B369" t="s">
        <v>6025</v>
      </c>
      <c r="C369" t="s">
        <v>6024</v>
      </c>
      <c r="D369">
        <v>16203466800</v>
      </c>
      <c r="E369" t="s">
        <v>6023</v>
      </c>
      <c r="F369">
        <v>2017</v>
      </c>
      <c r="G369" t="s">
        <v>6022</v>
      </c>
      <c r="H369">
        <v>27</v>
      </c>
      <c r="I369">
        <v>1</v>
      </c>
      <c r="K369">
        <v>9</v>
      </c>
      <c r="L369">
        <v>20</v>
      </c>
      <c r="M369">
        <v>11</v>
      </c>
      <c r="N369">
        <v>8</v>
      </c>
      <c r="O369" t="s">
        <v>6021</v>
      </c>
      <c r="P369" t="s">
        <v>6020</v>
      </c>
      <c r="Q369" t="s">
        <v>6019</v>
      </c>
      <c r="R369" t="s">
        <v>5857</v>
      </c>
      <c r="S369" t="s">
        <v>5856</v>
      </c>
      <c r="U369" t="s">
        <v>5854</v>
      </c>
      <c r="V369" t="s">
        <v>6018</v>
      </c>
    </row>
    <row r="370" spans="1:22" x14ac:dyDescent="0.45">
      <c r="A370" t="s">
        <v>11760</v>
      </c>
      <c r="B370" t="s">
        <v>6017</v>
      </c>
      <c r="C370" t="s">
        <v>6016</v>
      </c>
      <c r="D370" t="s">
        <v>6015</v>
      </c>
      <c r="E370" t="s">
        <v>6014</v>
      </c>
      <c r="F370">
        <v>2020</v>
      </c>
      <c r="G370" t="s">
        <v>6013</v>
      </c>
      <c r="H370">
        <v>25</v>
      </c>
      <c r="I370">
        <v>3</v>
      </c>
      <c r="K370">
        <v>377</v>
      </c>
      <c r="L370">
        <v>402</v>
      </c>
      <c r="M370">
        <v>25</v>
      </c>
      <c r="N370">
        <v>11</v>
      </c>
      <c r="O370" t="s">
        <v>6012</v>
      </c>
      <c r="P370" t="s">
        <v>6011</v>
      </c>
      <c r="Q370" t="s">
        <v>6010</v>
      </c>
      <c r="R370" t="s">
        <v>5857</v>
      </c>
      <c r="S370" t="s">
        <v>5856</v>
      </c>
      <c r="U370" t="s">
        <v>5854</v>
      </c>
      <c r="V370" t="s">
        <v>6009</v>
      </c>
    </row>
    <row r="371" spans="1:22" x14ac:dyDescent="0.45">
      <c r="A371" t="s">
        <v>11760</v>
      </c>
      <c r="B371" t="s">
        <v>6008</v>
      </c>
      <c r="C371" t="s">
        <v>6007</v>
      </c>
      <c r="D371">
        <v>6603336317</v>
      </c>
      <c r="E371" t="s">
        <v>6006</v>
      </c>
      <c r="F371">
        <v>2019</v>
      </c>
      <c r="G371" t="s">
        <v>6005</v>
      </c>
      <c r="H371">
        <v>1</v>
      </c>
      <c r="I371">
        <v>1</v>
      </c>
      <c r="K371">
        <v>43</v>
      </c>
      <c r="L371">
        <v>57</v>
      </c>
      <c r="M371">
        <v>14</v>
      </c>
      <c r="N371">
        <v>2</v>
      </c>
      <c r="O371" t="s">
        <v>6004</v>
      </c>
      <c r="P371" t="s">
        <v>6003</v>
      </c>
      <c r="Q371" t="s">
        <v>6002</v>
      </c>
      <c r="R371" t="s">
        <v>5857</v>
      </c>
      <c r="S371" t="s">
        <v>5856</v>
      </c>
      <c r="T371" t="s">
        <v>5855</v>
      </c>
      <c r="U371" t="s">
        <v>5854</v>
      </c>
      <c r="V371" t="s">
        <v>6001</v>
      </c>
    </row>
    <row r="372" spans="1:22" x14ac:dyDescent="0.45">
      <c r="A372" t="s">
        <v>11760</v>
      </c>
      <c r="B372" t="s">
        <v>6000</v>
      </c>
      <c r="C372" t="s">
        <v>5999</v>
      </c>
      <c r="D372">
        <v>26642959500</v>
      </c>
      <c r="E372" t="s">
        <v>1403</v>
      </c>
      <c r="F372">
        <v>2019</v>
      </c>
      <c r="G372" t="s">
        <v>1402</v>
      </c>
      <c r="H372">
        <v>35</v>
      </c>
      <c r="I372">
        <v>3</v>
      </c>
      <c r="K372">
        <v>223</v>
      </c>
      <c r="L372">
        <v>234</v>
      </c>
      <c r="M372">
        <v>11</v>
      </c>
      <c r="N372">
        <v>42</v>
      </c>
      <c r="O372" t="s">
        <v>5998</v>
      </c>
      <c r="P372" t="s">
        <v>5997</v>
      </c>
      <c r="Q372" t="s">
        <v>5996</v>
      </c>
      <c r="R372" t="s">
        <v>5901</v>
      </c>
      <c r="S372" t="s">
        <v>5856</v>
      </c>
      <c r="T372" t="s">
        <v>5995</v>
      </c>
      <c r="U372" t="s">
        <v>5854</v>
      </c>
      <c r="V372" t="s">
        <v>5994</v>
      </c>
    </row>
    <row r="373" spans="1:22" x14ac:dyDescent="0.45">
      <c r="A373" t="s">
        <v>11760</v>
      </c>
      <c r="B373" t="s">
        <v>5993</v>
      </c>
      <c r="C373" t="s">
        <v>5992</v>
      </c>
      <c r="D373" t="s">
        <v>5991</v>
      </c>
      <c r="E373" t="s">
        <v>5990</v>
      </c>
      <c r="F373">
        <v>2017</v>
      </c>
      <c r="G373" t="s">
        <v>5989</v>
      </c>
      <c r="H373">
        <v>8</v>
      </c>
      <c r="I373">
        <v>3</v>
      </c>
      <c r="K373">
        <v>437</v>
      </c>
      <c r="L373">
        <v>452</v>
      </c>
      <c r="M373">
        <v>15</v>
      </c>
      <c r="N373">
        <v>240</v>
      </c>
      <c r="O373" t="s">
        <v>5988</v>
      </c>
      <c r="P373" t="s">
        <v>5987</v>
      </c>
      <c r="Q373" t="s">
        <v>5986</v>
      </c>
      <c r="R373" t="s">
        <v>5857</v>
      </c>
      <c r="S373" t="s">
        <v>5856</v>
      </c>
      <c r="T373" t="s">
        <v>5935</v>
      </c>
      <c r="U373" t="s">
        <v>5854</v>
      </c>
      <c r="V373" t="s">
        <v>5985</v>
      </c>
    </row>
    <row r="374" spans="1:22" x14ac:dyDescent="0.45">
      <c r="A374" t="s">
        <v>11760</v>
      </c>
      <c r="B374" t="s">
        <v>5984</v>
      </c>
      <c r="C374" t="s">
        <v>5983</v>
      </c>
      <c r="D374" t="s">
        <v>5982</v>
      </c>
      <c r="E374" t="s">
        <v>431</v>
      </c>
      <c r="F374">
        <v>2019</v>
      </c>
      <c r="G374" t="s">
        <v>428</v>
      </c>
      <c r="H374">
        <v>47</v>
      </c>
      <c r="I374">
        <v>1</v>
      </c>
      <c r="J374">
        <v>8658160</v>
      </c>
      <c r="K374">
        <v>58</v>
      </c>
      <c r="L374">
        <v>66</v>
      </c>
      <c r="M374">
        <v>8</v>
      </c>
      <c r="N374">
        <v>9</v>
      </c>
      <c r="O374" t="s">
        <v>425</v>
      </c>
      <c r="P374" t="s">
        <v>5981</v>
      </c>
      <c r="Q374" t="s">
        <v>5980</v>
      </c>
      <c r="R374" t="s">
        <v>5857</v>
      </c>
      <c r="S374" t="s">
        <v>5856</v>
      </c>
      <c r="U374" t="s">
        <v>5854</v>
      </c>
      <c r="V374" t="s">
        <v>5979</v>
      </c>
    </row>
    <row r="375" spans="1:22" x14ac:dyDescent="0.45">
      <c r="A375" t="s">
        <v>11760</v>
      </c>
      <c r="B375" t="s">
        <v>5978</v>
      </c>
      <c r="C375" t="s">
        <v>5977</v>
      </c>
      <c r="D375" t="s">
        <v>5976</v>
      </c>
      <c r="E375" t="s">
        <v>5975</v>
      </c>
      <c r="F375">
        <v>2019</v>
      </c>
      <c r="G375" t="s">
        <v>655</v>
      </c>
      <c r="H375">
        <v>21</v>
      </c>
      <c r="I375">
        <v>8</v>
      </c>
      <c r="J375" t="s">
        <v>5974</v>
      </c>
      <c r="N375">
        <v>27</v>
      </c>
      <c r="O375" t="s">
        <v>5973</v>
      </c>
      <c r="P375" t="s">
        <v>5972</v>
      </c>
      <c r="Q375" t="s">
        <v>5971</v>
      </c>
      <c r="R375" t="s">
        <v>5857</v>
      </c>
      <c r="S375" t="s">
        <v>5856</v>
      </c>
      <c r="T375" t="s">
        <v>5866</v>
      </c>
      <c r="U375" t="s">
        <v>5854</v>
      </c>
      <c r="V375" t="s">
        <v>5970</v>
      </c>
    </row>
    <row r="376" spans="1:22" x14ac:dyDescent="0.45">
      <c r="A376" t="s">
        <v>11760</v>
      </c>
      <c r="B376" t="s">
        <v>5969</v>
      </c>
      <c r="C376" t="s">
        <v>5968</v>
      </c>
      <c r="D376" t="s">
        <v>5967</v>
      </c>
      <c r="E376" t="s">
        <v>5966</v>
      </c>
      <c r="F376">
        <v>2017</v>
      </c>
      <c r="G376" t="s">
        <v>5965</v>
      </c>
      <c r="H376">
        <v>8</v>
      </c>
      <c r="I376">
        <v>2</v>
      </c>
      <c r="K376">
        <v>227</v>
      </c>
      <c r="L376">
        <v>242</v>
      </c>
      <c r="M376">
        <v>15</v>
      </c>
      <c r="N376">
        <v>83</v>
      </c>
      <c r="O376" t="s">
        <v>5964</v>
      </c>
      <c r="P376" t="s">
        <v>5963</v>
      </c>
      <c r="Q376" t="s">
        <v>5962</v>
      </c>
      <c r="R376" t="s">
        <v>5857</v>
      </c>
      <c r="S376" t="s">
        <v>5856</v>
      </c>
      <c r="U376" t="s">
        <v>5854</v>
      </c>
      <c r="V376" t="s">
        <v>5961</v>
      </c>
    </row>
    <row r="377" spans="1:22" x14ac:dyDescent="0.45">
      <c r="A377" t="s">
        <v>11760</v>
      </c>
      <c r="B377" t="s">
        <v>5960</v>
      </c>
      <c r="C377" t="s">
        <v>5959</v>
      </c>
      <c r="D377" t="s">
        <v>5958</v>
      </c>
      <c r="E377" t="s">
        <v>5957</v>
      </c>
      <c r="F377">
        <v>2019</v>
      </c>
      <c r="G377" t="s">
        <v>5956</v>
      </c>
      <c r="H377">
        <v>61</v>
      </c>
      <c r="I377">
        <v>2</v>
      </c>
      <c r="K377">
        <v>589</v>
      </c>
      <c r="L377">
        <v>630</v>
      </c>
      <c r="M377">
        <v>41</v>
      </c>
      <c r="N377">
        <v>115</v>
      </c>
      <c r="O377" t="s">
        <v>5955</v>
      </c>
      <c r="P377" t="s">
        <v>5954</v>
      </c>
      <c r="Q377" t="s">
        <v>5953</v>
      </c>
      <c r="R377" t="s">
        <v>5857</v>
      </c>
      <c r="S377" t="s">
        <v>5856</v>
      </c>
      <c r="U377" t="s">
        <v>5854</v>
      </c>
      <c r="V377" t="s">
        <v>5952</v>
      </c>
    </row>
    <row r="378" spans="1:22" x14ac:dyDescent="0.45">
      <c r="A378" t="s">
        <v>11760</v>
      </c>
      <c r="B378" t="s">
        <v>5951</v>
      </c>
      <c r="C378" t="s">
        <v>5950</v>
      </c>
      <c r="D378">
        <v>57205078552</v>
      </c>
      <c r="E378" t="s">
        <v>5949</v>
      </c>
      <c r="F378">
        <v>2020</v>
      </c>
      <c r="G378" t="s">
        <v>5948</v>
      </c>
      <c r="H378">
        <v>2</v>
      </c>
      <c r="I378">
        <v>2</v>
      </c>
      <c r="K378">
        <v>64</v>
      </c>
      <c r="L378">
        <v>84</v>
      </c>
      <c r="M378">
        <v>20</v>
      </c>
      <c r="N378">
        <v>2</v>
      </c>
      <c r="O378" t="s">
        <v>5947</v>
      </c>
      <c r="P378" t="s">
        <v>5946</v>
      </c>
      <c r="Q378" t="s">
        <v>5945</v>
      </c>
      <c r="R378" t="s">
        <v>5857</v>
      </c>
      <c r="S378" t="s">
        <v>5856</v>
      </c>
      <c r="U378" t="s">
        <v>5854</v>
      </c>
      <c r="V378" t="s">
        <v>5944</v>
      </c>
    </row>
    <row r="379" spans="1:22" x14ac:dyDescent="0.45">
      <c r="A379" t="s">
        <v>11760</v>
      </c>
      <c r="B379" t="s">
        <v>5943</v>
      </c>
      <c r="C379" t="s">
        <v>5942</v>
      </c>
      <c r="D379" t="s">
        <v>5941</v>
      </c>
      <c r="E379" t="s">
        <v>5940</v>
      </c>
      <c r="F379">
        <v>2019</v>
      </c>
      <c r="G379" t="s">
        <v>5939</v>
      </c>
      <c r="H379">
        <v>30</v>
      </c>
      <c r="I379">
        <v>4</v>
      </c>
      <c r="K379">
        <v>507</v>
      </c>
      <c r="L379">
        <v>518</v>
      </c>
      <c r="M379">
        <v>11</v>
      </c>
      <c r="N379">
        <v>25</v>
      </c>
      <c r="O379" t="s">
        <v>5938</v>
      </c>
      <c r="P379" t="s">
        <v>5937</v>
      </c>
      <c r="Q379" t="s">
        <v>5936</v>
      </c>
      <c r="R379" t="s">
        <v>5857</v>
      </c>
      <c r="S379" t="s">
        <v>5856</v>
      </c>
      <c r="T379" t="s">
        <v>5935</v>
      </c>
      <c r="U379" t="s">
        <v>5854</v>
      </c>
      <c r="V379" t="s">
        <v>5934</v>
      </c>
    </row>
    <row r="380" spans="1:22" x14ac:dyDescent="0.45">
      <c r="A380" t="s">
        <v>11760</v>
      </c>
      <c r="B380" t="s">
        <v>5933</v>
      </c>
      <c r="C380" t="s">
        <v>5932</v>
      </c>
      <c r="D380" t="s">
        <v>5931</v>
      </c>
      <c r="E380" t="s">
        <v>5930</v>
      </c>
      <c r="F380">
        <v>2020</v>
      </c>
      <c r="G380" t="s">
        <v>449</v>
      </c>
      <c r="H380">
        <v>16</v>
      </c>
      <c r="I380">
        <v>1</v>
      </c>
      <c r="J380">
        <v>8710319</v>
      </c>
      <c r="K380">
        <v>183</v>
      </c>
      <c r="L380">
        <v>192</v>
      </c>
      <c r="M380">
        <v>9</v>
      </c>
      <c r="N380">
        <v>167</v>
      </c>
      <c r="O380" t="s">
        <v>567</v>
      </c>
      <c r="P380" t="s">
        <v>5929</v>
      </c>
      <c r="Q380" t="s">
        <v>5928</v>
      </c>
      <c r="R380" t="s">
        <v>5857</v>
      </c>
      <c r="S380" t="s">
        <v>5856</v>
      </c>
      <c r="U380" t="s">
        <v>5854</v>
      </c>
      <c r="V380" t="s">
        <v>5927</v>
      </c>
    </row>
    <row r="381" spans="1:22" x14ac:dyDescent="0.45">
      <c r="A381" t="s">
        <v>11760</v>
      </c>
      <c r="B381" t="s">
        <v>5926</v>
      </c>
      <c r="C381" t="s">
        <v>5925</v>
      </c>
      <c r="D381" t="s">
        <v>5924</v>
      </c>
      <c r="E381" t="s">
        <v>5923</v>
      </c>
      <c r="F381">
        <v>2018</v>
      </c>
      <c r="G381" t="s">
        <v>5922</v>
      </c>
      <c r="H381">
        <v>15</v>
      </c>
      <c r="I381" t="s">
        <v>5921</v>
      </c>
      <c r="K381">
        <v>171</v>
      </c>
      <c r="L381">
        <v>181</v>
      </c>
      <c r="M381">
        <v>10</v>
      </c>
      <c r="N381">
        <v>0</v>
      </c>
      <c r="O381" t="s">
        <v>5920</v>
      </c>
      <c r="P381" t="s">
        <v>5919</v>
      </c>
      <c r="Q381" t="s">
        <v>5918</v>
      </c>
      <c r="R381" t="s">
        <v>5857</v>
      </c>
      <c r="S381" t="s">
        <v>5856</v>
      </c>
      <c r="U381" t="s">
        <v>5854</v>
      </c>
      <c r="V381" t="s">
        <v>5917</v>
      </c>
    </row>
    <row r="382" spans="1:22" x14ac:dyDescent="0.45">
      <c r="A382" t="s">
        <v>11760</v>
      </c>
      <c r="B382" t="s">
        <v>5916</v>
      </c>
      <c r="C382" t="s">
        <v>5915</v>
      </c>
      <c r="D382" t="s">
        <v>5914</v>
      </c>
      <c r="E382" t="s">
        <v>5913</v>
      </c>
      <c r="F382">
        <v>2018</v>
      </c>
      <c r="G382" t="s">
        <v>5912</v>
      </c>
      <c r="H382">
        <v>2</v>
      </c>
      <c r="I382" t="s">
        <v>321</v>
      </c>
      <c r="J382">
        <v>184</v>
      </c>
      <c r="N382">
        <v>4</v>
      </c>
      <c r="O382" t="s">
        <v>5911</v>
      </c>
      <c r="P382" t="s">
        <v>5910</v>
      </c>
      <c r="Q382" t="s">
        <v>5909</v>
      </c>
      <c r="R382" t="s">
        <v>5857</v>
      </c>
      <c r="S382" t="s">
        <v>5856</v>
      </c>
      <c r="U382" t="s">
        <v>5854</v>
      </c>
      <c r="V382" t="s">
        <v>5908</v>
      </c>
    </row>
    <row r="383" spans="1:22" x14ac:dyDescent="0.45">
      <c r="A383" t="s">
        <v>11760</v>
      </c>
      <c r="B383" t="s">
        <v>5907</v>
      </c>
      <c r="C383" t="s">
        <v>5906</v>
      </c>
      <c r="D383" t="s">
        <v>5905</v>
      </c>
      <c r="E383" t="s">
        <v>2016</v>
      </c>
      <c r="F383">
        <v>2019</v>
      </c>
      <c r="G383" t="s">
        <v>2015</v>
      </c>
      <c r="H383">
        <v>16</v>
      </c>
      <c r="K383">
        <v>67</v>
      </c>
      <c r="L383">
        <v>74</v>
      </c>
      <c r="M383">
        <v>7</v>
      </c>
      <c r="N383">
        <v>19</v>
      </c>
      <c r="O383" t="s">
        <v>5904</v>
      </c>
      <c r="P383" t="s">
        <v>5903</v>
      </c>
      <c r="Q383" t="s">
        <v>5902</v>
      </c>
      <c r="R383" t="s">
        <v>5901</v>
      </c>
      <c r="S383" t="s">
        <v>5856</v>
      </c>
      <c r="U383" t="s">
        <v>5854</v>
      </c>
      <c r="V383" t="s">
        <v>5900</v>
      </c>
    </row>
    <row r="384" spans="1:22" x14ac:dyDescent="0.45">
      <c r="A384" t="s">
        <v>11760</v>
      </c>
      <c r="B384" t="s">
        <v>5899</v>
      </c>
      <c r="C384" t="s">
        <v>5898</v>
      </c>
      <c r="D384" t="s">
        <v>5897</v>
      </c>
      <c r="E384" t="s">
        <v>5896</v>
      </c>
      <c r="F384">
        <v>2020</v>
      </c>
      <c r="G384" t="s">
        <v>5895</v>
      </c>
      <c r="H384">
        <v>11</v>
      </c>
      <c r="I384">
        <v>1</v>
      </c>
      <c r="J384">
        <v>10</v>
      </c>
      <c r="N384">
        <v>1</v>
      </c>
      <c r="O384" t="s">
        <v>5894</v>
      </c>
      <c r="P384" t="s">
        <v>5893</v>
      </c>
      <c r="Q384" t="s">
        <v>5892</v>
      </c>
      <c r="R384" t="s">
        <v>5857</v>
      </c>
      <c r="S384" t="s">
        <v>5856</v>
      </c>
      <c r="T384" t="s">
        <v>5855</v>
      </c>
      <c r="U384" t="s">
        <v>5854</v>
      </c>
      <c r="V384" t="s">
        <v>5891</v>
      </c>
    </row>
    <row r="385" spans="1:22" x14ac:dyDescent="0.45">
      <c r="A385" t="s">
        <v>11760</v>
      </c>
      <c r="B385" t="s">
        <v>5890</v>
      </c>
      <c r="C385" t="s">
        <v>5889</v>
      </c>
      <c r="D385" t="s">
        <v>5888</v>
      </c>
      <c r="E385" t="s">
        <v>2175</v>
      </c>
      <c r="F385">
        <v>2018</v>
      </c>
      <c r="G385" t="s">
        <v>893</v>
      </c>
      <c r="H385">
        <v>82</v>
      </c>
      <c r="K385">
        <v>375</v>
      </c>
      <c r="L385">
        <v>387</v>
      </c>
      <c r="M385">
        <v>12</v>
      </c>
      <c r="N385">
        <v>413</v>
      </c>
      <c r="O385" t="s">
        <v>5887</v>
      </c>
      <c r="P385" t="s">
        <v>5886</v>
      </c>
      <c r="Q385" t="s">
        <v>5885</v>
      </c>
      <c r="R385" t="s">
        <v>5857</v>
      </c>
      <c r="S385" t="s">
        <v>5856</v>
      </c>
      <c r="U385" t="s">
        <v>5854</v>
      </c>
      <c r="V385" t="s">
        <v>5884</v>
      </c>
    </row>
    <row r="386" spans="1:22" x14ac:dyDescent="0.45">
      <c r="A386" t="s">
        <v>11760</v>
      </c>
      <c r="B386" t="s">
        <v>5883</v>
      </c>
      <c r="C386" t="s">
        <v>5882</v>
      </c>
      <c r="D386" t="s">
        <v>5881</v>
      </c>
      <c r="E386" t="s">
        <v>5880</v>
      </c>
      <c r="F386">
        <v>2017</v>
      </c>
      <c r="G386" t="s">
        <v>5879</v>
      </c>
      <c r="H386">
        <v>17</v>
      </c>
      <c r="I386" s="2">
        <v>45750</v>
      </c>
      <c r="K386">
        <v>219</v>
      </c>
      <c r="L386">
        <v>239</v>
      </c>
      <c r="M386">
        <v>20</v>
      </c>
      <c r="N386">
        <v>4</v>
      </c>
      <c r="O386" t="s">
        <v>5878</v>
      </c>
      <c r="P386" t="s">
        <v>5877</v>
      </c>
      <c r="Q386" t="s">
        <v>5876</v>
      </c>
      <c r="R386" t="s">
        <v>5857</v>
      </c>
      <c r="S386" t="s">
        <v>5856</v>
      </c>
      <c r="U386" t="s">
        <v>5854</v>
      </c>
      <c r="V386" t="s">
        <v>5875</v>
      </c>
    </row>
    <row r="387" spans="1:22" x14ac:dyDescent="0.45">
      <c r="A387" t="s">
        <v>11760</v>
      </c>
      <c r="B387" t="s">
        <v>5874</v>
      </c>
      <c r="C387" t="s">
        <v>5873</v>
      </c>
      <c r="D387" t="s">
        <v>5872</v>
      </c>
      <c r="E387" t="s">
        <v>5871</v>
      </c>
      <c r="F387">
        <v>2020</v>
      </c>
      <c r="G387" t="s">
        <v>5870</v>
      </c>
      <c r="H387">
        <v>2020</v>
      </c>
      <c r="J387">
        <v>3041498</v>
      </c>
      <c r="N387">
        <v>8</v>
      </c>
      <c r="O387" t="s">
        <v>5869</v>
      </c>
      <c r="P387" t="s">
        <v>5868</v>
      </c>
      <c r="Q387" t="s">
        <v>5867</v>
      </c>
      <c r="R387" t="s">
        <v>5857</v>
      </c>
      <c r="S387" t="s">
        <v>5856</v>
      </c>
      <c r="T387" t="s">
        <v>5866</v>
      </c>
      <c r="U387" t="s">
        <v>5854</v>
      </c>
      <c r="V387" t="s">
        <v>5865</v>
      </c>
    </row>
    <row r="388" spans="1:22" x14ac:dyDescent="0.45">
      <c r="A388" t="s">
        <v>11760</v>
      </c>
      <c r="B388" t="s">
        <v>5864</v>
      </c>
      <c r="C388" t="s">
        <v>5863</v>
      </c>
      <c r="D388">
        <v>55734834500</v>
      </c>
      <c r="E388" t="s">
        <v>5862</v>
      </c>
      <c r="F388">
        <v>2019</v>
      </c>
      <c r="G388" t="s">
        <v>5861</v>
      </c>
      <c r="H388">
        <v>32</v>
      </c>
      <c r="I388">
        <v>3</v>
      </c>
      <c r="K388">
        <v>57</v>
      </c>
      <c r="L388">
        <v>73</v>
      </c>
      <c r="M388">
        <v>16</v>
      </c>
      <c r="N388">
        <v>1</v>
      </c>
      <c r="O388" t="s">
        <v>5860</v>
      </c>
      <c r="P388" t="s">
        <v>5859</v>
      </c>
      <c r="Q388" t="s">
        <v>5858</v>
      </c>
      <c r="R388" t="s">
        <v>5857</v>
      </c>
      <c r="S388" t="s">
        <v>5856</v>
      </c>
      <c r="T388" t="s">
        <v>5855</v>
      </c>
      <c r="U388" t="s">
        <v>5854</v>
      </c>
      <c r="V388" t="s">
        <v>5853</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97BF5-6C44-4C3E-808C-8B3BF6041979}">
  <dimension ref="A1:H388"/>
  <sheetViews>
    <sheetView workbookViewId="0"/>
  </sheetViews>
  <sheetFormatPr defaultRowHeight="14.25" x14ac:dyDescent="0.45"/>
  <cols>
    <col min="1" max="1" width="8.46484375" bestFit="1" customWidth="1"/>
    <col min="2" max="3" width="80.53125" bestFit="1" customWidth="1"/>
    <col min="4" max="4" width="6.53125" bestFit="1" customWidth="1"/>
    <col min="5" max="5" width="37" bestFit="1" customWidth="1"/>
    <col min="6" max="7" width="80.53125" bestFit="1" customWidth="1"/>
    <col min="8" max="8" width="6.86328125" bestFit="1" customWidth="1"/>
    <col min="9" max="9" width="62.86328125" bestFit="1" customWidth="1"/>
    <col min="10" max="10" width="9.19921875" bestFit="1" customWidth="1"/>
    <col min="11" max="11" width="12.46484375" bestFit="1" customWidth="1"/>
    <col min="12" max="12" width="13.53125" bestFit="1" customWidth="1"/>
    <col min="13" max="13" width="11" bestFit="1" customWidth="1"/>
    <col min="14" max="14" width="10.46484375" bestFit="1" customWidth="1"/>
    <col min="15" max="15" width="11.86328125" bestFit="1" customWidth="1"/>
    <col min="16" max="16" width="9.53125" bestFit="1" customWidth="1"/>
    <col min="17" max="17" width="37" bestFit="1" customWidth="1"/>
    <col min="18" max="19" width="80.53125" bestFit="1" customWidth="1"/>
    <col min="20" max="20" width="15.86328125" bestFit="1" customWidth="1"/>
    <col min="21" max="21" width="17" bestFit="1" customWidth="1"/>
    <col min="22" max="22" width="50.33203125" bestFit="1" customWidth="1"/>
    <col min="23" max="23" width="9.46484375" bestFit="1" customWidth="1"/>
    <col min="24" max="24" width="17.19921875" bestFit="1" customWidth="1"/>
  </cols>
  <sheetData>
    <row r="1" spans="1:8" x14ac:dyDescent="0.45">
      <c r="A1" t="s">
        <v>385</v>
      </c>
      <c r="B1" t="s">
        <v>1</v>
      </c>
      <c r="C1" t="s">
        <v>2</v>
      </c>
      <c r="D1" t="s">
        <v>5846</v>
      </c>
      <c r="E1" t="s">
        <v>13</v>
      </c>
      <c r="F1" t="s">
        <v>12</v>
      </c>
      <c r="G1" t="s">
        <v>14</v>
      </c>
      <c r="H1" t="s">
        <v>11763</v>
      </c>
    </row>
    <row r="2" spans="1:8" x14ac:dyDescent="0.45">
      <c r="A2" t="s">
        <v>11760</v>
      </c>
      <c r="B2" t="s">
        <v>9069</v>
      </c>
      <c r="C2" t="s">
        <v>9066</v>
      </c>
      <c r="D2">
        <v>2024</v>
      </c>
      <c r="E2" t="s">
        <v>9063</v>
      </c>
      <c r="F2" t="s">
        <v>9062</v>
      </c>
      <c r="G2" t="s">
        <v>9061</v>
      </c>
      <c r="H2" t="s">
        <v>5857</v>
      </c>
    </row>
    <row r="3" spans="1:8" x14ac:dyDescent="0.45">
      <c r="A3" t="s">
        <v>11760</v>
      </c>
      <c r="B3" t="s">
        <v>9059</v>
      </c>
      <c r="C3" t="s">
        <v>9056</v>
      </c>
      <c r="D3">
        <v>2024</v>
      </c>
      <c r="E3" t="s">
        <v>9054</v>
      </c>
      <c r="F3" t="s">
        <v>9053</v>
      </c>
      <c r="G3" t="s">
        <v>9052</v>
      </c>
      <c r="H3" t="s">
        <v>5857</v>
      </c>
    </row>
    <row r="4" spans="1:8" x14ac:dyDescent="0.45">
      <c r="A4" t="s">
        <v>11760</v>
      </c>
      <c r="B4" t="s">
        <v>9050</v>
      </c>
      <c r="C4" t="s">
        <v>4573</v>
      </c>
      <c r="D4">
        <v>2024</v>
      </c>
      <c r="E4" t="s">
        <v>9047</v>
      </c>
      <c r="F4" t="s">
        <v>9046</v>
      </c>
      <c r="G4" t="s">
        <v>9045</v>
      </c>
      <c r="H4" t="s">
        <v>5857</v>
      </c>
    </row>
    <row r="5" spans="1:8" x14ac:dyDescent="0.45">
      <c r="A5" t="s">
        <v>11760</v>
      </c>
      <c r="B5" t="s">
        <v>9043</v>
      </c>
      <c r="C5" t="s">
        <v>9040</v>
      </c>
      <c r="D5">
        <v>2024</v>
      </c>
      <c r="E5" t="s">
        <v>9038</v>
      </c>
      <c r="F5" t="s">
        <v>9037</v>
      </c>
      <c r="G5" t="s">
        <v>9036</v>
      </c>
      <c r="H5" t="s">
        <v>5857</v>
      </c>
    </row>
    <row r="6" spans="1:8" x14ac:dyDescent="0.45">
      <c r="A6" t="s">
        <v>11760</v>
      </c>
      <c r="B6" t="s">
        <v>9034</v>
      </c>
      <c r="C6" t="s">
        <v>9032</v>
      </c>
      <c r="D6">
        <v>2024</v>
      </c>
      <c r="F6" t="s">
        <v>9030</v>
      </c>
      <c r="G6" t="s">
        <v>9029</v>
      </c>
      <c r="H6" t="s">
        <v>5857</v>
      </c>
    </row>
    <row r="7" spans="1:8" x14ac:dyDescent="0.45">
      <c r="A7" t="s">
        <v>11760</v>
      </c>
      <c r="B7" t="s">
        <v>9027</v>
      </c>
      <c r="C7" t="s">
        <v>9024</v>
      </c>
      <c r="D7">
        <v>2023</v>
      </c>
      <c r="E7" t="s">
        <v>9022</v>
      </c>
      <c r="F7" t="s">
        <v>9021</v>
      </c>
      <c r="G7" t="s">
        <v>9020</v>
      </c>
      <c r="H7" t="s">
        <v>5857</v>
      </c>
    </row>
    <row r="8" spans="1:8" x14ac:dyDescent="0.45">
      <c r="A8" t="s">
        <v>11760</v>
      </c>
      <c r="B8" t="s">
        <v>9018</v>
      </c>
      <c r="C8" t="s">
        <v>9015</v>
      </c>
      <c r="D8">
        <v>2024</v>
      </c>
      <c r="F8" t="s">
        <v>9013</v>
      </c>
      <c r="G8" t="s">
        <v>9012</v>
      </c>
      <c r="H8" t="s">
        <v>5857</v>
      </c>
    </row>
    <row r="9" spans="1:8" x14ac:dyDescent="0.45">
      <c r="A9" t="s">
        <v>11760</v>
      </c>
      <c r="B9" t="s">
        <v>9010</v>
      </c>
      <c r="C9" t="s">
        <v>9007</v>
      </c>
      <c r="D9">
        <v>2024</v>
      </c>
      <c r="E9" t="s">
        <v>9006</v>
      </c>
      <c r="F9" t="s">
        <v>9005</v>
      </c>
      <c r="G9" t="s">
        <v>9004</v>
      </c>
      <c r="H9" t="s">
        <v>5857</v>
      </c>
    </row>
    <row r="10" spans="1:8" x14ac:dyDescent="0.45">
      <c r="A10" t="s">
        <v>11760</v>
      </c>
      <c r="B10" t="s">
        <v>9002</v>
      </c>
      <c r="C10" t="s">
        <v>8999</v>
      </c>
      <c r="D10">
        <v>2024</v>
      </c>
      <c r="F10" t="s">
        <v>8996</v>
      </c>
      <c r="G10" t="s">
        <v>8995</v>
      </c>
      <c r="H10" t="s">
        <v>5857</v>
      </c>
    </row>
    <row r="11" spans="1:8" x14ac:dyDescent="0.45">
      <c r="A11" t="s">
        <v>11760</v>
      </c>
      <c r="B11" t="s">
        <v>8993</v>
      </c>
      <c r="C11" t="s">
        <v>8990</v>
      </c>
      <c r="D11">
        <v>2024</v>
      </c>
      <c r="E11" t="s">
        <v>8988</v>
      </c>
      <c r="F11" t="s">
        <v>8987</v>
      </c>
      <c r="G11" t="s">
        <v>8986</v>
      </c>
      <c r="H11" t="s">
        <v>5857</v>
      </c>
    </row>
    <row r="12" spans="1:8" x14ac:dyDescent="0.45">
      <c r="A12" t="s">
        <v>11760</v>
      </c>
      <c r="B12" t="s">
        <v>8984</v>
      </c>
      <c r="C12" t="s">
        <v>8981</v>
      </c>
      <c r="D12">
        <v>2024</v>
      </c>
      <c r="E12" t="s">
        <v>8980</v>
      </c>
      <c r="F12" t="s">
        <v>8979</v>
      </c>
      <c r="G12" t="s">
        <v>8978</v>
      </c>
      <c r="H12" t="s">
        <v>5857</v>
      </c>
    </row>
    <row r="13" spans="1:8" x14ac:dyDescent="0.45">
      <c r="A13" t="s">
        <v>11760</v>
      </c>
      <c r="B13" t="s">
        <v>8976</v>
      </c>
      <c r="C13" t="s">
        <v>8973</v>
      </c>
      <c r="D13">
        <v>2023</v>
      </c>
      <c r="E13" t="s">
        <v>8972</v>
      </c>
      <c r="F13" t="s">
        <v>8971</v>
      </c>
      <c r="G13" t="s">
        <v>8970</v>
      </c>
      <c r="H13" t="s">
        <v>5857</v>
      </c>
    </row>
    <row r="14" spans="1:8" x14ac:dyDescent="0.45">
      <c r="A14" t="s">
        <v>11760</v>
      </c>
      <c r="B14" t="s">
        <v>8968</v>
      </c>
      <c r="C14" t="s">
        <v>8965</v>
      </c>
      <c r="D14">
        <v>2024</v>
      </c>
      <c r="E14" t="s">
        <v>8964</v>
      </c>
      <c r="F14" t="s">
        <v>8963</v>
      </c>
      <c r="G14" t="s">
        <v>8962</v>
      </c>
      <c r="H14" t="s">
        <v>5857</v>
      </c>
    </row>
    <row r="15" spans="1:8" x14ac:dyDescent="0.45">
      <c r="A15" t="s">
        <v>11760</v>
      </c>
      <c r="B15" t="s">
        <v>8960</v>
      </c>
      <c r="C15" t="s">
        <v>8957</v>
      </c>
      <c r="D15">
        <v>2023</v>
      </c>
      <c r="E15" t="s">
        <v>8955</v>
      </c>
      <c r="F15" t="s">
        <v>8954</v>
      </c>
      <c r="G15" t="s">
        <v>8953</v>
      </c>
      <c r="H15" t="s">
        <v>5857</v>
      </c>
    </row>
    <row r="16" spans="1:8" x14ac:dyDescent="0.45">
      <c r="A16" t="s">
        <v>11760</v>
      </c>
      <c r="B16" t="s">
        <v>8951</v>
      </c>
      <c r="C16" t="s">
        <v>8948</v>
      </c>
      <c r="D16">
        <v>2024</v>
      </c>
      <c r="E16" t="s">
        <v>8947</v>
      </c>
      <c r="F16" t="s">
        <v>8946</v>
      </c>
      <c r="G16" t="s">
        <v>8945</v>
      </c>
      <c r="H16" t="s">
        <v>5857</v>
      </c>
    </row>
    <row r="17" spans="1:8" x14ac:dyDescent="0.45">
      <c r="A17" t="s">
        <v>11760</v>
      </c>
      <c r="B17" t="s">
        <v>8943</v>
      </c>
      <c r="C17" t="s">
        <v>8940</v>
      </c>
      <c r="D17">
        <v>2024</v>
      </c>
      <c r="E17" t="s">
        <v>8938</v>
      </c>
      <c r="F17" t="s">
        <v>8937</v>
      </c>
      <c r="G17" t="s">
        <v>8936</v>
      </c>
      <c r="H17" t="s">
        <v>5857</v>
      </c>
    </row>
    <row r="18" spans="1:8" x14ac:dyDescent="0.45">
      <c r="A18" t="s">
        <v>11760</v>
      </c>
      <c r="B18" t="s">
        <v>8934</v>
      </c>
      <c r="C18" t="s">
        <v>8931</v>
      </c>
      <c r="D18">
        <v>2024</v>
      </c>
      <c r="E18" t="s">
        <v>8929</v>
      </c>
      <c r="F18" t="s">
        <v>8928</v>
      </c>
      <c r="G18" t="s">
        <v>8927</v>
      </c>
      <c r="H18" t="s">
        <v>5857</v>
      </c>
    </row>
    <row r="19" spans="1:8" x14ac:dyDescent="0.45">
      <c r="A19" t="s">
        <v>11760</v>
      </c>
      <c r="B19" t="s">
        <v>8925</v>
      </c>
      <c r="C19" t="s">
        <v>8922</v>
      </c>
      <c r="D19">
        <v>2024</v>
      </c>
      <c r="E19" t="s">
        <v>8921</v>
      </c>
      <c r="F19" t="s">
        <v>8920</v>
      </c>
      <c r="G19" t="s">
        <v>8919</v>
      </c>
      <c r="H19" t="s">
        <v>5857</v>
      </c>
    </row>
    <row r="20" spans="1:8" x14ac:dyDescent="0.45">
      <c r="A20" t="s">
        <v>11760</v>
      </c>
      <c r="B20" t="s">
        <v>8917</v>
      </c>
      <c r="C20" t="s">
        <v>8914</v>
      </c>
      <c r="D20">
        <v>2023</v>
      </c>
      <c r="E20" t="s">
        <v>8912</v>
      </c>
      <c r="F20" t="s">
        <v>8911</v>
      </c>
      <c r="G20" t="s">
        <v>8910</v>
      </c>
      <c r="H20" t="s">
        <v>5857</v>
      </c>
    </row>
    <row r="21" spans="1:8" x14ac:dyDescent="0.45">
      <c r="A21" t="s">
        <v>11760</v>
      </c>
      <c r="B21" t="s">
        <v>8908</v>
      </c>
      <c r="C21" t="s">
        <v>8905</v>
      </c>
      <c r="D21">
        <v>2024</v>
      </c>
      <c r="E21" t="s">
        <v>8904</v>
      </c>
      <c r="F21" t="s">
        <v>8903</v>
      </c>
      <c r="G21" t="s">
        <v>8902</v>
      </c>
      <c r="H21" t="s">
        <v>5901</v>
      </c>
    </row>
    <row r="22" spans="1:8" x14ac:dyDescent="0.45">
      <c r="A22" t="s">
        <v>11760</v>
      </c>
      <c r="B22" t="s">
        <v>8900</v>
      </c>
      <c r="C22" t="s">
        <v>2646</v>
      </c>
      <c r="D22">
        <v>2023</v>
      </c>
      <c r="E22" t="s">
        <v>8897</v>
      </c>
      <c r="F22" t="s">
        <v>8896</v>
      </c>
      <c r="G22" t="s">
        <v>8895</v>
      </c>
      <c r="H22" t="s">
        <v>5857</v>
      </c>
    </row>
    <row r="23" spans="1:8" x14ac:dyDescent="0.45">
      <c r="A23" t="s">
        <v>11760</v>
      </c>
      <c r="B23" t="s">
        <v>8893</v>
      </c>
      <c r="C23" t="s">
        <v>8890</v>
      </c>
      <c r="D23">
        <v>2024</v>
      </c>
      <c r="E23" t="s">
        <v>8888</v>
      </c>
      <c r="F23" t="s">
        <v>8887</v>
      </c>
      <c r="G23" t="s">
        <v>8886</v>
      </c>
      <c r="H23" t="s">
        <v>5857</v>
      </c>
    </row>
    <row r="24" spans="1:8" x14ac:dyDescent="0.45">
      <c r="A24" t="s">
        <v>11760</v>
      </c>
      <c r="B24" t="s">
        <v>8884</v>
      </c>
      <c r="C24" t="s">
        <v>8881</v>
      </c>
      <c r="D24">
        <v>2024</v>
      </c>
      <c r="E24" t="s">
        <v>8879</v>
      </c>
      <c r="F24" t="s">
        <v>8878</v>
      </c>
      <c r="G24" t="s">
        <v>8877</v>
      </c>
      <c r="H24" t="s">
        <v>5901</v>
      </c>
    </row>
    <row r="25" spans="1:8" x14ac:dyDescent="0.45">
      <c r="A25" t="s">
        <v>11760</v>
      </c>
      <c r="B25" t="s">
        <v>8875</v>
      </c>
      <c r="C25" t="s">
        <v>8872</v>
      </c>
      <c r="D25">
        <v>2024</v>
      </c>
      <c r="E25" t="s">
        <v>8870</v>
      </c>
      <c r="F25" t="s">
        <v>8869</v>
      </c>
      <c r="G25" t="s">
        <v>8868</v>
      </c>
      <c r="H25" t="s">
        <v>5857</v>
      </c>
    </row>
    <row r="26" spans="1:8" x14ac:dyDescent="0.45">
      <c r="A26" t="s">
        <v>11760</v>
      </c>
      <c r="B26" t="s">
        <v>8866</v>
      </c>
      <c r="C26" t="s">
        <v>8863</v>
      </c>
      <c r="D26">
        <v>2024</v>
      </c>
      <c r="E26" t="s">
        <v>8861</v>
      </c>
      <c r="F26" t="s">
        <v>8860</v>
      </c>
      <c r="G26" t="s">
        <v>8859</v>
      </c>
      <c r="H26" t="s">
        <v>5857</v>
      </c>
    </row>
    <row r="27" spans="1:8" x14ac:dyDescent="0.45">
      <c r="A27" t="s">
        <v>11760</v>
      </c>
      <c r="B27" t="s">
        <v>8857</v>
      </c>
      <c r="C27" t="s">
        <v>8854</v>
      </c>
      <c r="D27">
        <v>2024</v>
      </c>
      <c r="E27" t="s">
        <v>8853</v>
      </c>
      <c r="F27" t="s">
        <v>8852</v>
      </c>
      <c r="G27" t="s">
        <v>8851</v>
      </c>
      <c r="H27" t="s">
        <v>5857</v>
      </c>
    </row>
    <row r="28" spans="1:8" x14ac:dyDescent="0.45">
      <c r="A28" t="s">
        <v>11760</v>
      </c>
      <c r="B28" t="s">
        <v>8849</v>
      </c>
      <c r="C28" t="s">
        <v>8846</v>
      </c>
      <c r="D28">
        <v>2024</v>
      </c>
      <c r="E28" t="s">
        <v>8845</v>
      </c>
      <c r="F28" t="s">
        <v>8844</v>
      </c>
      <c r="G28" t="s">
        <v>8843</v>
      </c>
      <c r="H28" t="s">
        <v>5857</v>
      </c>
    </row>
    <row r="29" spans="1:8" x14ac:dyDescent="0.45">
      <c r="A29" t="s">
        <v>11760</v>
      </c>
      <c r="B29" t="s">
        <v>8841</v>
      </c>
      <c r="C29" t="s">
        <v>8838</v>
      </c>
      <c r="D29">
        <v>2023</v>
      </c>
      <c r="E29" t="s">
        <v>8837</v>
      </c>
      <c r="F29" t="s">
        <v>8836</v>
      </c>
      <c r="G29" t="s">
        <v>8835</v>
      </c>
      <c r="H29" t="s">
        <v>5857</v>
      </c>
    </row>
    <row r="30" spans="1:8" x14ac:dyDescent="0.45">
      <c r="A30" t="s">
        <v>11760</v>
      </c>
      <c r="B30" t="s">
        <v>8833</v>
      </c>
      <c r="C30" t="s">
        <v>8830</v>
      </c>
      <c r="D30">
        <v>2024</v>
      </c>
      <c r="E30" t="s">
        <v>8828</v>
      </c>
      <c r="F30" t="s">
        <v>8827</v>
      </c>
      <c r="G30" t="s">
        <v>8826</v>
      </c>
      <c r="H30" t="s">
        <v>5857</v>
      </c>
    </row>
    <row r="31" spans="1:8" x14ac:dyDescent="0.45">
      <c r="A31" t="s">
        <v>11760</v>
      </c>
      <c r="B31" t="s">
        <v>8824</v>
      </c>
      <c r="C31" t="s">
        <v>8822</v>
      </c>
      <c r="D31">
        <v>2023</v>
      </c>
      <c r="E31" t="s">
        <v>8821</v>
      </c>
      <c r="F31" t="s">
        <v>8820</v>
      </c>
      <c r="G31" t="s">
        <v>8819</v>
      </c>
      <c r="H31" t="s">
        <v>5857</v>
      </c>
    </row>
    <row r="32" spans="1:8" x14ac:dyDescent="0.45">
      <c r="A32" t="s">
        <v>11760</v>
      </c>
      <c r="B32" t="s">
        <v>8817</v>
      </c>
      <c r="C32" t="s">
        <v>5455</v>
      </c>
      <c r="D32">
        <v>2024</v>
      </c>
      <c r="E32" t="s">
        <v>8814</v>
      </c>
      <c r="F32" t="s">
        <v>8813</v>
      </c>
      <c r="G32" t="s">
        <v>8812</v>
      </c>
      <c r="H32" t="s">
        <v>5857</v>
      </c>
    </row>
    <row r="33" spans="1:8" x14ac:dyDescent="0.45">
      <c r="A33" t="s">
        <v>11760</v>
      </c>
      <c r="B33" t="s">
        <v>8810</v>
      </c>
      <c r="C33" t="s">
        <v>8807</v>
      </c>
      <c r="D33">
        <v>2024</v>
      </c>
      <c r="E33" t="s">
        <v>8806</v>
      </c>
      <c r="F33" t="s">
        <v>8805</v>
      </c>
      <c r="G33" t="s">
        <v>8804</v>
      </c>
      <c r="H33" t="s">
        <v>5857</v>
      </c>
    </row>
    <row r="34" spans="1:8" x14ac:dyDescent="0.45">
      <c r="A34" t="s">
        <v>11760</v>
      </c>
      <c r="B34" t="s">
        <v>8802</v>
      </c>
      <c r="C34" t="s">
        <v>8799</v>
      </c>
      <c r="D34">
        <v>2023</v>
      </c>
      <c r="E34" t="s">
        <v>8797</v>
      </c>
      <c r="F34" t="s">
        <v>8796</v>
      </c>
      <c r="G34" t="s">
        <v>8795</v>
      </c>
      <c r="H34" t="s">
        <v>5857</v>
      </c>
    </row>
    <row r="35" spans="1:8" x14ac:dyDescent="0.45">
      <c r="A35" t="s">
        <v>11760</v>
      </c>
      <c r="B35" t="s">
        <v>8793</v>
      </c>
      <c r="C35" t="s">
        <v>8790</v>
      </c>
      <c r="D35">
        <v>2024</v>
      </c>
      <c r="E35" t="s">
        <v>8789</v>
      </c>
      <c r="F35" t="s">
        <v>8788</v>
      </c>
      <c r="G35" t="s">
        <v>8787</v>
      </c>
      <c r="H35" t="s">
        <v>5901</v>
      </c>
    </row>
    <row r="36" spans="1:8" x14ac:dyDescent="0.45">
      <c r="A36" t="s">
        <v>11760</v>
      </c>
      <c r="B36" t="s">
        <v>8785</v>
      </c>
      <c r="C36" t="s">
        <v>8782</v>
      </c>
      <c r="D36">
        <v>2023</v>
      </c>
      <c r="E36" t="s">
        <v>8780</v>
      </c>
      <c r="F36" t="s">
        <v>8779</v>
      </c>
      <c r="G36" t="s">
        <v>8778</v>
      </c>
      <c r="H36" t="s">
        <v>5857</v>
      </c>
    </row>
    <row r="37" spans="1:8" x14ac:dyDescent="0.45">
      <c r="A37" t="s">
        <v>11760</v>
      </c>
      <c r="B37" t="s">
        <v>8776</v>
      </c>
      <c r="C37" t="s">
        <v>4780</v>
      </c>
      <c r="D37">
        <v>2024</v>
      </c>
      <c r="E37" t="s">
        <v>8773</v>
      </c>
      <c r="F37" t="s">
        <v>8772</v>
      </c>
      <c r="G37" t="s">
        <v>8771</v>
      </c>
      <c r="H37" t="s">
        <v>5857</v>
      </c>
    </row>
    <row r="38" spans="1:8" x14ac:dyDescent="0.45">
      <c r="A38" t="s">
        <v>11760</v>
      </c>
      <c r="B38" t="s">
        <v>8769</v>
      </c>
      <c r="C38" t="s">
        <v>8766</v>
      </c>
      <c r="D38">
        <v>2024</v>
      </c>
      <c r="E38" t="s">
        <v>8763</v>
      </c>
      <c r="F38" t="s">
        <v>8762</v>
      </c>
      <c r="G38" t="s">
        <v>8761</v>
      </c>
      <c r="H38" t="s">
        <v>5857</v>
      </c>
    </row>
    <row r="39" spans="1:8" x14ac:dyDescent="0.45">
      <c r="A39" t="s">
        <v>11760</v>
      </c>
      <c r="B39" t="s">
        <v>8759</v>
      </c>
      <c r="C39" t="s">
        <v>8756</v>
      </c>
      <c r="D39">
        <v>2024</v>
      </c>
      <c r="E39" t="s">
        <v>8754</v>
      </c>
      <c r="F39" t="s">
        <v>8753</v>
      </c>
      <c r="G39" t="s">
        <v>8752</v>
      </c>
      <c r="H39" t="s">
        <v>5857</v>
      </c>
    </row>
    <row r="40" spans="1:8" x14ac:dyDescent="0.45">
      <c r="A40" t="s">
        <v>11760</v>
      </c>
      <c r="B40" t="s">
        <v>8750</v>
      </c>
      <c r="C40" t="s">
        <v>8747</v>
      </c>
      <c r="D40">
        <v>2024</v>
      </c>
      <c r="E40" t="s">
        <v>8744</v>
      </c>
      <c r="F40" t="s">
        <v>8743</v>
      </c>
      <c r="G40" t="s">
        <v>8742</v>
      </c>
      <c r="H40" t="s">
        <v>5857</v>
      </c>
    </row>
    <row r="41" spans="1:8" x14ac:dyDescent="0.45">
      <c r="A41" t="s">
        <v>11760</v>
      </c>
      <c r="B41" t="s">
        <v>6811</v>
      </c>
      <c r="C41" t="s">
        <v>8740</v>
      </c>
      <c r="D41">
        <v>2024</v>
      </c>
      <c r="E41" t="s">
        <v>8739</v>
      </c>
      <c r="F41" t="s">
        <v>8738</v>
      </c>
      <c r="G41" t="s">
        <v>8737</v>
      </c>
      <c r="H41" t="s">
        <v>5857</v>
      </c>
    </row>
    <row r="42" spans="1:8" x14ac:dyDescent="0.45">
      <c r="A42" t="s">
        <v>11760</v>
      </c>
      <c r="B42" t="s">
        <v>8735</v>
      </c>
      <c r="C42" t="s">
        <v>8732</v>
      </c>
      <c r="D42">
        <v>2024</v>
      </c>
      <c r="E42" t="s">
        <v>8730</v>
      </c>
      <c r="F42" t="s">
        <v>8729</v>
      </c>
      <c r="G42" t="s">
        <v>8728</v>
      </c>
      <c r="H42" t="s">
        <v>5857</v>
      </c>
    </row>
    <row r="43" spans="1:8" x14ac:dyDescent="0.45">
      <c r="A43" t="s">
        <v>11760</v>
      </c>
      <c r="B43" t="s">
        <v>8726</v>
      </c>
      <c r="C43" t="s">
        <v>8723</v>
      </c>
      <c r="D43">
        <v>2024</v>
      </c>
      <c r="E43" t="s">
        <v>8721</v>
      </c>
      <c r="F43" t="s">
        <v>8720</v>
      </c>
      <c r="G43" t="s">
        <v>8719</v>
      </c>
      <c r="H43" t="s">
        <v>5857</v>
      </c>
    </row>
    <row r="44" spans="1:8" x14ac:dyDescent="0.45">
      <c r="A44" t="s">
        <v>11760</v>
      </c>
      <c r="B44" t="s">
        <v>8717</v>
      </c>
      <c r="C44" t="s">
        <v>19</v>
      </c>
      <c r="D44">
        <v>2024</v>
      </c>
      <c r="E44" t="s">
        <v>26</v>
      </c>
      <c r="F44" t="s">
        <v>8714</v>
      </c>
      <c r="G44" t="s">
        <v>8713</v>
      </c>
      <c r="H44" t="s">
        <v>5857</v>
      </c>
    </row>
    <row r="45" spans="1:8" x14ac:dyDescent="0.45">
      <c r="A45" t="s">
        <v>11760</v>
      </c>
      <c r="B45" t="s">
        <v>8711</v>
      </c>
      <c r="C45" t="s">
        <v>8708</v>
      </c>
      <c r="D45">
        <v>2024</v>
      </c>
      <c r="E45" t="s">
        <v>8707</v>
      </c>
      <c r="F45" t="s">
        <v>8706</v>
      </c>
      <c r="G45" t="s">
        <v>8705</v>
      </c>
      <c r="H45" t="s">
        <v>5857</v>
      </c>
    </row>
    <row r="46" spans="1:8" x14ac:dyDescent="0.45">
      <c r="A46" t="s">
        <v>11760</v>
      </c>
      <c r="B46" t="s">
        <v>8703</v>
      </c>
      <c r="C46" t="s">
        <v>8700</v>
      </c>
      <c r="D46">
        <v>2024</v>
      </c>
      <c r="E46" t="s">
        <v>8699</v>
      </c>
      <c r="F46" t="s">
        <v>8698</v>
      </c>
      <c r="G46" t="s">
        <v>8697</v>
      </c>
      <c r="H46" t="s">
        <v>5857</v>
      </c>
    </row>
    <row r="47" spans="1:8" x14ac:dyDescent="0.45">
      <c r="A47" t="s">
        <v>11760</v>
      </c>
      <c r="B47" t="s">
        <v>8695</v>
      </c>
      <c r="C47" t="s">
        <v>8692</v>
      </c>
      <c r="D47">
        <v>2024</v>
      </c>
      <c r="E47" t="s">
        <v>8690</v>
      </c>
      <c r="F47" t="s">
        <v>8689</v>
      </c>
      <c r="G47" t="s">
        <v>8688</v>
      </c>
      <c r="H47" t="s">
        <v>5857</v>
      </c>
    </row>
    <row r="48" spans="1:8" x14ac:dyDescent="0.45">
      <c r="A48" t="s">
        <v>11760</v>
      </c>
      <c r="B48" t="s">
        <v>8686</v>
      </c>
      <c r="C48" t="s">
        <v>8683</v>
      </c>
      <c r="D48">
        <v>2024</v>
      </c>
      <c r="E48" t="s">
        <v>548</v>
      </c>
      <c r="F48" t="s">
        <v>8682</v>
      </c>
      <c r="G48" t="s">
        <v>8681</v>
      </c>
      <c r="H48" t="s">
        <v>5857</v>
      </c>
    </row>
    <row r="49" spans="1:8" x14ac:dyDescent="0.45">
      <c r="A49" t="s">
        <v>11760</v>
      </c>
      <c r="B49" t="s">
        <v>8679</v>
      </c>
      <c r="C49" t="s">
        <v>8676</v>
      </c>
      <c r="D49">
        <v>2024</v>
      </c>
      <c r="E49" t="s">
        <v>8673</v>
      </c>
      <c r="F49" t="s">
        <v>8672</v>
      </c>
      <c r="G49" t="s">
        <v>8671</v>
      </c>
      <c r="H49" t="s">
        <v>5901</v>
      </c>
    </row>
    <row r="50" spans="1:8" x14ac:dyDescent="0.45">
      <c r="A50" t="s">
        <v>11760</v>
      </c>
      <c r="B50" t="s">
        <v>8669</v>
      </c>
      <c r="C50" t="s">
        <v>8667</v>
      </c>
      <c r="D50">
        <v>2024</v>
      </c>
      <c r="E50" t="s">
        <v>8665</v>
      </c>
      <c r="F50" t="s">
        <v>8664</v>
      </c>
      <c r="G50" t="s">
        <v>8663</v>
      </c>
      <c r="H50" t="s">
        <v>5857</v>
      </c>
    </row>
    <row r="51" spans="1:8" x14ac:dyDescent="0.45">
      <c r="A51" t="s">
        <v>11760</v>
      </c>
      <c r="B51" t="s">
        <v>8661</v>
      </c>
      <c r="C51" t="s">
        <v>8658</v>
      </c>
      <c r="D51">
        <v>2024</v>
      </c>
      <c r="E51" t="s">
        <v>8657</v>
      </c>
      <c r="F51" t="s">
        <v>8656</v>
      </c>
      <c r="G51" t="s">
        <v>8655</v>
      </c>
      <c r="H51" t="s">
        <v>5857</v>
      </c>
    </row>
    <row r="52" spans="1:8" x14ac:dyDescent="0.45">
      <c r="A52" t="s">
        <v>11760</v>
      </c>
      <c r="B52" t="s">
        <v>8653</v>
      </c>
      <c r="C52" t="s">
        <v>8650</v>
      </c>
      <c r="D52">
        <v>2024</v>
      </c>
      <c r="E52" t="s">
        <v>8649</v>
      </c>
      <c r="F52" t="s">
        <v>8648</v>
      </c>
      <c r="G52" t="s">
        <v>8647</v>
      </c>
      <c r="H52" t="s">
        <v>5857</v>
      </c>
    </row>
    <row r="53" spans="1:8" x14ac:dyDescent="0.45">
      <c r="A53" t="s">
        <v>11760</v>
      </c>
      <c r="B53" t="s">
        <v>8645</v>
      </c>
      <c r="C53" t="s">
        <v>8643</v>
      </c>
      <c r="D53">
        <v>2024</v>
      </c>
      <c r="E53" t="s">
        <v>8641</v>
      </c>
      <c r="F53" t="s">
        <v>8640</v>
      </c>
      <c r="G53" t="s">
        <v>8639</v>
      </c>
      <c r="H53" t="s">
        <v>5857</v>
      </c>
    </row>
    <row r="54" spans="1:8" x14ac:dyDescent="0.45">
      <c r="A54" t="s">
        <v>11760</v>
      </c>
      <c r="B54" t="s">
        <v>8637</v>
      </c>
      <c r="C54" t="s">
        <v>5147</v>
      </c>
      <c r="D54">
        <v>2024</v>
      </c>
      <c r="E54" t="s">
        <v>8633</v>
      </c>
      <c r="F54" t="s">
        <v>8632</v>
      </c>
      <c r="G54" t="s">
        <v>8631</v>
      </c>
      <c r="H54" t="s">
        <v>5901</v>
      </c>
    </row>
    <row r="55" spans="1:8" x14ac:dyDescent="0.45">
      <c r="A55" t="s">
        <v>11760</v>
      </c>
      <c r="B55" t="s">
        <v>8629</v>
      </c>
      <c r="C55" t="s">
        <v>8626</v>
      </c>
      <c r="D55">
        <v>2024</v>
      </c>
      <c r="E55" t="s">
        <v>8625</v>
      </c>
      <c r="F55" t="s">
        <v>8624</v>
      </c>
      <c r="G55" t="s">
        <v>8623</v>
      </c>
      <c r="H55" t="s">
        <v>5857</v>
      </c>
    </row>
    <row r="56" spans="1:8" x14ac:dyDescent="0.45">
      <c r="A56" t="s">
        <v>11760</v>
      </c>
      <c r="B56" t="s">
        <v>8621</v>
      </c>
      <c r="C56" t="s">
        <v>5318</v>
      </c>
      <c r="D56">
        <v>2024</v>
      </c>
      <c r="E56" t="s">
        <v>8618</v>
      </c>
      <c r="F56" t="s">
        <v>8617</v>
      </c>
      <c r="G56" t="s">
        <v>8616</v>
      </c>
      <c r="H56" t="s">
        <v>5857</v>
      </c>
    </row>
    <row r="57" spans="1:8" x14ac:dyDescent="0.45">
      <c r="A57" t="s">
        <v>11760</v>
      </c>
      <c r="B57" t="s">
        <v>8614</v>
      </c>
      <c r="C57" t="s">
        <v>8611</v>
      </c>
      <c r="D57">
        <v>2024</v>
      </c>
      <c r="E57" t="s">
        <v>8610</v>
      </c>
      <c r="F57" t="s">
        <v>8609</v>
      </c>
      <c r="G57" t="s">
        <v>8608</v>
      </c>
      <c r="H57" t="s">
        <v>5857</v>
      </c>
    </row>
    <row r="58" spans="1:8" x14ac:dyDescent="0.45">
      <c r="A58" t="s">
        <v>11760</v>
      </c>
      <c r="B58" t="s">
        <v>8606</v>
      </c>
      <c r="C58" t="s">
        <v>8603</v>
      </c>
      <c r="D58">
        <v>2024</v>
      </c>
      <c r="E58" t="s">
        <v>8601</v>
      </c>
      <c r="F58" t="s">
        <v>8600</v>
      </c>
      <c r="G58" t="s">
        <v>8599</v>
      </c>
      <c r="H58" t="s">
        <v>5857</v>
      </c>
    </row>
    <row r="59" spans="1:8" x14ac:dyDescent="0.45">
      <c r="A59" t="s">
        <v>11760</v>
      </c>
      <c r="B59" t="s">
        <v>8597</v>
      </c>
      <c r="C59" t="s">
        <v>8594</v>
      </c>
      <c r="D59">
        <v>2024</v>
      </c>
      <c r="E59" t="s">
        <v>8593</v>
      </c>
      <c r="F59" t="s">
        <v>8592</v>
      </c>
      <c r="G59" t="s">
        <v>8591</v>
      </c>
      <c r="H59" t="s">
        <v>5857</v>
      </c>
    </row>
    <row r="60" spans="1:8" x14ac:dyDescent="0.45">
      <c r="A60" t="s">
        <v>11760</v>
      </c>
      <c r="B60" t="s">
        <v>8589</v>
      </c>
      <c r="C60" t="s">
        <v>8586</v>
      </c>
      <c r="D60">
        <v>2024</v>
      </c>
      <c r="E60" t="s">
        <v>8585</v>
      </c>
      <c r="F60" t="s">
        <v>8584</v>
      </c>
      <c r="G60" t="s">
        <v>8583</v>
      </c>
      <c r="H60" t="s">
        <v>5857</v>
      </c>
    </row>
    <row r="61" spans="1:8" x14ac:dyDescent="0.45">
      <c r="A61" t="s">
        <v>11760</v>
      </c>
      <c r="B61" t="s">
        <v>8581</v>
      </c>
      <c r="C61" t="s">
        <v>8578</v>
      </c>
      <c r="D61">
        <v>2024</v>
      </c>
      <c r="E61" t="s">
        <v>8576</v>
      </c>
      <c r="F61" t="s">
        <v>8575</v>
      </c>
      <c r="G61" t="s">
        <v>8574</v>
      </c>
      <c r="H61" t="s">
        <v>5857</v>
      </c>
    </row>
    <row r="62" spans="1:8" x14ac:dyDescent="0.45">
      <c r="A62" t="s">
        <v>11760</v>
      </c>
      <c r="B62" t="s">
        <v>8572</v>
      </c>
      <c r="C62" t="s">
        <v>8569</v>
      </c>
      <c r="D62">
        <v>2024</v>
      </c>
      <c r="E62" t="s">
        <v>8566</v>
      </c>
      <c r="F62" t="s">
        <v>8565</v>
      </c>
      <c r="G62" t="s">
        <v>8564</v>
      </c>
      <c r="H62" t="s">
        <v>5857</v>
      </c>
    </row>
    <row r="63" spans="1:8" x14ac:dyDescent="0.45">
      <c r="A63" t="s">
        <v>11760</v>
      </c>
      <c r="B63" t="s">
        <v>8562</v>
      </c>
      <c r="C63" t="s">
        <v>5201</v>
      </c>
      <c r="D63">
        <v>2024</v>
      </c>
      <c r="E63" t="s">
        <v>8559</v>
      </c>
      <c r="F63" t="s">
        <v>8558</v>
      </c>
      <c r="G63" t="s">
        <v>8557</v>
      </c>
      <c r="H63" t="s">
        <v>5901</v>
      </c>
    </row>
    <row r="64" spans="1:8" x14ac:dyDescent="0.45">
      <c r="A64" t="s">
        <v>11760</v>
      </c>
      <c r="B64" t="s">
        <v>8555</v>
      </c>
      <c r="C64" t="s">
        <v>2917</v>
      </c>
      <c r="D64">
        <v>2023</v>
      </c>
      <c r="E64" t="s">
        <v>8551</v>
      </c>
      <c r="F64" t="s">
        <v>8550</v>
      </c>
      <c r="G64" t="s">
        <v>8549</v>
      </c>
      <c r="H64" t="s">
        <v>5857</v>
      </c>
    </row>
    <row r="65" spans="1:8" x14ac:dyDescent="0.45">
      <c r="A65" t="s">
        <v>11760</v>
      </c>
      <c r="B65" t="s">
        <v>8547</v>
      </c>
      <c r="C65" t="s">
        <v>8544</v>
      </c>
      <c r="D65">
        <v>2024</v>
      </c>
      <c r="E65" t="s">
        <v>8542</v>
      </c>
      <c r="F65" t="s">
        <v>8541</v>
      </c>
      <c r="G65" t="s">
        <v>8540</v>
      </c>
      <c r="H65" t="s">
        <v>5857</v>
      </c>
    </row>
    <row r="66" spans="1:8" x14ac:dyDescent="0.45">
      <c r="A66" t="s">
        <v>11760</v>
      </c>
      <c r="B66" t="s">
        <v>8538</v>
      </c>
      <c r="C66" t="s">
        <v>8535</v>
      </c>
      <c r="D66">
        <v>2023</v>
      </c>
      <c r="E66" t="s">
        <v>8533</v>
      </c>
      <c r="F66" t="s">
        <v>8532</v>
      </c>
      <c r="G66" t="s">
        <v>8531</v>
      </c>
      <c r="H66" t="s">
        <v>5857</v>
      </c>
    </row>
    <row r="67" spans="1:8" x14ac:dyDescent="0.45">
      <c r="A67" t="s">
        <v>11760</v>
      </c>
      <c r="B67" t="s">
        <v>8529</v>
      </c>
      <c r="C67" t="s">
        <v>8526</v>
      </c>
      <c r="D67">
        <v>2024</v>
      </c>
      <c r="E67" t="s">
        <v>8524</v>
      </c>
      <c r="F67" t="s">
        <v>8523</v>
      </c>
      <c r="G67" t="s">
        <v>8522</v>
      </c>
      <c r="H67" t="s">
        <v>5857</v>
      </c>
    </row>
    <row r="68" spans="1:8" x14ac:dyDescent="0.45">
      <c r="A68" t="s">
        <v>11760</v>
      </c>
      <c r="B68" t="s">
        <v>8520</v>
      </c>
      <c r="C68" t="s">
        <v>8517</v>
      </c>
      <c r="D68">
        <v>2024</v>
      </c>
      <c r="E68" t="s">
        <v>8516</v>
      </c>
      <c r="F68" t="s">
        <v>8515</v>
      </c>
      <c r="G68" t="s">
        <v>8514</v>
      </c>
      <c r="H68" t="s">
        <v>5857</v>
      </c>
    </row>
    <row r="69" spans="1:8" x14ac:dyDescent="0.45">
      <c r="A69" t="s">
        <v>11760</v>
      </c>
      <c r="B69" t="s">
        <v>8512</v>
      </c>
      <c r="C69" t="s">
        <v>8509</v>
      </c>
      <c r="D69">
        <v>2024</v>
      </c>
      <c r="E69" t="s">
        <v>8507</v>
      </c>
      <c r="F69" t="s">
        <v>8506</v>
      </c>
      <c r="G69" t="s">
        <v>8505</v>
      </c>
      <c r="H69" t="s">
        <v>5857</v>
      </c>
    </row>
    <row r="70" spans="1:8" x14ac:dyDescent="0.45">
      <c r="A70" t="s">
        <v>11760</v>
      </c>
      <c r="B70" t="s">
        <v>8503</v>
      </c>
      <c r="C70" t="s">
        <v>5135</v>
      </c>
      <c r="D70">
        <v>2024</v>
      </c>
      <c r="E70" t="s">
        <v>8500</v>
      </c>
      <c r="F70" t="s">
        <v>8499</v>
      </c>
      <c r="G70" t="s">
        <v>8498</v>
      </c>
      <c r="H70" t="s">
        <v>5857</v>
      </c>
    </row>
    <row r="71" spans="1:8" x14ac:dyDescent="0.45">
      <c r="A71" t="s">
        <v>11760</v>
      </c>
      <c r="B71" t="s">
        <v>8496</v>
      </c>
      <c r="C71" t="s">
        <v>8493</v>
      </c>
      <c r="D71">
        <v>2023</v>
      </c>
      <c r="E71" t="s">
        <v>8492</v>
      </c>
      <c r="F71" t="s">
        <v>8491</v>
      </c>
      <c r="G71" t="s">
        <v>8490</v>
      </c>
      <c r="H71" t="s">
        <v>5857</v>
      </c>
    </row>
    <row r="72" spans="1:8" x14ac:dyDescent="0.45">
      <c r="A72" t="s">
        <v>11760</v>
      </c>
      <c r="B72" t="s">
        <v>8488</v>
      </c>
      <c r="C72" t="s">
        <v>8485</v>
      </c>
      <c r="D72">
        <v>2024</v>
      </c>
      <c r="E72" t="s">
        <v>8483</v>
      </c>
      <c r="F72" t="s">
        <v>8482</v>
      </c>
      <c r="G72" t="s">
        <v>8481</v>
      </c>
      <c r="H72" t="s">
        <v>5857</v>
      </c>
    </row>
    <row r="73" spans="1:8" x14ac:dyDescent="0.45">
      <c r="A73" t="s">
        <v>11760</v>
      </c>
      <c r="B73" t="s">
        <v>8479</v>
      </c>
      <c r="C73" t="s">
        <v>8476</v>
      </c>
      <c r="D73">
        <v>2024</v>
      </c>
      <c r="F73" t="s">
        <v>8474</v>
      </c>
      <c r="G73" t="s">
        <v>8473</v>
      </c>
      <c r="H73" t="s">
        <v>5857</v>
      </c>
    </row>
    <row r="74" spans="1:8" x14ac:dyDescent="0.45">
      <c r="A74" t="s">
        <v>11760</v>
      </c>
      <c r="B74" t="s">
        <v>8471</v>
      </c>
      <c r="C74" t="s">
        <v>8468</v>
      </c>
      <c r="D74">
        <v>2024</v>
      </c>
      <c r="E74" t="s">
        <v>8466</v>
      </c>
      <c r="F74" t="s">
        <v>8465</v>
      </c>
      <c r="G74" t="s">
        <v>8464</v>
      </c>
      <c r="H74" t="s">
        <v>5857</v>
      </c>
    </row>
    <row r="75" spans="1:8" x14ac:dyDescent="0.45">
      <c r="A75" t="s">
        <v>11760</v>
      </c>
      <c r="B75" t="s">
        <v>8462</v>
      </c>
      <c r="C75" t="s">
        <v>8460</v>
      </c>
      <c r="D75">
        <v>2024</v>
      </c>
      <c r="E75" t="s">
        <v>8458</v>
      </c>
      <c r="F75" t="s">
        <v>8457</v>
      </c>
      <c r="G75" t="s">
        <v>8456</v>
      </c>
      <c r="H75" t="s">
        <v>5857</v>
      </c>
    </row>
    <row r="76" spans="1:8" x14ac:dyDescent="0.45">
      <c r="A76" t="s">
        <v>11760</v>
      </c>
      <c r="B76" t="s">
        <v>8454</v>
      </c>
      <c r="C76" t="s">
        <v>8451</v>
      </c>
      <c r="D76">
        <v>2024</v>
      </c>
      <c r="E76" t="s">
        <v>8450</v>
      </c>
      <c r="F76" t="s">
        <v>8449</v>
      </c>
      <c r="G76" t="s">
        <v>8448</v>
      </c>
      <c r="H76" t="s">
        <v>5857</v>
      </c>
    </row>
    <row r="77" spans="1:8" x14ac:dyDescent="0.45">
      <c r="A77" t="s">
        <v>11760</v>
      </c>
      <c r="B77" t="s">
        <v>8446</v>
      </c>
      <c r="C77" t="s">
        <v>8444</v>
      </c>
      <c r="D77">
        <v>2024</v>
      </c>
      <c r="E77" t="s">
        <v>8442</v>
      </c>
      <c r="F77" t="s">
        <v>8441</v>
      </c>
      <c r="G77" t="s">
        <v>8440</v>
      </c>
      <c r="H77" t="s">
        <v>5857</v>
      </c>
    </row>
    <row r="78" spans="1:8" x14ac:dyDescent="0.45">
      <c r="A78" t="s">
        <v>11760</v>
      </c>
      <c r="B78" t="s">
        <v>8438</v>
      </c>
      <c r="C78" t="s">
        <v>8435</v>
      </c>
      <c r="D78">
        <v>2023</v>
      </c>
      <c r="E78" t="s">
        <v>8433</v>
      </c>
      <c r="F78" t="s">
        <v>8432</v>
      </c>
      <c r="G78" t="s">
        <v>8431</v>
      </c>
      <c r="H78" t="s">
        <v>5857</v>
      </c>
    </row>
    <row r="79" spans="1:8" x14ac:dyDescent="0.45">
      <c r="A79" t="s">
        <v>11760</v>
      </c>
      <c r="B79" t="s">
        <v>8429</v>
      </c>
      <c r="C79" t="s">
        <v>8426</v>
      </c>
      <c r="D79">
        <v>2024</v>
      </c>
      <c r="E79" t="s">
        <v>8425</v>
      </c>
      <c r="F79" t="s">
        <v>8424</v>
      </c>
      <c r="G79" t="s">
        <v>8423</v>
      </c>
      <c r="H79" t="s">
        <v>5857</v>
      </c>
    </row>
    <row r="80" spans="1:8" x14ac:dyDescent="0.45">
      <c r="A80" t="s">
        <v>11760</v>
      </c>
      <c r="B80" t="s">
        <v>8421</v>
      </c>
      <c r="C80" t="s">
        <v>4820</v>
      </c>
      <c r="D80">
        <v>2024</v>
      </c>
      <c r="E80" t="s">
        <v>8418</v>
      </c>
      <c r="F80" t="s">
        <v>8417</v>
      </c>
      <c r="G80" t="s">
        <v>8416</v>
      </c>
      <c r="H80" t="s">
        <v>5857</v>
      </c>
    </row>
    <row r="81" spans="1:8" x14ac:dyDescent="0.45">
      <c r="A81" t="s">
        <v>11760</v>
      </c>
      <c r="B81" t="s">
        <v>8414</v>
      </c>
      <c r="C81" t="s">
        <v>5682</v>
      </c>
      <c r="D81">
        <v>2024</v>
      </c>
      <c r="E81" t="s">
        <v>8411</v>
      </c>
      <c r="F81" t="s">
        <v>8410</v>
      </c>
      <c r="G81" t="s">
        <v>8409</v>
      </c>
      <c r="H81" t="s">
        <v>5857</v>
      </c>
    </row>
    <row r="82" spans="1:8" x14ac:dyDescent="0.45">
      <c r="A82" t="s">
        <v>11760</v>
      </c>
      <c r="B82" t="s">
        <v>8407</v>
      </c>
      <c r="C82" t="s">
        <v>4607</v>
      </c>
      <c r="D82">
        <v>2024</v>
      </c>
      <c r="E82" t="s">
        <v>8404</v>
      </c>
      <c r="F82" t="s">
        <v>8403</v>
      </c>
      <c r="G82" t="s">
        <v>8402</v>
      </c>
      <c r="H82" t="s">
        <v>5857</v>
      </c>
    </row>
    <row r="83" spans="1:8" x14ac:dyDescent="0.45">
      <c r="A83" t="s">
        <v>11760</v>
      </c>
      <c r="B83" t="s">
        <v>8400</v>
      </c>
      <c r="C83" t="s">
        <v>8398</v>
      </c>
      <c r="D83">
        <v>2024</v>
      </c>
      <c r="E83" t="s">
        <v>8397</v>
      </c>
      <c r="F83" t="s">
        <v>8396</v>
      </c>
      <c r="G83" t="s">
        <v>8395</v>
      </c>
      <c r="H83" t="s">
        <v>5857</v>
      </c>
    </row>
    <row r="84" spans="1:8" x14ac:dyDescent="0.45">
      <c r="A84" t="s">
        <v>11760</v>
      </c>
      <c r="B84" t="s">
        <v>8393</v>
      </c>
      <c r="C84" t="s">
        <v>8390</v>
      </c>
      <c r="D84">
        <v>2023</v>
      </c>
      <c r="E84" t="s">
        <v>8388</v>
      </c>
      <c r="F84" t="s">
        <v>8387</v>
      </c>
      <c r="G84" t="s">
        <v>8386</v>
      </c>
      <c r="H84" t="s">
        <v>5857</v>
      </c>
    </row>
    <row r="85" spans="1:8" x14ac:dyDescent="0.45">
      <c r="A85" t="s">
        <v>11760</v>
      </c>
      <c r="B85" t="s">
        <v>8384</v>
      </c>
      <c r="C85" t="s">
        <v>8381</v>
      </c>
      <c r="D85">
        <v>2024</v>
      </c>
      <c r="E85" t="s">
        <v>8379</v>
      </c>
      <c r="F85" t="s">
        <v>8378</v>
      </c>
      <c r="G85" t="s">
        <v>8377</v>
      </c>
      <c r="H85" t="s">
        <v>5857</v>
      </c>
    </row>
    <row r="86" spans="1:8" x14ac:dyDescent="0.45">
      <c r="A86" t="s">
        <v>11760</v>
      </c>
      <c r="B86" t="s">
        <v>8375</v>
      </c>
      <c r="C86" t="s">
        <v>8372</v>
      </c>
      <c r="D86">
        <v>2024</v>
      </c>
      <c r="E86" t="s">
        <v>8369</v>
      </c>
      <c r="F86" t="s">
        <v>8368</v>
      </c>
      <c r="G86" t="s">
        <v>8367</v>
      </c>
      <c r="H86" t="s">
        <v>5901</v>
      </c>
    </row>
    <row r="87" spans="1:8" x14ac:dyDescent="0.45">
      <c r="A87" t="s">
        <v>11760</v>
      </c>
      <c r="B87" t="s">
        <v>8365</v>
      </c>
      <c r="C87" t="s">
        <v>5219</v>
      </c>
      <c r="D87">
        <v>2024</v>
      </c>
      <c r="E87" t="s">
        <v>8362</v>
      </c>
      <c r="F87" t="s">
        <v>8361</v>
      </c>
      <c r="G87" t="s">
        <v>8360</v>
      </c>
      <c r="H87" t="s">
        <v>5857</v>
      </c>
    </row>
    <row r="88" spans="1:8" x14ac:dyDescent="0.45">
      <c r="A88" t="s">
        <v>11760</v>
      </c>
      <c r="B88" t="s">
        <v>8358</v>
      </c>
      <c r="C88" t="s">
        <v>4787</v>
      </c>
      <c r="D88">
        <v>2024</v>
      </c>
      <c r="E88" t="s">
        <v>8356</v>
      </c>
      <c r="F88" t="s">
        <v>8355</v>
      </c>
      <c r="G88" t="s">
        <v>8354</v>
      </c>
      <c r="H88" t="s">
        <v>5857</v>
      </c>
    </row>
    <row r="89" spans="1:8" x14ac:dyDescent="0.45">
      <c r="A89" t="s">
        <v>11760</v>
      </c>
      <c r="B89" t="s">
        <v>8352</v>
      </c>
      <c r="C89" t="s">
        <v>8349</v>
      </c>
      <c r="D89">
        <v>2024</v>
      </c>
      <c r="E89" t="s">
        <v>8348</v>
      </c>
      <c r="F89" t="s">
        <v>8347</v>
      </c>
      <c r="G89" t="s">
        <v>8346</v>
      </c>
      <c r="H89" t="s">
        <v>5857</v>
      </c>
    </row>
    <row r="90" spans="1:8" x14ac:dyDescent="0.45">
      <c r="A90" t="s">
        <v>11760</v>
      </c>
      <c r="B90" t="s">
        <v>8344</v>
      </c>
      <c r="C90" t="s">
        <v>5123</v>
      </c>
      <c r="D90">
        <v>2024</v>
      </c>
      <c r="E90" t="s">
        <v>8340</v>
      </c>
      <c r="F90" t="s">
        <v>8339</v>
      </c>
      <c r="G90" t="s">
        <v>8338</v>
      </c>
      <c r="H90" t="s">
        <v>5857</v>
      </c>
    </row>
    <row r="91" spans="1:8" x14ac:dyDescent="0.45">
      <c r="A91" t="s">
        <v>11760</v>
      </c>
      <c r="B91" t="s">
        <v>8336</v>
      </c>
      <c r="C91" t="s">
        <v>8333</v>
      </c>
      <c r="D91">
        <v>2024</v>
      </c>
      <c r="E91" t="s">
        <v>8330</v>
      </c>
      <c r="F91" t="s">
        <v>8329</v>
      </c>
      <c r="G91" t="s">
        <v>8328</v>
      </c>
      <c r="H91" t="s">
        <v>5857</v>
      </c>
    </row>
    <row r="92" spans="1:8" x14ac:dyDescent="0.45">
      <c r="A92" t="s">
        <v>11760</v>
      </c>
      <c r="B92" t="s">
        <v>8326</v>
      </c>
      <c r="C92" t="s">
        <v>5000</v>
      </c>
      <c r="D92">
        <v>2024</v>
      </c>
      <c r="E92" t="s">
        <v>8322</v>
      </c>
      <c r="F92" t="s">
        <v>8321</v>
      </c>
      <c r="G92" t="s">
        <v>8320</v>
      </c>
      <c r="H92" t="s">
        <v>5857</v>
      </c>
    </row>
    <row r="93" spans="1:8" x14ac:dyDescent="0.45">
      <c r="A93" t="s">
        <v>11760</v>
      </c>
      <c r="B93" t="s">
        <v>8318</v>
      </c>
      <c r="C93" t="s">
        <v>8315</v>
      </c>
      <c r="D93">
        <v>2024</v>
      </c>
      <c r="E93" t="s">
        <v>8314</v>
      </c>
      <c r="F93" t="s">
        <v>8313</v>
      </c>
      <c r="G93" t="s">
        <v>8312</v>
      </c>
      <c r="H93" t="s">
        <v>5857</v>
      </c>
    </row>
    <row r="94" spans="1:8" x14ac:dyDescent="0.45">
      <c r="A94" t="s">
        <v>11760</v>
      </c>
      <c r="B94" t="s">
        <v>8310</v>
      </c>
      <c r="C94" t="s">
        <v>4671</v>
      </c>
      <c r="D94">
        <v>2024</v>
      </c>
      <c r="E94" t="s">
        <v>8307</v>
      </c>
      <c r="F94" t="s">
        <v>8306</v>
      </c>
      <c r="G94" t="s">
        <v>8305</v>
      </c>
      <c r="H94" t="s">
        <v>5857</v>
      </c>
    </row>
    <row r="95" spans="1:8" x14ac:dyDescent="0.45">
      <c r="A95" t="s">
        <v>11760</v>
      </c>
      <c r="B95" t="s">
        <v>8303</v>
      </c>
      <c r="C95" t="s">
        <v>8300</v>
      </c>
      <c r="D95">
        <v>2024</v>
      </c>
      <c r="E95" t="s">
        <v>8299</v>
      </c>
      <c r="F95" t="s">
        <v>8298</v>
      </c>
      <c r="G95" t="s">
        <v>8297</v>
      </c>
      <c r="H95" t="s">
        <v>5857</v>
      </c>
    </row>
    <row r="96" spans="1:8" x14ac:dyDescent="0.45">
      <c r="A96" t="s">
        <v>11760</v>
      </c>
      <c r="B96" t="s">
        <v>8295</v>
      </c>
      <c r="C96" t="s">
        <v>3103</v>
      </c>
      <c r="D96">
        <v>2023</v>
      </c>
      <c r="E96" t="s">
        <v>8292</v>
      </c>
      <c r="F96" t="s">
        <v>8291</v>
      </c>
      <c r="G96" t="s">
        <v>8290</v>
      </c>
      <c r="H96" t="s">
        <v>5857</v>
      </c>
    </row>
    <row r="97" spans="1:8" x14ac:dyDescent="0.45">
      <c r="A97" t="s">
        <v>11760</v>
      </c>
      <c r="B97" t="s">
        <v>8288</v>
      </c>
      <c r="C97" t="s">
        <v>8285</v>
      </c>
      <c r="D97">
        <v>2024</v>
      </c>
      <c r="E97" t="s">
        <v>8283</v>
      </c>
      <c r="F97" t="s">
        <v>8282</v>
      </c>
      <c r="G97" t="s">
        <v>8281</v>
      </c>
      <c r="H97" t="s">
        <v>5901</v>
      </c>
    </row>
    <row r="98" spans="1:8" x14ac:dyDescent="0.45">
      <c r="A98" t="s">
        <v>11760</v>
      </c>
      <c r="B98" t="s">
        <v>8279</v>
      </c>
      <c r="C98" t="s">
        <v>421</v>
      </c>
      <c r="D98">
        <v>2024</v>
      </c>
      <c r="E98" t="s">
        <v>415</v>
      </c>
      <c r="F98" t="s">
        <v>8276</v>
      </c>
      <c r="G98" t="s">
        <v>8275</v>
      </c>
      <c r="H98" t="s">
        <v>5857</v>
      </c>
    </row>
    <row r="99" spans="1:8" x14ac:dyDescent="0.45">
      <c r="A99" t="s">
        <v>11760</v>
      </c>
      <c r="B99" t="s">
        <v>8273</v>
      </c>
      <c r="C99" t="s">
        <v>8270</v>
      </c>
      <c r="D99">
        <v>2023</v>
      </c>
      <c r="E99" t="s">
        <v>8268</v>
      </c>
      <c r="F99" t="s">
        <v>8267</v>
      </c>
      <c r="G99" t="s">
        <v>8266</v>
      </c>
      <c r="H99" t="s">
        <v>5857</v>
      </c>
    </row>
    <row r="100" spans="1:8" x14ac:dyDescent="0.45">
      <c r="A100" t="s">
        <v>11760</v>
      </c>
      <c r="B100" t="s">
        <v>8264</v>
      </c>
      <c r="C100" t="s">
        <v>8261</v>
      </c>
      <c r="D100">
        <v>2024</v>
      </c>
      <c r="E100" t="s">
        <v>8259</v>
      </c>
      <c r="F100" t="s">
        <v>8258</v>
      </c>
      <c r="G100" t="s">
        <v>8257</v>
      </c>
      <c r="H100" t="s">
        <v>5857</v>
      </c>
    </row>
    <row r="101" spans="1:8" x14ac:dyDescent="0.45">
      <c r="A101" t="s">
        <v>11760</v>
      </c>
      <c r="B101" t="s">
        <v>8255</v>
      </c>
      <c r="C101" t="s">
        <v>5093</v>
      </c>
      <c r="D101">
        <v>2024</v>
      </c>
      <c r="E101" t="s">
        <v>8251</v>
      </c>
      <c r="F101" t="s">
        <v>8250</v>
      </c>
      <c r="G101" t="s">
        <v>8249</v>
      </c>
      <c r="H101" t="s">
        <v>5857</v>
      </c>
    </row>
    <row r="102" spans="1:8" x14ac:dyDescent="0.45">
      <c r="A102" t="s">
        <v>11760</v>
      </c>
      <c r="B102" t="s">
        <v>8247</v>
      </c>
      <c r="C102" t="s">
        <v>3736</v>
      </c>
      <c r="D102">
        <v>2023</v>
      </c>
      <c r="E102" t="s">
        <v>8243</v>
      </c>
      <c r="F102" t="s">
        <v>8242</v>
      </c>
      <c r="G102" t="s">
        <v>8241</v>
      </c>
      <c r="H102" t="s">
        <v>5857</v>
      </c>
    </row>
    <row r="103" spans="1:8" x14ac:dyDescent="0.45">
      <c r="A103" t="s">
        <v>11760</v>
      </c>
      <c r="B103" t="s">
        <v>8239</v>
      </c>
      <c r="C103" t="s">
        <v>8236</v>
      </c>
      <c r="D103">
        <v>2023</v>
      </c>
      <c r="E103" t="s">
        <v>8234</v>
      </c>
      <c r="F103" t="s">
        <v>8233</v>
      </c>
      <c r="G103" t="s">
        <v>8232</v>
      </c>
      <c r="H103" t="s">
        <v>5857</v>
      </c>
    </row>
    <row r="104" spans="1:8" x14ac:dyDescent="0.45">
      <c r="A104" t="s">
        <v>11760</v>
      </c>
      <c r="B104" t="s">
        <v>6955</v>
      </c>
      <c r="C104" t="s">
        <v>8229</v>
      </c>
      <c r="D104">
        <v>2022</v>
      </c>
      <c r="E104" t="s">
        <v>8227</v>
      </c>
      <c r="F104" t="s">
        <v>8226</v>
      </c>
      <c r="G104" t="s">
        <v>8225</v>
      </c>
      <c r="H104" t="s">
        <v>5857</v>
      </c>
    </row>
    <row r="105" spans="1:8" x14ac:dyDescent="0.45">
      <c r="A105" t="s">
        <v>11760</v>
      </c>
      <c r="B105" t="s">
        <v>8223</v>
      </c>
      <c r="C105" t="s">
        <v>3770</v>
      </c>
      <c r="D105">
        <v>2022</v>
      </c>
      <c r="E105" t="s">
        <v>8221</v>
      </c>
      <c r="F105" t="s">
        <v>8220</v>
      </c>
      <c r="G105" t="s">
        <v>8219</v>
      </c>
      <c r="H105" t="s">
        <v>5857</v>
      </c>
    </row>
    <row r="106" spans="1:8" x14ac:dyDescent="0.45">
      <c r="A106" t="s">
        <v>11760</v>
      </c>
      <c r="B106" t="s">
        <v>8217</v>
      </c>
      <c r="C106" t="s">
        <v>8214</v>
      </c>
      <c r="D106">
        <v>2023</v>
      </c>
      <c r="E106" t="s">
        <v>8213</v>
      </c>
      <c r="F106" t="s">
        <v>8212</v>
      </c>
      <c r="G106" t="s">
        <v>8211</v>
      </c>
      <c r="H106" t="s">
        <v>5857</v>
      </c>
    </row>
    <row r="107" spans="1:8" x14ac:dyDescent="0.45">
      <c r="A107" t="s">
        <v>11760</v>
      </c>
      <c r="B107" t="s">
        <v>8209</v>
      </c>
      <c r="C107" t="s">
        <v>2815</v>
      </c>
      <c r="D107">
        <v>2023</v>
      </c>
      <c r="E107" t="s">
        <v>8206</v>
      </c>
      <c r="F107" t="s">
        <v>8205</v>
      </c>
      <c r="G107" t="s">
        <v>8204</v>
      </c>
      <c r="H107" t="s">
        <v>5857</v>
      </c>
    </row>
    <row r="108" spans="1:8" x14ac:dyDescent="0.45">
      <c r="A108" t="s">
        <v>11760</v>
      </c>
      <c r="B108" t="s">
        <v>8202</v>
      </c>
      <c r="C108" t="s">
        <v>8199</v>
      </c>
      <c r="D108">
        <v>2022</v>
      </c>
      <c r="E108" t="s">
        <v>8197</v>
      </c>
      <c r="F108" t="s">
        <v>8196</v>
      </c>
      <c r="G108" t="s">
        <v>8195</v>
      </c>
      <c r="H108" t="s">
        <v>5857</v>
      </c>
    </row>
    <row r="109" spans="1:8" x14ac:dyDescent="0.45">
      <c r="A109" t="s">
        <v>11760</v>
      </c>
      <c r="B109" t="s">
        <v>8193</v>
      </c>
      <c r="C109" t="s">
        <v>8190</v>
      </c>
      <c r="D109">
        <v>2023</v>
      </c>
      <c r="E109" t="s">
        <v>8187</v>
      </c>
      <c r="F109" t="s">
        <v>8186</v>
      </c>
      <c r="G109" t="s">
        <v>8185</v>
      </c>
      <c r="H109" t="s">
        <v>5857</v>
      </c>
    </row>
    <row r="110" spans="1:8" x14ac:dyDescent="0.45">
      <c r="A110" t="s">
        <v>11760</v>
      </c>
      <c r="B110" t="s">
        <v>8183</v>
      </c>
      <c r="C110" t="s">
        <v>8180</v>
      </c>
      <c r="D110">
        <v>2023</v>
      </c>
      <c r="E110" t="s">
        <v>8178</v>
      </c>
      <c r="F110" t="s">
        <v>8177</v>
      </c>
      <c r="G110" t="s">
        <v>8176</v>
      </c>
      <c r="H110" t="s">
        <v>5857</v>
      </c>
    </row>
    <row r="111" spans="1:8" x14ac:dyDescent="0.45">
      <c r="A111" t="s">
        <v>11760</v>
      </c>
      <c r="B111" t="s">
        <v>8174</v>
      </c>
      <c r="C111" t="s">
        <v>8171</v>
      </c>
      <c r="D111">
        <v>2023</v>
      </c>
      <c r="E111" t="s">
        <v>8169</v>
      </c>
      <c r="F111" t="s">
        <v>8168</v>
      </c>
      <c r="G111" t="s">
        <v>8167</v>
      </c>
      <c r="H111" t="s">
        <v>5857</v>
      </c>
    </row>
    <row r="112" spans="1:8" x14ac:dyDescent="0.45">
      <c r="A112" t="s">
        <v>11760</v>
      </c>
      <c r="B112" t="s">
        <v>8165</v>
      </c>
      <c r="C112" t="s">
        <v>2627</v>
      </c>
      <c r="D112">
        <v>2023</v>
      </c>
      <c r="E112" t="s">
        <v>8162</v>
      </c>
      <c r="F112" t="s">
        <v>8161</v>
      </c>
      <c r="G112" t="s">
        <v>8160</v>
      </c>
      <c r="H112" t="s">
        <v>5901</v>
      </c>
    </row>
    <row r="113" spans="1:8" x14ac:dyDescent="0.45">
      <c r="A113" t="s">
        <v>11760</v>
      </c>
      <c r="B113" t="s">
        <v>8158</v>
      </c>
      <c r="C113" t="s">
        <v>8155</v>
      </c>
      <c r="D113">
        <v>2022</v>
      </c>
      <c r="E113" t="s">
        <v>8153</v>
      </c>
      <c r="F113" t="s">
        <v>8152</v>
      </c>
      <c r="G113" t="s">
        <v>8151</v>
      </c>
      <c r="H113" t="s">
        <v>5857</v>
      </c>
    </row>
    <row r="114" spans="1:8" x14ac:dyDescent="0.45">
      <c r="A114" t="s">
        <v>11760</v>
      </c>
      <c r="B114" t="s">
        <v>8149</v>
      </c>
      <c r="C114" t="s">
        <v>2768</v>
      </c>
      <c r="D114">
        <v>2023</v>
      </c>
      <c r="E114" t="s">
        <v>8146</v>
      </c>
      <c r="F114" t="s">
        <v>8145</v>
      </c>
      <c r="G114" t="s">
        <v>8144</v>
      </c>
      <c r="H114" t="s">
        <v>5857</v>
      </c>
    </row>
    <row r="115" spans="1:8" x14ac:dyDescent="0.45">
      <c r="A115" t="s">
        <v>11760</v>
      </c>
      <c r="B115" t="s">
        <v>8142</v>
      </c>
      <c r="C115" t="s">
        <v>8139</v>
      </c>
      <c r="D115">
        <v>2022</v>
      </c>
      <c r="E115" t="s">
        <v>8137</v>
      </c>
      <c r="F115" t="s">
        <v>8136</v>
      </c>
      <c r="G115" t="s">
        <v>8135</v>
      </c>
      <c r="H115" t="s">
        <v>5857</v>
      </c>
    </row>
    <row r="116" spans="1:8" x14ac:dyDescent="0.45">
      <c r="A116" t="s">
        <v>11760</v>
      </c>
      <c r="B116" t="s">
        <v>8133</v>
      </c>
      <c r="C116" t="s">
        <v>8130</v>
      </c>
      <c r="D116">
        <v>2022</v>
      </c>
      <c r="E116" t="s">
        <v>8128</v>
      </c>
      <c r="F116" t="s">
        <v>8127</v>
      </c>
      <c r="G116" t="s">
        <v>8126</v>
      </c>
      <c r="H116" t="s">
        <v>5857</v>
      </c>
    </row>
    <row r="117" spans="1:8" x14ac:dyDescent="0.45">
      <c r="A117" t="s">
        <v>11760</v>
      </c>
      <c r="B117" t="s">
        <v>8124</v>
      </c>
      <c r="C117" t="s">
        <v>8121</v>
      </c>
      <c r="D117">
        <v>2022</v>
      </c>
      <c r="E117" t="s">
        <v>8120</v>
      </c>
      <c r="F117" t="s">
        <v>8119</v>
      </c>
      <c r="G117" t="s">
        <v>8118</v>
      </c>
      <c r="H117" t="s">
        <v>5857</v>
      </c>
    </row>
    <row r="118" spans="1:8" x14ac:dyDescent="0.45">
      <c r="A118" t="s">
        <v>11760</v>
      </c>
      <c r="B118" t="s">
        <v>8116</v>
      </c>
      <c r="C118" t="s">
        <v>3254</v>
      </c>
      <c r="D118">
        <v>2022</v>
      </c>
      <c r="E118" t="s">
        <v>8113</v>
      </c>
      <c r="F118" t="s">
        <v>8112</v>
      </c>
      <c r="G118" t="s">
        <v>8111</v>
      </c>
      <c r="H118" t="s">
        <v>5901</v>
      </c>
    </row>
    <row r="119" spans="1:8" x14ac:dyDescent="0.45">
      <c r="A119" t="s">
        <v>11760</v>
      </c>
      <c r="B119" t="s">
        <v>8109</v>
      </c>
      <c r="C119" t="s">
        <v>3790</v>
      </c>
      <c r="D119">
        <v>2022</v>
      </c>
      <c r="E119" t="s">
        <v>8105</v>
      </c>
      <c r="F119" t="s">
        <v>8104</v>
      </c>
      <c r="G119" t="s">
        <v>8103</v>
      </c>
      <c r="H119" t="s">
        <v>5857</v>
      </c>
    </row>
    <row r="120" spans="1:8" x14ac:dyDescent="0.45">
      <c r="A120" t="s">
        <v>11760</v>
      </c>
      <c r="B120" t="s">
        <v>8101</v>
      </c>
      <c r="C120" t="s">
        <v>8098</v>
      </c>
      <c r="D120">
        <v>2023</v>
      </c>
      <c r="E120" t="s">
        <v>8096</v>
      </c>
      <c r="F120" t="s">
        <v>8095</v>
      </c>
      <c r="G120" t="s">
        <v>8094</v>
      </c>
      <c r="H120" t="s">
        <v>5857</v>
      </c>
    </row>
    <row r="121" spans="1:8" x14ac:dyDescent="0.45">
      <c r="A121" t="s">
        <v>11760</v>
      </c>
      <c r="B121" t="s">
        <v>8092</v>
      </c>
      <c r="C121" t="s">
        <v>8089</v>
      </c>
      <c r="D121">
        <v>2022</v>
      </c>
      <c r="E121" t="s">
        <v>8088</v>
      </c>
      <c r="F121" t="s">
        <v>8087</v>
      </c>
      <c r="G121" t="s">
        <v>8086</v>
      </c>
      <c r="H121" t="s">
        <v>5857</v>
      </c>
    </row>
    <row r="122" spans="1:8" x14ac:dyDescent="0.45">
      <c r="A122" t="s">
        <v>11760</v>
      </c>
      <c r="B122" t="s">
        <v>8084</v>
      </c>
      <c r="C122" t="s">
        <v>8081</v>
      </c>
      <c r="D122">
        <v>2022</v>
      </c>
      <c r="E122" t="s">
        <v>8080</v>
      </c>
      <c r="F122" t="s">
        <v>8079</v>
      </c>
      <c r="G122" t="s">
        <v>8078</v>
      </c>
      <c r="H122" t="s">
        <v>5857</v>
      </c>
    </row>
    <row r="123" spans="1:8" x14ac:dyDescent="0.45">
      <c r="A123" t="s">
        <v>11760</v>
      </c>
      <c r="B123" t="s">
        <v>8076</v>
      </c>
      <c r="C123" t="s">
        <v>8073</v>
      </c>
      <c r="D123">
        <v>2022</v>
      </c>
      <c r="E123" t="s">
        <v>8072</v>
      </c>
      <c r="F123" t="s">
        <v>8071</v>
      </c>
      <c r="G123" t="s">
        <v>8070</v>
      </c>
      <c r="H123" t="s">
        <v>5857</v>
      </c>
    </row>
    <row r="124" spans="1:8" x14ac:dyDescent="0.45">
      <c r="A124" t="s">
        <v>11760</v>
      </c>
      <c r="B124" t="s">
        <v>8068</v>
      </c>
      <c r="C124" t="s">
        <v>8065</v>
      </c>
      <c r="D124">
        <v>2023</v>
      </c>
      <c r="E124" t="s">
        <v>8063</v>
      </c>
      <c r="F124" t="s">
        <v>8062</v>
      </c>
      <c r="G124" t="s">
        <v>8061</v>
      </c>
      <c r="H124" t="s">
        <v>5857</v>
      </c>
    </row>
    <row r="125" spans="1:8" x14ac:dyDescent="0.45">
      <c r="A125" t="s">
        <v>11760</v>
      </c>
      <c r="B125" t="s">
        <v>8059</v>
      </c>
      <c r="C125" t="s">
        <v>8056</v>
      </c>
      <c r="D125">
        <v>2022</v>
      </c>
      <c r="E125" t="s">
        <v>8054</v>
      </c>
      <c r="F125" t="s">
        <v>8053</v>
      </c>
      <c r="G125" t="s">
        <v>8052</v>
      </c>
      <c r="H125" t="s">
        <v>5857</v>
      </c>
    </row>
    <row r="126" spans="1:8" x14ac:dyDescent="0.45">
      <c r="A126" t="s">
        <v>11760</v>
      </c>
      <c r="B126" t="s">
        <v>8050</v>
      </c>
      <c r="C126" t="s">
        <v>3097</v>
      </c>
      <c r="D126">
        <v>2023</v>
      </c>
      <c r="E126" t="s">
        <v>8047</v>
      </c>
      <c r="F126" t="s">
        <v>8046</v>
      </c>
      <c r="G126" t="s">
        <v>8045</v>
      </c>
      <c r="H126" t="s">
        <v>5901</v>
      </c>
    </row>
    <row r="127" spans="1:8" x14ac:dyDescent="0.45">
      <c r="A127" t="s">
        <v>11760</v>
      </c>
      <c r="B127" t="s">
        <v>8043</v>
      </c>
      <c r="C127" t="s">
        <v>8040</v>
      </c>
      <c r="D127">
        <v>2022</v>
      </c>
      <c r="E127" t="s">
        <v>8038</v>
      </c>
      <c r="F127" t="s">
        <v>8037</v>
      </c>
      <c r="G127" t="s">
        <v>8036</v>
      </c>
      <c r="H127" t="s">
        <v>5857</v>
      </c>
    </row>
    <row r="128" spans="1:8" x14ac:dyDescent="0.45">
      <c r="A128" t="s">
        <v>11760</v>
      </c>
      <c r="B128" t="s">
        <v>8034</v>
      </c>
      <c r="C128" t="s">
        <v>8031</v>
      </c>
      <c r="D128">
        <v>2023</v>
      </c>
      <c r="E128" t="s">
        <v>8030</v>
      </c>
      <c r="F128" t="s">
        <v>8029</v>
      </c>
      <c r="G128" t="s">
        <v>8028</v>
      </c>
      <c r="H128" t="s">
        <v>5901</v>
      </c>
    </row>
    <row r="129" spans="1:8" x14ac:dyDescent="0.45">
      <c r="A129" t="s">
        <v>11760</v>
      </c>
      <c r="B129" t="s">
        <v>8026</v>
      </c>
      <c r="C129" t="s">
        <v>8023</v>
      </c>
      <c r="D129">
        <v>2023</v>
      </c>
      <c r="E129" t="s">
        <v>8021</v>
      </c>
      <c r="F129" t="s">
        <v>8020</v>
      </c>
      <c r="G129" t="s">
        <v>8019</v>
      </c>
      <c r="H129" t="s">
        <v>5857</v>
      </c>
    </row>
    <row r="130" spans="1:8" x14ac:dyDescent="0.45">
      <c r="A130" t="s">
        <v>11760</v>
      </c>
      <c r="B130" t="s">
        <v>8017</v>
      </c>
      <c r="C130" t="s">
        <v>8014</v>
      </c>
      <c r="D130">
        <v>2022</v>
      </c>
      <c r="E130" t="s">
        <v>8013</v>
      </c>
      <c r="F130" t="s">
        <v>8012</v>
      </c>
      <c r="G130" t="s">
        <v>8011</v>
      </c>
      <c r="H130" t="s">
        <v>5857</v>
      </c>
    </row>
    <row r="131" spans="1:8" x14ac:dyDescent="0.45">
      <c r="A131" t="s">
        <v>11760</v>
      </c>
      <c r="B131" t="s">
        <v>8009</v>
      </c>
      <c r="C131" t="s">
        <v>8006</v>
      </c>
      <c r="D131">
        <v>2023</v>
      </c>
      <c r="E131" t="s">
        <v>8004</v>
      </c>
      <c r="F131" t="s">
        <v>8003</v>
      </c>
      <c r="G131" t="s">
        <v>8002</v>
      </c>
      <c r="H131" t="s">
        <v>5857</v>
      </c>
    </row>
    <row r="132" spans="1:8" x14ac:dyDescent="0.45">
      <c r="A132" t="s">
        <v>11760</v>
      </c>
      <c r="B132" t="s">
        <v>8000</v>
      </c>
      <c r="C132" t="s">
        <v>3313</v>
      </c>
      <c r="D132">
        <v>2023</v>
      </c>
      <c r="E132" t="s">
        <v>7997</v>
      </c>
      <c r="F132" t="s">
        <v>7996</v>
      </c>
      <c r="G132" t="s">
        <v>7995</v>
      </c>
      <c r="H132" t="s">
        <v>5857</v>
      </c>
    </row>
    <row r="133" spans="1:8" x14ac:dyDescent="0.45">
      <c r="A133" t="s">
        <v>11760</v>
      </c>
      <c r="B133" t="s">
        <v>7993</v>
      </c>
      <c r="C133" t="s">
        <v>7990</v>
      </c>
      <c r="D133">
        <v>2023</v>
      </c>
      <c r="E133" t="s">
        <v>7988</v>
      </c>
      <c r="F133" t="s">
        <v>7987</v>
      </c>
      <c r="G133" t="s">
        <v>7986</v>
      </c>
      <c r="H133" t="s">
        <v>5857</v>
      </c>
    </row>
    <row r="134" spans="1:8" x14ac:dyDescent="0.45">
      <c r="A134" t="s">
        <v>11760</v>
      </c>
      <c r="B134" t="s">
        <v>7984</v>
      </c>
      <c r="C134" t="s">
        <v>7982</v>
      </c>
      <c r="D134">
        <v>2023</v>
      </c>
      <c r="E134" t="s">
        <v>7981</v>
      </c>
      <c r="F134" t="s">
        <v>7980</v>
      </c>
      <c r="G134" t="s">
        <v>7979</v>
      </c>
      <c r="H134" t="s">
        <v>5857</v>
      </c>
    </row>
    <row r="135" spans="1:8" x14ac:dyDescent="0.45">
      <c r="A135" t="s">
        <v>11760</v>
      </c>
      <c r="B135" t="s">
        <v>7977</v>
      </c>
      <c r="C135" t="s">
        <v>7974</v>
      </c>
      <c r="D135">
        <v>2023</v>
      </c>
      <c r="E135" t="s">
        <v>7972</v>
      </c>
      <c r="F135" t="s">
        <v>7971</v>
      </c>
      <c r="G135" t="s">
        <v>7970</v>
      </c>
      <c r="H135" t="s">
        <v>5857</v>
      </c>
    </row>
    <row r="136" spans="1:8" x14ac:dyDescent="0.45">
      <c r="A136" t="s">
        <v>11760</v>
      </c>
      <c r="B136" t="s">
        <v>7968</v>
      </c>
      <c r="C136" t="s">
        <v>7965</v>
      </c>
      <c r="D136">
        <v>2023</v>
      </c>
      <c r="E136" t="s">
        <v>7963</v>
      </c>
      <c r="F136" t="s">
        <v>7962</v>
      </c>
      <c r="G136" t="s">
        <v>7961</v>
      </c>
      <c r="H136" t="s">
        <v>5857</v>
      </c>
    </row>
    <row r="137" spans="1:8" x14ac:dyDescent="0.45">
      <c r="A137" t="s">
        <v>11760</v>
      </c>
      <c r="B137" t="s">
        <v>7959</v>
      </c>
      <c r="C137" t="s">
        <v>7956</v>
      </c>
      <c r="D137">
        <v>2023</v>
      </c>
      <c r="E137" t="s">
        <v>7954</v>
      </c>
      <c r="F137" t="s">
        <v>7953</v>
      </c>
      <c r="G137" t="s">
        <v>7952</v>
      </c>
      <c r="H137" t="s">
        <v>5857</v>
      </c>
    </row>
    <row r="138" spans="1:8" x14ac:dyDescent="0.45">
      <c r="A138" t="s">
        <v>11760</v>
      </c>
      <c r="B138" t="s">
        <v>7950</v>
      </c>
      <c r="C138" t="s">
        <v>7948</v>
      </c>
      <c r="D138">
        <v>2023</v>
      </c>
      <c r="E138" t="s">
        <v>7946</v>
      </c>
      <c r="F138" t="s">
        <v>7945</v>
      </c>
      <c r="G138" t="s">
        <v>7944</v>
      </c>
      <c r="H138" t="s">
        <v>5857</v>
      </c>
    </row>
    <row r="139" spans="1:8" x14ac:dyDescent="0.45">
      <c r="A139" t="s">
        <v>11760</v>
      </c>
      <c r="B139" t="s">
        <v>7942</v>
      </c>
      <c r="C139" t="s">
        <v>7939</v>
      </c>
      <c r="D139">
        <v>2022</v>
      </c>
      <c r="E139" t="s">
        <v>7937</v>
      </c>
      <c r="F139" t="s">
        <v>7936</v>
      </c>
      <c r="G139" t="s">
        <v>7935</v>
      </c>
      <c r="H139" t="s">
        <v>5857</v>
      </c>
    </row>
    <row r="140" spans="1:8" x14ac:dyDescent="0.45">
      <c r="A140" t="s">
        <v>11760</v>
      </c>
      <c r="B140" t="s">
        <v>7933</v>
      </c>
      <c r="C140" t="s">
        <v>7931</v>
      </c>
      <c r="D140">
        <v>2023</v>
      </c>
      <c r="E140" t="s">
        <v>7929</v>
      </c>
      <c r="F140" t="s">
        <v>7928</v>
      </c>
      <c r="G140" t="s">
        <v>7927</v>
      </c>
      <c r="H140" t="s">
        <v>5857</v>
      </c>
    </row>
    <row r="141" spans="1:8" x14ac:dyDescent="0.45">
      <c r="A141" t="s">
        <v>11760</v>
      </c>
      <c r="B141" t="s">
        <v>7925</v>
      </c>
      <c r="C141" t="s">
        <v>7922</v>
      </c>
      <c r="D141">
        <v>2022</v>
      </c>
      <c r="E141" t="s">
        <v>7920</v>
      </c>
      <c r="F141" t="s">
        <v>7919</v>
      </c>
      <c r="G141" t="s">
        <v>7918</v>
      </c>
      <c r="H141" t="s">
        <v>5857</v>
      </c>
    </row>
    <row r="142" spans="1:8" x14ac:dyDescent="0.45">
      <c r="A142" t="s">
        <v>11760</v>
      </c>
      <c r="B142" t="s">
        <v>7916</v>
      </c>
      <c r="C142" t="s">
        <v>7913</v>
      </c>
      <c r="D142">
        <v>2022</v>
      </c>
      <c r="E142" t="s">
        <v>7911</v>
      </c>
      <c r="F142" t="s">
        <v>7910</v>
      </c>
      <c r="G142" t="s">
        <v>7909</v>
      </c>
      <c r="H142" t="s">
        <v>5901</v>
      </c>
    </row>
    <row r="143" spans="1:8" x14ac:dyDescent="0.45">
      <c r="A143" t="s">
        <v>11760</v>
      </c>
      <c r="B143" t="s">
        <v>7907</v>
      </c>
      <c r="C143" t="s">
        <v>7904</v>
      </c>
      <c r="D143">
        <v>2023</v>
      </c>
      <c r="E143" t="s">
        <v>7902</v>
      </c>
      <c r="F143" t="s">
        <v>7901</v>
      </c>
      <c r="G143" t="s">
        <v>7900</v>
      </c>
      <c r="H143" t="s">
        <v>5857</v>
      </c>
    </row>
    <row r="144" spans="1:8" x14ac:dyDescent="0.45">
      <c r="A144" t="s">
        <v>11760</v>
      </c>
      <c r="B144" t="s">
        <v>7898</v>
      </c>
      <c r="C144" t="s">
        <v>7895</v>
      </c>
      <c r="D144">
        <v>2023</v>
      </c>
      <c r="E144" t="s">
        <v>7892</v>
      </c>
      <c r="F144" t="s">
        <v>7891</v>
      </c>
      <c r="G144" t="s">
        <v>7890</v>
      </c>
      <c r="H144" t="s">
        <v>5857</v>
      </c>
    </row>
    <row r="145" spans="1:8" x14ac:dyDescent="0.45">
      <c r="A145" t="s">
        <v>11760</v>
      </c>
      <c r="B145" t="s">
        <v>7888</v>
      </c>
      <c r="C145" t="s">
        <v>7885</v>
      </c>
      <c r="D145">
        <v>2022</v>
      </c>
      <c r="E145" t="s">
        <v>7880</v>
      </c>
      <c r="F145" t="s">
        <v>7879</v>
      </c>
      <c r="G145" t="s">
        <v>7878</v>
      </c>
      <c r="H145" t="s">
        <v>5857</v>
      </c>
    </row>
    <row r="146" spans="1:8" x14ac:dyDescent="0.45">
      <c r="A146" t="s">
        <v>11760</v>
      </c>
      <c r="B146" t="s">
        <v>7876</v>
      </c>
      <c r="C146" t="s">
        <v>7873</v>
      </c>
      <c r="D146">
        <v>2023</v>
      </c>
      <c r="E146" t="s">
        <v>7871</v>
      </c>
      <c r="F146" t="s">
        <v>7870</v>
      </c>
      <c r="G146" t="s">
        <v>7869</v>
      </c>
      <c r="H146" t="s">
        <v>5901</v>
      </c>
    </row>
    <row r="147" spans="1:8" x14ac:dyDescent="0.45">
      <c r="A147" t="s">
        <v>11760</v>
      </c>
      <c r="B147" t="s">
        <v>7867</v>
      </c>
      <c r="C147" t="s">
        <v>3248</v>
      </c>
      <c r="D147">
        <v>2022</v>
      </c>
      <c r="E147" t="s">
        <v>7864</v>
      </c>
      <c r="F147" t="s">
        <v>7863</v>
      </c>
      <c r="G147" t="s">
        <v>7862</v>
      </c>
      <c r="H147" t="s">
        <v>5857</v>
      </c>
    </row>
    <row r="148" spans="1:8" x14ac:dyDescent="0.45">
      <c r="A148" t="s">
        <v>11760</v>
      </c>
      <c r="B148" t="s">
        <v>7860</v>
      </c>
      <c r="C148" t="s">
        <v>7857</v>
      </c>
      <c r="D148">
        <v>2023</v>
      </c>
      <c r="E148" t="s">
        <v>7855</v>
      </c>
      <c r="F148" t="s">
        <v>7854</v>
      </c>
      <c r="G148" t="s">
        <v>7853</v>
      </c>
      <c r="H148" t="s">
        <v>5857</v>
      </c>
    </row>
    <row r="149" spans="1:8" x14ac:dyDescent="0.45">
      <c r="A149" t="s">
        <v>11760</v>
      </c>
      <c r="B149" t="s">
        <v>7851</v>
      </c>
      <c r="C149" t="s">
        <v>7848</v>
      </c>
      <c r="D149">
        <v>2022</v>
      </c>
      <c r="E149" t="s">
        <v>7847</v>
      </c>
      <c r="F149" t="s">
        <v>7846</v>
      </c>
      <c r="G149" t="s">
        <v>7845</v>
      </c>
      <c r="H149" t="s">
        <v>5857</v>
      </c>
    </row>
    <row r="150" spans="1:8" x14ac:dyDescent="0.45">
      <c r="A150" t="s">
        <v>11760</v>
      </c>
      <c r="B150" t="s">
        <v>7843</v>
      </c>
      <c r="C150" t="s">
        <v>7840</v>
      </c>
      <c r="D150">
        <v>2023</v>
      </c>
      <c r="E150" t="s">
        <v>7838</v>
      </c>
      <c r="F150" t="s">
        <v>7837</v>
      </c>
      <c r="G150" t="s">
        <v>7836</v>
      </c>
      <c r="H150" t="s">
        <v>5857</v>
      </c>
    </row>
    <row r="151" spans="1:8" x14ac:dyDescent="0.45">
      <c r="A151" t="s">
        <v>11760</v>
      </c>
      <c r="B151" t="s">
        <v>6997</v>
      </c>
      <c r="C151" t="s">
        <v>7834</v>
      </c>
      <c r="D151">
        <v>2023</v>
      </c>
      <c r="E151" t="s">
        <v>7832</v>
      </c>
      <c r="F151" t="s">
        <v>7831</v>
      </c>
      <c r="G151" t="s">
        <v>7830</v>
      </c>
      <c r="H151" t="s">
        <v>5857</v>
      </c>
    </row>
    <row r="152" spans="1:8" x14ac:dyDescent="0.45">
      <c r="A152" t="s">
        <v>11760</v>
      </c>
      <c r="B152" t="s">
        <v>7828</v>
      </c>
      <c r="C152" t="s">
        <v>534</v>
      </c>
      <c r="D152">
        <v>2022</v>
      </c>
      <c r="E152" t="s">
        <v>530</v>
      </c>
      <c r="F152" t="s">
        <v>7825</v>
      </c>
      <c r="G152" t="s">
        <v>7824</v>
      </c>
      <c r="H152" t="s">
        <v>5857</v>
      </c>
    </row>
    <row r="153" spans="1:8" x14ac:dyDescent="0.45">
      <c r="A153" t="s">
        <v>11760</v>
      </c>
      <c r="B153" t="s">
        <v>7822</v>
      </c>
      <c r="C153" t="s">
        <v>7819</v>
      </c>
      <c r="D153">
        <v>2023</v>
      </c>
      <c r="E153" t="s">
        <v>7817</v>
      </c>
      <c r="F153" t="s">
        <v>7816</v>
      </c>
      <c r="G153" t="s">
        <v>7815</v>
      </c>
      <c r="H153" t="s">
        <v>5857</v>
      </c>
    </row>
    <row r="154" spans="1:8" x14ac:dyDescent="0.45">
      <c r="A154" t="s">
        <v>11760</v>
      </c>
      <c r="B154" t="s">
        <v>7813</v>
      </c>
      <c r="C154" t="s">
        <v>7810</v>
      </c>
      <c r="D154">
        <v>2022</v>
      </c>
      <c r="E154" t="s">
        <v>7808</v>
      </c>
      <c r="F154" t="s">
        <v>7807</v>
      </c>
      <c r="G154" t="s">
        <v>7806</v>
      </c>
      <c r="H154" t="s">
        <v>5857</v>
      </c>
    </row>
    <row r="155" spans="1:8" x14ac:dyDescent="0.45">
      <c r="A155" t="s">
        <v>11760</v>
      </c>
      <c r="B155" t="s">
        <v>7804</v>
      </c>
      <c r="C155" t="s">
        <v>7802</v>
      </c>
      <c r="D155">
        <v>2023</v>
      </c>
      <c r="E155" t="s">
        <v>7800</v>
      </c>
      <c r="F155" t="s">
        <v>7799</v>
      </c>
      <c r="G155" t="s">
        <v>7798</v>
      </c>
      <c r="H155" t="s">
        <v>5857</v>
      </c>
    </row>
    <row r="156" spans="1:8" x14ac:dyDescent="0.45">
      <c r="A156" t="s">
        <v>11760</v>
      </c>
      <c r="B156" t="s">
        <v>7796</v>
      </c>
      <c r="C156" t="s">
        <v>49</v>
      </c>
      <c r="D156">
        <v>2022</v>
      </c>
      <c r="E156" t="s">
        <v>53</v>
      </c>
      <c r="F156" t="s">
        <v>7793</v>
      </c>
      <c r="G156" t="s">
        <v>7792</v>
      </c>
      <c r="H156" t="s">
        <v>5857</v>
      </c>
    </row>
    <row r="157" spans="1:8" x14ac:dyDescent="0.45">
      <c r="A157" t="s">
        <v>11760</v>
      </c>
      <c r="B157" t="s">
        <v>7790</v>
      </c>
      <c r="C157" t="s">
        <v>7787</v>
      </c>
      <c r="D157">
        <v>2023</v>
      </c>
      <c r="E157" t="s">
        <v>7784</v>
      </c>
      <c r="F157" t="s">
        <v>7783</v>
      </c>
      <c r="G157" t="s">
        <v>7782</v>
      </c>
      <c r="H157" t="s">
        <v>5857</v>
      </c>
    </row>
    <row r="158" spans="1:8" x14ac:dyDescent="0.45">
      <c r="A158" t="s">
        <v>11760</v>
      </c>
      <c r="B158" t="s">
        <v>7780</v>
      </c>
      <c r="C158" t="s">
        <v>3365</v>
      </c>
      <c r="D158">
        <v>2022</v>
      </c>
      <c r="E158" t="s">
        <v>7777</v>
      </c>
      <c r="F158" t="s">
        <v>7776</v>
      </c>
      <c r="G158" t="s">
        <v>7775</v>
      </c>
      <c r="H158" t="s">
        <v>5857</v>
      </c>
    </row>
    <row r="159" spans="1:8" x14ac:dyDescent="0.45">
      <c r="A159" t="s">
        <v>11760</v>
      </c>
      <c r="B159" t="s">
        <v>7773</v>
      </c>
      <c r="C159" t="s">
        <v>7770</v>
      </c>
      <c r="D159">
        <v>2023</v>
      </c>
      <c r="E159" t="s">
        <v>7768</v>
      </c>
      <c r="F159" t="s">
        <v>7767</v>
      </c>
      <c r="G159" t="s">
        <v>7766</v>
      </c>
      <c r="H159" t="s">
        <v>5857</v>
      </c>
    </row>
    <row r="160" spans="1:8" x14ac:dyDescent="0.45">
      <c r="A160" t="s">
        <v>11760</v>
      </c>
      <c r="B160" t="s">
        <v>7764</v>
      </c>
      <c r="C160" t="s">
        <v>7761</v>
      </c>
      <c r="D160">
        <v>2022</v>
      </c>
      <c r="E160" t="s">
        <v>7760</v>
      </c>
      <c r="F160" t="s">
        <v>7759</v>
      </c>
      <c r="G160" t="s">
        <v>7758</v>
      </c>
      <c r="H160" t="s">
        <v>5857</v>
      </c>
    </row>
    <row r="161" spans="1:8" x14ac:dyDescent="0.45">
      <c r="A161" t="s">
        <v>11760</v>
      </c>
      <c r="B161" t="s">
        <v>7756</v>
      </c>
      <c r="C161" t="s">
        <v>3763</v>
      </c>
      <c r="D161">
        <v>2022</v>
      </c>
      <c r="E161" t="s">
        <v>7753</v>
      </c>
      <c r="F161" t="s">
        <v>7752</v>
      </c>
      <c r="G161" t="s">
        <v>7751</v>
      </c>
      <c r="H161" t="s">
        <v>5857</v>
      </c>
    </row>
    <row r="162" spans="1:8" x14ac:dyDescent="0.45">
      <c r="A162" t="s">
        <v>11760</v>
      </c>
      <c r="B162" t="s">
        <v>7749</v>
      </c>
      <c r="C162" t="s">
        <v>7746</v>
      </c>
      <c r="D162">
        <v>2023</v>
      </c>
      <c r="E162" t="s">
        <v>7744</v>
      </c>
      <c r="F162" t="s">
        <v>7743</v>
      </c>
      <c r="G162" t="s">
        <v>7742</v>
      </c>
      <c r="H162" t="s">
        <v>5857</v>
      </c>
    </row>
    <row r="163" spans="1:8" x14ac:dyDescent="0.45">
      <c r="A163" t="s">
        <v>11760</v>
      </c>
      <c r="B163" t="s">
        <v>7740</v>
      </c>
      <c r="C163" t="s">
        <v>7737</v>
      </c>
      <c r="D163">
        <v>2023</v>
      </c>
      <c r="E163" t="s">
        <v>7735</v>
      </c>
      <c r="F163" t="s">
        <v>7734</v>
      </c>
      <c r="G163" t="s">
        <v>7733</v>
      </c>
      <c r="H163" t="s">
        <v>5857</v>
      </c>
    </row>
    <row r="164" spans="1:8" x14ac:dyDescent="0.45">
      <c r="A164" t="s">
        <v>11760</v>
      </c>
      <c r="B164" t="s">
        <v>7731</v>
      </c>
      <c r="C164" t="s">
        <v>7728</v>
      </c>
      <c r="D164">
        <v>2022</v>
      </c>
      <c r="E164" t="s">
        <v>7726</v>
      </c>
      <c r="F164" t="s">
        <v>7725</v>
      </c>
      <c r="G164" t="s">
        <v>7724</v>
      </c>
      <c r="H164" t="s">
        <v>5857</v>
      </c>
    </row>
    <row r="165" spans="1:8" x14ac:dyDescent="0.45">
      <c r="A165" t="s">
        <v>11760</v>
      </c>
      <c r="B165" t="s">
        <v>7722</v>
      </c>
      <c r="C165" t="s">
        <v>7719</v>
      </c>
      <c r="D165">
        <v>2023</v>
      </c>
      <c r="E165" t="s">
        <v>7717</v>
      </c>
      <c r="F165" t="s">
        <v>7716</v>
      </c>
      <c r="G165" t="s">
        <v>7715</v>
      </c>
      <c r="H165" t="s">
        <v>5857</v>
      </c>
    </row>
    <row r="166" spans="1:8" x14ac:dyDescent="0.45">
      <c r="A166" t="s">
        <v>11760</v>
      </c>
      <c r="B166" t="s">
        <v>7713</v>
      </c>
      <c r="C166" t="s">
        <v>7710</v>
      </c>
      <c r="D166">
        <v>2023</v>
      </c>
      <c r="E166" t="s">
        <v>7708</v>
      </c>
      <c r="F166" t="s">
        <v>7707</v>
      </c>
      <c r="G166" t="s">
        <v>7706</v>
      </c>
      <c r="H166" t="s">
        <v>5857</v>
      </c>
    </row>
    <row r="167" spans="1:8" x14ac:dyDescent="0.45">
      <c r="A167" t="s">
        <v>11760</v>
      </c>
      <c r="B167" t="s">
        <v>7704</v>
      </c>
      <c r="C167" t="s">
        <v>563</v>
      </c>
      <c r="D167">
        <v>2022</v>
      </c>
      <c r="E167" t="s">
        <v>557</v>
      </c>
      <c r="F167" t="s">
        <v>7701</v>
      </c>
      <c r="G167" t="s">
        <v>7700</v>
      </c>
      <c r="H167" t="s">
        <v>5857</v>
      </c>
    </row>
    <row r="168" spans="1:8" x14ac:dyDescent="0.45">
      <c r="A168" t="s">
        <v>11760</v>
      </c>
      <c r="B168" t="s">
        <v>7698</v>
      </c>
      <c r="C168" t="s">
        <v>3074</v>
      </c>
      <c r="D168">
        <v>2023</v>
      </c>
      <c r="E168" t="s">
        <v>7693</v>
      </c>
      <c r="F168" t="s">
        <v>7692</v>
      </c>
      <c r="G168" t="s">
        <v>7691</v>
      </c>
      <c r="H168" t="s">
        <v>5901</v>
      </c>
    </row>
    <row r="169" spans="1:8" x14ac:dyDescent="0.45">
      <c r="A169" t="s">
        <v>11760</v>
      </c>
      <c r="B169" t="s">
        <v>7689</v>
      </c>
      <c r="C169" t="s">
        <v>7686</v>
      </c>
      <c r="D169">
        <v>2022</v>
      </c>
      <c r="E169" t="s">
        <v>7685</v>
      </c>
      <c r="F169" t="s">
        <v>7684</v>
      </c>
      <c r="G169" t="s">
        <v>7683</v>
      </c>
      <c r="H169" t="s">
        <v>5857</v>
      </c>
    </row>
    <row r="170" spans="1:8" x14ac:dyDescent="0.45">
      <c r="A170" t="s">
        <v>11760</v>
      </c>
      <c r="B170" t="s">
        <v>7681</v>
      </c>
      <c r="C170" t="s">
        <v>452</v>
      </c>
      <c r="D170">
        <v>2023</v>
      </c>
      <c r="E170" t="s">
        <v>446</v>
      </c>
      <c r="F170" t="s">
        <v>7678</v>
      </c>
      <c r="G170" t="s">
        <v>7677</v>
      </c>
      <c r="H170" t="s">
        <v>5857</v>
      </c>
    </row>
    <row r="171" spans="1:8" x14ac:dyDescent="0.45">
      <c r="A171" t="s">
        <v>11760</v>
      </c>
      <c r="B171" t="s">
        <v>7675</v>
      </c>
      <c r="C171" t="s">
        <v>7672</v>
      </c>
      <c r="D171">
        <v>2023</v>
      </c>
      <c r="E171" t="s">
        <v>7671</v>
      </c>
      <c r="F171" t="s">
        <v>7670</v>
      </c>
      <c r="G171" t="s">
        <v>7669</v>
      </c>
      <c r="H171" t="s">
        <v>5901</v>
      </c>
    </row>
    <row r="172" spans="1:8" x14ac:dyDescent="0.45">
      <c r="A172" t="s">
        <v>11760</v>
      </c>
      <c r="B172" t="s">
        <v>7667</v>
      </c>
      <c r="C172" t="s">
        <v>7665</v>
      </c>
      <c r="D172">
        <v>2023</v>
      </c>
      <c r="E172" t="s">
        <v>7663</v>
      </c>
      <c r="F172" t="s">
        <v>7662</v>
      </c>
      <c r="G172" t="s">
        <v>7661</v>
      </c>
      <c r="H172" t="s">
        <v>5857</v>
      </c>
    </row>
    <row r="173" spans="1:8" x14ac:dyDescent="0.45">
      <c r="A173" t="s">
        <v>11760</v>
      </c>
      <c r="B173" t="s">
        <v>7659</v>
      </c>
      <c r="C173" t="s">
        <v>7656</v>
      </c>
      <c r="D173">
        <v>2022</v>
      </c>
      <c r="E173" t="s">
        <v>7654</v>
      </c>
      <c r="F173" t="s">
        <v>7653</v>
      </c>
      <c r="G173" t="s">
        <v>7652</v>
      </c>
      <c r="H173" t="s">
        <v>5901</v>
      </c>
    </row>
    <row r="174" spans="1:8" x14ac:dyDescent="0.45">
      <c r="A174" t="s">
        <v>11760</v>
      </c>
      <c r="B174" t="s">
        <v>7650</v>
      </c>
      <c r="C174" t="s">
        <v>7647</v>
      </c>
      <c r="D174">
        <v>2023</v>
      </c>
      <c r="E174" t="s">
        <v>7645</v>
      </c>
      <c r="F174" t="s">
        <v>7644</v>
      </c>
      <c r="G174" t="s">
        <v>7643</v>
      </c>
      <c r="H174" t="s">
        <v>5857</v>
      </c>
    </row>
    <row r="175" spans="1:8" x14ac:dyDescent="0.45">
      <c r="A175" t="s">
        <v>11760</v>
      </c>
      <c r="B175" t="s">
        <v>7641</v>
      </c>
      <c r="C175" t="s">
        <v>7638</v>
      </c>
      <c r="D175">
        <v>2022</v>
      </c>
      <c r="E175" t="s">
        <v>7636</v>
      </c>
      <c r="F175" t="s">
        <v>7635</v>
      </c>
      <c r="G175" t="s">
        <v>7634</v>
      </c>
      <c r="H175" t="s">
        <v>5857</v>
      </c>
    </row>
    <row r="176" spans="1:8" x14ac:dyDescent="0.45">
      <c r="A176" t="s">
        <v>11760</v>
      </c>
      <c r="B176" t="s">
        <v>7632</v>
      </c>
      <c r="C176" t="s">
        <v>7629</v>
      </c>
      <c r="D176">
        <v>2023</v>
      </c>
      <c r="E176" t="s">
        <v>7627</v>
      </c>
      <c r="F176" t="s">
        <v>7626</v>
      </c>
      <c r="G176" t="s">
        <v>7625</v>
      </c>
      <c r="H176" t="s">
        <v>5857</v>
      </c>
    </row>
    <row r="177" spans="1:8" x14ac:dyDescent="0.45">
      <c r="A177" t="s">
        <v>11760</v>
      </c>
      <c r="B177" t="s">
        <v>7623</v>
      </c>
      <c r="C177" t="s">
        <v>4463</v>
      </c>
      <c r="D177">
        <v>2022</v>
      </c>
      <c r="E177" t="s">
        <v>7619</v>
      </c>
      <c r="F177" t="s">
        <v>7618</v>
      </c>
      <c r="G177" t="s">
        <v>7617</v>
      </c>
      <c r="H177" t="s">
        <v>5857</v>
      </c>
    </row>
    <row r="178" spans="1:8" x14ac:dyDescent="0.45">
      <c r="A178" t="s">
        <v>11760</v>
      </c>
      <c r="B178" t="s">
        <v>7615</v>
      </c>
      <c r="C178" t="s">
        <v>7613</v>
      </c>
      <c r="D178">
        <v>2022</v>
      </c>
      <c r="E178" t="s">
        <v>7611</v>
      </c>
      <c r="F178" t="s">
        <v>7610</v>
      </c>
      <c r="G178" t="s">
        <v>7609</v>
      </c>
      <c r="H178" t="s">
        <v>5857</v>
      </c>
    </row>
    <row r="179" spans="1:8" x14ac:dyDescent="0.45">
      <c r="A179" t="s">
        <v>11760</v>
      </c>
      <c r="B179" t="s">
        <v>7607</v>
      </c>
      <c r="C179" t="s">
        <v>4303</v>
      </c>
      <c r="D179">
        <v>2022</v>
      </c>
      <c r="E179" t="s">
        <v>7604</v>
      </c>
      <c r="F179" t="s">
        <v>7603</v>
      </c>
      <c r="G179" t="s">
        <v>7602</v>
      </c>
      <c r="H179" t="s">
        <v>5857</v>
      </c>
    </row>
    <row r="180" spans="1:8" x14ac:dyDescent="0.45">
      <c r="A180" t="s">
        <v>11760</v>
      </c>
      <c r="B180" t="s">
        <v>7600</v>
      </c>
      <c r="C180" t="s">
        <v>7597</v>
      </c>
      <c r="D180">
        <v>2022</v>
      </c>
      <c r="E180" t="s">
        <v>7596</v>
      </c>
      <c r="F180" t="s">
        <v>7595</v>
      </c>
      <c r="G180" t="s">
        <v>7594</v>
      </c>
      <c r="H180" t="s">
        <v>5857</v>
      </c>
    </row>
    <row r="181" spans="1:8" x14ac:dyDescent="0.45">
      <c r="A181" t="s">
        <v>11760</v>
      </c>
      <c r="B181" t="s">
        <v>7592</v>
      </c>
      <c r="C181" t="s">
        <v>7589</v>
      </c>
      <c r="D181">
        <v>2023</v>
      </c>
      <c r="E181" t="s">
        <v>7587</v>
      </c>
      <c r="F181" t="s">
        <v>7586</v>
      </c>
      <c r="G181" t="s">
        <v>7585</v>
      </c>
      <c r="H181" t="s">
        <v>5857</v>
      </c>
    </row>
    <row r="182" spans="1:8" x14ac:dyDescent="0.45">
      <c r="A182" t="s">
        <v>11760</v>
      </c>
      <c r="B182" t="s">
        <v>7583</v>
      </c>
      <c r="C182" t="s">
        <v>7580</v>
      </c>
      <c r="D182">
        <v>2023</v>
      </c>
      <c r="E182" t="s">
        <v>7578</v>
      </c>
      <c r="F182" t="s">
        <v>7577</v>
      </c>
      <c r="G182" t="s">
        <v>7576</v>
      </c>
      <c r="H182" t="s">
        <v>5857</v>
      </c>
    </row>
    <row r="183" spans="1:8" x14ac:dyDescent="0.45">
      <c r="A183" t="s">
        <v>11760</v>
      </c>
      <c r="B183" t="s">
        <v>7543</v>
      </c>
      <c r="C183" t="s">
        <v>7574</v>
      </c>
      <c r="D183">
        <v>2022</v>
      </c>
      <c r="E183" t="s">
        <v>7572</v>
      </c>
      <c r="F183" t="s">
        <v>7571</v>
      </c>
      <c r="G183" t="s">
        <v>7570</v>
      </c>
      <c r="H183" t="s">
        <v>5857</v>
      </c>
    </row>
    <row r="184" spans="1:8" x14ac:dyDescent="0.45">
      <c r="A184" t="s">
        <v>11760</v>
      </c>
      <c r="B184" t="s">
        <v>7568</v>
      </c>
      <c r="C184" t="s">
        <v>7565</v>
      </c>
      <c r="D184">
        <v>2023</v>
      </c>
      <c r="E184" t="s">
        <v>7564</v>
      </c>
      <c r="F184" t="s">
        <v>7563</v>
      </c>
      <c r="G184" t="s">
        <v>7562</v>
      </c>
      <c r="H184" t="s">
        <v>5857</v>
      </c>
    </row>
    <row r="185" spans="1:8" x14ac:dyDescent="0.45">
      <c r="A185" t="s">
        <v>11760</v>
      </c>
      <c r="B185" t="s">
        <v>7560</v>
      </c>
      <c r="C185" t="s">
        <v>7558</v>
      </c>
      <c r="D185">
        <v>2023</v>
      </c>
      <c r="E185" t="s">
        <v>7556</v>
      </c>
      <c r="F185" t="s">
        <v>7555</v>
      </c>
      <c r="G185" t="s">
        <v>7554</v>
      </c>
      <c r="H185" t="s">
        <v>5857</v>
      </c>
    </row>
    <row r="186" spans="1:8" x14ac:dyDescent="0.45">
      <c r="A186" t="s">
        <v>11760</v>
      </c>
      <c r="B186" t="s">
        <v>7552</v>
      </c>
      <c r="C186" t="s">
        <v>7549</v>
      </c>
      <c r="D186">
        <v>2023</v>
      </c>
      <c r="E186" t="s">
        <v>7547</v>
      </c>
      <c r="F186" t="s">
        <v>7546</v>
      </c>
      <c r="G186" t="s">
        <v>7545</v>
      </c>
      <c r="H186" t="s">
        <v>5857</v>
      </c>
    </row>
    <row r="187" spans="1:8" x14ac:dyDescent="0.45">
      <c r="A187" t="s">
        <v>11760</v>
      </c>
      <c r="B187" t="s">
        <v>7543</v>
      </c>
      <c r="C187" t="s">
        <v>3339</v>
      </c>
      <c r="D187">
        <v>2022</v>
      </c>
      <c r="E187" t="s">
        <v>7540</v>
      </c>
      <c r="F187" t="s">
        <v>7539</v>
      </c>
      <c r="G187" t="s">
        <v>7538</v>
      </c>
      <c r="H187" t="s">
        <v>5857</v>
      </c>
    </row>
    <row r="188" spans="1:8" x14ac:dyDescent="0.45">
      <c r="A188" t="s">
        <v>11760</v>
      </c>
      <c r="B188" t="s">
        <v>7536</v>
      </c>
      <c r="C188" t="s">
        <v>7533</v>
      </c>
      <c r="D188">
        <v>2023</v>
      </c>
      <c r="E188" t="s">
        <v>7531</v>
      </c>
      <c r="F188" t="s">
        <v>7530</v>
      </c>
      <c r="G188" t="s">
        <v>7529</v>
      </c>
      <c r="H188" t="s">
        <v>5857</v>
      </c>
    </row>
    <row r="189" spans="1:8" x14ac:dyDescent="0.45">
      <c r="A189" t="s">
        <v>11760</v>
      </c>
      <c r="B189" t="s">
        <v>7527</v>
      </c>
      <c r="C189" t="s">
        <v>7524</v>
      </c>
      <c r="D189">
        <v>2023</v>
      </c>
      <c r="E189" t="s">
        <v>7522</v>
      </c>
      <c r="F189" t="s">
        <v>7521</v>
      </c>
      <c r="G189" t="s">
        <v>7520</v>
      </c>
      <c r="H189" t="s">
        <v>5857</v>
      </c>
    </row>
    <row r="190" spans="1:8" x14ac:dyDescent="0.45">
      <c r="A190" t="s">
        <v>11760</v>
      </c>
      <c r="B190" t="s">
        <v>7518</v>
      </c>
      <c r="C190" t="s">
        <v>3685</v>
      </c>
      <c r="D190">
        <v>2023</v>
      </c>
      <c r="E190" t="s">
        <v>7515</v>
      </c>
      <c r="F190" t="s">
        <v>7514</v>
      </c>
      <c r="G190" t="s">
        <v>7513</v>
      </c>
      <c r="H190" t="s">
        <v>5857</v>
      </c>
    </row>
    <row r="191" spans="1:8" x14ac:dyDescent="0.45">
      <c r="A191" t="s">
        <v>11760</v>
      </c>
      <c r="B191" t="s">
        <v>7511</v>
      </c>
      <c r="C191" t="s">
        <v>7508</v>
      </c>
      <c r="D191">
        <v>2022</v>
      </c>
      <c r="E191" t="s">
        <v>7506</v>
      </c>
      <c r="F191" t="s">
        <v>7505</v>
      </c>
      <c r="G191" t="s">
        <v>7504</v>
      </c>
      <c r="H191" t="s">
        <v>5857</v>
      </c>
    </row>
    <row r="192" spans="1:8" x14ac:dyDescent="0.45">
      <c r="A192" t="s">
        <v>11760</v>
      </c>
      <c r="B192" t="s">
        <v>7502</v>
      </c>
      <c r="C192" t="s">
        <v>7499</v>
      </c>
      <c r="D192">
        <v>2023</v>
      </c>
      <c r="E192" t="s">
        <v>7497</v>
      </c>
      <c r="F192" t="s">
        <v>7496</v>
      </c>
      <c r="G192" t="s">
        <v>7495</v>
      </c>
      <c r="H192" t="s">
        <v>5857</v>
      </c>
    </row>
    <row r="193" spans="1:8" x14ac:dyDescent="0.45">
      <c r="A193" t="s">
        <v>11760</v>
      </c>
      <c r="B193" t="s">
        <v>7492</v>
      </c>
      <c r="C193" t="s">
        <v>3665</v>
      </c>
      <c r="D193">
        <v>2022</v>
      </c>
      <c r="E193" t="s">
        <v>7489</v>
      </c>
      <c r="F193" t="s">
        <v>7488</v>
      </c>
      <c r="G193" t="s">
        <v>7487</v>
      </c>
      <c r="H193" t="s">
        <v>5857</v>
      </c>
    </row>
    <row r="194" spans="1:8" x14ac:dyDescent="0.45">
      <c r="A194" t="s">
        <v>11760</v>
      </c>
      <c r="B194" t="s">
        <v>7485</v>
      </c>
      <c r="C194" t="s">
        <v>7482</v>
      </c>
      <c r="D194">
        <v>2023</v>
      </c>
      <c r="E194" t="s">
        <v>7480</v>
      </c>
      <c r="F194" t="s">
        <v>7479</v>
      </c>
      <c r="G194" t="s">
        <v>7478</v>
      </c>
      <c r="H194" t="s">
        <v>5901</v>
      </c>
    </row>
    <row r="195" spans="1:8" x14ac:dyDescent="0.45">
      <c r="A195" t="s">
        <v>11760</v>
      </c>
      <c r="B195" t="s">
        <v>7476</v>
      </c>
      <c r="C195" t="s">
        <v>7473</v>
      </c>
      <c r="D195">
        <v>2023</v>
      </c>
      <c r="E195" t="s">
        <v>7471</v>
      </c>
      <c r="F195" t="s">
        <v>7470</v>
      </c>
      <c r="G195" t="s">
        <v>7469</v>
      </c>
      <c r="H195" t="s">
        <v>5857</v>
      </c>
    </row>
    <row r="196" spans="1:8" x14ac:dyDescent="0.45">
      <c r="A196" t="s">
        <v>11760</v>
      </c>
      <c r="B196" t="s">
        <v>7467</v>
      </c>
      <c r="C196" t="s">
        <v>7464</v>
      </c>
      <c r="D196">
        <v>2023</v>
      </c>
      <c r="E196" t="s">
        <v>7462</v>
      </c>
      <c r="F196" t="s">
        <v>7461</v>
      </c>
      <c r="G196" t="s">
        <v>7460</v>
      </c>
      <c r="H196" t="s">
        <v>5857</v>
      </c>
    </row>
    <row r="197" spans="1:8" x14ac:dyDescent="0.45">
      <c r="A197" t="s">
        <v>11760</v>
      </c>
      <c r="B197" t="s">
        <v>7458</v>
      </c>
      <c r="C197" t="s">
        <v>7455</v>
      </c>
      <c r="D197">
        <v>2022</v>
      </c>
      <c r="E197" t="s">
        <v>7453</v>
      </c>
      <c r="F197" t="s">
        <v>7452</v>
      </c>
      <c r="G197" t="s">
        <v>7451</v>
      </c>
      <c r="H197" t="s">
        <v>5857</v>
      </c>
    </row>
    <row r="198" spans="1:8" x14ac:dyDescent="0.45">
      <c r="A198" t="s">
        <v>11760</v>
      </c>
      <c r="B198" t="s">
        <v>7449</v>
      </c>
      <c r="C198" t="s">
        <v>7446</v>
      </c>
      <c r="D198">
        <v>2023</v>
      </c>
      <c r="E198" t="s">
        <v>7445</v>
      </c>
      <c r="F198" t="s">
        <v>7444</v>
      </c>
      <c r="G198" t="s">
        <v>7443</v>
      </c>
      <c r="H198" t="s">
        <v>5857</v>
      </c>
    </row>
    <row r="199" spans="1:8" x14ac:dyDescent="0.45">
      <c r="A199" t="s">
        <v>11760</v>
      </c>
      <c r="B199" t="s">
        <v>7441</v>
      </c>
      <c r="C199" t="s">
        <v>7438</v>
      </c>
      <c r="D199">
        <v>2023</v>
      </c>
      <c r="E199" t="s">
        <v>7437</v>
      </c>
      <c r="F199" t="s">
        <v>7436</v>
      </c>
      <c r="G199" t="s">
        <v>7435</v>
      </c>
      <c r="H199" t="s">
        <v>5857</v>
      </c>
    </row>
    <row r="200" spans="1:8" x14ac:dyDescent="0.45">
      <c r="A200" t="s">
        <v>11760</v>
      </c>
      <c r="B200" t="s">
        <v>7433</v>
      </c>
      <c r="C200" t="s">
        <v>7430</v>
      </c>
      <c r="D200">
        <v>2023</v>
      </c>
      <c r="F200" t="s">
        <v>7428</v>
      </c>
      <c r="G200" t="s">
        <v>7427</v>
      </c>
      <c r="H200" t="s">
        <v>5857</v>
      </c>
    </row>
    <row r="201" spans="1:8" x14ac:dyDescent="0.45">
      <c r="A201" t="s">
        <v>11760</v>
      </c>
      <c r="B201" t="s">
        <v>7425</v>
      </c>
      <c r="C201" t="s">
        <v>7422</v>
      </c>
      <c r="D201">
        <v>2022</v>
      </c>
      <c r="E201" t="s">
        <v>7420</v>
      </c>
      <c r="F201" t="s">
        <v>7419</v>
      </c>
      <c r="G201" t="s">
        <v>7418</v>
      </c>
      <c r="H201" t="s">
        <v>5857</v>
      </c>
    </row>
    <row r="202" spans="1:8" x14ac:dyDescent="0.45">
      <c r="A202" t="s">
        <v>11760</v>
      </c>
      <c r="B202" t="s">
        <v>7416</v>
      </c>
      <c r="C202" t="s">
        <v>7413</v>
      </c>
      <c r="D202">
        <v>2022</v>
      </c>
      <c r="E202" t="s">
        <v>7410</v>
      </c>
      <c r="F202" t="s">
        <v>7409</v>
      </c>
      <c r="G202" t="s">
        <v>7408</v>
      </c>
      <c r="H202" t="s">
        <v>5857</v>
      </c>
    </row>
    <row r="203" spans="1:8" x14ac:dyDescent="0.45">
      <c r="A203" t="s">
        <v>11760</v>
      </c>
      <c r="B203" t="s">
        <v>7406</v>
      </c>
      <c r="C203" t="s">
        <v>7403</v>
      </c>
      <c r="D203">
        <v>2022</v>
      </c>
      <c r="E203" t="s">
        <v>7401</v>
      </c>
      <c r="F203" t="s">
        <v>7400</v>
      </c>
      <c r="G203" t="s">
        <v>7399</v>
      </c>
      <c r="H203" t="s">
        <v>5857</v>
      </c>
    </row>
    <row r="204" spans="1:8" x14ac:dyDescent="0.45">
      <c r="A204" t="s">
        <v>11760</v>
      </c>
      <c r="B204" t="s">
        <v>7397</v>
      </c>
      <c r="C204" t="s">
        <v>7395</v>
      </c>
      <c r="D204">
        <v>2022</v>
      </c>
      <c r="E204" t="s">
        <v>7393</v>
      </c>
      <c r="F204" t="s">
        <v>7392</v>
      </c>
      <c r="G204" t="s">
        <v>7391</v>
      </c>
      <c r="H204" t="s">
        <v>5857</v>
      </c>
    </row>
    <row r="205" spans="1:8" x14ac:dyDescent="0.45">
      <c r="A205" t="s">
        <v>11760</v>
      </c>
      <c r="B205" t="s">
        <v>7389</v>
      </c>
      <c r="C205" t="s">
        <v>7386</v>
      </c>
      <c r="D205">
        <v>2022</v>
      </c>
      <c r="E205" t="s">
        <v>7385</v>
      </c>
      <c r="F205" t="s">
        <v>7384</v>
      </c>
      <c r="G205" t="s">
        <v>7383</v>
      </c>
      <c r="H205" t="s">
        <v>5901</v>
      </c>
    </row>
    <row r="206" spans="1:8" x14ac:dyDescent="0.45">
      <c r="A206" t="s">
        <v>11760</v>
      </c>
      <c r="B206" t="s">
        <v>6280</v>
      </c>
      <c r="C206" t="s">
        <v>7381</v>
      </c>
      <c r="D206">
        <v>2021</v>
      </c>
      <c r="E206" t="s">
        <v>7380</v>
      </c>
      <c r="F206" t="s">
        <v>7379</v>
      </c>
      <c r="G206" t="s">
        <v>7378</v>
      </c>
      <c r="H206" t="s">
        <v>5857</v>
      </c>
    </row>
    <row r="207" spans="1:8" x14ac:dyDescent="0.45">
      <c r="A207" t="s">
        <v>11760</v>
      </c>
      <c r="B207" t="s">
        <v>7376</v>
      </c>
      <c r="C207" t="s">
        <v>7374</v>
      </c>
      <c r="D207">
        <v>2021</v>
      </c>
      <c r="E207" t="s">
        <v>7372</v>
      </c>
      <c r="F207" t="s">
        <v>7371</v>
      </c>
      <c r="G207" t="s">
        <v>7370</v>
      </c>
      <c r="H207" t="s">
        <v>5857</v>
      </c>
    </row>
    <row r="208" spans="1:8" x14ac:dyDescent="0.45">
      <c r="A208" t="s">
        <v>11760</v>
      </c>
      <c r="B208" t="s">
        <v>7368</v>
      </c>
      <c r="C208" t="s">
        <v>7365</v>
      </c>
      <c r="D208">
        <v>2022</v>
      </c>
      <c r="E208" t="s">
        <v>7363</v>
      </c>
      <c r="F208" t="s">
        <v>7362</v>
      </c>
      <c r="G208" t="s">
        <v>7361</v>
      </c>
      <c r="H208" t="s">
        <v>5857</v>
      </c>
    </row>
    <row r="209" spans="1:8" x14ac:dyDescent="0.45">
      <c r="A209" t="s">
        <v>11760</v>
      </c>
      <c r="B209" t="s">
        <v>7359</v>
      </c>
      <c r="C209" t="s">
        <v>7356</v>
      </c>
      <c r="D209">
        <v>2021</v>
      </c>
      <c r="E209" t="s">
        <v>7354</v>
      </c>
      <c r="F209" t="s">
        <v>7353</v>
      </c>
      <c r="G209" t="s">
        <v>7352</v>
      </c>
      <c r="H209" t="s">
        <v>5901</v>
      </c>
    </row>
    <row r="210" spans="1:8" x14ac:dyDescent="0.45">
      <c r="A210" t="s">
        <v>11760</v>
      </c>
      <c r="B210" t="s">
        <v>7350</v>
      </c>
      <c r="C210" t="s">
        <v>7347</v>
      </c>
      <c r="D210">
        <v>2021</v>
      </c>
      <c r="E210" t="s">
        <v>7345</v>
      </c>
      <c r="F210" t="s">
        <v>7344</v>
      </c>
      <c r="G210" t="s">
        <v>7343</v>
      </c>
      <c r="H210" t="s">
        <v>5857</v>
      </c>
    </row>
    <row r="211" spans="1:8" x14ac:dyDescent="0.45">
      <c r="A211" t="s">
        <v>11760</v>
      </c>
      <c r="B211" t="s">
        <v>7341</v>
      </c>
      <c r="C211" t="s">
        <v>7338</v>
      </c>
      <c r="D211">
        <v>2021</v>
      </c>
      <c r="E211" t="s">
        <v>7337</v>
      </c>
      <c r="F211" t="s">
        <v>7336</v>
      </c>
      <c r="G211" t="s">
        <v>7335</v>
      </c>
      <c r="H211" t="s">
        <v>5857</v>
      </c>
    </row>
    <row r="212" spans="1:8" x14ac:dyDescent="0.45">
      <c r="A212" t="s">
        <v>11760</v>
      </c>
      <c r="B212" t="s">
        <v>7333</v>
      </c>
      <c r="C212" t="s">
        <v>7330</v>
      </c>
      <c r="D212">
        <v>2022</v>
      </c>
      <c r="E212" t="s">
        <v>7328</v>
      </c>
      <c r="F212" t="s">
        <v>7327</v>
      </c>
      <c r="G212" t="s">
        <v>7326</v>
      </c>
      <c r="H212" t="s">
        <v>5857</v>
      </c>
    </row>
    <row r="213" spans="1:8" x14ac:dyDescent="0.45">
      <c r="A213" t="s">
        <v>11760</v>
      </c>
      <c r="B213" t="s">
        <v>7324</v>
      </c>
      <c r="C213" t="s">
        <v>7321</v>
      </c>
      <c r="D213">
        <v>2022</v>
      </c>
      <c r="E213" t="s">
        <v>7320</v>
      </c>
      <c r="F213" t="s">
        <v>7319</v>
      </c>
      <c r="G213" t="s">
        <v>7318</v>
      </c>
      <c r="H213" t="s">
        <v>5857</v>
      </c>
    </row>
    <row r="214" spans="1:8" x14ac:dyDescent="0.45">
      <c r="A214" t="s">
        <v>11760</v>
      </c>
      <c r="B214" t="s">
        <v>7316</v>
      </c>
      <c r="C214" t="s">
        <v>931</v>
      </c>
      <c r="D214">
        <v>2020</v>
      </c>
      <c r="E214" t="s">
        <v>7313</v>
      </c>
      <c r="F214" t="s">
        <v>7312</v>
      </c>
      <c r="G214" t="s">
        <v>7311</v>
      </c>
      <c r="H214" t="s">
        <v>5857</v>
      </c>
    </row>
    <row r="215" spans="1:8" x14ac:dyDescent="0.45">
      <c r="A215" t="s">
        <v>11760</v>
      </c>
      <c r="B215" t="s">
        <v>7309</v>
      </c>
      <c r="C215" t="s">
        <v>7306</v>
      </c>
      <c r="D215">
        <v>2021</v>
      </c>
      <c r="E215" t="s">
        <v>7303</v>
      </c>
      <c r="F215" t="s">
        <v>7302</v>
      </c>
      <c r="G215" t="s">
        <v>7301</v>
      </c>
      <c r="H215" t="s">
        <v>5901</v>
      </c>
    </row>
    <row r="216" spans="1:8" x14ac:dyDescent="0.45">
      <c r="A216" t="s">
        <v>11760</v>
      </c>
      <c r="B216" t="s">
        <v>7299</v>
      </c>
      <c r="C216" t="s">
        <v>7296</v>
      </c>
      <c r="D216">
        <v>2021</v>
      </c>
      <c r="E216" t="s">
        <v>7295</v>
      </c>
      <c r="F216" t="s">
        <v>7294</v>
      </c>
      <c r="G216" t="s">
        <v>7293</v>
      </c>
      <c r="H216" t="s">
        <v>5857</v>
      </c>
    </row>
    <row r="217" spans="1:8" x14ac:dyDescent="0.45">
      <c r="A217" t="s">
        <v>11760</v>
      </c>
      <c r="B217" t="s">
        <v>7291</v>
      </c>
      <c r="C217" t="s">
        <v>7288</v>
      </c>
      <c r="D217">
        <v>2020</v>
      </c>
      <c r="E217" t="s">
        <v>7286</v>
      </c>
      <c r="F217" t="s">
        <v>7285</v>
      </c>
      <c r="G217" t="s">
        <v>7284</v>
      </c>
      <c r="H217" t="s">
        <v>5857</v>
      </c>
    </row>
    <row r="218" spans="1:8" x14ac:dyDescent="0.45">
      <c r="A218" t="s">
        <v>11760</v>
      </c>
      <c r="B218" t="s">
        <v>7282</v>
      </c>
      <c r="C218" t="s">
        <v>663</v>
      </c>
      <c r="D218">
        <v>2021</v>
      </c>
      <c r="E218" t="s">
        <v>7279</v>
      </c>
      <c r="F218" t="s">
        <v>7278</v>
      </c>
      <c r="G218" t="s">
        <v>7277</v>
      </c>
      <c r="H218" t="s">
        <v>5857</v>
      </c>
    </row>
    <row r="219" spans="1:8" x14ac:dyDescent="0.45">
      <c r="A219" t="s">
        <v>11760</v>
      </c>
      <c r="B219" t="s">
        <v>7275</v>
      </c>
      <c r="C219" t="s">
        <v>7272</v>
      </c>
      <c r="D219">
        <v>2021</v>
      </c>
      <c r="E219" t="s">
        <v>7270</v>
      </c>
      <c r="F219" t="s">
        <v>7269</v>
      </c>
      <c r="G219" t="s">
        <v>7268</v>
      </c>
      <c r="H219" t="s">
        <v>5857</v>
      </c>
    </row>
    <row r="220" spans="1:8" x14ac:dyDescent="0.45">
      <c r="A220" t="s">
        <v>11760</v>
      </c>
      <c r="B220" t="s">
        <v>7266</v>
      </c>
      <c r="C220" t="s">
        <v>7263</v>
      </c>
      <c r="D220">
        <v>2020</v>
      </c>
      <c r="E220" t="s">
        <v>7261</v>
      </c>
      <c r="F220" t="s">
        <v>7260</v>
      </c>
      <c r="G220" t="s">
        <v>7259</v>
      </c>
      <c r="H220" t="s">
        <v>5857</v>
      </c>
    </row>
    <row r="221" spans="1:8" x14ac:dyDescent="0.45">
      <c r="A221" t="s">
        <v>11760</v>
      </c>
      <c r="B221" t="s">
        <v>7257</v>
      </c>
      <c r="C221" t="s">
        <v>7254</v>
      </c>
      <c r="D221">
        <v>2022</v>
      </c>
      <c r="E221" t="s">
        <v>7252</v>
      </c>
      <c r="F221" t="s">
        <v>7251</v>
      </c>
      <c r="G221" t="s">
        <v>7250</v>
      </c>
      <c r="H221" t="s">
        <v>5857</v>
      </c>
    </row>
    <row r="222" spans="1:8" x14ac:dyDescent="0.45">
      <c r="A222" t="s">
        <v>11760</v>
      </c>
      <c r="B222" t="s">
        <v>7248</v>
      </c>
      <c r="C222" t="s">
        <v>7245</v>
      </c>
      <c r="D222">
        <v>2020</v>
      </c>
      <c r="E222" t="s">
        <v>7243</v>
      </c>
      <c r="F222" t="s">
        <v>7242</v>
      </c>
      <c r="G222" t="s">
        <v>7241</v>
      </c>
      <c r="H222" t="s">
        <v>5901</v>
      </c>
    </row>
    <row r="223" spans="1:8" x14ac:dyDescent="0.45">
      <c r="A223" t="s">
        <v>11760</v>
      </c>
      <c r="B223" t="s">
        <v>7239</v>
      </c>
      <c r="C223" t="s">
        <v>7237</v>
      </c>
      <c r="D223">
        <v>2022</v>
      </c>
      <c r="E223" t="s">
        <v>7235</v>
      </c>
      <c r="F223" t="s">
        <v>7234</v>
      </c>
      <c r="G223" t="s">
        <v>7233</v>
      </c>
      <c r="H223" t="s">
        <v>5857</v>
      </c>
    </row>
    <row r="224" spans="1:8" x14ac:dyDescent="0.45">
      <c r="A224" t="s">
        <v>11760</v>
      </c>
      <c r="B224" t="s">
        <v>6875</v>
      </c>
      <c r="C224" t="s">
        <v>7231</v>
      </c>
      <c r="D224">
        <v>2022</v>
      </c>
      <c r="E224" t="s">
        <v>7229</v>
      </c>
      <c r="F224" t="s">
        <v>7228</v>
      </c>
      <c r="G224" t="s">
        <v>7227</v>
      </c>
      <c r="H224" t="s">
        <v>5857</v>
      </c>
    </row>
    <row r="225" spans="1:8" x14ac:dyDescent="0.45">
      <c r="A225" t="s">
        <v>11760</v>
      </c>
      <c r="B225" t="s">
        <v>7225</v>
      </c>
      <c r="C225" t="s">
        <v>7223</v>
      </c>
      <c r="D225">
        <v>2020</v>
      </c>
      <c r="E225" t="s">
        <v>7221</v>
      </c>
      <c r="F225" t="s">
        <v>7220</v>
      </c>
      <c r="G225" t="s">
        <v>7219</v>
      </c>
      <c r="H225" t="s">
        <v>5901</v>
      </c>
    </row>
    <row r="226" spans="1:8" x14ac:dyDescent="0.45">
      <c r="A226" t="s">
        <v>11760</v>
      </c>
      <c r="B226" t="s">
        <v>7217</v>
      </c>
      <c r="C226" t="s">
        <v>7214</v>
      </c>
      <c r="D226">
        <v>2021</v>
      </c>
      <c r="E226" t="s">
        <v>7212</v>
      </c>
      <c r="F226" t="s">
        <v>7211</v>
      </c>
      <c r="G226" t="s">
        <v>7210</v>
      </c>
      <c r="H226" t="s">
        <v>5857</v>
      </c>
    </row>
    <row r="227" spans="1:8" x14ac:dyDescent="0.45">
      <c r="A227" t="s">
        <v>11760</v>
      </c>
      <c r="B227" t="s">
        <v>7208</v>
      </c>
      <c r="C227" t="s">
        <v>7205</v>
      </c>
      <c r="D227">
        <v>2021</v>
      </c>
      <c r="E227" t="s">
        <v>7203</v>
      </c>
      <c r="F227" t="s">
        <v>7202</v>
      </c>
      <c r="G227" t="s">
        <v>7201</v>
      </c>
      <c r="H227" t="s">
        <v>5857</v>
      </c>
    </row>
    <row r="228" spans="1:8" x14ac:dyDescent="0.45">
      <c r="A228" t="s">
        <v>11760</v>
      </c>
      <c r="B228" t="s">
        <v>7199</v>
      </c>
      <c r="C228" t="s">
        <v>7196</v>
      </c>
      <c r="D228">
        <v>2022</v>
      </c>
      <c r="E228" t="s">
        <v>7195</v>
      </c>
      <c r="F228" t="s">
        <v>7194</v>
      </c>
      <c r="G228" t="s">
        <v>7193</v>
      </c>
      <c r="H228" t="s">
        <v>5857</v>
      </c>
    </row>
    <row r="229" spans="1:8" x14ac:dyDescent="0.45">
      <c r="A229" t="s">
        <v>11760</v>
      </c>
      <c r="B229" t="s">
        <v>7191</v>
      </c>
      <c r="C229" t="s">
        <v>7188</v>
      </c>
      <c r="D229">
        <v>2020</v>
      </c>
      <c r="E229" t="s">
        <v>7185</v>
      </c>
      <c r="F229" t="s">
        <v>7184</v>
      </c>
      <c r="G229" t="s">
        <v>7183</v>
      </c>
      <c r="H229" t="s">
        <v>5901</v>
      </c>
    </row>
    <row r="230" spans="1:8" x14ac:dyDescent="0.45">
      <c r="A230" t="s">
        <v>11760</v>
      </c>
      <c r="B230" t="s">
        <v>7181</v>
      </c>
      <c r="C230" t="s">
        <v>7178</v>
      </c>
      <c r="D230">
        <v>2021</v>
      </c>
      <c r="E230" t="s">
        <v>7176</v>
      </c>
      <c r="F230" t="s">
        <v>7175</v>
      </c>
      <c r="G230" t="s">
        <v>7174</v>
      </c>
      <c r="H230" t="s">
        <v>5857</v>
      </c>
    </row>
    <row r="231" spans="1:8" x14ac:dyDescent="0.45">
      <c r="A231" t="s">
        <v>11760</v>
      </c>
      <c r="B231" t="s">
        <v>7172</v>
      </c>
      <c r="C231" t="s">
        <v>7169</v>
      </c>
      <c r="D231">
        <v>2020</v>
      </c>
      <c r="E231" t="s">
        <v>7167</v>
      </c>
      <c r="F231" t="s">
        <v>7166</v>
      </c>
      <c r="G231" t="s">
        <v>7165</v>
      </c>
      <c r="H231" t="s">
        <v>5901</v>
      </c>
    </row>
    <row r="232" spans="1:8" x14ac:dyDescent="0.45">
      <c r="A232" t="s">
        <v>11760</v>
      </c>
      <c r="B232" t="s">
        <v>7163</v>
      </c>
      <c r="C232" t="s">
        <v>7160</v>
      </c>
      <c r="D232">
        <v>2021</v>
      </c>
      <c r="E232" t="s">
        <v>7158</v>
      </c>
      <c r="F232" t="s">
        <v>7157</v>
      </c>
      <c r="G232" t="s">
        <v>7156</v>
      </c>
      <c r="H232" t="s">
        <v>5857</v>
      </c>
    </row>
    <row r="233" spans="1:8" x14ac:dyDescent="0.45">
      <c r="A233" t="s">
        <v>11760</v>
      </c>
      <c r="B233" t="s">
        <v>7154</v>
      </c>
      <c r="C233" t="s">
        <v>7151</v>
      </c>
      <c r="D233">
        <v>2022</v>
      </c>
      <c r="E233" t="s">
        <v>7150</v>
      </c>
      <c r="F233" t="s">
        <v>7149</v>
      </c>
      <c r="G233" t="s">
        <v>7148</v>
      </c>
      <c r="H233" t="s">
        <v>5857</v>
      </c>
    </row>
    <row r="234" spans="1:8" x14ac:dyDescent="0.45">
      <c r="A234" t="s">
        <v>11760</v>
      </c>
      <c r="B234" t="s">
        <v>7146</v>
      </c>
      <c r="C234" t="s">
        <v>7143</v>
      </c>
      <c r="D234">
        <v>2022</v>
      </c>
      <c r="E234" t="s">
        <v>7141</v>
      </c>
      <c r="F234" t="s">
        <v>7140</v>
      </c>
      <c r="G234" t="s">
        <v>7139</v>
      </c>
      <c r="H234" t="s">
        <v>5857</v>
      </c>
    </row>
    <row r="235" spans="1:8" x14ac:dyDescent="0.45">
      <c r="A235" t="s">
        <v>11760</v>
      </c>
      <c r="B235" t="s">
        <v>7137</v>
      </c>
      <c r="C235" t="s">
        <v>1207</v>
      </c>
      <c r="D235">
        <v>2021</v>
      </c>
      <c r="E235" t="s">
        <v>7134</v>
      </c>
      <c r="F235" t="s">
        <v>7133</v>
      </c>
      <c r="G235" t="s">
        <v>7132</v>
      </c>
      <c r="H235" t="s">
        <v>5857</v>
      </c>
    </row>
    <row r="236" spans="1:8" x14ac:dyDescent="0.45">
      <c r="A236" t="s">
        <v>11760</v>
      </c>
      <c r="B236" t="s">
        <v>7130</v>
      </c>
      <c r="C236" t="s">
        <v>7127</v>
      </c>
      <c r="D236">
        <v>2021</v>
      </c>
      <c r="E236" t="s">
        <v>7126</v>
      </c>
      <c r="F236" t="s">
        <v>7125</v>
      </c>
      <c r="G236" t="s">
        <v>7124</v>
      </c>
      <c r="H236" t="s">
        <v>5857</v>
      </c>
    </row>
    <row r="237" spans="1:8" x14ac:dyDescent="0.45">
      <c r="A237" t="s">
        <v>11760</v>
      </c>
      <c r="B237" t="s">
        <v>7122</v>
      </c>
      <c r="C237" t="s">
        <v>7120</v>
      </c>
      <c r="D237">
        <v>2021</v>
      </c>
      <c r="E237" t="s">
        <v>7118</v>
      </c>
      <c r="F237" t="s">
        <v>7117</v>
      </c>
      <c r="G237" t="s">
        <v>7116</v>
      </c>
      <c r="H237" t="s">
        <v>5857</v>
      </c>
    </row>
    <row r="238" spans="1:8" x14ac:dyDescent="0.45">
      <c r="A238" t="s">
        <v>11760</v>
      </c>
      <c r="B238" t="s">
        <v>7114</v>
      </c>
      <c r="C238" t="s">
        <v>7111</v>
      </c>
      <c r="D238">
        <v>2021</v>
      </c>
      <c r="E238" t="s">
        <v>7109</v>
      </c>
      <c r="F238" t="s">
        <v>7108</v>
      </c>
      <c r="G238" t="s">
        <v>7107</v>
      </c>
      <c r="H238" t="s">
        <v>5857</v>
      </c>
    </row>
    <row r="239" spans="1:8" x14ac:dyDescent="0.45">
      <c r="A239" t="s">
        <v>11760</v>
      </c>
      <c r="B239" t="s">
        <v>7105</v>
      </c>
      <c r="C239" t="s">
        <v>7102</v>
      </c>
      <c r="D239">
        <v>2021</v>
      </c>
      <c r="E239" t="s">
        <v>7100</v>
      </c>
      <c r="F239" t="s">
        <v>7099</v>
      </c>
      <c r="G239" t="s">
        <v>7098</v>
      </c>
      <c r="H239" t="s">
        <v>5857</v>
      </c>
    </row>
    <row r="240" spans="1:8" x14ac:dyDescent="0.45">
      <c r="A240" t="s">
        <v>11760</v>
      </c>
      <c r="B240" t="s">
        <v>7096</v>
      </c>
      <c r="C240" t="s">
        <v>7094</v>
      </c>
      <c r="D240">
        <v>2021</v>
      </c>
      <c r="E240" t="s">
        <v>7092</v>
      </c>
      <c r="F240" t="s">
        <v>7091</v>
      </c>
      <c r="G240" t="s">
        <v>7090</v>
      </c>
      <c r="H240" t="s">
        <v>5857</v>
      </c>
    </row>
    <row r="241" spans="1:8" x14ac:dyDescent="0.45">
      <c r="A241" t="s">
        <v>11760</v>
      </c>
      <c r="B241" t="s">
        <v>7088</v>
      </c>
      <c r="C241" t="s">
        <v>7085</v>
      </c>
      <c r="D241">
        <v>2022</v>
      </c>
      <c r="E241" t="s">
        <v>7083</v>
      </c>
      <c r="F241" t="s">
        <v>7082</v>
      </c>
      <c r="G241" t="s">
        <v>7081</v>
      </c>
      <c r="H241" t="s">
        <v>5857</v>
      </c>
    </row>
    <row r="242" spans="1:8" x14ac:dyDescent="0.45">
      <c r="A242" t="s">
        <v>11760</v>
      </c>
      <c r="B242" t="s">
        <v>7079</v>
      </c>
      <c r="C242" t="s">
        <v>3966</v>
      </c>
      <c r="D242">
        <v>2022</v>
      </c>
      <c r="E242" t="s">
        <v>7076</v>
      </c>
      <c r="F242" t="s">
        <v>7075</v>
      </c>
      <c r="G242" t="s">
        <v>7074</v>
      </c>
      <c r="H242" t="s">
        <v>5857</v>
      </c>
    </row>
    <row r="243" spans="1:8" x14ac:dyDescent="0.45">
      <c r="A243" t="s">
        <v>11760</v>
      </c>
      <c r="B243" t="s">
        <v>7072</v>
      </c>
      <c r="C243" t="s">
        <v>7069</v>
      </c>
      <c r="D243">
        <v>2022</v>
      </c>
      <c r="E243" t="s">
        <v>7067</v>
      </c>
      <c r="F243" t="s">
        <v>7066</v>
      </c>
      <c r="G243" t="s">
        <v>7065</v>
      </c>
      <c r="H243" t="s">
        <v>5857</v>
      </c>
    </row>
    <row r="244" spans="1:8" x14ac:dyDescent="0.45">
      <c r="A244" t="s">
        <v>11760</v>
      </c>
      <c r="B244" t="s">
        <v>7063</v>
      </c>
      <c r="C244" t="s">
        <v>3992</v>
      </c>
      <c r="D244">
        <v>2021</v>
      </c>
      <c r="E244" t="s">
        <v>7060</v>
      </c>
      <c r="F244" t="s">
        <v>7059</v>
      </c>
      <c r="G244" t="s">
        <v>7058</v>
      </c>
      <c r="H244" t="s">
        <v>5901</v>
      </c>
    </row>
    <row r="245" spans="1:8" x14ac:dyDescent="0.45">
      <c r="A245" t="s">
        <v>11760</v>
      </c>
      <c r="B245" t="s">
        <v>7056</v>
      </c>
      <c r="C245" t="s">
        <v>2326</v>
      </c>
      <c r="D245">
        <v>2020</v>
      </c>
      <c r="E245" t="s">
        <v>7053</v>
      </c>
      <c r="F245" t="s">
        <v>7052</v>
      </c>
      <c r="G245" t="s">
        <v>7051</v>
      </c>
      <c r="H245" t="s">
        <v>5857</v>
      </c>
    </row>
    <row r="246" spans="1:8" x14ac:dyDescent="0.45">
      <c r="A246" t="s">
        <v>11760</v>
      </c>
      <c r="B246" t="s">
        <v>7049</v>
      </c>
      <c r="C246" t="s">
        <v>7047</v>
      </c>
      <c r="D246">
        <v>2022</v>
      </c>
      <c r="E246" t="s">
        <v>7046</v>
      </c>
      <c r="F246" t="s">
        <v>7045</v>
      </c>
      <c r="G246" t="s">
        <v>7044</v>
      </c>
      <c r="H246" t="s">
        <v>5857</v>
      </c>
    </row>
    <row r="247" spans="1:8" x14ac:dyDescent="0.45">
      <c r="A247" t="s">
        <v>11760</v>
      </c>
      <c r="B247" t="s">
        <v>7042</v>
      </c>
      <c r="C247" t="s">
        <v>7039</v>
      </c>
      <c r="D247">
        <v>2021</v>
      </c>
      <c r="F247" t="s">
        <v>7037</v>
      </c>
      <c r="G247" t="s">
        <v>7036</v>
      </c>
      <c r="H247" t="s">
        <v>5857</v>
      </c>
    </row>
    <row r="248" spans="1:8" x14ac:dyDescent="0.45">
      <c r="A248" t="s">
        <v>11760</v>
      </c>
      <c r="B248" t="s">
        <v>7034</v>
      </c>
      <c r="C248" t="s">
        <v>2008</v>
      </c>
      <c r="D248">
        <v>2020</v>
      </c>
      <c r="E248" t="s">
        <v>7031</v>
      </c>
      <c r="F248" t="s">
        <v>7030</v>
      </c>
      <c r="G248" t="s">
        <v>7029</v>
      </c>
      <c r="H248" t="s">
        <v>5857</v>
      </c>
    </row>
    <row r="249" spans="1:8" x14ac:dyDescent="0.45">
      <c r="A249" t="s">
        <v>11760</v>
      </c>
      <c r="B249" t="s">
        <v>7027</v>
      </c>
      <c r="C249" t="s">
        <v>7024</v>
      </c>
      <c r="D249">
        <v>2020</v>
      </c>
      <c r="E249" t="s">
        <v>7023</v>
      </c>
      <c r="F249" t="s">
        <v>7022</v>
      </c>
      <c r="G249" t="s">
        <v>7021</v>
      </c>
      <c r="H249" t="s">
        <v>5857</v>
      </c>
    </row>
    <row r="250" spans="1:8" x14ac:dyDescent="0.45">
      <c r="A250" t="s">
        <v>11760</v>
      </c>
      <c r="B250" t="s">
        <v>6820</v>
      </c>
      <c r="C250" t="s">
        <v>7019</v>
      </c>
      <c r="D250">
        <v>2021</v>
      </c>
      <c r="E250" t="s">
        <v>7016</v>
      </c>
      <c r="F250" t="s">
        <v>7015</v>
      </c>
      <c r="G250" t="s">
        <v>7014</v>
      </c>
      <c r="H250" t="s">
        <v>5857</v>
      </c>
    </row>
    <row r="251" spans="1:8" x14ac:dyDescent="0.45">
      <c r="A251" t="s">
        <v>11760</v>
      </c>
      <c r="B251" t="s">
        <v>7012</v>
      </c>
      <c r="C251" t="s">
        <v>57</v>
      </c>
      <c r="D251">
        <v>2022</v>
      </c>
      <c r="E251" t="s">
        <v>60</v>
      </c>
      <c r="F251" t="s">
        <v>7009</v>
      </c>
      <c r="G251" t="s">
        <v>7008</v>
      </c>
      <c r="H251" t="s">
        <v>5857</v>
      </c>
    </row>
    <row r="252" spans="1:8" x14ac:dyDescent="0.45">
      <c r="A252" t="s">
        <v>11760</v>
      </c>
      <c r="B252" t="s">
        <v>7006</v>
      </c>
      <c r="C252" t="s">
        <v>7003</v>
      </c>
      <c r="D252">
        <v>2020</v>
      </c>
      <c r="E252" t="s">
        <v>7001</v>
      </c>
      <c r="F252" t="s">
        <v>7000</v>
      </c>
      <c r="G252" t="s">
        <v>6999</v>
      </c>
      <c r="H252" t="s">
        <v>5901</v>
      </c>
    </row>
    <row r="253" spans="1:8" x14ac:dyDescent="0.45">
      <c r="A253" t="s">
        <v>11760</v>
      </c>
      <c r="B253" t="s">
        <v>6997</v>
      </c>
      <c r="C253" t="s">
        <v>6994</v>
      </c>
      <c r="D253">
        <v>2022</v>
      </c>
      <c r="F253" t="s">
        <v>6992</v>
      </c>
      <c r="G253" t="s">
        <v>6991</v>
      </c>
      <c r="H253" t="s">
        <v>5857</v>
      </c>
    </row>
    <row r="254" spans="1:8" x14ac:dyDescent="0.45">
      <c r="A254" t="s">
        <v>11760</v>
      </c>
      <c r="B254" t="s">
        <v>6989</v>
      </c>
      <c r="C254" t="s">
        <v>6986</v>
      </c>
      <c r="D254">
        <v>2021</v>
      </c>
      <c r="E254" t="s">
        <v>6984</v>
      </c>
      <c r="F254" t="s">
        <v>6983</v>
      </c>
      <c r="G254" t="s">
        <v>6982</v>
      </c>
      <c r="H254" t="s">
        <v>5901</v>
      </c>
    </row>
    <row r="255" spans="1:8" x14ac:dyDescent="0.45">
      <c r="A255" t="s">
        <v>11760</v>
      </c>
      <c r="B255" t="s">
        <v>6980</v>
      </c>
      <c r="C255" t="s">
        <v>6978</v>
      </c>
      <c r="D255">
        <v>2022</v>
      </c>
      <c r="F255" t="s">
        <v>6976</v>
      </c>
      <c r="G255" t="s">
        <v>6975</v>
      </c>
      <c r="H255" t="s">
        <v>5857</v>
      </c>
    </row>
    <row r="256" spans="1:8" x14ac:dyDescent="0.45">
      <c r="A256" t="s">
        <v>11760</v>
      </c>
      <c r="B256" t="s">
        <v>6973</v>
      </c>
      <c r="C256" t="s">
        <v>6970</v>
      </c>
      <c r="D256">
        <v>2020</v>
      </c>
      <c r="E256" t="s">
        <v>6968</v>
      </c>
      <c r="F256" t="s">
        <v>6967</v>
      </c>
      <c r="G256" t="s">
        <v>6966</v>
      </c>
      <c r="H256" t="s">
        <v>5901</v>
      </c>
    </row>
    <row r="257" spans="1:8" x14ac:dyDescent="0.45">
      <c r="A257" t="s">
        <v>11760</v>
      </c>
      <c r="B257" t="s">
        <v>6964</v>
      </c>
      <c r="C257" t="s">
        <v>6961</v>
      </c>
      <c r="D257">
        <v>2020</v>
      </c>
      <c r="E257" t="s">
        <v>6959</v>
      </c>
      <c r="F257" t="s">
        <v>6958</v>
      </c>
      <c r="G257" t="s">
        <v>6957</v>
      </c>
      <c r="H257" t="s">
        <v>5857</v>
      </c>
    </row>
    <row r="258" spans="1:8" x14ac:dyDescent="0.45">
      <c r="A258" t="s">
        <v>11760</v>
      </c>
      <c r="B258" t="s">
        <v>6955</v>
      </c>
      <c r="C258" t="s">
        <v>6953</v>
      </c>
      <c r="D258">
        <v>2022</v>
      </c>
      <c r="E258" t="s">
        <v>6951</v>
      </c>
      <c r="F258" t="s">
        <v>6950</v>
      </c>
      <c r="G258" t="s">
        <v>6949</v>
      </c>
      <c r="H258" t="s">
        <v>5857</v>
      </c>
    </row>
    <row r="259" spans="1:8" x14ac:dyDescent="0.45">
      <c r="A259" t="s">
        <v>11760</v>
      </c>
      <c r="B259" t="s">
        <v>6947</v>
      </c>
      <c r="C259" t="s">
        <v>6944</v>
      </c>
      <c r="D259">
        <v>2021</v>
      </c>
      <c r="E259" t="s">
        <v>6942</v>
      </c>
      <c r="F259" t="s">
        <v>6941</v>
      </c>
      <c r="G259" t="s">
        <v>6940</v>
      </c>
      <c r="H259" t="s">
        <v>5857</v>
      </c>
    </row>
    <row r="260" spans="1:8" x14ac:dyDescent="0.45">
      <c r="A260" t="s">
        <v>11760</v>
      </c>
      <c r="B260" t="s">
        <v>6938</v>
      </c>
      <c r="C260" t="s">
        <v>6935</v>
      </c>
      <c r="D260">
        <v>2021</v>
      </c>
      <c r="E260" t="s">
        <v>6933</v>
      </c>
      <c r="F260" t="s">
        <v>6932</v>
      </c>
      <c r="G260" t="s">
        <v>6931</v>
      </c>
      <c r="H260" t="s">
        <v>5857</v>
      </c>
    </row>
    <row r="261" spans="1:8" x14ac:dyDescent="0.45">
      <c r="A261" t="s">
        <v>11760</v>
      </c>
      <c r="B261" t="s">
        <v>6929</v>
      </c>
      <c r="C261" t="s">
        <v>6927</v>
      </c>
      <c r="D261">
        <v>2022</v>
      </c>
      <c r="E261" t="s">
        <v>6926</v>
      </c>
      <c r="F261" t="s">
        <v>6925</v>
      </c>
      <c r="G261" t="s">
        <v>6924</v>
      </c>
      <c r="H261" t="s">
        <v>5857</v>
      </c>
    </row>
    <row r="262" spans="1:8" x14ac:dyDescent="0.45">
      <c r="A262" t="s">
        <v>11760</v>
      </c>
      <c r="B262" t="s">
        <v>6922</v>
      </c>
      <c r="C262" t="s">
        <v>6919</v>
      </c>
      <c r="D262">
        <v>2021</v>
      </c>
      <c r="E262" t="s">
        <v>6918</v>
      </c>
      <c r="F262" t="s">
        <v>6917</v>
      </c>
      <c r="G262" t="s">
        <v>6916</v>
      </c>
      <c r="H262" t="s">
        <v>5857</v>
      </c>
    </row>
    <row r="263" spans="1:8" x14ac:dyDescent="0.45">
      <c r="A263" t="s">
        <v>11760</v>
      </c>
      <c r="B263" t="s">
        <v>6914</v>
      </c>
      <c r="C263" t="s">
        <v>4405</v>
      </c>
      <c r="D263">
        <v>2022</v>
      </c>
      <c r="E263" t="s">
        <v>6911</v>
      </c>
      <c r="F263" t="s">
        <v>6910</v>
      </c>
      <c r="G263" t="s">
        <v>6909</v>
      </c>
      <c r="H263" t="s">
        <v>5857</v>
      </c>
    </row>
    <row r="264" spans="1:8" x14ac:dyDescent="0.45">
      <c r="A264" t="s">
        <v>11760</v>
      </c>
      <c r="B264" t="s">
        <v>6907</v>
      </c>
      <c r="C264" t="s">
        <v>6904</v>
      </c>
      <c r="D264">
        <v>2022</v>
      </c>
      <c r="E264" t="s">
        <v>6902</v>
      </c>
      <c r="F264" t="s">
        <v>6901</v>
      </c>
      <c r="G264" t="s">
        <v>6900</v>
      </c>
      <c r="H264" t="s">
        <v>5857</v>
      </c>
    </row>
    <row r="265" spans="1:8" x14ac:dyDescent="0.45">
      <c r="A265" t="s">
        <v>11760</v>
      </c>
      <c r="B265" t="s">
        <v>6811</v>
      </c>
      <c r="C265" t="s">
        <v>6898</v>
      </c>
      <c r="D265">
        <v>2021</v>
      </c>
      <c r="E265" t="s">
        <v>6897</v>
      </c>
      <c r="F265" t="s">
        <v>6896</v>
      </c>
      <c r="G265" t="s">
        <v>6895</v>
      </c>
      <c r="H265" t="s">
        <v>5857</v>
      </c>
    </row>
    <row r="266" spans="1:8" x14ac:dyDescent="0.45">
      <c r="A266" t="s">
        <v>11760</v>
      </c>
      <c r="B266" t="s">
        <v>6893</v>
      </c>
      <c r="C266" t="s">
        <v>6890</v>
      </c>
      <c r="D266">
        <v>2021</v>
      </c>
      <c r="E266" t="s">
        <v>6888</v>
      </c>
      <c r="F266" t="s">
        <v>6887</v>
      </c>
      <c r="G266" t="s">
        <v>6886</v>
      </c>
      <c r="H266" t="s">
        <v>5901</v>
      </c>
    </row>
    <row r="267" spans="1:8" x14ac:dyDescent="0.45">
      <c r="A267" t="s">
        <v>11760</v>
      </c>
      <c r="B267" t="s">
        <v>6884</v>
      </c>
      <c r="C267" t="s">
        <v>6881</v>
      </c>
      <c r="D267">
        <v>2022</v>
      </c>
      <c r="E267" t="s">
        <v>6879</v>
      </c>
      <c r="F267" t="s">
        <v>6878</v>
      </c>
      <c r="G267" t="s">
        <v>6877</v>
      </c>
      <c r="H267" t="s">
        <v>5857</v>
      </c>
    </row>
    <row r="268" spans="1:8" x14ac:dyDescent="0.45">
      <c r="A268" t="s">
        <v>11760</v>
      </c>
      <c r="B268" t="s">
        <v>6875</v>
      </c>
      <c r="C268" t="s">
        <v>6872</v>
      </c>
      <c r="D268">
        <v>2021</v>
      </c>
      <c r="E268" t="s">
        <v>6871</v>
      </c>
      <c r="F268" t="s">
        <v>6870</v>
      </c>
      <c r="G268" t="s">
        <v>6869</v>
      </c>
      <c r="H268" t="s">
        <v>5857</v>
      </c>
    </row>
    <row r="269" spans="1:8" x14ac:dyDescent="0.45">
      <c r="A269" t="s">
        <v>11760</v>
      </c>
      <c r="B269" t="s">
        <v>6867</v>
      </c>
      <c r="C269" t="s">
        <v>3986</v>
      </c>
      <c r="D269">
        <v>2022</v>
      </c>
      <c r="E269" t="s">
        <v>6864</v>
      </c>
      <c r="F269" t="s">
        <v>6863</v>
      </c>
      <c r="G269" t="s">
        <v>6862</v>
      </c>
      <c r="H269" t="s">
        <v>5857</v>
      </c>
    </row>
    <row r="270" spans="1:8" x14ac:dyDescent="0.45">
      <c r="A270" t="s">
        <v>11760</v>
      </c>
      <c r="B270" t="s">
        <v>6860</v>
      </c>
      <c r="C270" t="s">
        <v>6857</v>
      </c>
      <c r="D270">
        <v>2021</v>
      </c>
      <c r="E270" t="s">
        <v>6856</v>
      </c>
      <c r="F270" t="s">
        <v>6855</v>
      </c>
      <c r="G270" t="s">
        <v>6854</v>
      </c>
      <c r="H270" t="s">
        <v>5857</v>
      </c>
    </row>
    <row r="271" spans="1:8" x14ac:dyDescent="0.45">
      <c r="A271" t="s">
        <v>11760</v>
      </c>
      <c r="B271" t="s">
        <v>6852</v>
      </c>
      <c r="C271" t="s">
        <v>3922</v>
      </c>
      <c r="D271">
        <v>2022</v>
      </c>
      <c r="E271" t="s">
        <v>6848</v>
      </c>
      <c r="F271" t="s">
        <v>6847</v>
      </c>
      <c r="G271" t="s">
        <v>6846</v>
      </c>
      <c r="H271" t="s">
        <v>5857</v>
      </c>
    </row>
    <row r="272" spans="1:8" x14ac:dyDescent="0.45">
      <c r="A272" t="s">
        <v>11760</v>
      </c>
      <c r="B272" t="s">
        <v>6844</v>
      </c>
      <c r="C272" t="s">
        <v>670</v>
      </c>
      <c r="D272">
        <v>2021</v>
      </c>
      <c r="E272" t="s">
        <v>6841</v>
      </c>
      <c r="F272" t="s">
        <v>6840</v>
      </c>
      <c r="G272" t="s">
        <v>6839</v>
      </c>
      <c r="H272" t="s">
        <v>5857</v>
      </c>
    </row>
    <row r="273" spans="1:8" x14ac:dyDescent="0.45">
      <c r="A273" t="s">
        <v>11760</v>
      </c>
      <c r="B273" t="s">
        <v>6837</v>
      </c>
      <c r="C273" t="s">
        <v>634</v>
      </c>
      <c r="D273">
        <v>2020</v>
      </c>
      <c r="E273" t="s">
        <v>6834</v>
      </c>
      <c r="F273" t="s">
        <v>6833</v>
      </c>
      <c r="G273" t="s">
        <v>6832</v>
      </c>
      <c r="H273" t="s">
        <v>5901</v>
      </c>
    </row>
    <row r="274" spans="1:8" x14ac:dyDescent="0.45">
      <c r="A274" t="s">
        <v>11760</v>
      </c>
      <c r="B274" t="s">
        <v>6830</v>
      </c>
      <c r="C274" t="s">
        <v>6827</v>
      </c>
      <c r="D274">
        <v>2021</v>
      </c>
      <c r="E274" t="s">
        <v>6824</v>
      </c>
      <c r="F274" t="s">
        <v>6823</v>
      </c>
      <c r="G274" t="s">
        <v>6822</v>
      </c>
      <c r="H274" t="s">
        <v>5857</v>
      </c>
    </row>
    <row r="275" spans="1:8" x14ac:dyDescent="0.45">
      <c r="A275" t="s">
        <v>11760</v>
      </c>
      <c r="B275" t="s">
        <v>6820</v>
      </c>
      <c r="C275" t="s">
        <v>6817</v>
      </c>
      <c r="D275">
        <v>2021</v>
      </c>
      <c r="E275" t="s">
        <v>6815</v>
      </c>
      <c r="F275" t="s">
        <v>6814</v>
      </c>
      <c r="G275" t="s">
        <v>6813</v>
      </c>
      <c r="H275" t="s">
        <v>5857</v>
      </c>
    </row>
    <row r="276" spans="1:8" x14ac:dyDescent="0.45">
      <c r="A276" t="s">
        <v>11760</v>
      </c>
      <c r="B276" t="s">
        <v>6811</v>
      </c>
      <c r="C276" t="s">
        <v>30</v>
      </c>
      <c r="D276">
        <v>2021</v>
      </c>
      <c r="E276" t="s">
        <v>35</v>
      </c>
      <c r="F276" t="s">
        <v>6807</v>
      </c>
      <c r="G276" t="s">
        <v>6806</v>
      </c>
      <c r="H276" t="s">
        <v>5857</v>
      </c>
    </row>
    <row r="277" spans="1:8" x14ac:dyDescent="0.45">
      <c r="A277" t="s">
        <v>11760</v>
      </c>
      <c r="B277" t="s">
        <v>6804</v>
      </c>
      <c r="C277" t="s">
        <v>6801</v>
      </c>
      <c r="D277">
        <v>2021</v>
      </c>
      <c r="E277" t="s">
        <v>6799</v>
      </c>
      <c r="F277" t="s">
        <v>6798</v>
      </c>
      <c r="G277" t="s">
        <v>6797</v>
      </c>
      <c r="H277" t="s">
        <v>5857</v>
      </c>
    </row>
    <row r="278" spans="1:8" x14ac:dyDescent="0.45">
      <c r="A278" t="s">
        <v>11760</v>
      </c>
      <c r="B278" t="s">
        <v>6795</v>
      </c>
      <c r="C278" t="s">
        <v>6792</v>
      </c>
      <c r="D278">
        <v>2022</v>
      </c>
      <c r="E278" t="s">
        <v>6791</v>
      </c>
      <c r="F278" t="s">
        <v>6790</v>
      </c>
      <c r="G278" t="s">
        <v>6789</v>
      </c>
      <c r="H278" t="s">
        <v>5857</v>
      </c>
    </row>
    <row r="279" spans="1:8" x14ac:dyDescent="0.45">
      <c r="A279" t="s">
        <v>11760</v>
      </c>
      <c r="B279" t="s">
        <v>6787</v>
      </c>
      <c r="C279" t="s">
        <v>6785</v>
      </c>
      <c r="D279">
        <v>2021</v>
      </c>
      <c r="E279" t="s">
        <v>6782</v>
      </c>
      <c r="F279" t="s">
        <v>6781</v>
      </c>
      <c r="G279" t="s">
        <v>6780</v>
      </c>
      <c r="H279" t="s">
        <v>5857</v>
      </c>
    </row>
    <row r="280" spans="1:8" x14ac:dyDescent="0.45">
      <c r="A280" t="s">
        <v>11760</v>
      </c>
      <c r="B280" t="s">
        <v>6778</v>
      </c>
      <c r="C280" t="s">
        <v>6775</v>
      </c>
      <c r="D280">
        <v>2021</v>
      </c>
      <c r="E280" t="s">
        <v>6773</v>
      </c>
      <c r="F280" t="s">
        <v>6772</v>
      </c>
      <c r="G280" t="s">
        <v>6771</v>
      </c>
      <c r="H280" t="s">
        <v>5857</v>
      </c>
    </row>
    <row r="281" spans="1:8" x14ac:dyDescent="0.45">
      <c r="A281" t="s">
        <v>11760</v>
      </c>
      <c r="B281" t="s">
        <v>6769</v>
      </c>
      <c r="C281" t="s">
        <v>6766</v>
      </c>
      <c r="D281">
        <v>2022</v>
      </c>
      <c r="E281" t="s">
        <v>6764</v>
      </c>
      <c r="F281" t="s">
        <v>6763</v>
      </c>
      <c r="G281" t="s">
        <v>6762</v>
      </c>
      <c r="H281" t="s">
        <v>5857</v>
      </c>
    </row>
    <row r="282" spans="1:8" x14ac:dyDescent="0.45">
      <c r="A282" t="s">
        <v>11760</v>
      </c>
      <c r="B282" t="s">
        <v>6760</v>
      </c>
      <c r="C282" t="s">
        <v>6757</v>
      </c>
      <c r="D282">
        <v>2022</v>
      </c>
      <c r="E282" t="s">
        <v>6755</v>
      </c>
      <c r="F282" t="s">
        <v>6754</v>
      </c>
      <c r="G282" t="s">
        <v>6753</v>
      </c>
      <c r="H282" t="s">
        <v>5857</v>
      </c>
    </row>
    <row r="283" spans="1:8" x14ac:dyDescent="0.45">
      <c r="A283" t="s">
        <v>11760</v>
      </c>
      <c r="B283" t="s">
        <v>6751</v>
      </c>
      <c r="C283" t="s">
        <v>6748</v>
      </c>
      <c r="D283">
        <v>2022</v>
      </c>
      <c r="E283" t="s">
        <v>6747</v>
      </c>
      <c r="F283" t="s">
        <v>6746</v>
      </c>
      <c r="G283" t="s">
        <v>6745</v>
      </c>
      <c r="H283" t="s">
        <v>5857</v>
      </c>
    </row>
    <row r="284" spans="1:8" x14ac:dyDescent="0.45">
      <c r="A284" t="s">
        <v>11760</v>
      </c>
      <c r="B284" t="s">
        <v>6743</v>
      </c>
      <c r="C284" t="s">
        <v>6740</v>
      </c>
      <c r="D284">
        <v>2020</v>
      </c>
      <c r="E284" t="s">
        <v>6737</v>
      </c>
      <c r="F284" t="s">
        <v>6736</v>
      </c>
      <c r="G284" t="s">
        <v>6735</v>
      </c>
      <c r="H284" t="s">
        <v>5857</v>
      </c>
    </row>
    <row r="285" spans="1:8" x14ac:dyDescent="0.45">
      <c r="A285" t="s">
        <v>11760</v>
      </c>
      <c r="B285" t="s">
        <v>6733</v>
      </c>
      <c r="C285" t="s">
        <v>6730</v>
      </c>
      <c r="D285">
        <v>2022</v>
      </c>
      <c r="E285" t="s">
        <v>6728</v>
      </c>
      <c r="F285" t="s">
        <v>6727</v>
      </c>
      <c r="G285" t="s">
        <v>6726</v>
      </c>
      <c r="H285" t="s">
        <v>5857</v>
      </c>
    </row>
    <row r="286" spans="1:8" x14ac:dyDescent="0.45">
      <c r="A286" t="s">
        <v>11760</v>
      </c>
      <c r="B286" t="s">
        <v>6724</v>
      </c>
      <c r="C286" t="s">
        <v>6721</v>
      </c>
      <c r="D286">
        <v>2021</v>
      </c>
      <c r="E286" t="s">
        <v>6719</v>
      </c>
      <c r="F286" t="s">
        <v>6718</v>
      </c>
      <c r="G286" t="s">
        <v>6717</v>
      </c>
      <c r="H286" t="s">
        <v>5857</v>
      </c>
    </row>
    <row r="287" spans="1:8" x14ac:dyDescent="0.45">
      <c r="A287" t="s">
        <v>11760</v>
      </c>
      <c r="B287" t="s">
        <v>6715</v>
      </c>
      <c r="C287" t="s">
        <v>6712</v>
      </c>
      <c r="D287">
        <v>2021</v>
      </c>
      <c r="E287" t="s">
        <v>6710</v>
      </c>
      <c r="F287" t="s">
        <v>6709</v>
      </c>
      <c r="G287" t="s">
        <v>6708</v>
      </c>
      <c r="H287" t="s">
        <v>5857</v>
      </c>
    </row>
    <row r="288" spans="1:8" x14ac:dyDescent="0.45">
      <c r="A288" t="s">
        <v>11760</v>
      </c>
      <c r="B288" t="s">
        <v>6706</v>
      </c>
      <c r="C288" t="s">
        <v>3851</v>
      </c>
      <c r="D288">
        <v>2022</v>
      </c>
      <c r="E288" t="s">
        <v>6703</v>
      </c>
      <c r="F288" t="s">
        <v>6702</v>
      </c>
      <c r="G288" t="s">
        <v>6701</v>
      </c>
      <c r="H288" t="s">
        <v>5901</v>
      </c>
    </row>
    <row r="289" spans="1:8" x14ac:dyDescent="0.45">
      <c r="A289" t="s">
        <v>11760</v>
      </c>
      <c r="B289" t="s">
        <v>6699</v>
      </c>
      <c r="C289" t="s">
        <v>1200</v>
      </c>
      <c r="D289">
        <v>2021</v>
      </c>
      <c r="E289" t="s">
        <v>6697</v>
      </c>
      <c r="F289" t="s">
        <v>6696</v>
      </c>
      <c r="G289" t="s">
        <v>6695</v>
      </c>
      <c r="H289" t="s">
        <v>5901</v>
      </c>
    </row>
    <row r="290" spans="1:8" x14ac:dyDescent="0.45">
      <c r="A290" t="s">
        <v>11760</v>
      </c>
      <c r="B290" t="s">
        <v>6693</v>
      </c>
      <c r="C290" t="s">
        <v>6690</v>
      </c>
      <c r="D290">
        <v>2021</v>
      </c>
      <c r="E290" t="s">
        <v>6688</v>
      </c>
      <c r="F290" t="s">
        <v>6687</v>
      </c>
      <c r="G290" t="s">
        <v>6686</v>
      </c>
      <c r="H290" t="s">
        <v>5857</v>
      </c>
    </row>
    <row r="291" spans="1:8" x14ac:dyDescent="0.45">
      <c r="A291" t="s">
        <v>11760</v>
      </c>
      <c r="B291" t="s">
        <v>6684</v>
      </c>
      <c r="C291" t="s">
        <v>6681</v>
      </c>
      <c r="D291">
        <v>2021</v>
      </c>
      <c r="E291" t="s">
        <v>6679</v>
      </c>
      <c r="F291" t="s">
        <v>6678</v>
      </c>
      <c r="G291" t="s">
        <v>6677</v>
      </c>
      <c r="H291" t="s">
        <v>5901</v>
      </c>
    </row>
    <row r="292" spans="1:8" x14ac:dyDescent="0.45">
      <c r="A292" t="s">
        <v>11760</v>
      </c>
      <c r="B292" t="s">
        <v>6675</v>
      </c>
      <c r="C292" t="s">
        <v>6672</v>
      </c>
      <c r="D292">
        <v>2021</v>
      </c>
      <c r="E292" t="s">
        <v>6671</v>
      </c>
      <c r="F292" t="s">
        <v>6670</v>
      </c>
      <c r="G292" t="s">
        <v>6669</v>
      </c>
      <c r="H292" t="s">
        <v>5857</v>
      </c>
    </row>
    <row r="293" spans="1:8" x14ac:dyDescent="0.45">
      <c r="A293" t="s">
        <v>11760</v>
      </c>
      <c r="B293" t="s">
        <v>6667</v>
      </c>
      <c r="C293" t="s">
        <v>6664</v>
      </c>
      <c r="D293">
        <v>2022</v>
      </c>
      <c r="E293" t="s">
        <v>6662</v>
      </c>
      <c r="F293" t="s">
        <v>6661</v>
      </c>
      <c r="G293" t="s">
        <v>6660</v>
      </c>
      <c r="H293" t="s">
        <v>5857</v>
      </c>
    </row>
    <row r="294" spans="1:8" x14ac:dyDescent="0.45">
      <c r="A294" t="s">
        <v>11760</v>
      </c>
      <c r="B294" t="s">
        <v>6658</v>
      </c>
      <c r="C294" t="s">
        <v>6655</v>
      </c>
      <c r="D294">
        <v>2022</v>
      </c>
      <c r="E294" t="s">
        <v>6653</v>
      </c>
      <c r="F294" t="s">
        <v>6652</v>
      </c>
      <c r="G294" t="s">
        <v>6651</v>
      </c>
      <c r="H294" t="s">
        <v>5857</v>
      </c>
    </row>
    <row r="295" spans="1:8" x14ac:dyDescent="0.45">
      <c r="A295" t="s">
        <v>11760</v>
      </c>
      <c r="B295" t="s">
        <v>6649</v>
      </c>
      <c r="C295" t="s">
        <v>6646</v>
      </c>
      <c r="D295">
        <v>2021</v>
      </c>
      <c r="E295" t="s">
        <v>6644</v>
      </c>
      <c r="F295" t="s">
        <v>6643</v>
      </c>
      <c r="G295" t="s">
        <v>6642</v>
      </c>
      <c r="H295" t="s">
        <v>5857</v>
      </c>
    </row>
    <row r="296" spans="1:8" x14ac:dyDescent="0.45">
      <c r="A296" t="s">
        <v>11760</v>
      </c>
      <c r="B296" t="s">
        <v>6640</v>
      </c>
      <c r="C296" t="s">
        <v>6637</v>
      </c>
      <c r="D296">
        <v>2021</v>
      </c>
      <c r="E296" t="s">
        <v>6635</v>
      </c>
      <c r="F296" t="s">
        <v>6634</v>
      </c>
      <c r="G296" t="s">
        <v>6633</v>
      </c>
      <c r="H296" t="s">
        <v>5857</v>
      </c>
    </row>
    <row r="297" spans="1:8" x14ac:dyDescent="0.45">
      <c r="A297" t="s">
        <v>11760</v>
      </c>
      <c r="B297" t="s">
        <v>6631</v>
      </c>
      <c r="C297" t="s">
        <v>6629</v>
      </c>
      <c r="D297">
        <v>2022</v>
      </c>
      <c r="E297" t="s">
        <v>6627</v>
      </c>
      <c r="F297" t="s">
        <v>6626</v>
      </c>
      <c r="G297" t="s">
        <v>6625</v>
      </c>
      <c r="H297" t="s">
        <v>5857</v>
      </c>
    </row>
    <row r="298" spans="1:8" x14ac:dyDescent="0.45">
      <c r="A298" t="s">
        <v>11760</v>
      </c>
      <c r="B298" t="s">
        <v>6623</v>
      </c>
      <c r="C298" t="s">
        <v>6620</v>
      </c>
      <c r="D298">
        <v>2022</v>
      </c>
      <c r="E298" t="s">
        <v>6619</v>
      </c>
      <c r="F298" t="s">
        <v>6618</v>
      </c>
      <c r="G298" t="s">
        <v>6617</v>
      </c>
      <c r="H298" t="s">
        <v>5857</v>
      </c>
    </row>
    <row r="299" spans="1:8" x14ac:dyDescent="0.45">
      <c r="A299" t="s">
        <v>11760</v>
      </c>
      <c r="B299" t="s">
        <v>6615</v>
      </c>
      <c r="C299" t="s">
        <v>6612</v>
      </c>
      <c r="D299">
        <v>2020</v>
      </c>
      <c r="E299" t="s">
        <v>6610</v>
      </c>
      <c r="F299" t="s">
        <v>6609</v>
      </c>
      <c r="G299" t="s">
        <v>6608</v>
      </c>
      <c r="H299" t="s">
        <v>5857</v>
      </c>
    </row>
    <row r="300" spans="1:8" x14ac:dyDescent="0.45">
      <c r="A300" t="s">
        <v>11760</v>
      </c>
      <c r="B300" t="s">
        <v>6605</v>
      </c>
      <c r="C300" t="s">
        <v>6602</v>
      </c>
      <c r="D300">
        <v>2020</v>
      </c>
      <c r="E300" t="s">
        <v>6600</v>
      </c>
      <c r="F300" t="s">
        <v>6599</v>
      </c>
      <c r="G300" t="s">
        <v>6598</v>
      </c>
      <c r="H300" t="s">
        <v>5857</v>
      </c>
    </row>
    <row r="301" spans="1:8" x14ac:dyDescent="0.45">
      <c r="A301" t="s">
        <v>11760</v>
      </c>
      <c r="B301" t="s">
        <v>6596</v>
      </c>
      <c r="C301" t="s">
        <v>6593</v>
      </c>
      <c r="D301">
        <v>2021</v>
      </c>
      <c r="E301" t="s">
        <v>6591</v>
      </c>
      <c r="F301" t="s">
        <v>6590</v>
      </c>
      <c r="G301" t="s">
        <v>6589</v>
      </c>
      <c r="H301" t="s">
        <v>5857</v>
      </c>
    </row>
    <row r="302" spans="1:8" x14ac:dyDescent="0.45">
      <c r="A302" t="s">
        <v>11760</v>
      </c>
      <c r="B302" t="s">
        <v>6587</v>
      </c>
      <c r="C302" t="s">
        <v>6584</v>
      </c>
      <c r="D302">
        <v>2018</v>
      </c>
      <c r="E302" t="s">
        <v>6582</v>
      </c>
      <c r="F302" t="s">
        <v>6581</v>
      </c>
      <c r="G302" t="s">
        <v>6580</v>
      </c>
      <c r="H302" t="s">
        <v>5857</v>
      </c>
    </row>
    <row r="303" spans="1:8" x14ac:dyDescent="0.45">
      <c r="A303" t="s">
        <v>11760</v>
      </c>
      <c r="B303" t="s">
        <v>6578</v>
      </c>
      <c r="C303" t="s">
        <v>6575</v>
      </c>
      <c r="D303">
        <v>2020</v>
      </c>
      <c r="E303" t="s">
        <v>6574</v>
      </c>
      <c r="F303" t="s">
        <v>6573</v>
      </c>
      <c r="G303" t="s">
        <v>6572</v>
      </c>
      <c r="H303" t="s">
        <v>5857</v>
      </c>
    </row>
    <row r="304" spans="1:8" x14ac:dyDescent="0.45">
      <c r="A304" t="s">
        <v>11760</v>
      </c>
      <c r="B304" t="s">
        <v>6570</v>
      </c>
      <c r="C304" t="s">
        <v>6567</v>
      </c>
      <c r="D304">
        <v>2020</v>
      </c>
      <c r="E304" t="s">
        <v>6565</v>
      </c>
      <c r="F304" t="s">
        <v>6564</v>
      </c>
      <c r="G304" t="s">
        <v>6563</v>
      </c>
      <c r="H304" t="s">
        <v>5857</v>
      </c>
    </row>
    <row r="305" spans="1:8" x14ac:dyDescent="0.45">
      <c r="A305" t="s">
        <v>11760</v>
      </c>
      <c r="B305" t="s">
        <v>6561</v>
      </c>
      <c r="C305" t="s">
        <v>6559</v>
      </c>
      <c r="D305">
        <v>2017</v>
      </c>
      <c r="E305" t="s">
        <v>6557</v>
      </c>
      <c r="F305" t="s">
        <v>6556</v>
      </c>
      <c r="G305" t="s">
        <v>6555</v>
      </c>
      <c r="H305" t="s">
        <v>5857</v>
      </c>
    </row>
    <row r="306" spans="1:8" x14ac:dyDescent="0.45">
      <c r="A306" t="s">
        <v>11760</v>
      </c>
      <c r="B306" t="s">
        <v>6553</v>
      </c>
      <c r="C306" t="s">
        <v>6550</v>
      </c>
      <c r="D306">
        <v>2018</v>
      </c>
      <c r="E306" t="s">
        <v>6548</v>
      </c>
      <c r="F306" t="s">
        <v>6547</v>
      </c>
      <c r="G306" t="s">
        <v>6546</v>
      </c>
      <c r="H306" t="s">
        <v>5857</v>
      </c>
    </row>
    <row r="307" spans="1:8" x14ac:dyDescent="0.45">
      <c r="A307" t="s">
        <v>11760</v>
      </c>
      <c r="B307" t="s">
        <v>6544</v>
      </c>
      <c r="C307" t="s">
        <v>6541</v>
      </c>
      <c r="D307">
        <v>2019</v>
      </c>
      <c r="E307" t="s">
        <v>6539</v>
      </c>
      <c r="F307" t="s">
        <v>6538</v>
      </c>
      <c r="G307" t="s">
        <v>6537</v>
      </c>
      <c r="H307" t="s">
        <v>5857</v>
      </c>
    </row>
    <row r="308" spans="1:8" x14ac:dyDescent="0.45">
      <c r="A308" t="s">
        <v>11760</v>
      </c>
      <c r="B308" t="s">
        <v>6535</v>
      </c>
      <c r="C308" t="s">
        <v>543</v>
      </c>
      <c r="D308">
        <v>2019</v>
      </c>
      <c r="E308" t="s">
        <v>539</v>
      </c>
      <c r="F308" t="s">
        <v>6532</v>
      </c>
      <c r="G308" t="s">
        <v>6531</v>
      </c>
      <c r="H308" t="s">
        <v>5857</v>
      </c>
    </row>
    <row r="309" spans="1:8" x14ac:dyDescent="0.45">
      <c r="A309" t="s">
        <v>11760</v>
      </c>
      <c r="B309" t="s">
        <v>6529</v>
      </c>
      <c r="C309" t="s">
        <v>6526</v>
      </c>
      <c r="D309">
        <v>2018</v>
      </c>
      <c r="E309" t="s">
        <v>6524</v>
      </c>
      <c r="F309" t="s">
        <v>6523</v>
      </c>
      <c r="G309" t="s">
        <v>6522</v>
      </c>
      <c r="H309" t="s">
        <v>5857</v>
      </c>
    </row>
    <row r="310" spans="1:8" x14ac:dyDescent="0.45">
      <c r="A310" t="s">
        <v>11760</v>
      </c>
      <c r="B310" t="s">
        <v>6519</v>
      </c>
      <c r="C310" t="s">
        <v>6516</v>
      </c>
      <c r="D310">
        <v>2019</v>
      </c>
      <c r="E310" t="s">
        <v>6514</v>
      </c>
      <c r="F310" t="s">
        <v>6513</v>
      </c>
      <c r="G310" t="s">
        <v>6512</v>
      </c>
      <c r="H310" t="s">
        <v>5857</v>
      </c>
    </row>
    <row r="311" spans="1:8" x14ac:dyDescent="0.45">
      <c r="A311" t="s">
        <v>11760</v>
      </c>
      <c r="B311" t="s">
        <v>6510</v>
      </c>
      <c r="C311" t="s">
        <v>6507</v>
      </c>
      <c r="D311">
        <v>2018</v>
      </c>
      <c r="E311" t="s">
        <v>6505</v>
      </c>
      <c r="F311" t="s">
        <v>6504</v>
      </c>
      <c r="G311" t="s">
        <v>6503</v>
      </c>
      <c r="H311" t="s">
        <v>5901</v>
      </c>
    </row>
    <row r="312" spans="1:8" x14ac:dyDescent="0.45">
      <c r="A312" t="s">
        <v>11760</v>
      </c>
      <c r="B312" t="s">
        <v>6501</v>
      </c>
      <c r="C312" t="s">
        <v>6498</v>
      </c>
      <c r="D312">
        <v>2017</v>
      </c>
      <c r="F312" t="s">
        <v>6496</v>
      </c>
      <c r="G312" t="s">
        <v>6495</v>
      </c>
      <c r="H312" t="s">
        <v>5857</v>
      </c>
    </row>
    <row r="313" spans="1:8" x14ac:dyDescent="0.45">
      <c r="A313" t="s">
        <v>11760</v>
      </c>
      <c r="B313" t="s">
        <v>6493</v>
      </c>
      <c r="C313" t="s">
        <v>6490</v>
      </c>
      <c r="D313">
        <v>2018</v>
      </c>
      <c r="E313" t="s">
        <v>6488</v>
      </c>
      <c r="F313" t="s">
        <v>6487</v>
      </c>
      <c r="G313" t="s">
        <v>6486</v>
      </c>
      <c r="H313" t="s">
        <v>5857</v>
      </c>
    </row>
    <row r="314" spans="1:8" x14ac:dyDescent="0.45">
      <c r="A314" t="s">
        <v>11760</v>
      </c>
      <c r="B314" t="s">
        <v>6484</v>
      </c>
      <c r="C314" t="s">
        <v>6481</v>
      </c>
      <c r="D314">
        <v>2018</v>
      </c>
      <c r="F314" t="s">
        <v>6479</v>
      </c>
      <c r="G314" t="s">
        <v>6478</v>
      </c>
      <c r="H314" t="s">
        <v>5857</v>
      </c>
    </row>
    <row r="315" spans="1:8" x14ac:dyDescent="0.45">
      <c r="A315" t="s">
        <v>11760</v>
      </c>
      <c r="B315" t="s">
        <v>6476</v>
      </c>
      <c r="C315" t="s">
        <v>6473</v>
      </c>
      <c r="D315">
        <v>2017</v>
      </c>
      <c r="E315" t="s">
        <v>6471</v>
      </c>
      <c r="F315" t="s">
        <v>6470</v>
      </c>
      <c r="G315" t="s">
        <v>6469</v>
      </c>
      <c r="H315" t="s">
        <v>5857</v>
      </c>
    </row>
    <row r="316" spans="1:8" x14ac:dyDescent="0.45">
      <c r="A316" t="s">
        <v>11760</v>
      </c>
      <c r="B316" t="s">
        <v>6000</v>
      </c>
      <c r="C316" t="s">
        <v>6467</v>
      </c>
      <c r="D316">
        <v>2018</v>
      </c>
      <c r="E316" t="s">
        <v>6465</v>
      </c>
      <c r="F316" t="s">
        <v>6464</v>
      </c>
      <c r="G316" t="s">
        <v>6463</v>
      </c>
      <c r="H316" t="s">
        <v>5901</v>
      </c>
    </row>
    <row r="317" spans="1:8" x14ac:dyDescent="0.45">
      <c r="A317" t="s">
        <v>11760</v>
      </c>
      <c r="B317" t="s">
        <v>6461</v>
      </c>
      <c r="C317" t="s">
        <v>6459</v>
      </c>
      <c r="D317">
        <v>2019</v>
      </c>
      <c r="E317" t="s">
        <v>6458</v>
      </c>
      <c r="F317" t="s">
        <v>6457</v>
      </c>
      <c r="G317" t="s">
        <v>6456</v>
      </c>
      <c r="H317" t="s">
        <v>5857</v>
      </c>
    </row>
    <row r="318" spans="1:8" x14ac:dyDescent="0.45">
      <c r="A318" t="s">
        <v>11760</v>
      </c>
      <c r="B318" t="s">
        <v>6454</v>
      </c>
      <c r="C318" t="s">
        <v>6451</v>
      </c>
      <c r="D318">
        <v>2017</v>
      </c>
      <c r="E318" t="s">
        <v>6449</v>
      </c>
      <c r="F318" t="s">
        <v>6448</v>
      </c>
      <c r="G318" t="s">
        <v>6447</v>
      </c>
      <c r="H318" t="s">
        <v>5901</v>
      </c>
    </row>
    <row r="319" spans="1:8" x14ac:dyDescent="0.45">
      <c r="A319" t="s">
        <v>11760</v>
      </c>
      <c r="B319" t="s">
        <v>6445</v>
      </c>
      <c r="C319" t="s">
        <v>6442</v>
      </c>
      <c r="D319">
        <v>2019</v>
      </c>
      <c r="E319" t="s">
        <v>6440</v>
      </c>
      <c r="F319" t="s">
        <v>6439</v>
      </c>
      <c r="G319" t="s">
        <v>6438</v>
      </c>
      <c r="H319" t="s">
        <v>5857</v>
      </c>
    </row>
    <row r="320" spans="1:8" x14ac:dyDescent="0.45">
      <c r="A320" t="s">
        <v>11760</v>
      </c>
      <c r="B320" t="s">
        <v>6436</v>
      </c>
      <c r="C320" t="s">
        <v>6433</v>
      </c>
      <c r="D320">
        <v>2017</v>
      </c>
      <c r="F320" t="s">
        <v>6431</v>
      </c>
      <c r="G320" t="s">
        <v>6430</v>
      </c>
      <c r="H320" t="s">
        <v>5857</v>
      </c>
    </row>
    <row r="321" spans="1:8" x14ac:dyDescent="0.45">
      <c r="A321" t="s">
        <v>11760</v>
      </c>
      <c r="B321" t="s">
        <v>6428</v>
      </c>
      <c r="C321" t="s">
        <v>1800</v>
      </c>
      <c r="D321">
        <v>2020</v>
      </c>
      <c r="E321" t="s">
        <v>6425</v>
      </c>
      <c r="F321" t="s">
        <v>6424</v>
      </c>
      <c r="G321" t="s">
        <v>6423</v>
      </c>
      <c r="H321" t="s">
        <v>5857</v>
      </c>
    </row>
    <row r="322" spans="1:8" x14ac:dyDescent="0.45">
      <c r="A322" t="s">
        <v>11760</v>
      </c>
      <c r="B322" t="s">
        <v>6421</v>
      </c>
      <c r="C322" t="s">
        <v>6418</v>
      </c>
      <c r="D322">
        <v>2019</v>
      </c>
      <c r="E322" t="s">
        <v>6416</v>
      </c>
      <c r="F322" t="s">
        <v>6415</v>
      </c>
      <c r="G322" t="s">
        <v>6414</v>
      </c>
      <c r="H322" t="s">
        <v>5901</v>
      </c>
    </row>
    <row r="323" spans="1:8" x14ac:dyDescent="0.45">
      <c r="A323" t="s">
        <v>11760</v>
      </c>
      <c r="B323" t="s">
        <v>6412</v>
      </c>
      <c r="C323" t="s">
        <v>6409</v>
      </c>
      <c r="D323">
        <v>2017</v>
      </c>
      <c r="E323" t="s">
        <v>6408</v>
      </c>
      <c r="F323" t="s">
        <v>6407</v>
      </c>
      <c r="G323" t="s">
        <v>6406</v>
      </c>
      <c r="H323" t="s">
        <v>5857</v>
      </c>
    </row>
    <row r="324" spans="1:8" x14ac:dyDescent="0.45">
      <c r="A324" t="s">
        <v>11760</v>
      </c>
      <c r="B324" t="s">
        <v>6404</v>
      </c>
      <c r="C324" t="s">
        <v>6401</v>
      </c>
      <c r="D324">
        <v>2020</v>
      </c>
      <c r="E324" t="s">
        <v>6399</v>
      </c>
      <c r="F324" t="s">
        <v>6398</v>
      </c>
      <c r="G324" t="s">
        <v>6397</v>
      </c>
      <c r="H324" t="s">
        <v>5857</v>
      </c>
    </row>
    <row r="325" spans="1:8" x14ac:dyDescent="0.45">
      <c r="A325" t="s">
        <v>11760</v>
      </c>
      <c r="B325" t="s">
        <v>6395</v>
      </c>
      <c r="C325" t="s">
        <v>6392</v>
      </c>
      <c r="D325">
        <v>2019</v>
      </c>
      <c r="E325" t="s">
        <v>6390</v>
      </c>
      <c r="F325" t="s">
        <v>6389</v>
      </c>
      <c r="G325" t="s">
        <v>6388</v>
      </c>
      <c r="H325" t="s">
        <v>5857</v>
      </c>
    </row>
    <row r="326" spans="1:8" x14ac:dyDescent="0.45">
      <c r="A326" t="s">
        <v>11760</v>
      </c>
      <c r="B326" t="s">
        <v>6386</v>
      </c>
      <c r="C326" t="s">
        <v>2236</v>
      </c>
      <c r="D326">
        <v>2018</v>
      </c>
      <c r="E326" t="s">
        <v>6384</v>
      </c>
      <c r="F326" t="s">
        <v>6383</v>
      </c>
      <c r="G326" t="s">
        <v>6382</v>
      </c>
      <c r="H326" t="s">
        <v>5857</v>
      </c>
    </row>
    <row r="327" spans="1:8" x14ac:dyDescent="0.45">
      <c r="A327" t="s">
        <v>11760</v>
      </c>
      <c r="B327" t="s">
        <v>6380</v>
      </c>
      <c r="C327" t="s">
        <v>6377</v>
      </c>
      <c r="D327">
        <v>2018</v>
      </c>
      <c r="E327" t="s">
        <v>6375</v>
      </c>
      <c r="F327" t="s">
        <v>6374</v>
      </c>
      <c r="G327" t="s">
        <v>6373</v>
      </c>
      <c r="H327" t="s">
        <v>5901</v>
      </c>
    </row>
    <row r="328" spans="1:8" x14ac:dyDescent="0.45">
      <c r="A328" t="s">
        <v>11760</v>
      </c>
      <c r="B328" t="s">
        <v>6371</v>
      </c>
      <c r="C328" t="s">
        <v>6368</v>
      </c>
      <c r="D328">
        <v>2017</v>
      </c>
      <c r="E328" t="s">
        <v>6367</v>
      </c>
      <c r="F328" t="s">
        <v>6366</v>
      </c>
      <c r="G328" t="s">
        <v>6365</v>
      </c>
      <c r="H328" t="s">
        <v>5857</v>
      </c>
    </row>
    <row r="329" spans="1:8" x14ac:dyDescent="0.45">
      <c r="A329" t="s">
        <v>11760</v>
      </c>
      <c r="B329" t="s">
        <v>6363</v>
      </c>
      <c r="C329" t="s">
        <v>6360</v>
      </c>
      <c r="D329">
        <v>2018</v>
      </c>
      <c r="E329" t="s">
        <v>6358</v>
      </c>
      <c r="F329" t="s">
        <v>6357</v>
      </c>
      <c r="G329" t="s">
        <v>6356</v>
      </c>
      <c r="H329" t="s">
        <v>5857</v>
      </c>
    </row>
    <row r="330" spans="1:8" x14ac:dyDescent="0.45">
      <c r="A330" t="s">
        <v>11760</v>
      </c>
      <c r="B330" t="s">
        <v>6354</v>
      </c>
      <c r="C330" t="s">
        <v>6351</v>
      </c>
      <c r="D330">
        <v>2018</v>
      </c>
      <c r="E330" t="s">
        <v>6349</v>
      </c>
      <c r="F330" t="s">
        <v>6348</v>
      </c>
      <c r="G330" t="s">
        <v>6347</v>
      </c>
      <c r="H330" t="s">
        <v>5857</v>
      </c>
    </row>
    <row r="331" spans="1:8" x14ac:dyDescent="0.45">
      <c r="A331" t="s">
        <v>11760</v>
      </c>
      <c r="B331" t="s">
        <v>6345</v>
      </c>
      <c r="C331" t="s">
        <v>1488</v>
      </c>
      <c r="D331">
        <v>2020</v>
      </c>
      <c r="E331" t="s">
        <v>6342</v>
      </c>
      <c r="F331" t="s">
        <v>6341</v>
      </c>
      <c r="G331" t="s">
        <v>6340</v>
      </c>
      <c r="H331" t="s">
        <v>5857</v>
      </c>
    </row>
    <row r="332" spans="1:8" x14ac:dyDescent="0.45">
      <c r="A332" t="s">
        <v>11760</v>
      </c>
      <c r="B332" t="s">
        <v>6338</v>
      </c>
      <c r="C332" t="s">
        <v>6335</v>
      </c>
      <c r="D332">
        <v>2018</v>
      </c>
      <c r="E332" t="s">
        <v>6333</v>
      </c>
      <c r="F332" t="s">
        <v>6332</v>
      </c>
      <c r="G332" t="s">
        <v>6331</v>
      </c>
      <c r="H332" t="s">
        <v>5857</v>
      </c>
    </row>
    <row r="333" spans="1:8" x14ac:dyDescent="0.45">
      <c r="A333" t="s">
        <v>11760</v>
      </c>
      <c r="B333" t="s">
        <v>6329</v>
      </c>
      <c r="C333" t="s">
        <v>6326</v>
      </c>
      <c r="D333">
        <v>2018</v>
      </c>
      <c r="F333" t="s">
        <v>6324</v>
      </c>
      <c r="G333" t="s">
        <v>6323</v>
      </c>
      <c r="H333" t="s">
        <v>5857</v>
      </c>
    </row>
    <row r="334" spans="1:8" x14ac:dyDescent="0.45">
      <c r="A334" t="s">
        <v>11760</v>
      </c>
      <c r="B334" t="s">
        <v>6321</v>
      </c>
      <c r="C334" t="s">
        <v>6318</v>
      </c>
      <c r="D334">
        <v>2018</v>
      </c>
      <c r="E334" t="s">
        <v>6316</v>
      </c>
      <c r="F334" t="s">
        <v>6315</v>
      </c>
      <c r="G334" t="s">
        <v>6314</v>
      </c>
      <c r="H334" t="s">
        <v>5857</v>
      </c>
    </row>
    <row r="335" spans="1:8" x14ac:dyDescent="0.45">
      <c r="A335" t="s">
        <v>11760</v>
      </c>
      <c r="B335" t="s">
        <v>6312</v>
      </c>
      <c r="C335" t="s">
        <v>2301</v>
      </c>
      <c r="D335">
        <v>2017</v>
      </c>
      <c r="E335" t="s">
        <v>6309</v>
      </c>
      <c r="F335" t="s">
        <v>6308</v>
      </c>
      <c r="G335" t="s">
        <v>6307</v>
      </c>
      <c r="H335" t="s">
        <v>5857</v>
      </c>
    </row>
    <row r="336" spans="1:8" x14ac:dyDescent="0.45">
      <c r="A336" t="s">
        <v>11760</v>
      </c>
      <c r="B336" t="s">
        <v>6305</v>
      </c>
      <c r="C336" t="s">
        <v>2353</v>
      </c>
      <c r="D336">
        <v>2019</v>
      </c>
      <c r="E336" t="s">
        <v>6302</v>
      </c>
      <c r="F336" t="s">
        <v>6301</v>
      </c>
      <c r="G336" t="s">
        <v>6300</v>
      </c>
      <c r="H336" t="s">
        <v>5857</v>
      </c>
    </row>
    <row r="337" spans="1:8" x14ac:dyDescent="0.45">
      <c r="A337" t="s">
        <v>11760</v>
      </c>
      <c r="B337" t="s">
        <v>6298</v>
      </c>
      <c r="C337" t="s">
        <v>6295</v>
      </c>
      <c r="D337">
        <v>2018</v>
      </c>
      <c r="E337" t="s">
        <v>6293</v>
      </c>
      <c r="F337" t="s">
        <v>6292</v>
      </c>
      <c r="G337" t="s">
        <v>6291</v>
      </c>
      <c r="H337" t="s">
        <v>5857</v>
      </c>
    </row>
    <row r="338" spans="1:8" x14ac:dyDescent="0.45">
      <c r="A338" t="s">
        <v>11760</v>
      </c>
      <c r="B338" t="s">
        <v>6289</v>
      </c>
      <c r="C338" t="s">
        <v>6286</v>
      </c>
      <c r="D338">
        <v>2018</v>
      </c>
      <c r="E338" t="s">
        <v>6284</v>
      </c>
      <c r="F338" t="s">
        <v>6283</v>
      </c>
      <c r="G338" t="s">
        <v>6282</v>
      </c>
      <c r="H338" t="s">
        <v>5857</v>
      </c>
    </row>
    <row r="339" spans="1:8" x14ac:dyDescent="0.45">
      <c r="A339" t="s">
        <v>11760</v>
      </c>
      <c r="B339" t="s">
        <v>6280</v>
      </c>
      <c r="C339" t="s">
        <v>6278</v>
      </c>
      <c r="D339">
        <v>2020</v>
      </c>
      <c r="E339" t="s">
        <v>6276</v>
      </c>
      <c r="F339" t="s">
        <v>6275</v>
      </c>
      <c r="G339" t="s">
        <v>6274</v>
      </c>
      <c r="H339" t="s">
        <v>5857</v>
      </c>
    </row>
    <row r="340" spans="1:8" x14ac:dyDescent="0.45">
      <c r="A340" t="s">
        <v>11760</v>
      </c>
      <c r="B340" t="s">
        <v>6272</v>
      </c>
      <c r="C340" t="s">
        <v>6269</v>
      </c>
      <c r="D340">
        <v>2019</v>
      </c>
      <c r="E340" t="s">
        <v>6267</v>
      </c>
      <c r="F340" t="s">
        <v>6266</v>
      </c>
      <c r="G340" t="s">
        <v>6265</v>
      </c>
      <c r="H340" t="s">
        <v>5857</v>
      </c>
    </row>
    <row r="341" spans="1:8" x14ac:dyDescent="0.45">
      <c r="A341" t="s">
        <v>11760</v>
      </c>
      <c r="B341" t="s">
        <v>6263</v>
      </c>
      <c r="C341" t="s">
        <v>6260</v>
      </c>
      <c r="D341">
        <v>2020</v>
      </c>
      <c r="E341" t="s">
        <v>6258</v>
      </c>
      <c r="F341" t="s">
        <v>6257</v>
      </c>
      <c r="G341" t="s">
        <v>6256</v>
      </c>
      <c r="H341" t="s">
        <v>5857</v>
      </c>
    </row>
    <row r="342" spans="1:8" x14ac:dyDescent="0.45">
      <c r="A342" t="s">
        <v>11760</v>
      </c>
      <c r="B342" t="s">
        <v>6254</v>
      </c>
      <c r="C342" t="s">
        <v>6251</v>
      </c>
      <c r="D342">
        <v>2018</v>
      </c>
      <c r="E342" t="s">
        <v>6246</v>
      </c>
      <c r="F342" t="s">
        <v>6245</v>
      </c>
      <c r="G342" t="s">
        <v>6244</v>
      </c>
      <c r="H342" t="s">
        <v>5857</v>
      </c>
    </row>
    <row r="343" spans="1:8" x14ac:dyDescent="0.45">
      <c r="A343" t="s">
        <v>11760</v>
      </c>
      <c r="B343" t="s">
        <v>6242</v>
      </c>
      <c r="C343" t="s">
        <v>6239</v>
      </c>
      <c r="D343">
        <v>2017</v>
      </c>
      <c r="E343" t="s">
        <v>6237</v>
      </c>
      <c r="F343" t="s">
        <v>6236</v>
      </c>
      <c r="G343" t="s">
        <v>6235</v>
      </c>
      <c r="H343" t="s">
        <v>5857</v>
      </c>
    </row>
    <row r="344" spans="1:8" x14ac:dyDescent="0.45">
      <c r="A344" t="s">
        <v>11760</v>
      </c>
      <c r="B344" t="s">
        <v>6233</v>
      </c>
      <c r="C344" t="s">
        <v>6230</v>
      </c>
      <c r="D344">
        <v>2017</v>
      </c>
      <c r="E344" t="s">
        <v>6228</v>
      </c>
      <c r="F344" t="s">
        <v>6227</v>
      </c>
      <c r="G344" t="s">
        <v>6226</v>
      </c>
      <c r="H344" t="s">
        <v>5857</v>
      </c>
    </row>
    <row r="345" spans="1:8" x14ac:dyDescent="0.45">
      <c r="A345" t="s">
        <v>11760</v>
      </c>
      <c r="B345" t="s">
        <v>6224</v>
      </c>
      <c r="C345" t="s">
        <v>2431</v>
      </c>
      <c r="D345">
        <v>2018</v>
      </c>
      <c r="E345" t="s">
        <v>6221</v>
      </c>
      <c r="F345" t="s">
        <v>6220</v>
      </c>
      <c r="G345" t="s">
        <v>6219</v>
      </c>
      <c r="H345" t="s">
        <v>5857</v>
      </c>
    </row>
    <row r="346" spans="1:8" x14ac:dyDescent="0.45">
      <c r="A346" t="s">
        <v>11760</v>
      </c>
      <c r="B346" t="s">
        <v>6217</v>
      </c>
      <c r="C346" t="s">
        <v>1553</v>
      </c>
      <c r="D346">
        <v>2020</v>
      </c>
      <c r="E346" t="s">
        <v>6214</v>
      </c>
      <c r="F346" t="s">
        <v>6213</v>
      </c>
      <c r="G346" t="s">
        <v>6212</v>
      </c>
      <c r="H346" t="s">
        <v>5901</v>
      </c>
    </row>
    <row r="347" spans="1:8" x14ac:dyDescent="0.45">
      <c r="A347" t="s">
        <v>11760</v>
      </c>
      <c r="B347" t="s">
        <v>6210</v>
      </c>
      <c r="C347" t="s">
        <v>6207</v>
      </c>
      <c r="D347">
        <v>2018</v>
      </c>
      <c r="E347" t="s">
        <v>6205</v>
      </c>
      <c r="F347" t="s">
        <v>6204</v>
      </c>
      <c r="G347" t="s">
        <v>6203</v>
      </c>
      <c r="H347" t="s">
        <v>5857</v>
      </c>
    </row>
    <row r="348" spans="1:8" x14ac:dyDescent="0.45">
      <c r="A348" t="s">
        <v>11760</v>
      </c>
      <c r="B348" t="s">
        <v>6201</v>
      </c>
      <c r="C348" t="s">
        <v>6198</v>
      </c>
      <c r="D348">
        <v>2018</v>
      </c>
      <c r="E348" t="s">
        <v>6196</v>
      </c>
      <c r="F348" t="s">
        <v>6195</v>
      </c>
      <c r="G348" t="s">
        <v>6194</v>
      </c>
      <c r="H348" t="s">
        <v>5857</v>
      </c>
    </row>
    <row r="349" spans="1:8" x14ac:dyDescent="0.45">
      <c r="A349" t="s">
        <v>11760</v>
      </c>
      <c r="B349" t="s">
        <v>6192</v>
      </c>
      <c r="C349" t="s">
        <v>1465</v>
      </c>
      <c r="D349">
        <v>2019</v>
      </c>
      <c r="E349" t="s">
        <v>6190</v>
      </c>
      <c r="F349" t="s">
        <v>6189</v>
      </c>
      <c r="G349" t="s">
        <v>6188</v>
      </c>
      <c r="H349" t="s">
        <v>5857</v>
      </c>
    </row>
    <row r="350" spans="1:8" x14ac:dyDescent="0.45">
      <c r="A350" t="s">
        <v>11760</v>
      </c>
      <c r="B350" t="s">
        <v>6186</v>
      </c>
      <c r="C350" t="s">
        <v>6183</v>
      </c>
      <c r="D350">
        <v>2019</v>
      </c>
      <c r="E350" t="s">
        <v>6181</v>
      </c>
      <c r="F350" t="s">
        <v>6180</v>
      </c>
      <c r="G350" t="s">
        <v>6179</v>
      </c>
      <c r="H350" t="s">
        <v>5857</v>
      </c>
    </row>
    <row r="351" spans="1:8" x14ac:dyDescent="0.45">
      <c r="A351" t="s">
        <v>11760</v>
      </c>
      <c r="B351" t="s">
        <v>6177</v>
      </c>
      <c r="C351" t="s">
        <v>6175</v>
      </c>
      <c r="D351">
        <v>2017</v>
      </c>
      <c r="E351" t="s">
        <v>6173</v>
      </c>
      <c r="F351" t="s">
        <v>6172</v>
      </c>
      <c r="G351" t="s">
        <v>6171</v>
      </c>
      <c r="H351" t="s">
        <v>5857</v>
      </c>
    </row>
    <row r="352" spans="1:8" x14ac:dyDescent="0.45">
      <c r="A352" t="s">
        <v>11760</v>
      </c>
      <c r="B352" t="s">
        <v>6169</v>
      </c>
      <c r="C352" t="s">
        <v>6166</v>
      </c>
      <c r="D352">
        <v>2020</v>
      </c>
      <c r="E352" t="s">
        <v>6164</v>
      </c>
      <c r="F352" t="s">
        <v>6163</v>
      </c>
      <c r="G352" t="s">
        <v>6162</v>
      </c>
      <c r="H352" t="s">
        <v>5857</v>
      </c>
    </row>
    <row r="353" spans="1:8" x14ac:dyDescent="0.45">
      <c r="A353" t="s">
        <v>11760</v>
      </c>
      <c r="B353" t="s">
        <v>6160</v>
      </c>
      <c r="C353" t="s">
        <v>6158</v>
      </c>
      <c r="D353">
        <v>2020</v>
      </c>
      <c r="E353" t="s">
        <v>6156</v>
      </c>
      <c r="F353" t="s">
        <v>6155</v>
      </c>
      <c r="G353" t="s">
        <v>6154</v>
      </c>
      <c r="H353" t="s">
        <v>5857</v>
      </c>
    </row>
    <row r="354" spans="1:8" x14ac:dyDescent="0.45">
      <c r="A354" t="s">
        <v>11760</v>
      </c>
      <c r="B354" t="s">
        <v>6152</v>
      </c>
      <c r="C354" t="s">
        <v>6150</v>
      </c>
      <c r="D354">
        <v>2018</v>
      </c>
      <c r="E354" t="s">
        <v>6148</v>
      </c>
      <c r="F354" t="s">
        <v>6147</v>
      </c>
      <c r="G354" t="s">
        <v>6146</v>
      </c>
      <c r="H354" t="s">
        <v>5857</v>
      </c>
    </row>
    <row r="355" spans="1:8" x14ac:dyDescent="0.45">
      <c r="A355" t="s">
        <v>11760</v>
      </c>
      <c r="B355" t="s">
        <v>6144</v>
      </c>
      <c r="C355" t="s">
        <v>6141</v>
      </c>
      <c r="D355">
        <v>2019</v>
      </c>
      <c r="E355" t="s">
        <v>6139</v>
      </c>
      <c r="F355" t="s">
        <v>6138</v>
      </c>
      <c r="G355" t="s">
        <v>6137</v>
      </c>
      <c r="H355" t="s">
        <v>5901</v>
      </c>
    </row>
    <row r="356" spans="1:8" x14ac:dyDescent="0.45">
      <c r="A356" t="s">
        <v>11760</v>
      </c>
      <c r="B356" t="s">
        <v>6135</v>
      </c>
      <c r="C356" t="s">
        <v>6132</v>
      </c>
      <c r="D356">
        <v>2020</v>
      </c>
      <c r="E356" t="s">
        <v>6130</v>
      </c>
      <c r="F356" t="s">
        <v>6129</v>
      </c>
      <c r="G356" t="s">
        <v>6128</v>
      </c>
      <c r="H356" t="s">
        <v>5857</v>
      </c>
    </row>
    <row r="357" spans="1:8" x14ac:dyDescent="0.45">
      <c r="A357" t="s">
        <v>11760</v>
      </c>
      <c r="B357" t="s">
        <v>6126</v>
      </c>
      <c r="C357" t="s">
        <v>6123</v>
      </c>
      <c r="D357">
        <v>2019</v>
      </c>
      <c r="E357" t="s">
        <v>6121</v>
      </c>
      <c r="F357" t="s">
        <v>6120</v>
      </c>
      <c r="G357" t="s">
        <v>6119</v>
      </c>
      <c r="H357" t="s">
        <v>5857</v>
      </c>
    </row>
    <row r="358" spans="1:8" x14ac:dyDescent="0.45">
      <c r="A358" t="s">
        <v>11760</v>
      </c>
      <c r="B358" t="s">
        <v>6117</v>
      </c>
      <c r="C358" t="s">
        <v>6114</v>
      </c>
      <c r="D358">
        <v>2019</v>
      </c>
      <c r="E358" t="s">
        <v>6112</v>
      </c>
      <c r="F358" t="s">
        <v>6111</v>
      </c>
      <c r="G358" t="s">
        <v>6110</v>
      </c>
      <c r="H358" t="s">
        <v>5857</v>
      </c>
    </row>
    <row r="359" spans="1:8" x14ac:dyDescent="0.45">
      <c r="A359" t="s">
        <v>11760</v>
      </c>
      <c r="B359" t="s">
        <v>6108</v>
      </c>
      <c r="C359" t="s">
        <v>6106</v>
      </c>
      <c r="D359">
        <v>2018</v>
      </c>
      <c r="E359" t="s">
        <v>6104</v>
      </c>
      <c r="F359" t="s">
        <v>6103</v>
      </c>
      <c r="G359" t="s">
        <v>6102</v>
      </c>
      <c r="H359" t="s">
        <v>5857</v>
      </c>
    </row>
    <row r="360" spans="1:8" x14ac:dyDescent="0.45">
      <c r="A360" t="s">
        <v>11760</v>
      </c>
      <c r="B360" t="s">
        <v>6100</v>
      </c>
      <c r="C360" t="s">
        <v>6097</v>
      </c>
      <c r="D360">
        <v>2020</v>
      </c>
      <c r="E360" t="s">
        <v>6095</v>
      </c>
      <c r="F360" t="s">
        <v>6094</v>
      </c>
      <c r="G360" t="s">
        <v>6093</v>
      </c>
      <c r="H360" t="s">
        <v>5857</v>
      </c>
    </row>
    <row r="361" spans="1:8" x14ac:dyDescent="0.45">
      <c r="A361" t="s">
        <v>11760</v>
      </c>
      <c r="B361" t="s">
        <v>6091</v>
      </c>
      <c r="C361" t="s">
        <v>6088</v>
      </c>
      <c r="D361">
        <v>2020</v>
      </c>
      <c r="E361" t="s">
        <v>6086</v>
      </c>
      <c r="F361" t="s">
        <v>6085</v>
      </c>
      <c r="G361" t="s">
        <v>6084</v>
      </c>
      <c r="H361" t="s">
        <v>5857</v>
      </c>
    </row>
    <row r="362" spans="1:8" x14ac:dyDescent="0.45">
      <c r="A362" t="s">
        <v>11760</v>
      </c>
      <c r="B362" t="s">
        <v>6082</v>
      </c>
      <c r="C362" t="s">
        <v>398</v>
      </c>
      <c r="D362">
        <v>2020</v>
      </c>
      <c r="E362" t="s">
        <v>392</v>
      </c>
      <c r="F362" t="s">
        <v>6079</v>
      </c>
      <c r="G362" t="s">
        <v>6078</v>
      </c>
      <c r="H362" t="s">
        <v>5857</v>
      </c>
    </row>
    <row r="363" spans="1:8" x14ac:dyDescent="0.45">
      <c r="A363" t="s">
        <v>11760</v>
      </c>
      <c r="B363" t="s">
        <v>6076</v>
      </c>
      <c r="C363" t="s">
        <v>580</v>
      </c>
      <c r="D363">
        <v>2019</v>
      </c>
      <c r="E363" t="s">
        <v>576</v>
      </c>
      <c r="F363" t="s">
        <v>6073</v>
      </c>
      <c r="G363" t="s">
        <v>6072</v>
      </c>
      <c r="H363" t="s">
        <v>5857</v>
      </c>
    </row>
    <row r="364" spans="1:8" x14ac:dyDescent="0.45">
      <c r="A364" t="s">
        <v>11760</v>
      </c>
      <c r="B364" t="s">
        <v>6070</v>
      </c>
      <c r="C364" t="s">
        <v>6067</v>
      </c>
      <c r="D364">
        <v>2018</v>
      </c>
      <c r="E364" t="s">
        <v>6065</v>
      </c>
      <c r="F364" t="s">
        <v>6064</v>
      </c>
      <c r="G364" t="s">
        <v>6063</v>
      </c>
      <c r="H364" t="s">
        <v>5857</v>
      </c>
    </row>
    <row r="365" spans="1:8" x14ac:dyDescent="0.45">
      <c r="A365" t="s">
        <v>11760</v>
      </c>
      <c r="B365" t="s">
        <v>6061</v>
      </c>
      <c r="C365" t="s">
        <v>6058</v>
      </c>
      <c r="D365">
        <v>2017</v>
      </c>
      <c r="E365" t="s">
        <v>6056</v>
      </c>
      <c r="F365" t="s">
        <v>6055</v>
      </c>
      <c r="G365" t="s">
        <v>6054</v>
      </c>
      <c r="H365" t="s">
        <v>5857</v>
      </c>
    </row>
    <row r="366" spans="1:8" x14ac:dyDescent="0.45">
      <c r="A366" t="s">
        <v>11760</v>
      </c>
      <c r="B366" t="s">
        <v>6052</v>
      </c>
      <c r="C366" t="s">
        <v>6049</v>
      </c>
      <c r="D366">
        <v>2020</v>
      </c>
      <c r="E366" t="s">
        <v>6047</v>
      </c>
      <c r="F366" t="s">
        <v>6046</v>
      </c>
      <c r="G366" t="s">
        <v>6045</v>
      </c>
      <c r="H366" t="s">
        <v>5857</v>
      </c>
    </row>
    <row r="367" spans="1:8" x14ac:dyDescent="0.45">
      <c r="A367" t="s">
        <v>11760</v>
      </c>
      <c r="B367" t="s">
        <v>6043</v>
      </c>
      <c r="C367" t="s">
        <v>6041</v>
      </c>
      <c r="D367">
        <v>2020</v>
      </c>
      <c r="E367" t="s">
        <v>6039</v>
      </c>
      <c r="F367" t="s">
        <v>6038</v>
      </c>
      <c r="G367" t="s">
        <v>6037</v>
      </c>
      <c r="H367" t="s">
        <v>5857</v>
      </c>
    </row>
    <row r="368" spans="1:8" x14ac:dyDescent="0.45">
      <c r="A368" t="s">
        <v>11760</v>
      </c>
      <c r="B368" t="s">
        <v>6035</v>
      </c>
      <c r="C368" t="s">
        <v>6032</v>
      </c>
      <c r="D368">
        <v>2019</v>
      </c>
      <c r="E368" t="s">
        <v>6030</v>
      </c>
      <c r="F368" t="s">
        <v>6029</v>
      </c>
      <c r="G368" t="s">
        <v>6028</v>
      </c>
      <c r="H368" t="s">
        <v>5857</v>
      </c>
    </row>
    <row r="369" spans="1:8" x14ac:dyDescent="0.45">
      <c r="A369" t="s">
        <v>11760</v>
      </c>
      <c r="B369" t="s">
        <v>6025</v>
      </c>
      <c r="C369" t="s">
        <v>6023</v>
      </c>
      <c r="D369">
        <v>2017</v>
      </c>
      <c r="E369" t="s">
        <v>6021</v>
      </c>
      <c r="F369" t="s">
        <v>6020</v>
      </c>
      <c r="G369" t="s">
        <v>6019</v>
      </c>
      <c r="H369" t="s">
        <v>5857</v>
      </c>
    </row>
    <row r="370" spans="1:8" x14ac:dyDescent="0.45">
      <c r="A370" t="s">
        <v>11760</v>
      </c>
      <c r="B370" t="s">
        <v>6017</v>
      </c>
      <c r="C370" t="s">
        <v>6014</v>
      </c>
      <c r="D370">
        <v>2020</v>
      </c>
      <c r="E370" t="s">
        <v>6012</v>
      </c>
      <c r="F370" t="s">
        <v>6011</v>
      </c>
      <c r="G370" t="s">
        <v>6010</v>
      </c>
      <c r="H370" t="s">
        <v>5857</v>
      </c>
    </row>
    <row r="371" spans="1:8" x14ac:dyDescent="0.45">
      <c r="A371" t="s">
        <v>11760</v>
      </c>
      <c r="B371" t="s">
        <v>6008</v>
      </c>
      <c r="C371" t="s">
        <v>6006</v>
      </c>
      <c r="D371">
        <v>2019</v>
      </c>
      <c r="E371" t="s">
        <v>6004</v>
      </c>
      <c r="F371" t="s">
        <v>6003</v>
      </c>
      <c r="G371" t="s">
        <v>6002</v>
      </c>
      <c r="H371" t="s">
        <v>5857</v>
      </c>
    </row>
    <row r="372" spans="1:8" x14ac:dyDescent="0.45">
      <c r="A372" t="s">
        <v>11760</v>
      </c>
      <c r="B372" t="s">
        <v>6000</v>
      </c>
      <c r="C372" t="s">
        <v>1403</v>
      </c>
      <c r="D372">
        <v>2019</v>
      </c>
      <c r="E372" t="s">
        <v>5998</v>
      </c>
      <c r="F372" t="s">
        <v>5997</v>
      </c>
      <c r="G372" t="s">
        <v>5996</v>
      </c>
      <c r="H372" t="s">
        <v>5901</v>
      </c>
    </row>
    <row r="373" spans="1:8" x14ac:dyDescent="0.45">
      <c r="A373" t="s">
        <v>11760</v>
      </c>
      <c r="B373" t="s">
        <v>5993</v>
      </c>
      <c r="C373" t="s">
        <v>5990</v>
      </c>
      <c r="D373">
        <v>2017</v>
      </c>
      <c r="E373" t="s">
        <v>5988</v>
      </c>
      <c r="F373" t="s">
        <v>5987</v>
      </c>
      <c r="G373" t="s">
        <v>5986</v>
      </c>
      <c r="H373" t="s">
        <v>5857</v>
      </c>
    </row>
    <row r="374" spans="1:8" x14ac:dyDescent="0.45">
      <c r="A374" t="s">
        <v>11760</v>
      </c>
      <c r="B374" t="s">
        <v>5984</v>
      </c>
      <c r="C374" t="s">
        <v>431</v>
      </c>
      <c r="D374">
        <v>2019</v>
      </c>
      <c r="E374" t="s">
        <v>425</v>
      </c>
      <c r="F374" t="s">
        <v>5981</v>
      </c>
      <c r="G374" t="s">
        <v>5980</v>
      </c>
      <c r="H374" t="s">
        <v>5857</v>
      </c>
    </row>
    <row r="375" spans="1:8" x14ac:dyDescent="0.45">
      <c r="A375" t="s">
        <v>11760</v>
      </c>
      <c r="B375" t="s">
        <v>5978</v>
      </c>
      <c r="C375" t="s">
        <v>5975</v>
      </c>
      <c r="D375">
        <v>2019</v>
      </c>
      <c r="E375" t="s">
        <v>5973</v>
      </c>
      <c r="F375" t="s">
        <v>5972</v>
      </c>
      <c r="G375" t="s">
        <v>5971</v>
      </c>
      <c r="H375" t="s">
        <v>5857</v>
      </c>
    </row>
    <row r="376" spans="1:8" x14ac:dyDescent="0.45">
      <c r="A376" t="s">
        <v>11760</v>
      </c>
      <c r="B376" t="s">
        <v>5969</v>
      </c>
      <c r="C376" t="s">
        <v>5966</v>
      </c>
      <c r="D376">
        <v>2017</v>
      </c>
      <c r="E376" t="s">
        <v>5964</v>
      </c>
      <c r="F376" t="s">
        <v>5963</v>
      </c>
      <c r="G376" t="s">
        <v>5962</v>
      </c>
      <c r="H376" t="s">
        <v>5857</v>
      </c>
    </row>
    <row r="377" spans="1:8" x14ac:dyDescent="0.45">
      <c r="A377" t="s">
        <v>11760</v>
      </c>
      <c r="B377" t="s">
        <v>5960</v>
      </c>
      <c r="C377" t="s">
        <v>5957</v>
      </c>
      <c r="D377">
        <v>2019</v>
      </c>
      <c r="E377" t="s">
        <v>5955</v>
      </c>
      <c r="F377" t="s">
        <v>5954</v>
      </c>
      <c r="G377" t="s">
        <v>5953</v>
      </c>
      <c r="H377" t="s">
        <v>5857</v>
      </c>
    </row>
    <row r="378" spans="1:8" x14ac:dyDescent="0.45">
      <c r="A378" t="s">
        <v>11760</v>
      </c>
      <c r="B378" t="s">
        <v>5951</v>
      </c>
      <c r="C378" t="s">
        <v>5949</v>
      </c>
      <c r="D378">
        <v>2020</v>
      </c>
      <c r="E378" t="s">
        <v>5947</v>
      </c>
      <c r="F378" t="s">
        <v>5946</v>
      </c>
      <c r="G378" t="s">
        <v>5945</v>
      </c>
      <c r="H378" t="s">
        <v>5857</v>
      </c>
    </row>
    <row r="379" spans="1:8" x14ac:dyDescent="0.45">
      <c r="A379" t="s">
        <v>11760</v>
      </c>
      <c r="B379" t="s">
        <v>5943</v>
      </c>
      <c r="C379" t="s">
        <v>5940</v>
      </c>
      <c r="D379">
        <v>2019</v>
      </c>
      <c r="E379" t="s">
        <v>5938</v>
      </c>
      <c r="F379" t="s">
        <v>5937</v>
      </c>
      <c r="G379" t="s">
        <v>5936</v>
      </c>
      <c r="H379" t="s">
        <v>5857</v>
      </c>
    </row>
    <row r="380" spans="1:8" x14ac:dyDescent="0.45">
      <c r="A380" t="s">
        <v>11760</v>
      </c>
      <c r="B380" t="s">
        <v>5933</v>
      </c>
      <c r="C380" t="s">
        <v>5930</v>
      </c>
      <c r="D380">
        <v>2020</v>
      </c>
      <c r="E380" t="s">
        <v>567</v>
      </c>
      <c r="F380" t="s">
        <v>5929</v>
      </c>
      <c r="G380" t="s">
        <v>5928</v>
      </c>
      <c r="H380" t="s">
        <v>5857</v>
      </c>
    </row>
    <row r="381" spans="1:8" x14ac:dyDescent="0.45">
      <c r="A381" t="s">
        <v>11760</v>
      </c>
      <c r="B381" t="s">
        <v>5926</v>
      </c>
      <c r="C381" t="s">
        <v>5923</v>
      </c>
      <c r="D381">
        <v>2018</v>
      </c>
      <c r="E381" t="s">
        <v>5920</v>
      </c>
      <c r="F381" t="s">
        <v>5919</v>
      </c>
      <c r="G381" t="s">
        <v>5918</v>
      </c>
      <c r="H381" t="s">
        <v>5857</v>
      </c>
    </row>
    <row r="382" spans="1:8" x14ac:dyDescent="0.45">
      <c r="A382" t="s">
        <v>11760</v>
      </c>
      <c r="B382" t="s">
        <v>5916</v>
      </c>
      <c r="C382" t="s">
        <v>5913</v>
      </c>
      <c r="D382">
        <v>2018</v>
      </c>
      <c r="E382" t="s">
        <v>5911</v>
      </c>
      <c r="F382" t="s">
        <v>5910</v>
      </c>
      <c r="G382" t="s">
        <v>5909</v>
      </c>
      <c r="H382" t="s">
        <v>5857</v>
      </c>
    </row>
    <row r="383" spans="1:8" x14ac:dyDescent="0.45">
      <c r="A383" t="s">
        <v>11760</v>
      </c>
      <c r="B383" t="s">
        <v>5907</v>
      </c>
      <c r="C383" t="s">
        <v>2016</v>
      </c>
      <c r="D383">
        <v>2019</v>
      </c>
      <c r="E383" t="s">
        <v>5904</v>
      </c>
      <c r="F383" t="s">
        <v>5903</v>
      </c>
      <c r="G383" t="s">
        <v>5902</v>
      </c>
      <c r="H383" t="s">
        <v>5901</v>
      </c>
    </row>
    <row r="384" spans="1:8" x14ac:dyDescent="0.45">
      <c r="A384" t="s">
        <v>11760</v>
      </c>
      <c r="B384" t="s">
        <v>5899</v>
      </c>
      <c r="C384" t="s">
        <v>5896</v>
      </c>
      <c r="D384">
        <v>2020</v>
      </c>
      <c r="E384" t="s">
        <v>5894</v>
      </c>
      <c r="F384" t="s">
        <v>5893</v>
      </c>
      <c r="G384" t="s">
        <v>5892</v>
      </c>
      <c r="H384" t="s">
        <v>5857</v>
      </c>
    </row>
    <row r="385" spans="1:8" x14ac:dyDescent="0.45">
      <c r="A385" t="s">
        <v>11760</v>
      </c>
      <c r="B385" t="s">
        <v>5890</v>
      </c>
      <c r="C385" t="s">
        <v>2175</v>
      </c>
      <c r="D385">
        <v>2018</v>
      </c>
      <c r="E385" t="s">
        <v>5887</v>
      </c>
      <c r="F385" t="s">
        <v>5886</v>
      </c>
      <c r="G385" t="s">
        <v>5885</v>
      </c>
      <c r="H385" t="s">
        <v>5857</v>
      </c>
    </row>
    <row r="386" spans="1:8" x14ac:dyDescent="0.45">
      <c r="A386" t="s">
        <v>11760</v>
      </c>
      <c r="B386" t="s">
        <v>5883</v>
      </c>
      <c r="C386" t="s">
        <v>5880</v>
      </c>
      <c r="D386">
        <v>2017</v>
      </c>
      <c r="E386" t="s">
        <v>5878</v>
      </c>
      <c r="F386" t="s">
        <v>5877</v>
      </c>
      <c r="G386" t="s">
        <v>5876</v>
      </c>
      <c r="H386" t="s">
        <v>5857</v>
      </c>
    </row>
    <row r="387" spans="1:8" x14ac:dyDescent="0.45">
      <c r="A387" t="s">
        <v>11760</v>
      </c>
      <c r="B387" t="s">
        <v>5874</v>
      </c>
      <c r="C387" t="s">
        <v>5871</v>
      </c>
      <c r="D387">
        <v>2020</v>
      </c>
      <c r="E387" t="s">
        <v>5869</v>
      </c>
      <c r="F387" t="s">
        <v>5868</v>
      </c>
      <c r="G387" t="s">
        <v>5867</v>
      </c>
      <c r="H387" t="s">
        <v>5857</v>
      </c>
    </row>
    <row r="388" spans="1:8" x14ac:dyDescent="0.45">
      <c r="A388" t="s">
        <v>11760</v>
      </c>
      <c r="B388" t="s">
        <v>5864</v>
      </c>
      <c r="C388" t="s">
        <v>5862</v>
      </c>
      <c r="D388">
        <v>2019</v>
      </c>
      <c r="E388" t="s">
        <v>5860</v>
      </c>
      <c r="F388" t="s">
        <v>5859</v>
      </c>
      <c r="G388" t="s">
        <v>5858</v>
      </c>
      <c r="H388" t="s">
        <v>5857</v>
      </c>
    </row>
  </sheetData>
  <phoneticPr fontId="2" type="noConversion"/>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23486-7D0E-44EF-A254-9DD8AA2B9881}">
  <dimension ref="A1:BU327"/>
  <sheetViews>
    <sheetView topLeftCell="D1" workbookViewId="0">
      <selection activeCell="D34" sqref="D34"/>
    </sheetView>
  </sheetViews>
  <sheetFormatPr defaultColWidth="9.1328125" defaultRowHeight="12.75" x14ac:dyDescent="0.35"/>
  <cols>
    <col min="1" max="1" width="9.1328125" style="5" bestFit="1" customWidth="1"/>
    <col min="2" max="2" width="17.796875" style="5" bestFit="1" customWidth="1"/>
    <col min="3" max="3" width="255.53125" style="5" bestFit="1" customWidth="1"/>
    <col min="4" max="4" width="15.1328125" style="5" bestFit="1" customWidth="1"/>
    <col min="5" max="5" width="14.46484375" style="5" bestFit="1" customWidth="1"/>
    <col min="6" max="6" width="21.19921875" style="5" bestFit="1" customWidth="1"/>
    <col min="7" max="7" width="255.53125" style="5" bestFit="1" customWidth="1"/>
    <col min="8" max="8" width="24.796875" style="5" bestFit="1" customWidth="1"/>
    <col min="9" max="9" width="222" style="5" bestFit="1" customWidth="1"/>
    <col min="10" max="10" width="160" style="5" bestFit="1" customWidth="1"/>
    <col min="11" max="11" width="94.53125" style="5" bestFit="1" customWidth="1"/>
    <col min="12" max="12" width="26.1328125" style="5" bestFit="1" customWidth="1"/>
    <col min="13" max="13" width="20.86328125" style="5" bestFit="1" customWidth="1"/>
    <col min="14" max="14" width="11.53125" style="5" bestFit="1" customWidth="1"/>
    <col min="15" max="15" width="16.86328125" style="5" bestFit="1" customWidth="1"/>
    <col min="16" max="16" width="93.86328125" style="5" bestFit="1" customWidth="1"/>
    <col min="17" max="17" width="17.53125" style="5" bestFit="1" customWidth="1"/>
    <col min="18" max="18" width="27.33203125" style="5" bestFit="1" customWidth="1"/>
    <col min="19" max="19" width="46.86328125" style="5" bestFit="1" customWidth="1"/>
    <col min="20" max="20" width="17.6640625" style="5" bestFit="1" customWidth="1"/>
    <col min="21" max="21" width="18.19921875" style="5" bestFit="1" customWidth="1"/>
    <col min="22" max="22" width="16.1328125" style="5" bestFit="1" customWidth="1"/>
    <col min="23" max="23" width="255.53125" style="5" bestFit="1" customWidth="1"/>
    <col min="24" max="24" width="12.19921875" style="5" bestFit="1" customWidth="1"/>
    <col min="25" max="25" width="12.46484375" style="5" bestFit="1" customWidth="1"/>
    <col min="26" max="26" width="19.33203125" style="5" bestFit="1" customWidth="1"/>
    <col min="27" max="27" width="17.796875" style="5" bestFit="1" customWidth="1"/>
    <col min="28" max="29" width="255.53125" style="5" bestFit="1" customWidth="1"/>
    <col min="30" max="30" width="15.1328125" style="5" bestFit="1" customWidth="1"/>
    <col min="31" max="31" width="24.796875" style="5" bestFit="1" customWidth="1"/>
    <col min="32" max="32" width="14.53125" style="5" bestFit="1" customWidth="1"/>
    <col min="33" max="33" width="17.86328125" style="5" bestFit="1" customWidth="1"/>
    <col min="34" max="34" width="22.86328125" style="5" bestFit="1" customWidth="1"/>
    <col min="35" max="35" width="23.53125" style="5" bestFit="1" customWidth="1"/>
    <col min="36" max="36" width="26.796875" style="5" bestFit="1" customWidth="1"/>
    <col min="37" max="37" width="21.796875" style="5" bestFit="1" customWidth="1"/>
    <col min="38" max="38" width="24.46484375" style="5" bestFit="1" customWidth="1"/>
    <col min="39" max="39" width="11.33203125" style="5" bestFit="1" customWidth="1"/>
    <col min="40" max="40" width="15.46484375" style="5" bestFit="1" customWidth="1"/>
    <col min="41" max="41" width="19.19921875" style="5" bestFit="1" customWidth="1"/>
    <col min="42" max="43" width="9.46484375" style="5" bestFit="1" customWidth="1"/>
    <col min="44" max="44" width="16.19921875" style="5" bestFit="1" customWidth="1"/>
    <col min="45" max="45" width="21.46484375" style="5" bestFit="1" customWidth="1"/>
    <col min="46" max="46" width="25.19921875" style="5" bestFit="1" customWidth="1"/>
    <col min="47" max="48" width="17.46484375" style="5" bestFit="1" customWidth="1"/>
    <col min="49" max="49" width="9.6640625" style="5" bestFit="1" customWidth="1"/>
    <col min="50" max="50" width="8" style="5" bestFit="1" customWidth="1"/>
    <col min="51" max="51" width="14.1328125" style="5" bestFit="1" customWidth="1"/>
    <col min="52" max="52" width="13.53125" style="5" bestFit="1" customWidth="1"/>
    <col min="53" max="53" width="14.53125" style="5" bestFit="1" customWidth="1"/>
    <col min="54" max="54" width="17.6640625" style="5" bestFit="1" customWidth="1"/>
    <col min="55" max="55" width="11.86328125" style="5" bestFit="1" customWidth="1"/>
    <col min="56" max="56" width="11.19921875" style="5" bestFit="1" customWidth="1"/>
    <col min="57" max="57" width="21" style="5" bestFit="1" customWidth="1"/>
    <col min="58" max="58" width="36.796875" style="5" bestFit="1" customWidth="1"/>
    <col min="59" max="59" width="50.1328125" style="5" bestFit="1" customWidth="1"/>
    <col min="60" max="60" width="11.33203125" style="5" bestFit="1" customWidth="1"/>
    <col min="61" max="61" width="18.796875" style="5" bestFit="1" customWidth="1"/>
    <col min="62" max="62" width="18.19921875" style="5" bestFit="1" customWidth="1"/>
    <col min="63" max="63" width="17" style="5" bestFit="1" customWidth="1"/>
    <col min="64" max="64" width="21.86328125" style="5" bestFit="1" customWidth="1"/>
    <col min="65" max="65" width="16.796875" style="5" bestFit="1" customWidth="1"/>
    <col min="66" max="66" width="13.53125" style="5" bestFit="1" customWidth="1"/>
    <col min="67" max="67" width="12.46484375" style="5" bestFit="1" customWidth="1"/>
    <col min="68" max="68" width="26.6640625" style="5" bestFit="1" customWidth="1"/>
    <col min="69" max="69" width="19.86328125" style="5" bestFit="1" customWidth="1"/>
    <col min="70" max="70" width="17.796875" style="5" bestFit="1" customWidth="1"/>
    <col min="71" max="71" width="15.53125" style="5" bestFit="1" customWidth="1"/>
    <col min="72" max="72" width="20.86328125" style="5" bestFit="1" customWidth="1"/>
    <col min="73" max="73" width="30.1328125" style="5" bestFit="1" customWidth="1"/>
    <col min="74" max="16384" width="9.1328125" style="5"/>
  </cols>
  <sheetData>
    <row r="1" spans="1:73" x14ac:dyDescent="0.35">
      <c r="A1" s="5" t="s">
        <v>385</v>
      </c>
      <c r="B1" s="5" t="s">
        <v>11758</v>
      </c>
      <c r="C1" s="5" t="s">
        <v>1</v>
      </c>
      <c r="D1" s="5" t="s">
        <v>11757</v>
      </c>
      <c r="E1" s="5" t="s">
        <v>11756</v>
      </c>
      <c r="F1" s="5" t="s">
        <v>11755</v>
      </c>
      <c r="G1" s="5" t="s">
        <v>11754</v>
      </c>
      <c r="H1" s="5" t="s">
        <v>11753</v>
      </c>
      <c r="I1" s="5" t="s">
        <v>11752</v>
      </c>
      <c r="J1" s="5" t="s">
        <v>11751</v>
      </c>
      <c r="K1" s="5" t="s">
        <v>11750</v>
      </c>
      <c r="L1" s="5" t="s">
        <v>11749</v>
      </c>
      <c r="M1" s="5" t="s">
        <v>11748</v>
      </c>
      <c r="N1" s="5" t="s">
        <v>11747</v>
      </c>
      <c r="O1" s="5" t="s">
        <v>9073</v>
      </c>
      <c r="P1" s="5" t="s">
        <v>11746</v>
      </c>
      <c r="Q1" s="5" t="s">
        <v>11745</v>
      </c>
      <c r="R1" s="5" t="s">
        <v>11744</v>
      </c>
      <c r="S1" s="5" t="s">
        <v>11743</v>
      </c>
      <c r="T1" s="5" t="s">
        <v>11742</v>
      </c>
      <c r="U1" s="5" t="s">
        <v>591</v>
      </c>
      <c r="V1" s="5" t="s">
        <v>11741</v>
      </c>
      <c r="W1" s="5" t="s">
        <v>14</v>
      </c>
      <c r="X1" s="5" t="s">
        <v>11740</v>
      </c>
      <c r="Y1" s="5" t="s">
        <v>11739</v>
      </c>
      <c r="Z1" s="5" t="s">
        <v>11738</v>
      </c>
      <c r="AA1" s="5" t="s">
        <v>11737</v>
      </c>
      <c r="AB1" s="5" t="s">
        <v>11736</v>
      </c>
      <c r="AC1" s="5" t="s">
        <v>11735</v>
      </c>
      <c r="AD1" s="5" t="s">
        <v>11734</v>
      </c>
      <c r="AE1" s="5" t="s">
        <v>11733</v>
      </c>
      <c r="AF1" s="5" t="s">
        <v>11732</v>
      </c>
      <c r="AG1" s="5" t="s">
        <v>11731</v>
      </c>
      <c r="AH1" s="5" t="s">
        <v>11730</v>
      </c>
      <c r="AI1" s="5" t="s">
        <v>11729</v>
      </c>
      <c r="AJ1" s="5" t="s">
        <v>11728</v>
      </c>
      <c r="AK1" s="5" t="s">
        <v>11727</v>
      </c>
      <c r="AL1" s="5" t="s">
        <v>11726</v>
      </c>
      <c r="AM1" s="5" t="s">
        <v>8</v>
      </c>
      <c r="AN1" s="5" t="s">
        <v>11725</v>
      </c>
      <c r="AO1" s="5" t="s">
        <v>11724</v>
      </c>
      <c r="AP1" s="5" t="s">
        <v>11</v>
      </c>
      <c r="AQ1" s="5" t="s">
        <v>11723</v>
      </c>
      <c r="AR1" s="5" t="s">
        <v>5851</v>
      </c>
      <c r="AS1" s="5" t="s">
        <v>11722</v>
      </c>
      <c r="AT1" s="5" t="s">
        <v>11721</v>
      </c>
      <c r="AU1" s="5" t="s">
        <v>11720</v>
      </c>
      <c r="AV1" s="5" t="s">
        <v>597</v>
      </c>
      <c r="AW1" s="5" t="s">
        <v>5</v>
      </c>
      <c r="AX1" s="5" t="s">
        <v>6</v>
      </c>
      <c r="AY1" s="5" t="s">
        <v>11719</v>
      </c>
      <c r="AZ1" s="5" t="s">
        <v>11718</v>
      </c>
      <c r="BA1" s="5" t="s">
        <v>11717</v>
      </c>
      <c r="BB1" s="5" t="s">
        <v>11716</v>
      </c>
      <c r="BC1" s="5" t="s">
        <v>596</v>
      </c>
      <c r="BD1" s="5" t="s">
        <v>595</v>
      </c>
      <c r="BE1" s="5" t="s">
        <v>11715</v>
      </c>
      <c r="BF1" s="5" t="s">
        <v>13</v>
      </c>
      <c r="BG1" s="5" t="s">
        <v>11714</v>
      </c>
      <c r="BH1" s="5" t="s">
        <v>11713</v>
      </c>
      <c r="BI1" s="5" t="s">
        <v>11712</v>
      </c>
      <c r="BJ1" s="5" t="s">
        <v>11711</v>
      </c>
      <c r="BK1" s="5" t="s">
        <v>11710</v>
      </c>
      <c r="BL1" s="5" t="s">
        <v>11709</v>
      </c>
      <c r="BM1" s="5" t="s">
        <v>11708</v>
      </c>
      <c r="BN1" s="5" t="s">
        <v>11707</v>
      </c>
      <c r="BO1" s="5" t="s">
        <v>11706</v>
      </c>
      <c r="BP1" s="5" t="s">
        <v>11705</v>
      </c>
      <c r="BQ1" s="5" t="s">
        <v>11704</v>
      </c>
      <c r="BR1" s="5" t="s">
        <v>11703</v>
      </c>
      <c r="BS1" s="5" t="s">
        <v>11702</v>
      </c>
      <c r="BT1" s="5" t="s">
        <v>11701</v>
      </c>
      <c r="BU1" s="5" t="s">
        <v>11700</v>
      </c>
    </row>
    <row r="2" spans="1:73" x14ac:dyDescent="0.35">
      <c r="A2" s="5" t="s">
        <v>11761</v>
      </c>
      <c r="B2" s="5" t="s">
        <v>9095</v>
      </c>
      <c r="C2" s="5" t="s">
        <v>10879</v>
      </c>
      <c r="D2" s="5" t="s">
        <v>9084</v>
      </c>
      <c r="E2" s="5" t="s">
        <v>9084</v>
      </c>
      <c r="F2" s="5" t="s">
        <v>9084</v>
      </c>
      <c r="G2" s="5" t="s">
        <v>1404</v>
      </c>
      <c r="H2" s="5" t="s">
        <v>9084</v>
      </c>
      <c r="I2" s="5" t="s">
        <v>9084</v>
      </c>
      <c r="J2" s="5" t="s">
        <v>6467</v>
      </c>
      <c r="K2" s="5" t="s">
        <v>11699</v>
      </c>
      <c r="L2" s="5" t="s">
        <v>9084</v>
      </c>
      <c r="M2" s="5" t="s">
        <v>9084</v>
      </c>
      <c r="N2" s="5" t="s">
        <v>9084</v>
      </c>
      <c r="O2" s="5" t="s">
        <v>9084</v>
      </c>
      <c r="P2" s="5" t="s">
        <v>9084</v>
      </c>
      <c r="Q2" s="5" t="s">
        <v>9084</v>
      </c>
      <c r="R2" s="5" t="s">
        <v>9084</v>
      </c>
      <c r="S2" s="5" t="s">
        <v>9084</v>
      </c>
      <c r="T2" s="5" t="s">
        <v>9084</v>
      </c>
      <c r="U2" s="5" t="s">
        <v>9084</v>
      </c>
      <c r="V2" s="5" t="s">
        <v>9084</v>
      </c>
      <c r="W2" s="5" t="s">
        <v>11698</v>
      </c>
      <c r="X2" s="5" t="s">
        <v>9084</v>
      </c>
      <c r="Y2" s="5" t="s">
        <v>9084</v>
      </c>
      <c r="Z2" s="5" t="s">
        <v>9084</v>
      </c>
      <c r="AA2" s="5" t="s">
        <v>9084</v>
      </c>
      <c r="AB2" s="5" t="s">
        <v>10877</v>
      </c>
      <c r="AC2" s="5" t="s">
        <v>9084</v>
      </c>
      <c r="AD2" s="5" t="s">
        <v>9084</v>
      </c>
      <c r="AE2" s="5" t="s">
        <v>9084</v>
      </c>
      <c r="AF2" s="5" t="s">
        <v>9084</v>
      </c>
      <c r="AG2" s="5" t="s">
        <v>9084</v>
      </c>
      <c r="AH2" s="5" t="s">
        <v>9084</v>
      </c>
      <c r="AI2" s="5" t="s">
        <v>9084</v>
      </c>
      <c r="AJ2" s="5" t="s">
        <v>9084</v>
      </c>
      <c r="AK2" s="5" t="s">
        <v>9084</v>
      </c>
      <c r="AL2" s="5" t="s">
        <v>9084</v>
      </c>
      <c r="AM2" s="5" t="s">
        <v>9084</v>
      </c>
      <c r="AN2" s="5" t="s">
        <v>9084</v>
      </c>
      <c r="AO2" s="5" t="s">
        <v>9084</v>
      </c>
      <c r="AP2" s="5" t="s">
        <v>11697</v>
      </c>
      <c r="AQ2" s="5" t="s">
        <v>11696</v>
      </c>
      <c r="AR2" s="5" t="s">
        <v>9084</v>
      </c>
      <c r="AS2" s="5" t="s">
        <v>9084</v>
      </c>
      <c r="AT2" s="5" t="s">
        <v>9084</v>
      </c>
      <c r="AU2" s="5" t="s">
        <v>9199</v>
      </c>
      <c r="AV2" s="5">
        <v>2018</v>
      </c>
      <c r="AW2" s="5">
        <v>24</v>
      </c>
      <c r="AX2" s="5">
        <v>3</v>
      </c>
      <c r="AY2" s="5" t="s">
        <v>9084</v>
      </c>
      <c r="AZ2" s="5" t="s">
        <v>9084</v>
      </c>
      <c r="BA2" s="5" t="s">
        <v>9084</v>
      </c>
      <c r="BB2" s="5" t="s">
        <v>9084</v>
      </c>
      <c r="BC2" s="5">
        <v>122</v>
      </c>
      <c r="BD2" s="5">
        <v>126</v>
      </c>
      <c r="BE2" s="5" t="s">
        <v>9084</v>
      </c>
      <c r="BF2" s="5" t="s">
        <v>6465</v>
      </c>
      <c r="BG2" s="5" t="str">
        <f>HYPERLINK("http://dx.doi.org/10.1097/PPO.0000000000000318","http://dx.doi.org/10.1097/PPO.0000000000000318")</f>
        <v>http://dx.doi.org/10.1097/PPO.0000000000000318</v>
      </c>
      <c r="BH2" s="5" t="s">
        <v>9084</v>
      </c>
      <c r="BI2" s="5" t="s">
        <v>9084</v>
      </c>
      <c r="BJ2" s="5" t="s">
        <v>9084</v>
      </c>
      <c r="BK2" s="5" t="s">
        <v>9084</v>
      </c>
      <c r="BL2" s="5" t="s">
        <v>9084</v>
      </c>
      <c r="BM2" s="5" t="s">
        <v>9084</v>
      </c>
      <c r="BN2" s="5" t="s">
        <v>9084</v>
      </c>
      <c r="BO2" s="5">
        <v>29794537</v>
      </c>
      <c r="BP2" s="5" t="s">
        <v>9084</v>
      </c>
      <c r="BQ2" s="5" t="s">
        <v>9084</v>
      </c>
      <c r="BR2" s="5" t="s">
        <v>9084</v>
      </c>
      <c r="BS2" s="5" t="s">
        <v>9084</v>
      </c>
      <c r="BT2" s="5" t="s">
        <v>11695</v>
      </c>
      <c r="BU2" s="5" t="str">
        <f>HYPERLINK("https%3A%2F%2Fwww.webofscience.com%2Fwos%2Fwoscc%2Ffull-record%2FWOS:000434381000004","View Full Record in Web of Science")</f>
        <v>View Full Record in Web of Science</v>
      </c>
    </row>
    <row r="3" spans="1:73" x14ac:dyDescent="0.35">
      <c r="A3" s="5" t="s">
        <v>11761</v>
      </c>
      <c r="B3" s="5" t="s">
        <v>9095</v>
      </c>
      <c r="C3" s="5" t="s">
        <v>11694</v>
      </c>
      <c r="D3" s="5" t="s">
        <v>9084</v>
      </c>
      <c r="E3" s="5" t="s">
        <v>9084</v>
      </c>
      <c r="F3" s="5" t="s">
        <v>9084</v>
      </c>
      <c r="G3" s="5" t="s">
        <v>11693</v>
      </c>
      <c r="H3" s="5" t="s">
        <v>9084</v>
      </c>
      <c r="I3" s="5" t="s">
        <v>9084</v>
      </c>
      <c r="J3" s="5" t="s">
        <v>5957</v>
      </c>
      <c r="K3" s="5" t="s">
        <v>11692</v>
      </c>
      <c r="L3" s="5" t="s">
        <v>9084</v>
      </c>
      <c r="M3" s="5" t="s">
        <v>9084</v>
      </c>
      <c r="N3" s="5" t="s">
        <v>9084</v>
      </c>
      <c r="O3" s="5" t="s">
        <v>9084</v>
      </c>
      <c r="P3" s="5" t="s">
        <v>9084</v>
      </c>
      <c r="Q3" s="5" t="s">
        <v>9084</v>
      </c>
      <c r="R3" s="5" t="s">
        <v>9084</v>
      </c>
      <c r="S3" s="5" t="s">
        <v>9084</v>
      </c>
      <c r="T3" s="5" t="s">
        <v>9084</v>
      </c>
      <c r="U3" s="5" t="s">
        <v>9084</v>
      </c>
      <c r="V3" s="5" t="s">
        <v>9084</v>
      </c>
      <c r="W3" s="5" t="s">
        <v>11691</v>
      </c>
      <c r="X3" s="5" t="s">
        <v>9084</v>
      </c>
      <c r="Y3" s="5" t="s">
        <v>9084</v>
      </c>
      <c r="Z3" s="5" t="s">
        <v>9084</v>
      </c>
      <c r="AA3" s="5" t="s">
        <v>9084</v>
      </c>
      <c r="AB3" s="5" t="s">
        <v>9084</v>
      </c>
      <c r="AC3" s="5" t="s">
        <v>9084</v>
      </c>
      <c r="AD3" s="5" t="s">
        <v>9084</v>
      </c>
      <c r="AE3" s="5" t="s">
        <v>9084</v>
      </c>
      <c r="AF3" s="5" t="s">
        <v>9084</v>
      </c>
      <c r="AG3" s="5" t="s">
        <v>9084</v>
      </c>
      <c r="AH3" s="5" t="s">
        <v>9084</v>
      </c>
      <c r="AI3" s="5" t="s">
        <v>9084</v>
      </c>
      <c r="AJ3" s="5" t="s">
        <v>9084</v>
      </c>
      <c r="AK3" s="5" t="s">
        <v>9084</v>
      </c>
      <c r="AL3" s="5" t="s">
        <v>9084</v>
      </c>
      <c r="AM3" s="5" t="s">
        <v>9084</v>
      </c>
      <c r="AN3" s="5" t="s">
        <v>9084</v>
      </c>
      <c r="AO3" s="5" t="s">
        <v>9084</v>
      </c>
      <c r="AP3" s="5" t="s">
        <v>11690</v>
      </c>
      <c r="AQ3" s="5" t="s">
        <v>11689</v>
      </c>
      <c r="AR3" s="5" t="s">
        <v>9084</v>
      </c>
      <c r="AS3" s="5" t="s">
        <v>9084</v>
      </c>
      <c r="AT3" s="5" t="s">
        <v>9084</v>
      </c>
      <c r="AU3" s="5" t="s">
        <v>9420</v>
      </c>
      <c r="AV3" s="5">
        <v>2019</v>
      </c>
      <c r="AW3" s="5">
        <v>61</v>
      </c>
      <c r="AX3" s="5">
        <v>2</v>
      </c>
      <c r="AY3" s="5" t="s">
        <v>9084</v>
      </c>
      <c r="AZ3" s="5" t="s">
        <v>9084</v>
      </c>
      <c r="BA3" s="5" t="s">
        <v>9084</v>
      </c>
      <c r="BB3" s="5" t="s">
        <v>9084</v>
      </c>
      <c r="BC3" s="5">
        <v>589</v>
      </c>
      <c r="BD3" s="5">
        <v>630</v>
      </c>
      <c r="BE3" s="5" t="s">
        <v>9084</v>
      </c>
      <c r="BF3" s="5" t="s">
        <v>5955</v>
      </c>
      <c r="BG3" s="5" t="str">
        <f>HYPERLINK("http://dx.doi.org/10.1007/s10115-018-1323-6","http://dx.doi.org/10.1007/s10115-018-1323-6")</f>
        <v>http://dx.doi.org/10.1007/s10115-018-1323-6</v>
      </c>
      <c r="BH3" s="5" t="s">
        <v>9084</v>
      </c>
      <c r="BI3" s="5" t="s">
        <v>9084</v>
      </c>
      <c r="BJ3" s="5" t="s">
        <v>9084</v>
      </c>
      <c r="BK3" s="5" t="s">
        <v>9084</v>
      </c>
      <c r="BL3" s="5" t="s">
        <v>9084</v>
      </c>
      <c r="BM3" s="5" t="s">
        <v>9084</v>
      </c>
      <c r="BN3" s="5" t="s">
        <v>9084</v>
      </c>
      <c r="BO3" s="5" t="s">
        <v>9084</v>
      </c>
      <c r="BP3" s="5" t="s">
        <v>9084</v>
      </c>
      <c r="BQ3" s="5" t="s">
        <v>9084</v>
      </c>
      <c r="BR3" s="5" t="s">
        <v>9084</v>
      </c>
      <c r="BS3" s="5" t="s">
        <v>9084</v>
      </c>
      <c r="BT3" s="5" t="s">
        <v>11688</v>
      </c>
      <c r="BU3" s="5" t="str">
        <f>HYPERLINK("https%3A%2F%2Fwww.webofscience.com%2Fwos%2Fwoscc%2Ffull-record%2FWOS:000483692100001","View Full Record in Web of Science")</f>
        <v>View Full Record in Web of Science</v>
      </c>
    </row>
    <row r="4" spans="1:73" x14ac:dyDescent="0.35">
      <c r="A4" s="5" t="s">
        <v>11761</v>
      </c>
      <c r="B4" s="5" t="s">
        <v>9095</v>
      </c>
      <c r="C4" s="5" t="s">
        <v>11687</v>
      </c>
      <c r="D4" s="5" t="s">
        <v>9084</v>
      </c>
      <c r="E4" s="5" t="s">
        <v>9084</v>
      </c>
      <c r="F4" s="5" t="s">
        <v>9084</v>
      </c>
      <c r="G4" s="5" t="s">
        <v>2534</v>
      </c>
      <c r="H4" s="5" t="s">
        <v>9084</v>
      </c>
      <c r="I4" s="5" t="s">
        <v>9084</v>
      </c>
      <c r="J4" s="5" t="s">
        <v>8643</v>
      </c>
      <c r="K4" s="5" t="s">
        <v>10687</v>
      </c>
      <c r="L4" s="5" t="s">
        <v>9084</v>
      </c>
      <c r="M4" s="5" t="s">
        <v>9084</v>
      </c>
      <c r="N4" s="5" t="s">
        <v>9084</v>
      </c>
      <c r="O4" s="5" t="s">
        <v>9084</v>
      </c>
      <c r="P4" s="5" t="s">
        <v>9084</v>
      </c>
      <c r="Q4" s="5" t="s">
        <v>9084</v>
      </c>
      <c r="R4" s="5" t="s">
        <v>9084</v>
      </c>
      <c r="S4" s="5" t="s">
        <v>9084</v>
      </c>
      <c r="T4" s="5" t="s">
        <v>9084</v>
      </c>
      <c r="U4" s="5" t="s">
        <v>9084</v>
      </c>
      <c r="V4" s="5" t="s">
        <v>9084</v>
      </c>
      <c r="W4" s="5" t="s">
        <v>11686</v>
      </c>
      <c r="X4" s="5" t="s">
        <v>9084</v>
      </c>
      <c r="Y4" s="5" t="s">
        <v>9084</v>
      </c>
      <c r="Z4" s="5" t="s">
        <v>9084</v>
      </c>
      <c r="AA4" s="5" t="s">
        <v>9084</v>
      </c>
      <c r="AB4" s="5" t="s">
        <v>9084</v>
      </c>
      <c r="AC4" s="5" t="s">
        <v>11685</v>
      </c>
      <c r="AD4" s="5" t="s">
        <v>9084</v>
      </c>
      <c r="AE4" s="5" t="s">
        <v>9084</v>
      </c>
      <c r="AF4" s="5" t="s">
        <v>9084</v>
      </c>
      <c r="AG4" s="5" t="s">
        <v>9084</v>
      </c>
      <c r="AH4" s="5" t="s">
        <v>9084</v>
      </c>
      <c r="AI4" s="5" t="s">
        <v>9084</v>
      </c>
      <c r="AJ4" s="5" t="s">
        <v>9084</v>
      </c>
      <c r="AK4" s="5" t="s">
        <v>9084</v>
      </c>
      <c r="AL4" s="5" t="s">
        <v>9084</v>
      </c>
      <c r="AM4" s="5" t="s">
        <v>9084</v>
      </c>
      <c r="AN4" s="5" t="s">
        <v>9084</v>
      </c>
      <c r="AO4" s="5" t="s">
        <v>9084</v>
      </c>
      <c r="AP4" s="5" t="s">
        <v>10684</v>
      </c>
      <c r="AQ4" s="5" t="s">
        <v>10683</v>
      </c>
      <c r="AR4" s="5" t="s">
        <v>9084</v>
      </c>
      <c r="AS4" s="5" t="s">
        <v>9084</v>
      </c>
      <c r="AT4" s="5" t="s">
        <v>9084</v>
      </c>
      <c r="AU4" s="5" t="s">
        <v>11684</v>
      </c>
      <c r="AV4" s="5">
        <v>2024</v>
      </c>
      <c r="AW4" s="5">
        <v>27</v>
      </c>
      <c r="AX4" s="5">
        <v>24</v>
      </c>
      <c r="AY4" s="5" t="s">
        <v>9084</v>
      </c>
      <c r="AZ4" s="5" t="s">
        <v>9084</v>
      </c>
      <c r="BA4" s="5" t="s">
        <v>9084</v>
      </c>
      <c r="BB4" s="5" t="s">
        <v>9084</v>
      </c>
      <c r="BC4" s="5">
        <v>4642</v>
      </c>
      <c r="BD4" s="5">
        <v>4658</v>
      </c>
      <c r="BE4" s="5" t="s">
        <v>9084</v>
      </c>
      <c r="BF4" s="5" t="s">
        <v>8641</v>
      </c>
      <c r="BG4" s="5" t="str">
        <f>HYPERLINK("http://dx.doi.org/10.1080/13683500.2023.2288665","http://dx.doi.org/10.1080/13683500.2023.2288665")</f>
        <v>http://dx.doi.org/10.1080/13683500.2023.2288665</v>
      </c>
      <c r="BH4" s="5" t="s">
        <v>9084</v>
      </c>
      <c r="BI4" s="5" t="s">
        <v>9545</v>
      </c>
      <c r="BJ4" s="5" t="s">
        <v>9084</v>
      </c>
      <c r="BK4" s="5" t="s">
        <v>9084</v>
      </c>
      <c r="BL4" s="5" t="s">
        <v>9084</v>
      </c>
      <c r="BM4" s="5" t="s">
        <v>9084</v>
      </c>
      <c r="BN4" s="5" t="s">
        <v>9084</v>
      </c>
      <c r="BO4" s="5" t="s">
        <v>9084</v>
      </c>
      <c r="BP4" s="5" t="s">
        <v>9084</v>
      </c>
      <c r="BQ4" s="5" t="s">
        <v>9084</v>
      </c>
      <c r="BR4" s="5" t="s">
        <v>9084</v>
      </c>
      <c r="BS4" s="5" t="s">
        <v>9084</v>
      </c>
      <c r="BT4" s="5" t="s">
        <v>11683</v>
      </c>
      <c r="BU4" s="5" t="str">
        <f>HYPERLINK("https%3A%2F%2Fwww.webofscience.com%2Fwos%2Fwoscc%2Ffull-record%2FWOS:001115490800001","View Full Record in Web of Science")</f>
        <v>View Full Record in Web of Science</v>
      </c>
    </row>
    <row r="5" spans="1:73" x14ac:dyDescent="0.35">
      <c r="A5" s="5" t="s">
        <v>11761</v>
      </c>
      <c r="B5" s="5" t="s">
        <v>9095</v>
      </c>
      <c r="C5" s="5" t="s">
        <v>11682</v>
      </c>
      <c r="D5" s="5" t="s">
        <v>9084</v>
      </c>
      <c r="E5" s="5" t="s">
        <v>9084</v>
      </c>
      <c r="F5" s="5" t="s">
        <v>9084</v>
      </c>
      <c r="G5" s="5" t="s">
        <v>11681</v>
      </c>
      <c r="H5" s="5" t="s">
        <v>9084</v>
      </c>
      <c r="I5" s="5" t="s">
        <v>9084</v>
      </c>
      <c r="J5" s="5" t="s">
        <v>5219</v>
      </c>
      <c r="K5" s="5" t="s">
        <v>9847</v>
      </c>
      <c r="L5" s="5" t="s">
        <v>9084</v>
      </c>
      <c r="M5" s="5" t="s">
        <v>9084</v>
      </c>
      <c r="N5" s="5" t="s">
        <v>9084</v>
      </c>
      <c r="O5" s="5" t="s">
        <v>9084</v>
      </c>
      <c r="P5" s="5" t="s">
        <v>9084</v>
      </c>
      <c r="Q5" s="5" t="s">
        <v>9084</v>
      </c>
      <c r="R5" s="5" t="s">
        <v>9084</v>
      </c>
      <c r="S5" s="5" t="s">
        <v>9084</v>
      </c>
      <c r="T5" s="5" t="s">
        <v>9084</v>
      </c>
      <c r="U5" s="5" t="s">
        <v>9084</v>
      </c>
      <c r="V5" s="5" t="s">
        <v>9084</v>
      </c>
      <c r="W5" s="5" t="s">
        <v>5217</v>
      </c>
      <c r="X5" s="5" t="s">
        <v>9084</v>
      </c>
      <c r="Y5" s="5" t="s">
        <v>9084</v>
      </c>
      <c r="Z5" s="5" t="s">
        <v>9084</v>
      </c>
      <c r="AA5" s="5" t="s">
        <v>9084</v>
      </c>
      <c r="AB5" s="5" t="s">
        <v>9084</v>
      </c>
      <c r="AC5" s="5" t="s">
        <v>9084</v>
      </c>
      <c r="AD5" s="5" t="s">
        <v>9084</v>
      </c>
      <c r="AE5" s="5" t="s">
        <v>9084</v>
      </c>
      <c r="AF5" s="5" t="s">
        <v>9084</v>
      </c>
      <c r="AG5" s="5" t="s">
        <v>9084</v>
      </c>
      <c r="AH5" s="5" t="s">
        <v>9084</v>
      </c>
      <c r="AI5" s="5" t="s">
        <v>9084</v>
      </c>
      <c r="AJ5" s="5" t="s">
        <v>9084</v>
      </c>
      <c r="AK5" s="5" t="s">
        <v>9084</v>
      </c>
      <c r="AL5" s="5" t="s">
        <v>9084</v>
      </c>
      <c r="AM5" s="5" t="s">
        <v>9084</v>
      </c>
      <c r="AN5" s="5" t="s">
        <v>9084</v>
      </c>
      <c r="AO5" s="5" t="s">
        <v>9084</v>
      </c>
      <c r="AP5" s="5" t="s">
        <v>9845</v>
      </c>
      <c r="AQ5" s="5" t="s">
        <v>9844</v>
      </c>
      <c r="AR5" s="5" t="s">
        <v>9084</v>
      </c>
      <c r="AS5" s="5" t="s">
        <v>9084</v>
      </c>
      <c r="AT5" s="5" t="s">
        <v>9084</v>
      </c>
      <c r="AU5" s="5" t="s">
        <v>9696</v>
      </c>
      <c r="AV5" s="5">
        <v>2024</v>
      </c>
      <c r="AW5" s="5">
        <v>153</v>
      </c>
      <c r="AX5" s="5" t="s">
        <v>9084</v>
      </c>
      <c r="AY5" s="5" t="s">
        <v>9084</v>
      </c>
      <c r="AZ5" s="5" t="s">
        <v>9084</v>
      </c>
      <c r="BA5" s="5" t="s">
        <v>9084</v>
      </c>
      <c r="BB5" s="5" t="s">
        <v>9084</v>
      </c>
      <c r="BC5" s="5" t="s">
        <v>9084</v>
      </c>
      <c r="BD5" s="5" t="s">
        <v>9084</v>
      </c>
      <c r="BE5" s="5">
        <v>102333</v>
      </c>
      <c r="BF5" s="5" t="s">
        <v>8362</v>
      </c>
      <c r="BG5" s="5" t="str">
        <f>HYPERLINK("http://dx.doi.org/10.1016/j.datak.2024.102333","http://dx.doi.org/10.1016/j.datak.2024.102333")</f>
        <v>http://dx.doi.org/10.1016/j.datak.2024.102333</v>
      </c>
      <c r="BH5" s="5" t="s">
        <v>9084</v>
      </c>
      <c r="BI5" s="5" t="s">
        <v>11680</v>
      </c>
      <c r="BJ5" s="5" t="s">
        <v>9084</v>
      </c>
      <c r="BK5" s="5" t="s">
        <v>9084</v>
      </c>
      <c r="BL5" s="5" t="s">
        <v>9084</v>
      </c>
      <c r="BM5" s="5" t="s">
        <v>9084</v>
      </c>
      <c r="BN5" s="5" t="s">
        <v>9084</v>
      </c>
      <c r="BO5" s="5" t="s">
        <v>9084</v>
      </c>
      <c r="BP5" s="5" t="s">
        <v>9084</v>
      </c>
      <c r="BQ5" s="5" t="s">
        <v>9084</v>
      </c>
      <c r="BR5" s="5" t="s">
        <v>9084</v>
      </c>
      <c r="BS5" s="5" t="s">
        <v>9084</v>
      </c>
      <c r="BT5" s="5" t="s">
        <v>11679</v>
      </c>
      <c r="BU5" s="5" t="str">
        <f>HYPERLINK("https%3A%2F%2Fwww.webofscience.com%2Fwos%2Fwoscc%2Ffull-record%2FWOS:001258655300001","View Full Record in Web of Science")</f>
        <v>View Full Record in Web of Science</v>
      </c>
    </row>
    <row r="6" spans="1:73" x14ac:dyDescent="0.35">
      <c r="A6" s="5" t="s">
        <v>11761</v>
      </c>
      <c r="B6" s="5" t="s">
        <v>9095</v>
      </c>
      <c r="C6" s="5" t="s">
        <v>11678</v>
      </c>
      <c r="D6" s="5" t="s">
        <v>9084</v>
      </c>
      <c r="E6" s="5" t="s">
        <v>9084</v>
      </c>
      <c r="F6" s="5" t="s">
        <v>9084</v>
      </c>
      <c r="G6" s="5" t="s">
        <v>11677</v>
      </c>
      <c r="H6" s="5" t="s">
        <v>9084</v>
      </c>
      <c r="I6" s="5" t="s">
        <v>9084</v>
      </c>
      <c r="J6" s="5" t="s">
        <v>11676</v>
      </c>
      <c r="K6" s="5" t="s">
        <v>11675</v>
      </c>
      <c r="L6" s="5" t="s">
        <v>9084</v>
      </c>
      <c r="M6" s="5" t="s">
        <v>9084</v>
      </c>
      <c r="N6" s="5" t="s">
        <v>9084</v>
      </c>
      <c r="O6" s="5" t="s">
        <v>9084</v>
      </c>
      <c r="P6" s="5" t="s">
        <v>9084</v>
      </c>
      <c r="Q6" s="5" t="s">
        <v>9084</v>
      </c>
      <c r="R6" s="5" t="s">
        <v>9084</v>
      </c>
      <c r="S6" s="5" t="s">
        <v>9084</v>
      </c>
      <c r="T6" s="5" t="s">
        <v>9084</v>
      </c>
      <c r="U6" s="5" t="s">
        <v>9084</v>
      </c>
      <c r="V6" s="5" t="s">
        <v>9084</v>
      </c>
      <c r="W6" s="5" t="s">
        <v>11674</v>
      </c>
      <c r="X6" s="5" t="s">
        <v>9084</v>
      </c>
      <c r="Y6" s="5" t="s">
        <v>9084</v>
      </c>
      <c r="Z6" s="5" t="s">
        <v>9084</v>
      </c>
      <c r="AA6" s="5" t="s">
        <v>9084</v>
      </c>
      <c r="AB6" s="5" t="s">
        <v>9084</v>
      </c>
      <c r="AC6" s="5" t="s">
        <v>9084</v>
      </c>
      <c r="AD6" s="5" t="s">
        <v>9084</v>
      </c>
      <c r="AE6" s="5" t="s">
        <v>9084</v>
      </c>
      <c r="AF6" s="5" t="s">
        <v>9084</v>
      </c>
      <c r="AG6" s="5" t="s">
        <v>9084</v>
      </c>
      <c r="AH6" s="5" t="s">
        <v>9084</v>
      </c>
      <c r="AI6" s="5" t="s">
        <v>9084</v>
      </c>
      <c r="AJ6" s="5" t="s">
        <v>9084</v>
      </c>
      <c r="AK6" s="5" t="s">
        <v>9084</v>
      </c>
      <c r="AL6" s="5" t="s">
        <v>9084</v>
      </c>
      <c r="AM6" s="5" t="s">
        <v>9084</v>
      </c>
      <c r="AN6" s="5" t="s">
        <v>9084</v>
      </c>
      <c r="AO6" s="5" t="s">
        <v>9084</v>
      </c>
      <c r="AP6" s="5" t="s">
        <v>11673</v>
      </c>
      <c r="AQ6" s="5" t="s">
        <v>11672</v>
      </c>
      <c r="AR6" s="5" t="s">
        <v>9084</v>
      </c>
      <c r="AS6" s="5" t="s">
        <v>9084</v>
      </c>
      <c r="AT6" s="5" t="s">
        <v>9084</v>
      </c>
      <c r="AU6" s="5" t="s">
        <v>9334</v>
      </c>
      <c r="AV6" s="5">
        <v>2023</v>
      </c>
      <c r="AW6" s="5">
        <v>46</v>
      </c>
      <c r="AX6" s="5">
        <v>1</v>
      </c>
      <c r="AY6" s="5" t="s">
        <v>9084</v>
      </c>
      <c r="AZ6" s="5" t="s">
        <v>9084</v>
      </c>
      <c r="BA6" s="5" t="s">
        <v>9084</v>
      </c>
      <c r="BB6" s="5" t="s">
        <v>9084</v>
      </c>
      <c r="BC6" s="5">
        <v>65</v>
      </c>
      <c r="BD6" s="5">
        <v>98</v>
      </c>
      <c r="BE6" s="5" t="s">
        <v>9084</v>
      </c>
      <c r="BF6" s="5" t="s">
        <v>9084</v>
      </c>
      <c r="BG6" s="5" t="s">
        <v>9084</v>
      </c>
      <c r="BH6" s="5" t="s">
        <v>9084</v>
      </c>
      <c r="BI6" s="5" t="s">
        <v>9084</v>
      </c>
      <c r="BJ6" s="5" t="s">
        <v>9084</v>
      </c>
      <c r="BK6" s="5" t="s">
        <v>9084</v>
      </c>
      <c r="BL6" s="5" t="s">
        <v>9084</v>
      </c>
      <c r="BM6" s="5" t="s">
        <v>9084</v>
      </c>
      <c r="BN6" s="5" t="s">
        <v>9084</v>
      </c>
      <c r="BO6" s="5" t="s">
        <v>9084</v>
      </c>
      <c r="BP6" s="5" t="s">
        <v>9084</v>
      </c>
      <c r="BQ6" s="5" t="s">
        <v>9084</v>
      </c>
      <c r="BR6" s="5" t="s">
        <v>9084</v>
      </c>
      <c r="BS6" s="5" t="s">
        <v>9084</v>
      </c>
      <c r="BT6" s="5" t="s">
        <v>11671</v>
      </c>
      <c r="BU6" s="5" t="str">
        <f>HYPERLINK("https%3A%2F%2Fwww.webofscience.com%2Fwos%2Fwoscc%2Ffull-record%2FWOS:000943299900004","View Full Record in Web of Science")</f>
        <v>View Full Record in Web of Science</v>
      </c>
    </row>
    <row r="7" spans="1:73" x14ac:dyDescent="0.35">
      <c r="A7" s="5" t="s">
        <v>11761</v>
      </c>
      <c r="B7" s="5" t="s">
        <v>9095</v>
      </c>
      <c r="C7" s="5" t="s">
        <v>11670</v>
      </c>
      <c r="D7" s="5" t="s">
        <v>9084</v>
      </c>
      <c r="E7" s="5" t="s">
        <v>9084</v>
      </c>
      <c r="F7" s="5" t="s">
        <v>9084</v>
      </c>
      <c r="G7" s="5" t="s">
        <v>11669</v>
      </c>
      <c r="H7" s="5" t="s">
        <v>9084</v>
      </c>
      <c r="I7" s="5" t="s">
        <v>9084</v>
      </c>
      <c r="J7" s="5" t="s">
        <v>11668</v>
      </c>
      <c r="K7" s="5" t="s">
        <v>11667</v>
      </c>
      <c r="L7" s="5" t="s">
        <v>9084</v>
      </c>
      <c r="M7" s="5" t="s">
        <v>9084</v>
      </c>
      <c r="N7" s="5" t="s">
        <v>9084</v>
      </c>
      <c r="O7" s="5" t="s">
        <v>9084</v>
      </c>
      <c r="P7" s="5" t="s">
        <v>9084</v>
      </c>
      <c r="Q7" s="5" t="s">
        <v>9084</v>
      </c>
      <c r="R7" s="5" t="s">
        <v>9084</v>
      </c>
      <c r="S7" s="5" t="s">
        <v>9084</v>
      </c>
      <c r="T7" s="5" t="s">
        <v>9084</v>
      </c>
      <c r="U7" s="5" t="s">
        <v>9084</v>
      </c>
      <c r="V7" s="5" t="s">
        <v>9084</v>
      </c>
      <c r="W7" s="5" t="s">
        <v>11666</v>
      </c>
      <c r="X7" s="5" t="s">
        <v>9084</v>
      </c>
      <c r="Y7" s="5" t="s">
        <v>9084</v>
      </c>
      <c r="Z7" s="5" t="s">
        <v>9084</v>
      </c>
      <c r="AA7" s="5" t="s">
        <v>9084</v>
      </c>
      <c r="AB7" s="5" t="s">
        <v>11665</v>
      </c>
      <c r="AC7" s="5" t="s">
        <v>11664</v>
      </c>
      <c r="AD7" s="5" t="s">
        <v>9084</v>
      </c>
      <c r="AE7" s="5" t="s">
        <v>9084</v>
      </c>
      <c r="AF7" s="5" t="s">
        <v>9084</v>
      </c>
      <c r="AG7" s="5" t="s">
        <v>9084</v>
      </c>
      <c r="AH7" s="5" t="s">
        <v>9084</v>
      </c>
      <c r="AI7" s="5" t="s">
        <v>9084</v>
      </c>
      <c r="AJ7" s="5" t="s">
        <v>9084</v>
      </c>
      <c r="AK7" s="5" t="s">
        <v>9084</v>
      </c>
      <c r="AL7" s="5" t="s">
        <v>9084</v>
      </c>
      <c r="AM7" s="5" t="s">
        <v>9084</v>
      </c>
      <c r="AN7" s="5" t="s">
        <v>9084</v>
      </c>
      <c r="AO7" s="5" t="s">
        <v>9084</v>
      </c>
      <c r="AP7" s="5" t="s">
        <v>11663</v>
      </c>
      <c r="AQ7" s="5" t="s">
        <v>11662</v>
      </c>
      <c r="AR7" s="5" t="s">
        <v>9084</v>
      </c>
      <c r="AS7" s="5" t="s">
        <v>9084</v>
      </c>
      <c r="AT7" s="5" t="s">
        <v>9084</v>
      </c>
      <c r="AU7" s="5" t="s">
        <v>9334</v>
      </c>
      <c r="AV7" s="5">
        <v>2024</v>
      </c>
      <c r="AW7" s="5">
        <v>52</v>
      </c>
      <c r="AX7" s="5">
        <v>1</v>
      </c>
      <c r="AY7" s="5" t="s">
        <v>9084</v>
      </c>
      <c r="AZ7" s="5" t="s">
        <v>9084</v>
      </c>
      <c r="BA7" s="5" t="s">
        <v>9439</v>
      </c>
      <c r="BB7" s="5" t="s">
        <v>9084</v>
      </c>
      <c r="BC7" s="5">
        <v>108</v>
      </c>
      <c r="BD7" s="5">
        <v>130</v>
      </c>
      <c r="BE7" s="5" t="s">
        <v>9084</v>
      </c>
      <c r="BF7" s="5" t="s">
        <v>8259</v>
      </c>
      <c r="BG7" s="5" t="str">
        <f>HYPERLINK("http://dx.doi.org/10.1332/03055736Y2023D000000001","http://dx.doi.org/10.1332/03055736Y2023D000000001")</f>
        <v>http://dx.doi.org/10.1332/03055736Y2023D000000001</v>
      </c>
      <c r="BH7" s="5" t="s">
        <v>9084</v>
      </c>
      <c r="BI7" s="5" t="s">
        <v>9903</v>
      </c>
      <c r="BJ7" s="5" t="s">
        <v>9084</v>
      </c>
      <c r="BK7" s="5" t="s">
        <v>9084</v>
      </c>
      <c r="BL7" s="5" t="s">
        <v>9084</v>
      </c>
      <c r="BM7" s="5" t="s">
        <v>9084</v>
      </c>
      <c r="BN7" s="5" t="s">
        <v>9084</v>
      </c>
      <c r="BO7" s="5" t="s">
        <v>9084</v>
      </c>
      <c r="BP7" s="5" t="s">
        <v>9084</v>
      </c>
      <c r="BQ7" s="5" t="s">
        <v>9084</v>
      </c>
      <c r="BR7" s="5" t="s">
        <v>9084</v>
      </c>
      <c r="BS7" s="5" t="s">
        <v>9084</v>
      </c>
      <c r="BT7" s="5" t="s">
        <v>11661</v>
      </c>
      <c r="BU7" s="5" t="str">
        <f>HYPERLINK("https%3A%2F%2Fwww.webofscience.com%2Fwos%2Fwoscc%2Ffull-record%2FWOS:001148411200001","View Full Record in Web of Science")</f>
        <v>View Full Record in Web of Science</v>
      </c>
    </row>
    <row r="8" spans="1:73" x14ac:dyDescent="0.35">
      <c r="A8" s="5" t="s">
        <v>11761</v>
      </c>
      <c r="B8" s="5" t="s">
        <v>9095</v>
      </c>
      <c r="C8" s="5" t="s">
        <v>11660</v>
      </c>
      <c r="D8" s="5" t="s">
        <v>9084</v>
      </c>
      <c r="E8" s="5" t="s">
        <v>9084</v>
      </c>
      <c r="F8" s="5" t="s">
        <v>9084</v>
      </c>
      <c r="G8" s="5" t="s">
        <v>11659</v>
      </c>
      <c r="H8" s="5" t="s">
        <v>9084</v>
      </c>
      <c r="I8" s="5" t="s">
        <v>9084</v>
      </c>
      <c r="J8" s="5" t="s">
        <v>5455</v>
      </c>
      <c r="K8" s="5" t="s">
        <v>9891</v>
      </c>
      <c r="L8" s="5" t="s">
        <v>9084</v>
      </c>
      <c r="M8" s="5" t="s">
        <v>9084</v>
      </c>
      <c r="N8" s="5" t="s">
        <v>9084</v>
      </c>
      <c r="O8" s="5" t="s">
        <v>9084</v>
      </c>
      <c r="P8" s="5" t="s">
        <v>9084</v>
      </c>
      <c r="Q8" s="5" t="s">
        <v>9084</v>
      </c>
      <c r="R8" s="5" t="s">
        <v>9084</v>
      </c>
      <c r="S8" s="5" t="s">
        <v>9084</v>
      </c>
      <c r="T8" s="5" t="s">
        <v>9084</v>
      </c>
      <c r="U8" s="5" t="s">
        <v>9084</v>
      </c>
      <c r="V8" s="5" t="s">
        <v>9084</v>
      </c>
      <c r="W8" s="5" t="s">
        <v>11658</v>
      </c>
      <c r="X8" s="5" t="s">
        <v>9084</v>
      </c>
      <c r="Y8" s="5" t="s">
        <v>9084</v>
      </c>
      <c r="Z8" s="5" t="s">
        <v>9084</v>
      </c>
      <c r="AA8" s="5" t="s">
        <v>9084</v>
      </c>
      <c r="AB8" s="5" t="s">
        <v>11657</v>
      </c>
      <c r="AC8" s="5" t="s">
        <v>11656</v>
      </c>
      <c r="AD8" s="5" t="s">
        <v>9084</v>
      </c>
      <c r="AE8" s="5" t="s">
        <v>9084</v>
      </c>
      <c r="AF8" s="5" t="s">
        <v>9084</v>
      </c>
      <c r="AG8" s="5" t="s">
        <v>9084</v>
      </c>
      <c r="AH8" s="5" t="s">
        <v>9084</v>
      </c>
      <c r="AI8" s="5" t="s">
        <v>9084</v>
      </c>
      <c r="AJ8" s="5" t="s">
        <v>9084</v>
      </c>
      <c r="AK8" s="5" t="s">
        <v>9084</v>
      </c>
      <c r="AL8" s="5" t="s">
        <v>9084</v>
      </c>
      <c r="AM8" s="5" t="s">
        <v>9084</v>
      </c>
      <c r="AN8" s="5" t="s">
        <v>9084</v>
      </c>
      <c r="AO8" s="5" t="s">
        <v>9084</v>
      </c>
      <c r="AP8" s="5" t="s">
        <v>9887</v>
      </c>
      <c r="AQ8" s="5" t="s">
        <v>9886</v>
      </c>
      <c r="AR8" s="5" t="s">
        <v>9084</v>
      </c>
      <c r="AS8" s="5" t="s">
        <v>9084</v>
      </c>
      <c r="AT8" s="5" t="s">
        <v>9084</v>
      </c>
      <c r="AU8" s="5" t="s">
        <v>9151</v>
      </c>
      <c r="AV8" s="5">
        <v>2024</v>
      </c>
      <c r="AW8" s="5">
        <v>78</v>
      </c>
      <c r="AX8" s="5" t="s">
        <v>9084</v>
      </c>
      <c r="AY8" s="5" t="s">
        <v>9084</v>
      </c>
      <c r="AZ8" s="5" t="s">
        <v>9084</v>
      </c>
      <c r="BA8" s="5" t="s">
        <v>9084</v>
      </c>
      <c r="BB8" s="5" t="s">
        <v>9084</v>
      </c>
      <c r="BC8" s="5" t="s">
        <v>9084</v>
      </c>
      <c r="BD8" s="5" t="s">
        <v>9084</v>
      </c>
      <c r="BE8" s="5">
        <v>102804</v>
      </c>
      <c r="BF8" s="5" t="s">
        <v>8814</v>
      </c>
      <c r="BG8" s="5" t="str">
        <f>HYPERLINK("http://dx.doi.org/10.1016/j.ijinfomgt.2024.102804","http://dx.doi.org/10.1016/j.ijinfomgt.2024.102804")</f>
        <v>http://dx.doi.org/10.1016/j.ijinfomgt.2024.102804</v>
      </c>
      <c r="BH8" s="5" t="s">
        <v>9084</v>
      </c>
      <c r="BI8" s="5" t="s">
        <v>9949</v>
      </c>
      <c r="BJ8" s="5" t="s">
        <v>9084</v>
      </c>
      <c r="BK8" s="5" t="s">
        <v>9084</v>
      </c>
      <c r="BL8" s="5" t="s">
        <v>9084</v>
      </c>
      <c r="BM8" s="5" t="s">
        <v>9084</v>
      </c>
      <c r="BN8" s="5" t="s">
        <v>9084</v>
      </c>
      <c r="BO8" s="5" t="s">
        <v>9084</v>
      </c>
      <c r="BP8" s="5" t="s">
        <v>9084</v>
      </c>
      <c r="BQ8" s="5" t="s">
        <v>9084</v>
      </c>
      <c r="BR8" s="5" t="s">
        <v>9084</v>
      </c>
      <c r="BS8" s="5" t="s">
        <v>9084</v>
      </c>
      <c r="BT8" s="5" t="s">
        <v>11655</v>
      </c>
      <c r="BU8" s="5" t="str">
        <f>HYPERLINK("https%3A%2F%2Fwww.webofscience.com%2Fwos%2Fwoscc%2Ffull-record%2FWOS:001345522900001","View Full Record in Web of Science")</f>
        <v>View Full Record in Web of Science</v>
      </c>
    </row>
    <row r="9" spans="1:73" x14ac:dyDescent="0.35">
      <c r="A9" s="5" t="s">
        <v>11761</v>
      </c>
      <c r="B9" s="5" t="s">
        <v>9095</v>
      </c>
      <c r="C9" s="5" t="s">
        <v>11654</v>
      </c>
      <c r="D9" s="5" t="s">
        <v>9084</v>
      </c>
      <c r="E9" s="5" t="s">
        <v>9084</v>
      </c>
      <c r="F9" s="5" t="s">
        <v>9084</v>
      </c>
      <c r="G9" s="5" t="s">
        <v>11653</v>
      </c>
      <c r="H9" s="5" t="s">
        <v>9084</v>
      </c>
      <c r="I9" s="5" t="s">
        <v>9084</v>
      </c>
      <c r="J9" s="5" t="s">
        <v>5093</v>
      </c>
      <c r="K9" s="5" t="s">
        <v>9847</v>
      </c>
      <c r="L9" s="5" t="s">
        <v>9084</v>
      </c>
      <c r="M9" s="5" t="s">
        <v>9084</v>
      </c>
      <c r="N9" s="5" t="s">
        <v>9084</v>
      </c>
      <c r="O9" s="5" t="s">
        <v>9084</v>
      </c>
      <c r="P9" s="5" t="s">
        <v>9084</v>
      </c>
      <c r="Q9" s="5" t="s">
        <v>9084</v>
      </c>
      <c r="R9" s="5" t="s">
        <v>9084</v>
      </c>
      <c r="S9" s="5" t="s">
        <v>9084</v>
      </c>
      <c r="T9" s="5" t="s">
        <v>9084</v>
      </c>
      <c r="U9" s="5" t="s">
        <v>9084</v>
      </c>
      <c r="V9" s="5" t="s">
        <v>9084</v>
      </c>
      <c r="W9" s="5" t="s">
        <v>11652</v>
      </c>
      <c r="X9" s="5" t="s">
        <v>9084</v>
      </c>
      <c r="Y9" s="5" t="s">
        <v>9084</v>
      </c>
      <c r="Z9" s="5" t="s">
        <v>9084</v>
      </c>
      <c r="AA9" s="5" t="s">
        <v>9084</v>
      </c>
      <c r="AB9" s="5" t="s">
        <v>11651</v>
      </c>
      <c r="AC9" s="5" t="s">
        <v>11650</v>
      </c>
      <c r="AD9" s="5" t="s">
        <v>9084</v>
      </c>
      <c r="AE9" s="5" t="s">
        <v>9084</v>
      </c>
      <c r="AF9" s="5" t="s">
        <v>9084</v>
      </c>
      <c r="AG9" s="5" t="s">
        <v>9084</v>
      </c>
      <c r="AH9" s="5" t="s">
        <v>9084</v>
      </c>
      <c r="AI9" s="5" t="s">
        <v>9084</v>
      </c>
      <c r="AJ9" s="5" t="s">
        <v>9084</v>
      </c>
      <c r="AK9" s="5" t="s">
        <v>9084</v>
      </c>
      <c r="AL9" s="5" t="s">
        <v>9084</v>
      </c>
      <c r="AM9" s="5" t="s">
        <v>9084</v>
      </c>
      <c r="AN9" s="5" t="s">
        <v>9084</v>
      </c>
      <c r="AO9" s="5" t="s">
        <v>9084</v>
      </c>
      <c r="AP9" s="5" t="s">
        <v>9845</v>
      </c>
      <c r="AQ9" s="5" t="s">
        <v>9844</v>
      </c>
      <c r="AR9" s="5" t="s">
        <v>9084</v>
      </c>
      <c r="AS9" s="5" t="s">
        <v>9084</v>
      </c>
      <c r="AT9" s="5" t="s">
        <v>9084</v>
      </c>
      <c r="AU9" s="5" t="s">
        <v>9385</v>
      </c>
      <c r="AV9" s="5">
        <v>2024</v>
      </c>
      <c r="AW9" s="5">
        <v>151</v>
      </c>
      <c r="AX9" s="5" t="s">
        <v>9084</v>
      </c>
      <c r="AY9" s="5" t="s">
        <v>9084</v>
      </c>
      <c r="AZ9" s="5" t="s">
        <v>9084</v>
      </c>
      <c r="BA9" s="5" t="s">
        <v>9084</v>
      </c>
      <c r="BB9" s="5" t="s">
        <v>9084</v>
      </c>
      <c r="BC9" s="5" t="s">
        <v>9084</v>
      </c>
      <c r="BD9" s="5" t="s">
        <v>9084</v>
      </c>
      <c r="BE9" s="5">
        <v>102301</v>
      </c>
      <c r="BF9" s="5" t="s">
        <v>8251</v>
      </c>
      <c r="BG9" s="5" t="str">
        <f>HYPERLINK("http://dx.doi.org/10.1016/j.datak.2024.102301","http://dx.doi.org/10.1016/j.datak.2024.102301")</f>
        <v>http://dx.doi.org/10.1016/j.datak.2024.102301</v>
      </c>
      <c r="BH9" s="5" t="s">
        <v>9084</v>
      </c>
      <c r="BI9" s="5" t="s">
        <v>11649</v>
      </c>
      <c r="BJ9" s="5" t="s">
        <v>9084</v>
      </c>
      <c r="BK9" s="5" t="s">
        <v>9084</v>
      </c>
      <c r="BL9" s="5" t="s">
        <v>9084</v>
      </c>
      <c r="BM9" s="5" t="s">
        <v>9084</v>
      </c>
      <c r="BN9" s="5" t="s">
        <v>9084</v>
      </c>
      <c r="BO9" s="5" t="s">
        <v>9084</v>
      </c>
      <c r="BP9" s="5" t="s">
        <v>9084</v>
      </c>
      <c r="BQ9" s="5" t="s">
        <v>9084</v>
      </c>
      <c r="BR9" s="5" t="s">
        <v>9084</v>
      </c>
      <c r="BS9" s="5" t="s">
        <v>9084</v>
      </c>
      <c r="BT9" s="5" t="s">
        <v>11648</v>
      </c>
      <c r="BU9" s="5" t="str">
        <f>HYPERLINK("https%3A%2F%2Fwww.webofscience.com%2Fwos%2Fwoscc%2Ffull-record%2FWOS:001218036700001","View Full Record in Web of Science")</f>
        <v>View Full Record in Web of Science</v>
      </c>
    </row>
    <row r="10" spans="1:73" x14ac:dyDescent="0.35">
      <c r="A10" s="5" t="s">
        <v>11761</v>
      </c>
      <c r="B10" s="5" t="s">
        <v>9095</v>
      </c>
      <c r="C10" s="5" t="s">
        <v>11647</v>
      </c>
      <c r="D10" s="5" t="s">
        <v>9084</v>
      </c>
      <c r="E10" s="5" t="s">
        <v>9084</v>
      </c>
      <c r="F10" s="5" t="s">
        <v>9084</v>
      </c>
      <c r="G10" s="5" t="s">
        <v>11646</v>
      </c>
      <c r="H10" s="5" t="s">
        <v>9084</v>
      </c>
      <c r="I10" s="5" t="s">
        <v>9084</v>
      </c>
      <c r="J10" s="5" t="s">
        <v>7403</v>
      </c>
      <c r="K10" s="5" t="s">
        <v>11645</v>
      </c>
      <c r="L10" s="5" t="s">
        <v>9084</v>
      </c>
      <c r="M10" s="5" t="s">
        <v>9084</v>
      </c>
      <c r="N10" s="5" t="s">
        <v>9084</v>
      </c>
      <c r="O10" s="5" t="s">
        <v>9084</v>
      </c>
      <c r="P10" s="5" t="s">
        <v>9084</v>
      </c>
      <c r="Q10" s="5" t="s">
        <v>9084</v>
      </c>
      <c r="R10" s="5" t="s">
        <v>9084</v>
      </c>
      <c r="S10" s="5" t="s">
        <v>9084</v>
      </c>
      <c r="T10" s="5" t="s">
        <v>9084</v>
      </c>
      <c r="U10" s="5" t="s">
        <v>9084</v>
      </c>
      <c r="V10" s="5" t="s">
        <v>9084</v>
      </c>
      <c r="W10" s="5" t="s">
        <v>11644</v>
      </c>
      <c r="X10" s="5" t="s">
        <v>9084</v>
      </c>
      <c r="Y10" s="5" t="s">
        <v>9084</v>
      </c>
      <c r="Z10" s="5" t="s">
        <v>9084</v>
      </c>
      <c r="AA10" s="5" t="s">
        <v>9084</v>
      </c>
      <c r="AB10" s="5" t="s">
        <v>11643</v>
      </c>
      <c r="AC10" s="5" t="s">
        <v>11642</v>
      </c>
      <c r="AD10" s="5" t="s">
        <v>9084</v>
      </c>
      <c r="AE10" s="5" t="s">
        <v>9084</v>
      </c>
      <c r="AF10" s="5" t="s">
        <v>9084</v>
      </c>
      <c r="AG10" s="5" t="s">
        <v>9084</v>
      </c>
      <c r="AH10" s="5" t="s">
        <v>9084</v>
      </c>
      <c r="AI10" s="5" t="s">
        <v>9084</v>
      </c>
      <c r="AJ10" s="5" t="s">
        <v>9084</v>
      </c>
      <c r="AK10" s="5" t="s">
        <v>9084</v>
      </c>
      <c r="AL10" s="5" t="s">
        <v>9084</v>
      </c>
      <c r="AM10" s="5" t="s">
        <v>9084</v>
      </c>
      <c r="AN10" s="5" t="s">
        <v>9084</v>
      </c>
      <c r="AO10" s="5" t="s">
        <v>9084</v>
      </c>
      <c r="AP10" s="5" t="s">
        <v>11641</v>
      </c>
      <c r="AQ10" s="5" t="s">
        <v>11640</v>
      </c>
      <c r="AR10" s="5" t="s">
        <v>9084</v>
      </c>
      <c r="AS10" s="5" t="s">
        <v>9084</v>
      </c>
      <c r="AT10" s="5" t="s">
        <v>9084</v>
      </c>
      <c r="AU10" s="5" t="s">
        <v>11639</v>
      </c>
      <c r="AV10" s="5">
        <v>2022</v>
      </c>
      <c r="AW10" s="5">
        <v>31</v>
      </c>
      <c r="AX10" s="5">
        <v>3</v>
      </c>
      <c r="AY10" s="5" t="s">
        <v>9084</v>
      </c>
      <c r="AZ10" s="5" t="s">
        <v>9084</v>
      </c>
      <c r="BA10" s="5" t="s">
        <v>9084</v>
      </c>
      <c r="BB10" s="5" t="s">
        <v>9084</v>
      </c>
      <c r="BC10" s="5">
        <v>288</v>
      </c>
      <c r="BD10" s="5">
        <v>312</v>
      </c>
      <c r="BE10" s="5" t="s">
        <v>9084</v>
      </c>
      <c r="BF10" s="5" t="s">
        <v>7401</v>
      </c>
      <c r="BG10" s="5" t="str">
        <f>HYPERLINK("http://dx.doi.org/10.1080/0960085X.2021.1947753","http://dx.doi.org/10.1080/0960085X.2021.1947753")</f>
        <v>http://dx.doi.org/10.1080/0960085X.2021.1947753</v>
      </c>
      <c r="BH10" s="5" t="s">
        <v>9084</v>
      </c>
      <c r="BI10" s="5" t="s">
        <v>11331</v>
      </c>
      <c r="BJ10" s="5" t="s">
        <v>9084</v>
      </c>
      <c r="BK10" s="5" t="s">
        <v>9084</v>
      </c>
      <c r="BL10" s="5" t="s">
        <v>9084</v>
      </c>
      <c r="BM10" s="5" t="s">
        <v>9084</v>
      </c>
      <c r="BN10" s="5" t="s">
        <v>9084</v>
      </c>
      <c r="BO10" s="5" t="s">
        <v>9084</v>
      </c>
      <c r="BP10" s="5" t="s">
        <v>9084</v>
      </c>
      <c r="BQ10" s="5" t="s">
        <v>9084</v>
      </c>
      <c r="BR10" s="5" t="s">
        <v>9084</v>
      </c>
      <c r="BS10" s="5" t="s">
        <v>9084</v>
      </c>
      <c r="BT10" s="5" t="s">
        <v>11638</v>
      </c>
      <c r="BU10" s="5" t="str">
        <f>HYPERLINK("https%3A%2F%2Fwww.webofscience.com%2Fwos%2Fwoscc%2Ffull-record%2FWOS:000672206100001","View Full Record in Web of Science")</f>
        <v>View Full Record in Web of Science</v>
      </c>
    </row>
    <row r="11" spans="1:73" x14ac:dyDescent="0.35">
      <c r="A11" s="5" t="s">
        <v>11761</v>
      </c>
      <c r="B11" s="5" t="s">
        <v>9095</v>
      </c>
      <c r="C11" s="5" t="s">
        <v>11637</v>
      </c>
      <c r="D11" s="5" t="s">
        <v>9084</v>
      </c>
      <c r="E11" s="5" t="s">
        <v>9084</v>
      </c>
      <c r="F11" s="5" t="s">
        <v>9084</v>
      </c>
      <c r="G11" s="5" t="s">
        <v>11636</v>
      </c>
      <c r="H11" s="5" t="s">
        <v>9084</v>
      </c>
      <c r="I11" s="5" t="s">
        <v>9084</v>
      </c>
      <c r="J11" s="5" t="s">
        <v>7965</v>
      </c>
      <c r="K11" s="5" t="s">
        <v>9496</v>
      </c>
      <c r="L11" s="5" t="s">
        <v>9084</v>
      </c>
      <c r="M11" s="5" t="s">
        <v>9084</v>
      </c>
      <c r="N11" s="5" t="s">
        <v>9084</v>
      </c>
      <c r="O11" s="5" t="s">
        <v>9084</v>
      </c>
      <c r="P11" s="5" t="s">
        <v>9084</v>
      </c>
      <c r="Q11" s="5" t="s">
        <v>9084</v>
      </c>
      <c r="R11" s="5" t="s">
        <v>9084</v>
      </c>
      <c r="S11" s="5" t="s">
        <v>9084</v>
      </c>
      <c r="T11" s="5" t="s">
        <v>9084</v>
      </c>
      <c r="U11" s="5" t="s">
        <v>9084</v>
      </c>
      <c r="V11" s="5" t="s">
        <v>9084</v>
      </c>
      <c r="W11" s="5" t="s">
        <v>11635</v>
      </c>
      <c r="X11" s="5" t="s">
        <v>9084</v>
      </c>
      <c r="Y11" s="5" t="s">
        <v>9084</v>
      </c>
      <c r="Z11" s="5" t="s">
        <v>9084</v>
      </c>
      <c r="AA11" s="5" t="s">
        <v>9084</v>
      </c>
      <c r="AB11" s="5" t="s">
        <v>11634</v>
      </c>
      <c r="AC11" s="5" t="s">
        <v>11633</v>
      </c>
      <c r="AD11" s="5" t="s">
        <v>9084</v>
      </c>
      <c r="AE11" s="5" t="s">
        <v>9084</v>
      </c>
      <c r="AF11" s="5" t="s">
        <v>9084</v>
      </c>
      <c r="AG11" s="5" t="s">
        <v>9084</v>
      </c>
      <c r="AH11" s="5" t="s">
        <v>9084</v>
      </c>
      <c r="AI11" s="5" t="s">
        <v>9084</v>
      </c>
      <c r="AJ11" s="5" t="s">
        <v>9084</v>
      </c>
      <c r="AK11" s="5" t="s">
        <v>9084</v>
      </c>
      <c r="AL11" s="5" t="s">
        <v>9084</v>
      </c>
      <c r="AM11" s="5" t="s">
        <v>9084</v>
      </c>
      <c r="AN11" s="5" t="s">
        <v>9084</v>
      </c>
      <c r="AO11" s="5" t="s">
        <v>9084</v>
      </c>
      <c r="AP11" s="5" t="s">
        <v>9084</v>
      </c>
      <c r="AQ11" s="5" t="s">
        <v>9492</v>
      </c>
      <c r="AR11" s="5" t="s">
        <v>9084</v>
      </c>
      <c r="AS11" s="5" t="s">
        <v>9084</v>
      </c>
      <c r="AT11" s="5" t="s">
        <v>9084</v>
      </c>
      <c r="AU11" s="5" t="s">
        <v>9084</v>
      </c>
      <c r="AV11" s="5">
        <v>2023</v>
      </c>
      <c r="AW11" s="5">
        <v>5</v>
      </c>
      <c r="AX11" s="5" t="s">
        <v>9084</v>
      </c>
      <c r="AY11" s="5" t="s">
        <v>9084</v>
      </c>
      <c r="AZ11" s="5" t="s">
        <v>9084</v>
      </c>
      <c r="BA11" s="5" t="s">
        <v>9084</v>
      </c>
      <c r="BB11" s="5" t="s">
        <v>9084</v>
      </c>
      <c r="BC11" s="5" t="s">
        <v>9084</v>
      </c>
      <c r="BD11" s="5" t="s">
        <v>9084</v>
      </c>
      <c r="BE11" s="5" t="s">
        <v>7964</v>
      </c>
      <c r="BF11" s="5" t="s">
        <v>7963</v>
      </c>
      <c r="BG11" s="5" t="str">
        <f>HYPERLINK("http://dx.doi.org/10.1017/dap.2023.13","http://dx.doi.org/10.1017/dap.2023.13")</f>
        <v>http://dx.doi.org/10.1017/dap.2023.13</v>
      </c>
      <c r="BH11" s="5" t="s">
        <v>9084</v>
      </c>
      <c r="BI11" s="5" t="s">
        <v>9084</v>
      </c>
      <c r="BJ11" s="5" t="s">
        <v>9084</v>
      </c>
      <c r="BK11" s="5" t="s">
        <v>9084</v>
      </c>
      <c r="BL11" s="5" t="s">
        <v>9084</v>
      </c>
      <c r="BM11" s="5" t="s">
        <v>9084</v>
      </c>
      <c r="BN11" s="5" t="s">
        <v>9084</v>
      </c>
      <c r="BO11" s="5" t="s">
        <v>9084</v>
      </c>
      <c r="BP11" s="5" t="s">
        <v>9084</v>
      </c>
      <c r="BQ11" s="5" t="s">
        <v>9084</v>
      </c>
      <c r="BR11" s="5" t="s">
        <v>9084</v>
      </c>
      <c r="BS11" s="5" t="s">
        <v>9084</v>
      </c>
      <c r="BT11" s="5" t="s">
        <v>11632</v>
      </c>
      <c r="BU11" s="5" t="str">
        <f>HYPERLINK("https%3A%2F%2Fwww.webofscience.com%2Fwos%2Fwoscc%2Ffull-record%2FWOS:001014957500003","View Full Record in Web of Science")</f>
        <v>View Full Record in Web of Science</v>
      </c>
    </row>
    <row r="12" spans="1:73" x14ac:dyDescent="0.35">
      <c r="A12" s="5" t="s">
        <v>11761</v>
      </c>
      <c r="B12" s="5" t="s">
        <v>9095</v>
      </c>
      <c r="C12" s="5" t="s">
        <v>11631</v>
      </c>
      <c r="D12" s="5" t="s">
        <v>9084</v>
      </c>
      <c r="E12" s="5" t="s">
        <v>9084</v>
      </c>
      <c r="F12" s="5" t="s">
        <v>9084</v>
      </c>
      <c r="G12" s="5" t="s">
        <v>11630</v>
      </c>
      <c r="H12" s="5" t="s">
        <v>9084</v>
      </c>
      <c r="I12" s="5" t="s">
        <v>9084</v>
      </c>
      <c r="J12" s="5" t="s">
        <v>11629</v>
      </c>
      <c r="K12" s="5" t="s">
        <v>9601</v>
      </c>
      <c r="L12" s="5" t="s">
        <v>9084</v>
      </c>
      <c r="M12" s="5" t="s">
        <v>9084</v>
      </c>
      <c r="N12" s="5" t="s">
        <v>9084</v>
      </c>
      <c r="O12" s="5" t="s">
        <v>9084</v>
      </c>
      <c r="P12" s="5" t="s">
        <v>9084</v>
      </c>
      <c r="Q12" s="5" t="s">
        <v>9084</v>
      </c>
      <c r="R12" s="5" t="s">
        <v>9084</v>
      </c>
      <c r="S12" s="5" t="s">
        <v>9084</v>
      </c>
      <c r="T12" s="5" t="s">
        <v>9084</v>
      </c>
      <c r="U12" s="5" t="s">
        <v>9084</v>
      </c>
      <c r="V12" s="5" t="s">
        <v>9084</v>
      </c>
      <c r="W12" s="5" t="s">
        <v>11628</v>
      </c>
      <c r="X12" s="5" t="s">
        <v>9084</v>
      </c>
      <c r="Y12" s="5" t="s">
        <v>9084</v>
      </c>
      <c r="Z12" s="5" t="s">
        <v>9084</v>
      </c>
      <c r="AA12" s="5" t="s">
        <v>9084</v>
      </c>
      <c r="AB12" s="5" t="s">
        <v>11627</v>
      </c>
      <c r="AC12" s="5" t="s">
        <v>11626</v>
      </c>
      <c r="AD12" s="5" t="s">
        <v>9084</v>
      </c>
      <c r="AE12" s="5" t="s">
        <v>9084</v>
      </c>
      <c r="AF12" s="5" t="s">
        <v>9084</v>
      </c>
      <c r="AG12" s="5" t="s">
        <v>9084</v>
      </c>
      <c r="AH12" s="5" t="s">
        <v>9084</v>
      </c>
      <c r="AI12" s="5" t="s">
        <v>9084</v>
      </c>
      <c r="AJ12" s="5" t="s">
        <v>9084</v>
      </c>
      <c r="AK12" s="5" t="s">
        <v>9084</v>
      </c>
      <c r="AL12" s="5" t="s">
        <v>9084</v>
      </c>
      <c r="AM12" s="5" t="s">
        <v>9084</v>
      </c>
      <c r="AN12" s="5" t="s">
        <v>9084</v>
      </c>
      <c r="AO12" s="5" t="s">
        <v>9084</v>
      </c>
      <c r="AP12" s="5" t="s">
        <v>9084</v>
      </c>
      <c r="AQ12" s="5" t="s">
        <v>9597</v>
      </c>
      <c r="AR12" s="5" t="s">
        <v>9084</v>
      </c>
      <c r="AS12" s="5" t="s">
        <v>9084</v>
      </c>
      <c r="AT12" s="5" t="s">
        <v>9084</v>
      </c>
      <c r="AU12" s="5" t="s">
        <v>9334</v>
      </c>
      <c r="AV12" s="5">
        <v>2020</v>
      </c>
      <c r="AW12" s="5">
        <v>10</v>
      </c>
      <c r="AX12" s="5">
        <v>2</v>
      </c>
      <c r="AY12" s="5" t="s">
        <v>9084</v>
      </c>
      <c r="AZ12" s="5" t="s">
        <v>9084</v>
      </c>
      <c r="BA12" s="5" t="s">
        <v>9084</v>
      </c>
      <c r="BB12" s="5" t="s">
        <v>9084</v>
      </c>
      <c r="BC12" s="5" t="s">
        <v>9084</v>
      </c>
      <c r="BD12" s="5" t="s">
        <v>9084</v>
      </c>
      <c r="BE12" s="5">
        <v>724</v>
      </c>
      <c r="BF12" s="5" t="s">
        <v>6399</v>
      </c>
      <c r="BG12" s="5" t="str">
        <f>HYPERLINK("http://dx.doi.org/10.3390/app10020724","http://dx.doi.org/10.3390/app10020724")</f>
        <v>http://dx.doi.org/10.3390/app10020724</v>
      </c>
      <c r="BH12" s="5" t="s">
        <v>9084</v>
      </c>
      <c r="BI12" s="5" t="s">
        <v>9084</v>
      </c>
      <c r="BJ12" s="5" t="s">
        <v>9084</v>
      </c>
      <c r="BK12" s="5" t="s">
        <v>9084</v>
      </c>
      <c r="BL12" s="5" t="s">
        <v>9084</v>
      </c>
      <c r="BM12" s="5" t="s">
        <v>9084</v>
      </c>
      <c r="BN12" s="5" t="s">
        <v>9084</v>
      </c>
      <c r="BO12" s="5" t="s">
        <v>9084</v>
      </c>
      <c r="BP12" s="5" t="s">
        <v>9084</v>
      </c>
      <c r="BQ12" s="5" t="s">
        <v>9084</v>
      </c>
      <c r="BR12" s="5" t="s">
        <v>9084</v>
      </c>
      <c r="BS12" s="5" t="s">
        <v>9084</v>
      </c>
      <c r="BT12" s="5" t="s">
        <v>11625</v>
      </c>
      <c r="BU12" s="5" t="str">
        <f>HYPERLINK("https%3A%2F%2Fwww.webofscience.com%2Fwos%2Fwoscc%2Ffull-record%2FWOS:000522540400300","View Full Record in Web of Science")</f>
        <v>View Full Record in Web of Science</v>
      </c>
    </row>
    <row r="13" spans="1:73" x14ac:dyDescent="0.35">
      <c r="A13" s="5" t="s">
        <v>11761</v>
      </c>
      <c r="B13" s="5" t="s">
        <v>9095</v>
      </c>
      <c r="C13" s="5" t="s">
        <v>11624</v>
      </c>
      <c r="D13" s="5" t="s">
        <v>9084</v>
      </c>
      <c r="E13" s="5" t="s">
        <v>9084</v>
      </c>
      <c r="F13" s="5" t="s">
        <v>9084</v>
      </c>
      <c r="G13" s="5" t="s">
        <v>11623</v>
      </c>
      <c r="H13" s="5" t="s">
        <v>9084</v>
      </c>
      <c r="I13" s="5" t="s">
        <v>9084</v>
      </c>
      <c r="J13" s="5" t="s">
        <v>11622</v>
      </c>
      <c r="K13" s="5" t="s">
        <v>10895</v>
      </c>
      <c r="L13" s="5" t="s">
        <v>9084</v>
      </c>
      <c r="M13" s="5" t="s">
        <v>9084</v>
      </c>
      <c r="N13" s="5" t="s">
        <v>9084</v>
      </c>
      <c r="O13" s="5" t="s">
        <v>9084</v>
      </c>
      <c r="P13" s="5" t="s">
        <v>9084</v>
      </c>
      <c r="Q13" s="5" t="s">
        <v>9084</v>
      </c>
      <c r="R13" s="5" t="s">
        <v>9084</v>
      </c>
      <c r="S13" s="5" t="s">
        <v>9084</v>
      </c>
      <c r="T13" s="5" t="s">
        <v>9084</v>
      </c>
      <c r="U13" s="5" t="s">
        <v>9084</v>
      </c>
      <c r="V13" s="5" t="s">
        <v>9084</v>
      </c>
      <c r="W13" s="5" t="s">
        <v>11621</v>
      </c>
      <c r="X13" s="5" t="s">
        <v>9084</v>
      </c>
      <c r="Y13" s="5" t="s">
        <v>9084</v>
      </c>
      <c r="Z13" s="5" t="s">
        <v>9084</v>
      </c>
      <c r="AA13" s="5" t="s">
        <v>9084</v>
      </c>
      <c r="AB13" s="5" t="s">
        <v>9084</v>
      </c>
      <c r="AC13" s="5" t="s">
        <v>11620</v>
      </c>
      <c r="AD13" s="5" t="s">
        <v>9084</v>
      </c>
      <c r="AE13" s="5" t="s">
        <v>9084</v>
      </c>
      <c r="AF13" s="5" t="s">
        <v>9084</v>
      </c>
      <c r="AG13" s="5" t="s">
        <v>9084</v>
      </c>
      <c r="AH13" s="5" t="s">
        <v>9084</v>
      </c>
      <c r="AI13" s="5" t="s">
        <v>9084</v>
      </c>
      <c r="AJ13" s="5" t="s">
        <v>9084</v>
      </c>
      <c r="AK13" s="5" t="s">
        <v>9084</v>
      </c>
      <c r="AL13" s="5" t="s">
        <v>9084</v>
      </c>
      <c r="AM13" s="5" t="s">
        <v>9084</v>
      </c>
      <c r="AN13" s="5" t="s">
        <v>9084</v>
      </c>
      <c r="AO13" s="5" t="s">
        <v>9084</v>
      </c>
      <c r="AP13" s="5" t="s">
        <v>10891</v>
      </c>
      <c r="AQ13" s="5" t="s">
        <v>10890</v>
      </c>
      <c r="AR13" s="5" t="s">
        <v>9084</v>
      </c>
      <c r="AS13" s="5" t="s">
        <v>9084</v>
      </c>
      <c r="AT13" s="5" t="s">
        <v>9084</v>
      </c>
      <c r="AU13" s="5" t="s">
        <v>9500</v>
      </c>
      <c r="AV13" s="5">
        <v>2020</v>
      </c>
      <c r="AW13" s="5">
        <v>71</v>
      </c>
      <c r="AX13" s="5">
        <v>12</v>
      </c>
      <c r="AY13" s="5" t="s">
        <v>9084</v>
      </c>
      <c r="AZ13" s="5" t="s">
        <v>9084</v>
      </c>
      <c r="BA13" s="5" t="s">
        <v>9084</v>
      </c>
      <c r="BB13" s="5" t="s">
        <v>9084</v>
      </c>
      <c r="BC13" s="5">
        <v>1439</v>
      </c>
      <c r="BD13" s="5">
        <v>1454</v>
      </c>
      <c r="BE13" s="5" t="s">
        <v>9084</v>
      </c>
      <c r="BF13" s="5" t="s">
        <v>6610</v>
      </c>
      <c r="BG13" s="5" t="str">
        <f>HYPERLINK("http://dx.doi.org/10.1002/asi.24346","http://dx.doi.org/10.1002/asi.24346")</f>
        <v>http://dx.doi.org/10.1002/asi.24346</v>
      </c>
      <c r="BH13" s="5" t="s">
        <v>9084</v>
      </c>
      <c r="BI13" s="5" t="s">
        <v>11619</v>
      </c>
      <c r="BJ13" s="5" t="s">
        <v>9084</v>
      </c>
      <c r="BK13" s="5" t="s">
        <v>9084</v>
      </c>
      <c r="BL13" s="5" t="s">
        <v>9084</v>
      </c>
      <c r="BM13" s="5" t="s">
        <v>9084</v>
      </c>
      <c r="BN13" s="5" t="s">
        <v>9084</v>
      </c>
      <c r="BO13" s="5" t="s">
        <v>9084</v>
      </c>
      <c r="BP13" s="5" t="s">
        <v>9084</v>
      </c>
      <c r="BQ13" s="5" t="s">
        <v>9084</v>
      </c>
      <c r="BR13" s="5" t="s">
        <v>9084</v>
      </c>
      <c r="BS13" s="5" t="s">
        <v>9084</v>
      </c>
      <c r="BT13" s="5" t="s">
        <v>11618</v>
      </c>
      <c r="BU13" s="5" t="str">
        <f>HYPERLINK("https%3A%2F%2Fwww.webofscience.com%2Fwos%2Fwoscc%2Ffull-record%2FWOS:000514923600001","View Full Record in Web of Science")</f>
        <v>View Full Record in Web of Science</v>
      </c>
    </row>
    <row r="14" spans="1:73" x14ac:dyDescent="0.35">
      <c r="A14" s="5" t="s">
        <v>11761</v>
      </c>
      <c r="B14" s="5" t="s">
        <v>9095</v>
      </c>
      <c r="C14" s="5" t="s">
        <v>11617</v>
      </c>
      <c r="D14" s="5" t="s">
        <v>9084</v>
      </c>
      <c r="E14" s="5" t="s">
        <v>9084</v>
      </c>
      <c r="F14" s="5" t="s">
        <v>9084</v>
      </c>
      <c r="G14" s="5" t="s">
        <v>3764</v>
      </c>
      <c r="H14" s="5" t="s">
        <v>9084</v>
      </c>
      <c r="I14" s="5" t="s">
        <v>9084</v>
      </c>
      <c r="J14" s="5" t="s">
        <v>3763</v>
      </c>
      <c r="K14" s="5" t="s">
        <v>11616</v>
      </c>
      <c r="L14" s="5" t="s">
        <v>9084</v>
      </c>
      <c r="M14" s="5" t="s">
        <v>9084</v>
      </c>
      <c r="N14" s="5" t="s">
        <v>9084</v>
      </c>
      <c r="O14" s="5" t="s">
        <v>9084</v>
      </c>
      <c r="P14" s="5" t="s">
        <v>9084</v>
      </c>
      <c r="Q14" s="5" t="s">
        <v>9084</v>
      </c>
      <c r="R14" s="5" t="s">
        <v>9084</v>
      </c>
      <c r="S14" s="5" t="s">
        <v>9084</v>
      </c>
      <c r="T14" s="5" t="s">
        <v>9084</v>
      </c>
      <c r="U14" s="5" t="s">
        <v>9084</v>
      </c>
      <c r="V14" s="5" t="s">
        <v>9084</v>
      </c>
      <c r="W14" s="5" t="s">
        <v>11615</v>
      </c>
      <c r="X14" s="5" t="s">
        <v>9084</v>
      </c>
      <c r="Y14" s="5" t="s">
        <v>9084</v>
      </c>
      <c r="Z14" s="5" t="s">
        <v>9084</v>
      </c>
      <c r="AA14" s="5" t="s">
        <v>9084</v>
      </c>
      <c r="AB14" s="5" t="s">
        <v>11614</v>
      </c>
      <c r="AC14" s="5" t="s">
        <v>11613</v>
      </c>
      <c r="AD14" s="5" t="s">
        <v>9084</v>
      </c>
      <c r="AE14" s="5" t="s">
        <v>9084</v>
      </c>
      <c r="AF14" s="5" t="s">
        <v>9084</v>
      </c>
      <c r="AG14" s="5" t="s">
        <v>9084</v>
      </c>
      <c r="AH14" s="5" t="s">
        <v>9084</v>
      </c>
      <c r="AI14" s="5" t="s">
        <v>9084</v>
      </c>
      <c r="AJ14" s="5" t="s">
        <v>9084</v>
      </c>
      <c r="AK14" s="5" t="s">
        <v>9084</v>
      </c>
      <c r="AL14" s="5" t="s">
        <v>9084</v>
      </c>
      <c r="AM14" s="5" t="s">
        <v>9084</v>
      </c>
      <c r="AN14" s="5" t="s">
        <v>9084</v>
      </c>
      <c r="AO14" s="5" t="s">
        <v>9084</v>
      </c>
      <c r="AP14" s="5" t="s">
        <v>11612</v>
      </c>
      <c r="AQ14" s="5" t="s">
        <v>11611</v>
      </c>
      <c r="AR14" s="5" t="s">
        <v>9084</v>
      </c>
      <c r="AS14" s="5" t="s">
        <v>9084</v>
      </c>
      <c r="AT14" s="5" t="s">
        <v>9084</v>
      </c>
      <c r="AU14" s="5" t="s">
        <v>9228</v>
      </c>
      <c r="AV14" s="5">
        <v>2022</v>
      </c>
      <c r="AW14" s="5">
        <v>82</v>
      </c>
      <c r="AX14" s="5" t="s">
        <v>9084</v>
      </c>
      <c r="AY14" s="5" t="s">
        <v>9084</v>
      </c>
      <c r="AZ14" s="5" t="s">
        <v>9084</v>
      </c>
      <c r="BA14" s="5" t="s">
        <v>9084</v>
      </c>
      <c r="BB14" s="5" t="s">
        <v>9084</v>
      </c>
      <c r="BC14" s="5" t="s">
        <v>9084</v>
      </c>
      <c r="BD14" s="5" t="s">
        <v>9084</v>
      </c>
      <c r="BE14" s="5">
        <v>103906</v>
      </c>
      <c r="BF14" s="5" t="s">
        <v>7753</v>
      </c>
      <c r="BG14" s="5" t="str">
        <f>HYPERLINK("http://dx.doi.org/10.1016/j.scs.2022.103906","http://dx.doi.org/10.1016/j.scs.2022.103906")</f>
        <v>http://dx.doi.org/10.1016/j.scs.2022.103906</v>
      </c>
      <c r="BH14" s="5" t="s">
        <v>9084</v>
      </c>
      <c r="BI14" s="5" t="s">
        <v>10424</v>
      </c>
      <c r="BJ14" s="5" t="s">
        <v>9084</v>
      </c>
      <c r="BK14" s="5" t="s">
        <v>9084</v>
      </c>
      <c r="BL14" s="5" t="s">
        <v>9084</v>
      </c>
      <c r="BM14" s="5" t="s">
        <v>9084</v>
      </c>
      <c r="BN14" s="5" t="s">
        <v>9084</v>
      </c>
      <c r="BO14" s="5" t="s">
        <v>9084</v>
      </c>
      <c r="BP14" s="5" t="s">
        <v>9084</v>
      </c>
      <c r="BQ14" s="5" t="s">
        <v>9084</v>
      </c>
      <c r="BR14" s="5" t="s">
        <v>9084</v>
      </c>
      <c r="BS14" s="5" t="s">
        <v>9084</v>
      </c>
      <c r="BT14" s="5" t="s">
        <v>11610</v>
      </c>
      <c r="BU14" s="5" t="str">
        <f>HYPERLINK("https%3A%2F%2Fwww.webofscience.com%2Fwos%2Fwoscc%2Ffull-record%2FWOS:000795070300005","View Full Record in Web of Science")</f>
        <v>View Full Record in Web of Science</v>
      </c>
    </row>
    <row r="15" spans="1:73" x14ac:dyDescent="0.35">
      <c r="A15" s="5" t="s">
        <v>11761</v>
      </c>
      <c r="B15" s="5" t="s">
        <v>9095</v>
      </c>
      <c r="C15" s="5" t="s">
        <v>11609</v>
      </c>
      <c r="D15" s="5" t="s">
        <v>9084</v>
      </c>
      <c r="E15" s="5" t="s">
        <v>9084</v>
      </c>
      <c r="F15" s="5" t="s">
        <v>9084</v>
      </c>
      <c r="G15" s="5" t="s">
        <v>11608</v>
      </c>
      <c r="H15" s="5" t="s">
        <v>9084</v>
      </c>
      <c r="I15" s="5" t="s">
        <v>9084</v>
      </c>
      <c r="J15" s="5" t="s">
        <v>8014</v>
      </c>
      <c r="K15" s="5" t="s">
        <v>9601</v>
      </c>
      <c r="L15" s="5" t="s">
        <v>9084</v>
      </c>
      <c r="M15" s="5" t="s">
        <v>9084</v>
      </c>
      <c r="N15" s="5" t="s">
        <v>9084</v>
      </c>
      <c r="O15" s="5" t="s">
        <v>9084</v>
      </c>
      <c r="P15" s="5" t="s">
        <v>9084</v>
      </c>
      <c r="Q15" s="5" t="s">
        <v>9084</v>
      </c>
      <c r="R15" s="5" t="s">
        <v>9084</v>
      </c>
      <c r="S15" s="5" t="s">
        <v>9084</v>
      </c>
      <c r="T15" s="5" t="s">
        <v>9084</v>
      </c>
      <c r="U15" s="5" t="s">
        <v>9084</v>
      </c>
      <c r="V15" s="5" t="s">
        <v>9084</v>
      </c>
      <c r="W15" s="5" t="s">
        <v>11607</v>
      </c>
      <c r="X15" s="5" t="s">
        <v>9084</v>
      </c>
      <c r="Y15" s="5" t="s">
        <v>9084</v>
      </c>
      <c r="Z15" s="5" t="s">
        <v>9084</v>
      </c>
      <c r="AA15" s="5" t="s">
        <v>9084</v>
      </c>
      <c r="AB15" s="5" t="s">
        <v>11606</v>
      </c>
      <c r="AC15" s="5" t="s">
        <v>11605</v>
      </c>
      <c r="AD15" s="5" t="s">
        <v>9084</v>
      </c>
      <c r="AE15" s="5" t="s">
        <v>9084</v>
      </c>
      <c r="AF15" s="5" t="s">
        <v>9084</v>
      </c>
      <c r="AG15" s="5" t="s">
        <v>9084</v>
      </c>
      <c r="AH15" s="5" t="s">
        <v>9084</v>
      </c>
      <c r="AI15" s="5" t="s">
        <v>9084</v>
      </c>
      <c r="AJ15" s="5" t="s">
        <v>9084</v>
      </c>
      <c r="AK15" s="5" t="s">
        <v>9084</v>
      </c>
      <c r="AL15" s="5" t="s">
        <v>9084</v>
      </c>
      <c r="AM15" s="5" t="s">
        <v>9084</v>
      </c>
      <c r="AN15" s="5" t="s">
        <v>9084</v>
      </c>
      <c r="AO15" s="5" t="s">
        <v>9084</v>
      </c>
      <c r="AP15" s="5" t="s">
        <v>9084</v>
      </c>
      <c r="AQ15" s="5" t="s">
        <v>9597</v>
      </c>
      <c r="AR15" s="5" t="s">
        <v>9084</v>
      </c>
      <c r="AS15" s="5" t="s">
        <v>9084</v>
      </c>
      <c r="AT15" s="5" t="s">
        <v>9084</v>
      </c>
      <c r="AU15" s="5" t="s">
        <v>9420</v>
      </c>
      <c r="AV15" s="5">
        <v>2022</v>
      </c>
      <c r="AW15" s="5">
        <v>12</v>
      </c>
      <c r="AX15" s="5">
        <v>22</v>
      </c>
      <c r="AY15" s="5" t="s">
        <v>9084</v>
      </c>
      <c r="AZ15" s="5" t="s">
        <v>9084</v>
      </c>
      <c r="BA15" s="5" t="s">
        <v>9084</v>
      </c>
      <c r="BB15" s="5" t="s">
        <v>9084</v>
      </c>
      <c r="BC15" s="5" t="s">
        <v>9084</v>
      </c>
      <c r="BD15" s="5" t="s">
        <v>9084</v>
      </c>
      <c r="BE15" s="5">
        <v>11494</v>
      </c>
      <c r="BF15" s="5" t="s">
        <v>8013</v>
      </c>
      <c r="BG15" s="5" t="str">
        <f>HYPERLINK("http://dx.doi.org/10.3390/app122211494","http://dx.doi.org/10.3390/app122211494")</f>
        <v>http://dx.doi.org/10.3390/app122211494</v>
      </c>
      <c r="BH15" s="5" t="s">
        <v>9084</v>
      </c>
      <c r="BI15" s="5" t="s">
        <v>9084</v>
      </c>
      <c r="BJ15" s="5" t="s">
        <v>9084</v>
      </c>
      <c r="BK15" s="5" t="s">
        <v>9084</v>
      </c>
      <c r="BL15" s="5" t="s">
        <v>9084</v>
      </c>
      <c r="BM15" s="5" t="s">
        <v>9084</v>
      </c>
      <c r="BN15" s="5" t="s">
        <v>9084</v>
      </c>
      <c r="BO15" s="5" t="s">
        <v>9084</v>
      </c>
      <c r="BP15" s="5" t="s">
        <v>9084</v>
      </c>
      <c r="BQ15" s="5" t="s">
        <v>9084</v>
      </c>
      <c r="BR15" s="5" t="s">
        <v>9084</v>
      </c>
      <c r="BS15" s="5" t="s">
        <v>9084</v>
      </c>
      <c r="BT15" s="5" t="s">
        <v>11604</v>
      </c>
      <c r="BU15" s="5" t="str">
        <f>HYPERLINK("https%3A%2F%2Fwww.webofscience.com%2Fwos%2Fwoscc%2Ffull-record%2FWOS:000887156900001","View Full Record in Web of Science")</f>
        <v>View Full Record in Web of Science</v>
      </c>
    </row>
    <row r="16" spans="1:73" x14ac:dyDescent="0.35">
      <c r="A16" s="5" t="s">
        <v>11761</v>
      </c>
      <c r="B16" s="5" t="s">
        <v>9095</v>
      </c>
      <c r="C16" s="5" t="s">
        <v>11603</v>
      </c>
      <c r="D16" s="5" t="s">
        <v>9084</v>
      </c>
      <c r="E16" s="5" t="s">
        <v>9084</v>
      </c>
      <c r="F16" s="5" t="s">
        <v>9084</v>
      </c>
      <c r="G16" s="5" t="s">
        <v>11602</v>
      </c>
      <c r="H16" s="5" t="s">
        <v>9084</v>
      </c>
      <c r="I16" s="5" t="s">
        <v>9084</v>
      </c>
      <c r="J16" s="5" t="s">
        <v>7508</v>
      </c>
      <c r="K16" s="5" t="s">
        <v>11601</v>
      </c>
      <c r="L16" s="5" t="s">
        <v>9084</v>
      </c>
      <c r="M16" s="5" t="s">
        <v>9084</v>
      </c>
      <c r="N16" s="5" t="s">
        <v>9084</v>
      </c>
      <c r="O16" s="5" t="s">
        <v>9084</v>
      </c>
      <c r="P16" s="5" t="s">
        <v>9084</v>
      </c>
      <c r="Q16" s="5" t="s">
        <v>9084</v>
      </c>
      <c r="R16" s="5" t="s">
        <v>9084</v>
      </c>
      <c r="S16" s="5" t="s">
        <v>9084</v>
      </c>
      <c r="T16" s="5" t="s">
        <v>9084</v>
      </c>
      <c r="U16" s="5" t="s">
        <v>9084</v>
      </c>
      <c r="V16" s="5" t="s">
        <v>9084</v>
      </c>
      <c r="W16" s="5" t="s">
        <v>11600</v>
      </c>
      <c r="X16" s="5" t="s">
        <v>9084</v>
      </c>
      <c r="Y16" s="5" t="s">
        <v>9084</v>
      </c>
      <c r="Z16" s="5" t="s">
        <v>9084</v>
      </c>
      <c r="AA16" s="5" t="s">
        <v>9084</v>
      </c>
      <c r="AB16" s="5" t="s">
        <v>11599</v>
      </c>
      <c r="AC16" s="5" t="s">
        <v>11598</v>
      </c>
      <c r="AD16" s="5" t="s">
        <v>9084</v>
      </c>
      <c r="AE16" s="5" t="s">
        <v>9084</v>
      </c>
      <c r="AF16" s="5" t="s">
        <v>9084</v>
      </c>
      <c r="AG16" s="5" t="s">
        <v>9084</v>
      </c>
      <c r="AH16" s="5" t="s">
        <v>9084</v>
      </c>
      <c r="AI16" s="5" t="s">
        <v>9084</v>
      </c>
      <c r="AJ16" s="5" t="s">
        <v>9084</v>
      </c>
      <c r="AK16" s="5" t="s">
        <v>9084</v>
      </c>
      <c r="AL16" s="5" t="s">
        <v>9084</v>
      </c>
      <c r="AM16" s="5" t="s">
        <v>9084</v>
      </c>
      <c r="AN16" s="5" t="s">
        <v>9084</v>
      </c>
      <c r="AO16" s="5" t="s">
        <v>9084</v>
      </c>
      <c r="AP16" s="5" t="s">
        <v>11597</v>
      </c>
      <c r="AQ16" s="5" t="s">
        <v>11596</v>
      </c>
      <c r="AR16" s="5" t="s">
        <v>9084</v>
      </c>
      <c r="AS16" s="5" t="s">
        <v>9084</v>
      </c>
      <c r="AT16" s="5" t="s">
        <v>9084</v>
      </c>
      <c r="AU16" s="5" t="s">
        <v>9385</v>
      </c>
      <c r="AV16" s="5">
        <v>2022</v>
      </c>
      <c r="AW16" s="5">
        <v>157</v>
      </c>
      <c r="AX16" s="5" t="s">
        <v>9084</v>
      </c>
      <c r="AY16" s="5" t="s">
        <v>9084</v>
      </c>
      <c r="AZ16" s="5" t="s">
        <v>9084</v>
      </c>
      <c r="BA16" s="5" t="s">
        <v>9084</v>
      </c>
      <c r="BB16" s="5" t="s">
        <v>9084</v>
      </c>
      <c r="BC16" s="5">
        <v>67</v>
      </c>
      <c r="BD16" s="5">
        <v>75</v>
      </c>
      <c r="BE16" s="5" t="s">
        <v>9084</v>
      </c>
      <c r="BF16" s="5" t="s">
        <v>7506</v>
      </c>
      <c r="BG16" s="5" t="str">
        <f>HYPERLINK("http://dx.doi.org/10.1016/j.patrec.2022.03.021","http://dx.doi.org/10.1016/j.patrec.2022.03.021")</f>
        <v>http://dx.doi.org/10.1016/j.patrec.2022.03.021</v>
      </c>
      <c r="BH16" s="5" t="s">
        <v>9084</v>
      </c>
      <c r="BI16" s="5" t="s">
        <v>10424</v>
      </c>
      <c r="BJ16" s="5" t="s">
        <v>9084</v>
      </c>
      <c r="BK16" s="5" t="s">
        <v>9084</v>
      </c>
      <c r="BL16" s="5" t="s">
        <v>9084</v>
      </c>
      <c r="BM16" s="5" t="s">
        <v>9084</v>
      </c>
      <c r="BN16" s="5" t="s">
        <v>9084</v>
      </c>
      <c r="BO16" s="5" t="s">
        <v>9084</v>
      </c>
      <c r="BP16" s="5" t="s">
        <v>9084</v>
      </c>
      <c r="BQ16" s="5" t="s">
        <v>9084</v>
      </c>
      <c r="BR16" s="5" t="s">
        <v>9084</v>
      </c>
      <c r="BS16" s="5" t="s">
        <v>9084</v>
      </c>
      <c r="BT16" s="5" t="s">
        <v>11595</v>
      </c>
      <c r="BU16" s="5" t="str">
        <f>HYPERLINK("https%3A%2F%2Fwww.webofscience.com%2Fwos%2Fwoscc%2Ffull-record%2FWOS:000791298100001","View Full Record in Web of Science")</f>
        <v>View Full Record in Web of Science</v>
      </c>
    </row>
    <row r="17" spans="1:73" x14ac:dyDescent="0.35">
      <c r="A17" s="5" t="s">
        <v>11761</v>
      </c>
      <c r="B17" s="5" t="s">
        <v>9095</v>
      </c>
      <c r="C17" s="5" t="s">
        <v>11594</v>
      </c>
      <c r="D17" s="5" t="s">
        <v>9084</v>
      </c>
      <c r="E17" s="5" t="s">
        <v>9084</v>
      </c>
      <c r="F17" s="5" t="s">
        <v>9084</v>
      </c>
      <c r="G17" s="5" t="s">
        <v>11593</v>
      </c>
      <c r="H17" s="5" t="s">
        <v>9084</v>
      </c>
      <c r="I17" s="5" t="s">
        <v>9084</v>
      </c>
      <c r="J17" s="5" t="s">
        <v>5201</v>
      </c>
      <c r="K17" s="5" t="s">
        <v>9634</v>
      </c>
      <c r="L17" s="5" t="s">
        <v>9084</v>
      </c>
      <c r="M17" s="5" t="s">
        <v>9084</v>
      </c>
      <c r="N17" s="5" t="s">
        <v>9084</v>
      </c>
      <c r="O17" s="5" t="s">
        <v>9084</v>
      </c>
      <c r="P17" s="5" t="s">
        <v>9084</v>
      </c>
      <c r="Q17" s="5" t="s">
        <v>9084</v>
      </c>
      <c r="R17" s="5" t="s">
        <v>9084</v>
      </c>
      <c r="S17" s="5" t="s">
        <v>9084</v>
      </c>
      <c r="T17" s="5" t="s">
        <v>9084</v>
      </c>
      <c r="U17" s="5" t="s">
        <v>9084</v>
      </c>
      <c r="V17" s="5" t="s">
        <v>9084</v>
      </c>
      <c r="W17" s="5" t="s">
        <v>5199</v>
      </c>
      <c r="X17" s="5" t="s">
        <v>9084</v>
      </c>
      <c r="Y17" s="5" t="s">
        <v>9084</v>
      </c>
      <c r="Z17" s="5" t="s">
        <v>9084</v>
      </c>
      <c r="AA17" s="5" t="s">
        <v>9084</v>
      </c>
      <c r="AB17" s="5" t="s">
        <v>11592</v>
      </c>
      <c r="AC17" s="5" t="s">
        <v>11591</v>
      </c>
      <c r="AD17" s="5" t="s">
        <v>9084</v>
      </c>
      <c r="AE17" s="5" t="s">
        <v>9084</v>
      </c>
      <c r="AF17" s="5" t="s">
        <v>9084</v>
      </c>
      <c r="AG17" s="5" t="s">
        <v>9084</v>
      </c>
      <c r="AH17" s="5" t="s">
        <v>9084</v>
      </c>
      <c r="AI17" s="5" t="s">
        <v>9084</v>
      </c>
      <c r="AJ17" s="5" t="s">
        <v>9084</v>
      </c>
      <c r="AK17" s="5" t="s">
        <v>9084</v>
      </c>
      <c r="AL17" s="5" t="s">
        <v>9084</v>
      </c>
      <c r="AM17" s="5" t="s">
        <v>9084</v>
      </c>
      <c r="AN17" s="5" t="s">
        <v>9084</v>
      </c>
      <c r="AO17" s="5" t="s">
        <v>9084</v>
      </c>
      <c r="AP17" s="5" t="s">
        <v>9631</v>
      </c>
      <c r="AQ17" s="5" t="s">
        <v>9084</v>
      </c>
      <c r="AR17" s="5" t="s">
        <v>9084</v>
      </c>
      <c r="AS17" s="5" t="s">
        <v>9084</v>
      </c>
      <c r="AT17" s="5" t="s">
        <v>9084</v>
      </c>
      <c r="AU17" s="5" t="s">
        <v>9151</v>
      </c>
      <c r="AV17" s="5">
        <v>2024</v>
      </c>
      <c r="AW17" s="5">
        <v>94</v>
      </c>
      <c r="AX17" s="5" t="s">
        <v>9084</v>
      </c>
      <c r="AY17" s="5" t="s">
        <v>9084</v>
      </c>
      <c r="AZ17" s="5" t="s">
        <v>9084</v>
      </c>
      <c r="BA17" s="5" t="s">
        <v>9084</v>
      </c>
      <c r="BB17" s="5" t="s">
        <v>9084</v>
      </c>
      <c r="BC17" s="5" t="s">
        <v>9084</v>
      </c>
      <c r="BD17" s="5" t="s">
        <v>9084</v>
      </c>
      <c r="BE17" s="5">
        <v>102190</v>
      </c>
      <c r="BF17" s="5" t="s">
        <v>8559</v>
      </c>
      <c r="BG17" s="5" t="str">
        <f>HYPERLINK("http://dx.doi.org/10.1016/j.tele.2024.102190","http://dx.doi.org/10.1016/j.tele.2024.102190")</f>
        <v>http://dx.doi.org/10.1016/j.tele.2024.102190</v>
      </c>
      <c r="BH17" s="5" t="s">
        <v>9084</v>
      </c>
      <c r="BI17" s="5" t="s">
        <v>9135</v>
      </c>
      <c r="BJ17" s="5" t="s">
        <v>9084</v>
      </c>
      <c r="BK17" s="5" t="s">
        <v>9084</v>
      </c>
      <c r="BL17" s="5" t="s">
        <v>9084</v>
      </c>
      <c r="BM17" s="5" t="s">
        <v>9084</v>
      </c>
      <c r="BN17" s="5" t="s">
        <v>9084</v>
      </c>
      <c r="BO17" s="5" t="s">
        <v>9084</v>
      </c>
      <c r="BP17" s="5" t="s">
        <v>9084</v>
      </c>
      <c r="BQ17" s="5" t="s">
        <v>9084</v>
      </c>
      <c r="BR17" s="5" t="s">
        <v>9084</v>
      </c>
      <c r="BS17" s="5" t="s">
        <v>9084</v>
      </c>
      <c r="BT17" s="5" t="s">
        <v>11590</v>
      </c>
      <c r="BU17" s="5" t="str">
        <f>HYPERLINK("https%3A%2F%2Fwww.webofscience.com%2Fwos%2Fwoscc%2Ffull-record%2FWOS:001327901800001","View Full Record in Web of Science")</f>
        <v>View Full Record in Web of Science</v>
      </c>
    </row>
    <row r="18" spans="1:73" x14ac:dyDescent="0.35">
      <c r="A18" s="5" t="s">
        <v>11761</v>
      </c>
      <c r="B18" s="5" t="s">
        <v>9095</v>
      </c>
      <c r="C18" s="5" t="s">
        <v>11589</v>
      </c>
      <c r="D18" s="5" t="s">
        <v>9084</v>
      </c>
      <c r="E18" s="5" t="s">
        <v>9084</v>
      </c>
      <c r="F18" s="5" t="s">
        <v>9084</v>
      </c>
      <c r="G18" s="5" t="s">
        <v>11588</v>
      </c>
      <c r="H18" s="5" t="s">
        <v>9084</v>
      </c>
      <c r="I18" s="5" t="s">
        <v>9084</v>
      </c>
      <c r="J18" s="5" t="s">
        <v>8658</v>
      </c>
      <c r="K18" s="5" t="s">
        <v>10503</v>
      </c>
      <c r="L18" s="5" t="s">
        <v>9084</v>
      </c>
      <c r="M18" s="5" t="s">
        <v>9084</v>
      </c>
      <c r="N18" s="5" t="s">
        <v>9084</v>
      </c>
      <c r="O18" s="5" t="s">
        <v>9084</v>
      </c>
      <c r="P18" s="5" t="s">
        <v>9084</v>
      </c>
      <c r="Q18" s="5" t="s">
        <v>9084</v>
      </c>
      <c r="R18" s="5" t="s">
        <v>9084</v>
      </c>
      <c r="S18" s="5" t="s">
        <v>9084</v>
      </c>
      <c r="T18" s="5" t="s">
        <v>9084</v>
      </c>
      <c r="U18" s="5" t="s">
        <v>9084</v>
      </c>
      <c r="V18" s="5" t="s">
        <v>9084</v>
      </c>
      <c r="W18" s="5" t="s">
        <v>11587</v>
      </c>
      <c r="X18" s="5" t="s">
        <v>9084</v>
      </c>
      <c r="Y18" s="5" t="s">
        <v>9084</v>
      </c>
      <c r="Z18" s="5" t="s">
        <v>9084</v>
      </c>
      <c r="AA18" s="5" t="s">
        <v>9084</v>
      </c>
      <c r="AB18" s="5" t="s">
        <v>9084</v>
      </c>
      <c r="AC18" s="5" t="s">
        <v>11586</v>
      </c>
      <c r="AD18" s="5" t="s">
        <v>9084</v>
      </c>
      <c r="AE18" s="5" t="s">
        <v>9084</v>
      </c>
      <c r="AF18" s="5" t="s">
        <v>9084</v>
      </c>
      <c r="AG18" s="5" t="s">
        <v>9084</v>
      </c>
      <c r="AH18" s="5" t="s">
        <v>9084</v>
      </c>
      <c r="AI18" s="5" t="s">
        <v>9084</v>
      </c>
      <c r="AJ18" s="5" t="s">
        <v>9084</v>
      </c>
      <c r="AK18" s="5" t="s">
        <v>9084</v>
      </c>
      <c r="AL18" s="5" t="s">
        <v>9084</v>
      </c>
      <c r="AM18" s="5" t="s">
        <v>9084</v>
      </c>
      <c r="AN18" s="5" t="s">
        <v>9084</v>
      </c>
      <c r="AO18" s="5" t="s">
        <v>9084</v>
      </c>
      <c r="AP18" s="5" t="s">
        <v>10500</v>
      </c>
      <c r="AQ18" s="5" t="s">
        <v>10499</v>
      </c>
      <c r="AR18" s="5" t="s">
        <v>9084</v>
      </c>
      <c r="AS18" s="5" t="s">
        <v>9084</v>
      </c>
      <c r="AT18" s="5" t="s">
        <v>9084</v>
      </c>
      <c r="AU18" s="5" t="s">
        <v>9500</v>
      </c>
      <c r="AV18" s="5">
        <v>2024</v>
      </c>
      <c r="AW18" s="5">
        <v>34</v>
      </c>
      <c r="AX18" s="5">
        <v>1</v>
      </c>
      <c r="AY18" s="5" t="s">
        <v>9084</v>
      </c>
      <c r="AZ18" s="5" t="s">
        <v>9084</v>
      </c>
      <c r="BA18" s="5" t="s">
        <v>9084</v>
      </c>
      <c r="BB18" s="5" t="s">
        <v>9084</v>
      </c>
      <c r="BC18" s="5" t="s">
        <v>9084</v>
      </c>
      <c r="BD18" s="5" t="s">
        <v>9084</v>
      </c>
      <c r="BE18" s="5">
        <v>41</v>
      </c>
      <c r="BF18" s="5" t="s">
        <v>8657</v>
      </c>
      <c r="BG18" s="5" t="str">
        <f>HYPERLINK("http://dx.doi.org/10.1007/s12525-024-00724-0","http://dx.doi.org/10.1007/s12525-024-00724-0")</f>
        <v>http://dx.doi.org/10.1007/s12525-024-00724-0</v>
      </c>
      <c r="BH18" s="5" t="s">
        <v>9084</v>
      </c>
      <c r="BI18" s="5" t="s">
        <v>9084</v>
      </c>
      <c r="BJ18" s="5" t="s">
        <v>9084</v>
      </c>
      <c r="BK18" s="5" t="s">
        <v>9084</v>
      </c>
      <c r="BL18" s="5" t="s">
        <v>9084</v>
      </c>
      <c r="BM18" s="5" t="s">
        <v>9084</v>
      </c>
      <c r="BN18" s="5" t="s">
        <v>9084</v>
      </c>
      <c r="BO18" s="5" t="s">
        <v>9084</v>
      </c>
      <c r="BP18" s="5" t="s">
        <v>9084</v>
      </c>
      <c r="BQ18" s="5" t="s">
        <v>9084</v>
      </c>
      <c r="BR18" s="5" t="s">
        <v>9084</v>
      </c>
      <c r="BS18" s="5" t="s">
        <v>9084</v>
      </c>
      <c r="BT18" s="5" t="s">
        <v>11585</v>
      </c>
      <c r="BU18" s="5" t="str">
        <f>HYPERLINK("https%3A%2F%2Fwww.webofscience.com%2Fwos%2Fwoscc%2Ffull-record%2FWOS:001284882500001","View Full Record in Web of Science")</f>
        <v>View Full Record in Web of Science</v>
      </c>
    </row>
    <row r="19" spans="1:73" x14ac:dyDescent="0.35">
      <c r="A19" s="5" t="s">
        <v>11761</v>
      </c>
      <c r="B19" s="5" t="s">
        <v>9095</v>
      </c>
      <c r="C19" s="5" t="s">
        <v>11584</v>
      </c>
      <c r="D19" s="5" t="s">
        <v>9084</v>
      </c>
      <c r="E19" s="5" t="s">
        <v>9084</v>
      </c>
      <c r="F19" s="5" t="s">
        <v>9084</v>
      </c>
      <c r="G19" s="5" t="s">
        <v>11583</v>
      </c>
      <c r="H19" s="5" t="s">
        <v>9084</v>
      </c>
      <c r="I19" s="5" t="s">
        <v>9084</v>
      </c>
      <c r="J19" s="5" t="s">
        <v>8965</v>
      </c>
      <c r="K19" s="5" t="s">
        <v>10503</v>
      </c>
      <c r="L19" s="5" t="s">
        <v>9084</v>
      </c>
      <c r="M19" s="5" t="s">
        <v>9084</v>
      </c>
      <c r="N19" s="5" t="s">
        <v>9084</v>
      </c>
      <c r="O19" s="5" t="s">
        <v>9084</v>
      </c>
      <c r="P19" s="5" t="s">
        <v>9084</v>
      </c>
      <c r="Q19" s="5" t="s">
        <v>9084</v>
      </c>
      <c r="R19" s="5" t="s">
        <v>9084</v>
      </c>
      <c r="S19" s="5" t="s">
        <v>9084</v>
      </c>
      <c r="T19" s="5" t="s">
        <v>9084</v>
      </c>
      <c r="U19" s="5" t="s">
        <v>9084</v>
      </c>
      <c r="V19" s="5" t="s">
        <v>9084</v>
      </c>
      <c r="W19" s="5" t="s">
        <v>11582</v>
      </c>
      <c r="X19" s="5" t="s">
        <v>9084</v>
      </c>
      <c r="Y19" s="5" t="s">
        <v>9084</v>
      </c>
      <c r="Z19" s="5" t="s">
        <v>9084</v>
      </c>
      <c r="AA19" s="5" t="s">
        <v>9084</v>
      </c>
      <c r="AB19" s="5" t="s">
        <v>9084</v>
      </c>
      <c r="AC19" s="5" t="s">
        <v>9084</v>
      </c>
      <c r="AD19" s="5" t="s">
        <v>9084</v>
      </c>
      <c r="AE19" s="5" t="s">
        <v>9084</v>
      </c>
      <c r="AF19" s="5" t="s">
        <v>9084</v>
      </c>
      <c r="AG19" s="5" t="s">
        <v>9084</v>
      </c>
      <c r="AH19" s="5" t="s">
        <v>9084</v>
      </c>
      <c r="AI19" s="5" t="s">
        <v>9084</v>
      </c>
      <c r="AJ19" s="5" t="s">
        <v>9084</v>
      </c>
      <c r="AK19" s="5" t="s">
        <v>9084</v>
      </c>
      <c r="AL19" s="5" t="s">
        <v>9084</v>
      </c>
      <c r="AM19" s="5" t="s">
        <v>9084</v>
      </c>
      <c r="AN19" s="5" t="s">
        <v>9084</v>
      </c>
      <c r="AO19" s="5" t="s">
        <v>9084</v>
      </c>
      <c r="AP19" s="5" t="s">
        <v>10500</v>
      </c>
      <c r="AQ19" s="5" t="s">
        <v>10499</v>
      </c>
      <c r="AR19" s="5" t="s">
        <v>9084</v>
      </c>
      <c r="AS19" s="5" t="s">
        <v>9084</v>
      </c>
      <c r="AT19" s="5" t="s">
        <v>9084</v>
      </c>
      <c r="AU19" s="5" t="s">
        <v>9500</v>
      </c>
      <c r="AV19" s="5">
        <v>2024</v>
      </c>
      <c r="AW19" s="5">
        <v>34</v>
      </c>
      <c r="AX19" s="5">
        <v>1</v>
      </c>
      <c r="AY19" s="5" t="s">
        <v>9084</v>
      </c>
      <c r="AZ19" s="5" t="s">
        <v>9084</v>
      </c>
      <c r="BA19" s="5" t="s">
        <v>9084</v>
      </c>
      <c r="BB19" s="5" t="s">
        <v>9084</v>
      </c>
      <c r="BC19" s="5" t="s">
        <v>9084</v>
      </c>
      <c r="BD19" s="5" t="s">
        <v>9084</v>
      </c>
      <c r="BE19" s="5">
        <v>50</v>
      </c>
      <c r="BF19" s="5" t="s">
        <v>8964</v>
      </c>
      <c r="BG19" s="5" t="str">
        <f>HYPERLINK("http://dx.doi.org/10.1007/s12525-024-00731-1","http://dx.doi.org/10.1007/s12525-024-00731-1")</f>
        <v>http://dx.doi.org/10.1007/s12525-024-00731-1</v>
      </c>
      <c r="BH19" s="5" t="s">
        <v>9084</v>
      </c>
      <c r="BI19" s="5" t="s">
        <v>9084</v>
      </c>
      <c r="BJ19" s="5" t="s">
        <v>9084</v>
      </c>
      <c r="BK19" s="5" t="s">
        <v>9084</v>
      </c>
      <c r="BL19" s="5" t="s">
        <v>9084</v>
      </c>
      <c r="BM19" s="5" t="s">
        <v>9084</v>
      </c>
      <c r="BN19" s="5" t="s">
        <v>9084</v>
      </c>
      <c r="BO19" s="5" t="s">
        <v>9084</v>
      </c>
      <c r="BP19" s="5" t="s">
        <v>9084</v>
      </c>
      <c r="BQ19" s="5" t="s">
        <v>9084</v>
      </c>
      <c r="BR19" s="5" t="s">
        <v>9084</v>
      </c>
      <c r="BS19" s="5" t="s">
        <v>9084</v>
      </c>
      <c r="BT19" s="5" t="s">
        <v>11581</v>
      </c>
      <c r="BU19" s="5" t="str">
        <f>HYPERLINK("https%3A%2F%2Fwww.webofscience.com%2Fwos%2Fwoscc%2Ffull-record%2FWOS:001325763300002","View Full Record in Web of Science")</f>
        <v>View Full Record in Web of Science</v>
      </c>
    </row>
    <row r="20" spans="1:73" x14ac:dyDescent="0.35">
      <c r="A20" s="5" t="s">
        <v>11761</v>
      </c>
      <c r="B20" s="5" t="s">
        <v>9095</v>
      </c>
      <c r="C20" s="5" t="s">
        <v>11580</v>
      </c>
      <c r="D20" s="5" t="s">
        <v>9084</v>
      </c>
      <c r="E20" s="5" t="s">
        <v>9084</v>
      </c>
      <c r="F20" s="5" t="s">
        <v>9084</v>
      </c>
      <c r="G20" s="5" t="s">
        <v>1489</v>
      </c>
      <c r="H20" s="5" t="s">
        <v>9084</v>
      </c>
      <c r="I20" s="5" t="s">
        <v>9084</v>
      </c>
      <c r="J20" s="5" t="s">
        <v>1488</v>
      </c>
      <c r="K20" s="5" t="s">
        <v>11579</v>
      </c>
      <c r="L20" s="5" t="s">
        <v>9084</v>
      </c>
      <c r="M20" s="5" t="s">
        <v>9084</v>
      </c>
      <c r="N20" s="5" t="s">
        <v>9084</v>
      </c>
      <c r="O20" s="5" t="s">
        <v>9084</v>
      </c>
      <c r="P20" s="5" t="s">
        <v>9084</v>
      </c>
      <c r="Q20" s="5" t="s">
        <v>9084</v>
      </c>
      <c r="R20" s="5" t="s">
        <v>9084</v>
      </c>
      <c r="S20" s="5" t="s">
        <v>9084</v>
      </c>
      <c r="T20" s="5" t="s">
        <v>9084</v>
      </c>
      <c r="U20" s="5" t="s">
        <v>9084</v>
      </c>
      <c r="V20" s="5" t="s">
        <v>9084</v>
      </c>
      <c r="W20" s="5" t="s">
        <v>11578</v>
      </c>
      <c r="X20" s="5" t="s">
        <v>9084</v>
      </c>
      <c r="Y20" s="5" t="s">
        <v>9084</v>
      </c>
      <c r="Z20" s="5" t="s">
        <v>9084</v>
      </c>
      <c r="AA20" s="5" t="s">
        <v>9084</v>
      </c>
      <c r="AB20" s="5" t="s">
        <v>11577</v>
      </c>
      <c r="AC20" s="5" t="s">
        <v>11576</v>
      </c>
      <c r="AD20" s="5" t="s">
        <v>9084</v>
      </c>
      <c r="AE20" s="5" t="s">
        <v>9084</v>
      </c>
      <c r="AF20" s="5" t="s">
        <v>9084</v>
      </c>
      <c r="AG20" s="5" t="s">
        <v>9084</v>
      </c>
      <c r="AH20" s="5" t="s">
        <v>9084</v>
      </c>
      <c r="AI20" s="5" t="s">
        <v>9084</v>
      </c>
      <c r="AJ20" s="5" t="s">
        <v>9084</v>
      </c>
      <c r="AK20" s="5" t="s">
        <v>9084</v>
      </c>
      <c r="AL20" s="5" t="s">
        <v>9084</v>
      </c>
      <c r="AM20" s="5" t="s">
        <v>9084</v>
      </c>
      <c r="AN20" s="5" t="s">
        <v>9084</v>
      </c>
      <c r="AO20" s="5" t="s">
        <v>9084</v>
      </c>
      <c r="AP20" s="5" t="s">
        <v>11575</v>
      </c>
      <c r="AQ20" s="5" t="s">
        <v>11574</v>
      </c>
      <c r="AR20" s="5" t="s">
        <v>9084</v>
      </c>
      <c r="AS20" s="5" t="s">
        <v>9084</v>
      </c>
      <c r="AT20" s="5" t="s">
        <v>9084</v>
      </c>
      <c r="AU20" s="5" t="s">
        <v>9596</v>
      </c>
      <c r="AV20" s="5">
        <v>2020</v>
      </c>
      <c r="AW20" s="5">
        <v>153</v>
      </c>
      <c r="AX20" s="5" t="s">
        <v>9084</v>
      </c>
      <c r="AY20" s="5" t="s">
        <v>9084</v>
      </c>
      <c r="AZ20" s="5" t="s">
        <v>9084</v>
      </c>
      <c r="BA20" s="5" t="s">
        <v>9084</v>
      </c>
      <c r="BB20" s="5" t="s">
        <v>9084</v>
      </c>
      <c r="BC20" s="5" t="s">
        <v>9084</v>
      </c>
      <c r="BD20" s="5" t="s">
        <v>9084</v>
      </c>
      <c r="BE20" s="5">
        <v>119929</v>
      </c>
      <c r="BF20" s="5" t="s">
        <v>6342</v>
      </c>
      <c r="BG20" s="5" t="str">
        <f>HYPERLINK("http://dx.doi.org/10.1016/j.techfore.2020.119929","http://dx.doi.org/10.1016/j.techfore.2020.119929")</f>
        <v>http://dx.doi.org/10.1016/j.techfore.2020.119929</v>
      </c>
      <c r="BH20" s="5" t="s">
        <v>9084</v>
      </c>
      <c r="BI20" s="5" t="s">
        <v>9084</v>
      </c>
      <c r="BJ20" s="5" t="s">
        <v>9084</v>
      </c>
      <c r="BK20" s="5" t="s">
        <v>9084</v>
      </c>
      <c r="BL20" s="5" t="s">
        <v>9084</v>
      </c>
      <c r="BM20" s="5" t="s">
        <v>9084</v>
      </c>
      <c r="BN20" s="5" t="s">
        <v>9084</v>
      </c>
      <c r="BO20" s="5" t="s">
        <v>9084</v>
      </c>
      <c r="BP20" s="5" t="s">
        <v>9084</v>
      </c>
      <c r="BQ20" s="5" t="s">
        <v>9084</v>
      </c>
      <c r="BR20" s="5" t="s">
        <v>9084</v>
      </c>
      <c r="BS20" s="5" t="s">
        <v>9084</v>
      </c>
      <c r="BT20" s="5" t="s">
        <v>11573</v>
      </c>
      <c r="BU20" s="5" t="str">
        <f>HYPERLINK("https%3A%2F%2Fwww.webofscience.com%2Fwos%2Fwoscc%2Ffull-record%2FWOS:000527366500037","View Full Record in Web of Science")</f>
        <v>View Full Record in Web of Science</v>
      </c>
    </row>
    <row r="21" spans="1:73" x14ac:dyDescent="0.35">
      <c r="A21" s="5" t="s">
        <v>11761</v>
      </c>
      <c r="B21" s="5" t="s">
        <v>9095</v>
      </c>
      <c r="C21" s="5" t="s">
        <v>11572</v>
      </c>
      <c r="D21" s="5" t="s">
        <v>9084</v>
      </c>
      <c r="E21" s="5" t="s">
        <v>9084</v>
      </c>
      <c r="F21" s="5" t="s">
        <v>9084</v>
      </c>
      <c r="G21" s="5" t="s">
        <v>11571</v>
      </c>
      <c r="H21" s="5" t="s">
        <v>9084</v>
      </c>
      <c r="I21" s="5" t="s">
        <v>9084</v>
      </c>
      <c r="J21" s="5" t="s">
        <v>11570</v>
      </c>
      <c r="K21" s="5" t="s">
        <v>11569</v>
      </c>
      <c r="L21" s="5" t="s">
        <v>9084</v>
      </c>
      <c r="M21" s="5" t="s">
        <v>9084</v>
      </c>
      <c r="N21" s="5" t="s">
        <v>9084</v>
      </c>
      <c r="O21" s="5" t="s">
        <v>9084</v>
      </c>
      <c r="P21" s="5" t="s">
        <v>9084</v>
      </c>
      <c r="Q21" s="5" t="s">
        <v>9084</v>
      </c>
      <c r="R21" s="5" t="s">
        <v>9084</v>
      </c>
      <c r="S21" s="5" t="s">
        <v>9084</v>
      </c>
      <c r="T21" s="5" t="s">
        <v>9084</v>
      </c>
      <c r="U21" s="5" t="s">
        <v>9084</v>
      </c>
      <c r="V21" s="5" t="s">
        <v>9084</v>
      </c>
      <c r="W21" s="5" t="s">
        <v>11568</v>
      </c>
      <c r="X21" s="5" t="s">
        <v>9084</v>
      </c>
      <c r="Y21" s="5" t="s">
        <v>9084</v>
      </c>
      <c r="Z21" s="5" t="s">
        <v>9084</v>
      </c>
      <c r="AA21" s="5" t="s">
        <v>9084</v>
      </c>
      <c r="AB21" s="5" t="s">
        <v>11567</v>
      </c>
      <c r="AC21" s="5" t="s">
        <v>11566</v>
      </c>
      <c r="AD21" s="5" t="s">
        <v>9084</v>
      </c>
      <c r="AE21" s="5" t="s">
        <v>9084</v>
      </c>
      <c r="AF21" s="5" t="s">
        <v>9084</v>
      </c>
      <c r="AG21" s="5" t="s">
        <v>9084</v>
      </c>
      <c r="AH21" s="5" t="s">
        <v>9084</v>
      </c>
      <c r="AI21" s="5" t="s">
        <v>9084</v>
      </c>
      <c r="AJ21" s="5" t="s">
        <v>9084</v>
      </c>
      <c r="AK21" s="5" t="s">
        <v>9084</v>
      </c>
      <c r="AL21" s="5" t="s">
        <v>9084</v>
      </c>
      <c r="AM21" s="5" t="s">
        <v>9084</v>
      </c>
      <c r="AN21" s="5" t="s">
        <v>9084</v>
      </c>
      <c r="AO21" s="5" t="s">
        <v>9084</v>
      </c>
      <c r="AP21" s="5" t="s">
        <v>11565</v>
      </c>
      <c r="AQ21" s="5" t="s">
        <v>11564</v>
      </c>
      <c r="AR21" s="5" t="s">
        <v>9084</v>
      </c>
      <c r="AS21" s="5" t="s">
        <v>9084</v>
      </c>
      <c r="AT21" s="5" t="s">
        <v>9084</v>
      </c>
      <c r="AU21" s="5" t="s">
        <v>9084</v>
      </c>
      <c r="AV21" s="5">
        <v>2020</v>
      </c>
      <c r="AW21" s="5">
        <v>14</v>
      </c>
      <c r="AX21" s="5">
        <v>2</v>
      </c>
      <c r="AY21" s="5" t="s">
        <v>9084</v>
      </c>
      <c r="AZ21" s="5" t="s">
        <v>9084</v>
      </c>
      <c r="BA21" s="5" t="s">
        <v>9084</v>
      </c>
      <c r="BB21" s="5" t="s">
        <v>9084</v>
      </c>
      <c r="BC21" s="5">
        <v>133</v>
      </c>
      <c r="BD21" s="5">
        <v>147</v>
      </c>
      <c r="BE21" s="5" t="s">
        <v>9084</v>
      </c>
      <c r="BF21" s="5" t="s">
        <v>6047</v>
      </c>
      <c r="BG21" s="5" t="str">
        <f>HYPERLINK("http://dx.doi.org/10.1108/TG-03-2020-0047","http://dx.doi.org/10.1108/TG-03-2020-0047")</f>
        <v>http://dx.doi.org/10.1108/TG-03-2020-0047</v>
      </c>
      <c r="BH21" s="5" t="s">
        <v>9084</v>
      </c>
      <c r="BI21" s="5" t="s">
        <v>11563</v>
      </c>
      <c r="BJ21" s="5" t="s">
        <v>9084</v>
      </c>
      <c r="BK21" s="5" t="s">
        <v>9084</v>
      </c>
      <c r="BL21" s="5" t="s">
        <v>9084</v>
      </c>
      <c r="BM21" s="5" t="s">
        <v>9084</v>
      </c>
      <c r="BN21" s="5" t="s">
        <v>9084</v>
      </c>
      <c r="BO21" s="5" t="s">
        <v>9084</v>
      </c>
      <c r="BP21" s="5" t="s">
        <v>9084</v>
      </c>
      <c r="BQ21" s="5" t="s">
        <v>9084</v>
      </c>
      <c r="BR21" s="5" t="s">
        <v>9084</v>
      </c>
      <c r="BS21" s="5" t="s">
        <v>9084</v>
      </c>
      <c r="BT21" s="5" t="s">
        <v>11562</v>
      </c>
      <c r="BU21" s="5" t="str">
        <f>HYPERLINK("https%3A%2F%2Fwww.webofscience.com%2Fwos%2Fwoscc%2Ffull-record%2FWOS:000529702200001","View Full Record in Web of Science")</f>
        <v>View Full Record in Web of Science</v>
      </c>
    </row>
    <row r="22" spans="1:73" x14ac:dyDescent="0.35">
      <c r="A22" s="5" t="s">
        <v>11761</v>
      </c>
      <c r="B22" s="5" t="s">
        <v>9095</v>
      </c>
      <c r="C22" s="5" t="s">
        <v>11561</v>
      </c>
      <c r="D22" s="5" t="s">
        <v>9084</v>
      </c>
      <c r="E22" s="5" t="s">
        <v>9084</v>
      </c>
      <c r="F22" s="5" t="s">
        <v>9084</v>
      </c>
      <c r="G22" s="5" t="s">
        <v>11560</v>
      </c>
      <c r="H22" s="5" t="s">
        <v>9084</v>
      </c>
      <c r="I22" s="5" t="s">
        <v>9084</v>
      </c>
      <c r="J22" s="5" t="s">
        <v>7746</v>
      </c>
      <c r="K22" s="5" t="s">
        <v>11559</v>
      </c>
      <c r="L22" s="5" t="s">
        <v>9084</v>
      </c>
      <c r="M22" s="5" t="s">
        <v>9084</v>
      </c>
      <c r="N22" s="5" t="s">
        <v>9084</v>
      </c>
      <c r="O22" s="5" t="s">
        <v>9084</v>
      </c>
      <c r="P22" s="5" t="s">
        <v>9084</v>
      </c>
      <c r="Q22" s="5" t="s">
        <v>9084</v>
      </c>
      <c r="R22" s="5" t="s">
        <v>9084</v>
      </c>
      <c r="S22" s="5" t="s">
        <v>9084</v>
      </c>
      <c r="T22" s="5" t="s">
        <v>9084</v>
      </c>
      <c r="U22" s="5" t="s">
        <v>9084</v>
      </c>
      <c r="V22" s="5" t="s">
        <v>9084</v>
      </c>
      <c r="W22" s="5" t="s">
        <v>11558</v>
      </c>
      <c r="X22" s="5" t="s">
        <v>9084</v>
      </c>
      <c r="Y22" s="5" t="s">
        <v>9084</v>
      </c>
      <c r="Z22" s="5" t="s">
        <v>9084</v>
      </c>
      <c r="AA22" s="5" t="s">
        <v>9084</v>
      </c>
      <c r="AB22" s="5" t="s">
        <v>11557</v>
      </c>
      <c r="AC22" s="5" t="s">
        <v>11556</v>
      </c>
      <c r="AD22" s="5" t="s">
        <v>9084</v>
      </c>
      <c r="AE22" s="5" t="s">
        <v>9084</v>
      </c>
      <c r="AF22" s="5" t="s">
        <v>9084</v>
      </c>
      <c r="AG22" s="5" t="s">
        <v>9084</v>
      </c>
      <c r="AH22" s="5" t="s">
        <v>9084</v>
      </c>
      <c r="AI22" s="5" t="s">
        <v>9084</v>
      </c>
      <c r="AJ22" s="5" t="s">
        <v>9084</v>
      </c>
      <c r="AK22" s="5" t="s">
        <v>9084</v>
      </c>
      <c r="AL22" s="5" t="s">
        <v>9084</v>
      </c>
      <c r="AM22" s="5" t="s">
        <v>9084</v>
      </c>
      <c r="AN22" s="5" t="s">
        <v>9084</v>
      </c>
      <c r="AO22" s="5" t="s">
        <v>9084</v>
      </c>
      <c r="AP22" s="5" t="s">
        <v>11555</v>
      </c>
      <c r="AQ22" s="5" t="s">
        <v>11554</v>
      </c>
      <c r="AR22" s="5" t="s">
        <v>9084</v>
      </c>
      <c r="AS22" s="5" t="s">
        <v>9084</v>
      </c>
      <c r="AT22" s="5" t="s">
        <v>9084</v>
      </c>
      <c r="AU22" s="5" t="s">
        <v>9516</v>
      </c>
      <c r="AV22" s="5">
        <v>2023</v>
      </c>
      <c r="AW22" s="5">
        <v>60</v>
      </c>
      <c r="AX22" s="5">
        <v>2</v>
      </c>
      <c r="AY22" s="5" t="s">
        <v>9084</v>
      </c>
      <c r="AZ22" s="5" t="s">
        <v>9084</v>
      </c>
      <c r="BA22" s="5" t="s">
        <v>9084</v>
      </c>
      <c r="BB22" s="5" t="s">
        <v>9084</v>
      </c>
      <c r="BC22" s="5">
        <v>247</v>
      </c>
      <c r="BD22" s="5">
        <v>254</v>
      </c>
      <c r="BE22" s="5" t="s">
        <v>9084</v>
      </c>
      <c r="BF22" s="5" t="s">
        <v>7744</v>
      </c>
      <c r="BG22" s="5" t="str">
        <f>HYPERLINK("http://dx.doi.org/10.1093/jme/tjad009","http://dx.doi.org/10.1093/jme/tjad009")</f>
        <v>http://dx.doi.org/10.1093/jme/tjad009</v>
      </c>
      <c r="BH22" s="5" t="s">
        <v>9084</v>
      </c>
      <c r="BI22" s="5" t="s">
        <v>10775</v>
      </c>
      <c r="BJ22" s="5" t="s">
        <v>9084</v>
      </c>
      <c r="BK22" s="5" t="s">
        <v>9084</v>
      </c>
      <c r="BL22" s="5" t="s">
        <v>9084</v>
      </c>
      <c r="BM22" s="5" t="s">
        <v>9084</v>
      </c>
      <c r="BN22" s="5" t="s">
        <v>9084</v>
      </c>
      <c r="BO22" s="5">
        <v>36752771</v>
      </c>
      <c r="BP22" s="5" t="s">
        <v>9084</v>
      </c>
      <c r="BQ22" s="5" t="s">
        <v>9084</v>
      </c>
      <c r="BR22" s="5" t="s">
        <v>9084</v>
      </c>
      <c r="BS22" s="5" t="s">
        <v>9084</v>
      </c>
      <c r="BT22" s="5" t="s">
        <v>11553</v>
      </c>
      <c r="BU22" s="5" t="str">
        <f>HYPERLINK("https%3A%2F%2Fwww.webofscience.com%2Fwos%2Fwoscc%2Ffull-record%2FWOS:000931225300001","View Full Record in Web of Science")</f>
        <v>View Full Record in Web of Science</v>
      </c>
    </row>
    <row r="23" spans="1:73" x14ac:dyDescent="0.35">
      <c r="A23" s="5" t="s">
        <v>11761</v>
      </c>
      <c r="B23" s="5" t="s">
        <v>9095</v>
      </c>
      <c r="C23" s="5" t="s">
        <v>11552</v>
      </c>
      <c r="D23" s="5" t="s">
        <v>9084</v>
      </c>
      <c r="E23" s="5" t="s">
        <v>9084</v>
      </c>
      <c r="F23" s="5" t="s">
        <v>9084</v>
      </c>
      <c r="G23" s="5" t="s">
        <v>11551</v>
      </c>
      <c r="H23" s="5" t="s">
        <v>9084</v>
      </c>
      <c r="I23" s="5" t="s">
        <v>9084</v>
      </c>
      <c r="J23" s="5" t="s">
        <v>6473</v>
      </c>
      <c r="K23" s="5" t="s">
        <v>11550</v>
      </c>
      <c r="L23" s="5" t="s">
        <v>9084</v>
      </c>
      <c r="M23" s="5" t="s">
        <v>9084</v>
      </c>
      <c r="N23" s="5" t="s">
        <v>9084</v>
      </c>
      <c r="O23" s="5" t="s">
        <v>9084</v>
      </c>
      <c r="P23" s="5" t="s">
        <v>9084</v>
      </c>
      <c r="Q23" s="5" t="s">
        <v>9084</v>
      </c>
      <c r="R23" s="5" t="s">
        <v>9084</v>
      </c>
      <c r="S23" s="5" t="s">
        <v>9084</v>
      </c>
      <c r="T23" s="5" t="s">
        <v>9084</v>
      </c>
      <c r="U23" s="5" t="s">
        <v>9084</v>
      </c>
      <c r="V23" s="5" t="s">
        <v>9084</v>
      </c>
      <c r="W23" s="5" t="s">
        <v>11549</v>
      </c>
      <c r="X23" s="5" t="s">
        <v>9084</v>
      </c>
      <c r="Y23" s="5" t="s">
        <v>9084</v>
      </c>
      <c r="Z23" s="5" t="s">
        <v>9084</v>
      </c>
      <c r="AA23" s="5" t="s">
        <v>9084</v>
      </c>
      <c r="AB23" s="5" t="s">
        <v>9084</v>
      </c>
      <c r="AC23" s="5" t="s">
        <v>11548</v>
      </c>
      <c r="AD23" s="5" t="s">
        <v>9084</v>
      </c>
      <c r="AE23" s="5" t="s">
        <v>9084</v>
      </c>
      <c r="AF23" s="5" t="s">
        <v>9084</v>
      </c>
      <c r="AG23" s="5" t="s">
        <v>9084</v>
      </c>
      <c r="AH23" s="5" t="s">
        <v>9084</v>
      </c>
      <c r="AI23" s="5" t="s">
        <v>9084</v>
      </c>
      <c r="AJ23" s="5" t="s">
        <v>9084</v>
      </c>
      <c r="AK23" s="5" t="s">
        <v>9084</v>
      </c>
      <c r="AL23" s="5" t="s">
        <v>9084</v>
      </c>
      <c r="AM23" s="5" t="s">
        <v>9084</v>
      </c>
      <c r="AN23" s="5" t="s">
        <v>9084</v>
      </c>
      <c r="AO23" s="5" t="s">
        <v>9084</v>
      </c>
      <c r="AP23" s="5" t="s">
        <v>11547</v>
      </c>
      <c r="AQ23" s="5" t="s">
        <v>11546</v>
      </c>
      <c r="AR23" s="5" t="s">
        <v>9084</v>
      </c>
      <c r="AS23" s="5" t="s">
        <v>9084</v>
      </c>
      <c r="AT23" s="5" t="s">
        <v>9084</v>
      </c>
      <c r="AU23" s="5" t="s">
        <v>9536</v>
      </c>
      <c r="AV23" s="5">
        <v>2017</v>
      </c>
      <c r="AW23" s="5">
        <v>10</v>
      </c>
      <c r="AX23" s="5">
        <v>3</v>
      </c>
      <c r="AY23" s="5" t="s">
        <v>9084</v>
      </c>
      <c r="AZ23" s="5" t="s">
        <v>9084</v>
      </c>
      <c r="BA23" s="5" t="s">
        <v>9084</v>
      </c>
      <c r="BB23" s="5" t="s">
        <v>9084</v>
      </c>
      <c r="BC23" s="5">
        <v>284</v>
      </c>
      <c r="BD23" s="5">
        <v>306</v>
      </c>
      <c r="BE23" s="5" t="s">
        <v>9084</v>
      </c>
      <c r="BF23" s="5" t="s">
        <v>6471</v>
      </c>
      <c r="BG23" s="5" t="str">
        <f>HYPERLINK("http://dx.doi.org/10.1080/17538947.2016.1224938","http://dx.doi.org/10.1080/17538947.2016.1224938")</f>
        <v>http://dx.doi.org/10.1080/17538947.2016.1224938</v>
      </c>
      <c r="BH23" s="5" t="s">
        <v>9084</v>
      </c>
      <c r="BI23" s="5" t="s">
        <v>9084</v>
      </c>
      <c r="BJ23" s="5" t="s">
        <v>9084</v>
      </c>
      <c r="BK23" s="5" t="s">
        <v>9084</v>
      </c>
      <c r="BL23" s="5" t="s">
        <v>9084</v>
      </c>
      <c r="BM23" s="5" t="s">
        <v>9084</v>
      </c>
      <c r="BN23" s="5" t="s">
        <v>9084</v>
      </c>
      <c r="BO23" s="5" t="s">
        <v>9084</v>
      </c>
      <c r="BP23" s="5" t="s">
        <v>9084</v>
      </c>
      <c r="BQ23" s="5" t="s">
        <v>9084</v>
      </c>
      <c r="BR23" s="5" t="s">
        <v>9084</v>
      </c>
      <c r="BS23" s="5" t="s">
        <v>9084</v>
      </c>
      <c r="BT23" s="5" t="s">
        <v>11545</v>
      </c>
      <c r="BU23" s="5" t="str">
        <f>HYPERLINK("https%3A%2F%2Fwww.webofscience.com%2Fwos%2Fwoscc%2Ffull-record%2FWOS:000395038600004","View Full Record in Web of Science")</f>
        <v>View Full Record in Web of Science</v>
      </c>
    </row>
    <row r="24" spans="1:73" x14ac:dyDescent="0.35">
      <c r="A24" s="5" t="s">
        <v>11761</v>
      </c>
      <c r="B24" s="5" t="s">
        <v>9095</v>
      </c>
      <c r="C24" s="5" t="s">
        <v>11544</v>
      </c>
      <c r="D24" s="5" t="s">
        <v>9084</v>
      </c>
      <c r="E24" s="5" t="s">
        <v>9084</v>
      </c>
      <c r="F24" s="5" t="s">
        <v>9084</v>
      </c>
      <c r="G24" s="5" t="s">
        <v>11543</v>
      </c>
      <c r="H24" s="5" t="s">
        <v>9084</v>
      </c>
      <c r="I24" s="5" t="s">
        <v>9084</v>
      </c>
      <c r="J24" s="5" t="s">
        <v>6490</v>
      </c>
      <c r="K24" s="5" t="s">
        <v>11542</v>
      </c>
      <c r="L24" s="5" t="s">
        <v>9084</v>
      </c>
      <c r="M24" s="5" t="s">
        <v>9084</v>
      </c>
      <c r="N24" s="5" t="s">
        <v>9084</v>
      </c>
      <c r="O24" s="5" t="s">
        <v>9084</v>
      </c>
      <c r="P24" s="5" t="s">
        <v>9084</v>
      </c>
      <c r="Q24" s="5" t="s">
        <v>9084</v>
      </c>
      <c r="R24" s="5" t="s">
        <v>9084</v>
      </c>
      <c r="S24" s="5" t="s">
        <v>9084</v>
      </c>
      <c r="T24" s="5" t="s">
        <v>9084</v>
      </c>
      <c r="U24" s="5" t="s">
        <v>9084</v>
      </c>
      <c r="V24" s="5" t="s">
        <v>9084</v>
      </c>
      <c r="W24" s="5" t="s">
        <v>11541</v>
      </c>
      <c r="X24" s="5" t="s">
        <v>9084</v>
      </c>
      <c r="Y24" s="5" t="s">
        <v>9084</v>
      </c>
      <c r="Z24" s="5" t="s">
        <v>9084</v>
      </c>
      <c r="AA24" s="5" t="s">
        <v>9084</v>
      </c>
      <c r="AB24" s="5" t="s">
        <v>11540</v>
      </c>
      <c r="AC24" s="5" t="s">
        <v>11539</v>
      </c>
      <c r="AD24" s="5" t="s">
        <v>9084</v>
      </c>
      <c r="AE24" s="5" t="s">
        <v>9084</v>
      </c>
      <c r="AF24" s="5" t="s">
        <v>9084</v>
      </c>
      <c r="AG24" s="5" t="s">
        <v>9084</v>
      </c>
      <c r="AH24" s="5" t="s">
        <v>9084</v>
      </c>
      <c r="AI24" s="5" t="s">
        <v>9084</v>
      </c>
      <c r="AJ24" s="5" t="s">
        <v>9084</v>
      </c>
      <c r="AK24" s="5" t="s">
        <v>9084</v>
      </c>
      <c r="AL24" s="5" t="s">
        <v>9084</v>
      </c>
      <c r="AM24" s="5" t="s">
        <v>9084</v>
      </c>
      <c r="AN24" s="5" t="s">
        <v>9084</v>
      </c>
      <c r="AO24" s="5" t="s">
        <v>9084</v>
      </c>
      <c r="AP24" s="5" t="s">
        <v>11538</v>
      </c>
      <c r="AQ24" s="5" t="s">
        <v>11537</v>
      </c>
      <c r="AR24" s="5" t="s">
        <v>9084</v>
      </c>
      <c r="AS24" s="5" t="s">
        <v>9084</v>
      </c>
      <c r="AT24" s="5" t="s">
        <v>9084</v>
      </c>
      <c r="AU24" s="5" t="s">
        <v>9199</v>
      </c>
      <c r="AV24" s="5">
        <v>2018</v>
      </c>
      <c r="AW24" s="5">
        <v>33</v>
      </c>
      <c r="AX24" s="5">
        <v>3</v>
      </c>
      <c r="AY24" s="5" t="s">
        <v>9084</v>
      </c>
      <c r="AZ24" s="5" t="s">
        <v>9084</v>
      </c>
      <c r="BA24" s="5" t="s">
        <v>9084</v>
      </c>
      <c r="BB24" s="5" t="s">
        <v>9084</v>
      </c>
      <c r="BC24" s="5">
        <v>69</v>
      </c>
      <c r="BD24" s="5">
        <v>76</v>
      </c>
      <c r="BE24" s="5" t="s">
        <v>9084</v>
      </c>
      <c r="BF24" s="5" t="s">
        <v>6488</v>
      </c>
      <c r="BG24" s="5" t="str">
        <f>HYPERLINK("http://dx.doi.org/10.1109/MIS.2018.033001418","http://dx.doi.org/10.1109/MIS.2018.033001418")</f>
        <v>http://dx.doi.org/10.1109/MIS.2018.033001418</v>
      </c>
      <c r="BH24" s="5" t="s">
        <v>9084</v>
      </c>
      <c r="BI24" s="5" t="s">
        <v>9084</v>
      </c>
      <c r="BJ24" s="5" t="s">
        <v>9084</v>
      </c>
      <c r="BK24" s="5" t="s">
        <v>9084</v>
      </c>
      <c r="BL24" s="5" t="s">
        <v>9084</v>
      </c>
      <c r="BM24" s="5" t="s">
        <v>9084</v>
      </c>
      <c r="BN24" s="5" t="s">
        <v>9084</v>
      </c>
      <c r="BO24" s="5" t="s">
        <v>9084</v>
      </c>
      <c r="BP24" s="5" t="s">
        <v>9084</v>
      </c>
      <c r="BQ24" s="5" t="s">
        <v>9084</v>
      </c>
      <c r="BR24" s="5" t="s">
        <v>9084</v>
      </c>
      <c r="BS24" s="5" t="s">
        <v>9084</v>
      </c>
      <c r="BT24" s="5" t="s">
        <v>11536</v>
      </c>
      <c r="BU24" s="5" t="str">
        <f>HYPERLINK("https%3A%2F%2Fwww.webofscience.com%2Fwos%2Fwoscc%2Ffull-record%2FWOS:000440699800012","View Full Record in Web of Science")</f>
        <v>View Full Record in Web of Science</v>
      </c>
    </row>
    <row r="25" spans="1:73" x14ac:dyDescent="0.35">
      <c r="A25" s="5" t="s">
        <v>11761</v>
      </c>
      <c r="B25" s="5" t="s">
        <v>9095</v>
      </c>
      <c r="C25" s="5" t="s">
        <v>11535</v>
      </c>
      <c r="D25" s="5" t="s">
        <v>9084</v>
      </c>
      <c r="E25" s="5" t="s">
        <v>9084</v>
      </c>
      <c r="F25" s="5" t="s">
        <v>9084</v>
      </c>
      <c r="G25" s="5" t="s">
        <v>11534</v>
      </c>
      <c r="H25" s="5" t="s">
        <v>9084</v>
      </c>
      <c r="I25" s="5" t="s">
        <v>9084</v>
      </c>
      <c r="J25" s="5" t="s">
        <v>8171</v>
      </c>
      <c r="K25" s="5" t="s">
        <v>11533</v>
      </c>
      <c r="L25" s="5" t="s">
        <v>9084</v>
      </c>
      <c r="M25" s="5" t="s">
        <v>9084</v>
      </c>
      <c r="N25" s="5" t="s">
        <v>9084</v>
      </c>
      <c r="O25" s="5" t="s">
        <v>9084</v>
      </c>
      <c r="P25" s="5" t="s">
        <v>9084</v>
      </c>
      <c r="Q25" s="5" t="s">
        <v>9084</v>
      </c>
      <c r="R25" s="5" t="s">
        <v>9084</v>
      </c>
      <c r="S25" s="5" t="s">
        <v>9084</v>
      </c>
      <c r="T25" s="5" t="s">
        <v>9084</v>
      </c>
      <c r="U25" s="5" t="s">
        <v>9084</v>
      </c>
      <c r="V25" s="5" t="s">
        <v>9084</v>
      </c>
      <c r="W25" s="5" t="s">
        <v>11532</v>
      </c>
      <c r="X25" s="5" t="s">
        <v>9084</v>
      </c>
      <c r="Y25" s="5" t="s">
        <v>9084</v>
      </c>
      <c r="Z25" s="5" t="s">
        <v>9084</v>
      </c>
      <c r="AA25" s="5" t="s">
        <v>9084</v>
      </c>
      <c r="AB25" s="5" t="s">
        <v>11531</v>
      </c>
      <c r="AC25" s="5" t="s">
        <v>11530</v>
      </c>
      <c r="AD25" s="5" t="s">
        <v>9084</v>
      </c>
      <c r="AE25" s="5" t="s">
        <v>9084</v>
      </c>
      <c r="AF25" s="5" t="s">
        <v>9084</v>
      </c>
      <c r="AG25" s="5" t="s">
        <v>9084</v>
      </c>
      <c r="AH25" s="5" t="s">
        <v>9084</v>
      </c>
      <c r="AI25" s="5" t="s">
        <v>9084</v>
      </c>
      <c r="AJ25" s="5" t="s">
        <v>9084</v>
      </c>
      <c r="AK25" s="5" t="s">
        <v>9084</v>
      </c>
      <c r="AL25" s="5" t="s">
        <v>9084</v>
      </c>
      <c r="AM25" s="5" t="s">
        <v>9084</v>
      </c>
      <c r="AN25" s="5" t="s">
        <v>9084</v>
      </c>
      <c r="AO25" s="5" t="s">
        <v>9084</v>
      </c>
      <c r="AP25" s="5" t="s">
        <v>11529</v>
      </c>
      <c r="AQ25" s="5" t="s">
        <v>11528</v>
      </c>
      <c r="AR25" s="5" t="s">
        <v>9084</v>
      </c>
      <c r="AS25" s="5" t="s">
        <v>9084</v>
      </c>
      <c r="AT25" s="5" t="s">
        <v>9084</v>
      </c>
      <c r="AU25" s="5" t="s">
        <v>9334</v>
      </c>
      <c r="AV25" s="5">
        <v>2023</v>
      </c>
      <c r="AW25" s="5">
        <v>23</v>
      </c>
      <c r="AX25" s="5">
        <v>1</v>
      </c>
      <c r="AY25" s="5" t="s">
        <v>9084</v>
      </c>
      <c r="AZ25" s="5" t="s">
        <v>9084</v>
      </c>
      <c r="BA25" s="5" t="s">
        <v>9084</v>
      </c>
      <c r="BB25" s="5" t="s">
        <v>9084</v>
      </c>
      <c r="BC25" s="5">
        <v>67</v>
      </c>
      <c r="BD25" s="5">
        <v>88</v>
      </c>
      <c r="BE25" s="5" t="s">
        <v>9084</v>
      </c>
      <c r="BF25" s="5" t="s">
        <v>8169</v>
      </c>
      <c r="BG25" s="5" t="str">
        <f>HYPERLINK("http://dx.doi.org/10.1353/pla.2023.0000","http://dx.doi.org/10.1353/pla.2023.0000")</f>
        <v>http://dx.doi.org/10.1353/pla.2023.0000</v>
      </c>
      <c r="BH25" s="5" t="s">
        <v>9084</v>
      </c>
      <c r="BI25" s="5" t="s">
        <v>9084</v>
      </c>
      <c r="BJ25" s="5" t="s">
        <v>9084</v>
      </c>
      <c r="BK25" s="5" t="s">
        <v>9084</v>
      </c>
      <c r="BL25" s="5" t="s">
        <v>9084</v>
      </c>
      <c r="BM25" s="5" t="s">
        <v>9084</v>
      </c>
      <c r="BN25" s="5" t="s">
        <v>9084</v>
      </c>
      <c r="BO25" s="5" t="s">
        <v>9084</v>
      </c>
      <c r="BP25" s="5" t="s">
        <v>9084</v>
      </c>
      <c r="BQ25" s="5" t="s">
        <v>9084</v>
      </c>
      <c r="BR25" s="5" t="s">
        <v>9084</v>
      </c>
      <c r="BS25" s="5" t="s">
        <v>9084</v>
      </c>
      <c r="BT25" s="5" t="s">
        <v>11527</v>
      </c>
      <c r="BU25" s="5" t="str">
        <f>HYPERLINK("https%3A%2F%2Fwww.webofscience.com%2Fwos%2Fwoscc%2Ffull-record%2FWOS:001126984500008","View Full Record in Web of Science")</f>
        <v>View Full Record in Web of Science</v>
      </c>
    </row>
    <row r="26" spans="1:73" x14ac:dyDescent="0.35">
      <c r="A26" s="5" t="s">
        <v>11761</v>
      </c>
      <c r="B26" s="5" t="s">
        <v>9095</v>
      </c>
      <c r="C26" s="5" t="s">
        <v>11526</v>
      </c>
      <c r="D26" s="5" t="s">
        <v>9084</v>
      </c>
      <c r="E26" s="5" t="s">
        <v>9084</v>
      </c>
      <c r="F26" s="5" t="s">
        <v>9084</v>
      </c>
      <c r="G26" s="5" t="s">
        <v>11525</v>
      </c>
      <c r="H26" s="5" t="s">
        <v>9084</v>
      </c>
      <c r="I26" s="5" t="s">
        <v>9084</v>
      </c>
      <c r="J26" s="5" t="s">
        <v>6986</v>
      </c>
      <c r="K26" s="5" t="s">
        <v>10745</v>
      </c>
      <c r="L26" s="5" t="s">
        <v>9084</v>
      </c>
      <c r="M26" s="5" t="s">
        <v>9084</v>
      </c>
      <c r="N26" s="5" t="s">
        <v>9084</v>
      </c>
      <c r="O26" s="5" t="s">
        <v>9084</v>
      </c>
      <c r="P26" s="5" t="s">
        <v>9084</v>
      </c>
      <c r="Q26" s="5" t="s">
        <v>9084</v>
      </c>
      <c r="R26" s="5" t="s">
        <v>9084</v>
      </c>
      <c r="S26" s="5" t="s">
        <v>9084</v>
      </c>
      <c r="T26" s="5" t="s">
        <v>9084</v>
      </c>
      <c r="U26" s="5" t="s">
        <v>9084</v>
      </c>
      <c r="V26" s="5" t="s">
        <v>9084</v>
      </c>
      <c r="W26" s="5" t="s">
        <v>11524</v>
      </c>
      <c r="X26" s="5" t="s">
        <v>9084</v>
      </c>
      <c r="Y26" s="5" t="s">
        <v>9084</v>
      </c>
      <c r="Z26" s="5" t="s">
        <v>9084</v>
      </c>
      <c r="AA26" s="5" t="s">
        <v>9084</v>
      </c>
      <c r="AB26" s="5" t="s">
        <v>11523</v>
      </c>
      <c r="AC26" s="5" t="s">
        <v>11522</v>
      </c>
      <c r="AD26" s="5" t="s">
        <v>9084</v>
      </c>
      <c r="AE26" s="5" t="s">
        <v>9084</v>
      </c>
      <c r="AF26" s="5" t="s">
        <v>9084</v>
      </c>
      <c r="AG26" s="5" t="s">
        <v>9084</v>
      </c>
      <c r="AH26" s="5" t="s">
        <v>9084</v>
      </c>
      <c r="AI26" s="5" t="s">
        <v>9084</v>
      </c>
      <c r="AJ26" s="5" t="s">
        <v>9084</v>
      </c>
      <c r="AK26" s="5" t="s">
        <v>9084</v>
      </c>
      <c r="AL26" s="5" t="s">
        <v>9084</v>
      </c>
      <c r="AM26" s="5" t="s">
        <v>9084</v>
      </c>
      <c r="AN26" s="5" t="s">
        <v>9084</v>
      </c>
      <c r="AO26" s="5" t="s">
        <v>9084</v>
      </c>
      <c r="AP26" s="5" t="s">
        <v>10742</v>
      </c>
      <c r="AQ26" s="5" t="s">
        <v>10741</v>
      </c>
      <c r="AR26" s="5" t="s">
        <v>9084</v>
      </c>
      <c r="AS26" s="5" t="s">
        <v>9084</v>
      </c>
      <c r="AT26" s="5" t="s">
        <v>9084</v>
      </c>
      <c r="AU26" s="5" t="s">
        <v>11521</v>
      </c>
      <c r="AV26" s="5">
        <v>2021</v>
      </c>
      <c r="AW26" s="5">
        <v>2021</v>
      </c>
      <c r="AX26" s="5">
        <v>1</v>
      </c>
      <c r="AY26" s="5" t="s">
        <v>9084</v>
      </c>
      <c r="AZ26" s="5" t="s">
        <v>9084</v>
      </c>
      <c r="BA26" s="5" t="s">
        <v>9084</v>
      </c>
      <c r="BB26" s="5" t="s">
        <v>9084</v>
      </c>
      <c r="BC26" s="5" t="s">
        <v>9084</v>
      </c>
      <c r="BD26" s="5" t="s">
        <v>9084</v>
      </c>
      <c r="BE26" s="5">
        <v>130</v>
      </c>
      <c r="BF26" s="5" t="s">
        <v>6984</v>
      </c>
      <c r="BG26" s="5" t="str">
        <f>HYPERLINK("http://dx.doi.org/10.1186/s13638-021-01996-2","http://dx.doi.org/10.1186/s13638-021-01996-2")</f>
        <v>http://dx.doi.org/10.1186/s13638-021-01996-2</v>
      </c>
      <c r="BH26" s="5" t="s">
        <v>9084</v>
      </c>
      <c r="BI26" s="5" t="s">
        <v>9084</v>
      </c>
      <c r="BJ26" s="5" t="s">
        <v>9084</v>
      </c>
      <c r="BK26" s="5" t="s">
        <v>9084</v>
      </c>
      <c r="BL26" s="5" t="s">
        <v>9084</v>
      </c>
      <c r="BM26" s="5" t="s">
        <v>9084</v>
      </c>
      <c r="BN26" s="5" t="s">
        <v>9084</v>
      </c>
      <c r="BO26" s="5" t="s">
        <v>9084</v>
      </c>
      <c r="BP26" s="5" t="s">
        <v>9084</v>
      </c>
      <c r="BQ26" s="5" t="s">
        <v>9084</v>
      </c>
      <c r="BR26" s="5" t="s">
        <v>9084</v>
      </c>
      <c r="BS26" s="5" t="s">
        <v>9084</v>
      </c>
      <c r="BT26" s="5" t="s">
        <v>11520</v>
      </c>
      <c r="BU26" s="5" t="str">
        <f>HYPERLINK("https%3A%2F%2Fwww.webofscience.com%2Fwos%2Fwoscc%2Ffull-record%2FWOS:000653045400001","View Full Record in Web of Science")</f>
        <v>View Full Record in Web of Science</v>
      </c>
    </row>
    <row r="27" spans="1:73" x14ac:dyDescent="0.35">
      <c r="A27" s="5" t="s">
        <v>11761</v>
      </c>
      <c r="B27" s="5" t="s">
        <v>9095</v>
      </c>
      <c r="C27" s="5" t="s">
        <v>11519</v>
      </c>
      <c r="D27" s="5" t="s">
        <v>9084</v>
      </c>
      <c r="E27" s="5" t="s">
        <v>9084</v>
      </c>
      <c r="F27" s="5" t="s">
        <v>9084</v>
      </c>
      <c r="G27" s="5" t="s">
        <v>11518</v>
      </c>
      <c r="H27" s="5" t="s">
        <v>9084</v>
      </c>
      <c r="I27" s="5" t="s">
        <v>9084</v>
      </c>
      <c r="J27" s="5" t="s">
        <v>6961</v>
      </c>
      <c r="K27" s="5" t="s">
        <v>11517</v>
      </c>
      <c r="L27" s="5" t="s">
        <v>9084</v>
      </c>
      <c r="M27" s="5" t="s">
        <v>9084</v>
      </c>
      <c r="N27" s="5" t="s">
        <v>9084</v>
      </c>
      <c r="O27" s="5" t="s">
        <v>9084</v>
      </c>
      <c r="P27" s="5" t="s">
        <v>9084</v>
      </c>
      <c r="Q27" s="5" t="s">
        <v>9084</v>
      </c>
      <c r="R27" s="5" t="s">
        <v>9084</v>
      </c>
      <c r="S27" s="5" t="s">
        <v>9084</v>
      </c>
      <c r="T27" s="5" t="s">
        <v>9084</v>
      </c>
      <c r="U27" s="5" t="s">
        <v>9084</v>
      </c>
      <c r="V27" s="5" t="s">
        <v>9084</v>
      </c>
      <c r="W27" s="5" t="s">
        <v>11516</v>
      </c>
      <c r="X27" s="5" t="s">
        <v>9084</v>
      </c>
      <c r="Y27" s="5" t="s">
        <v>9084</v>
      </c>
      <c r="Z27" s="5" t="s">
        <v>9084</v>
      </c>
      <c r="AA27" s="5" t="s">
        <v>9084</v>
      </c>
      <c r="AB27" s="5" t="s">
        <v>11515</v>
      </c>
      <c r="AC27" s="5" t="s">
        <v>11514</v>
      </c>
      <c r="AD27" s="5" t="s">
        <v>9084</v>
      </c>
      <c r="AE27" s="5" t="s">
        <v>9084</v>
      </c>
      <c r="AF27" s="5" t="s">
        <v>9084</v>
      </c>
      <c r="AG27" s="5" t="s">
        <v>9084</v>
      </c>
      <c r="AH27" s="5" t="s">
        <v>9084</v>
      </c>
      <c r="AI27" s="5" t="s">
        <v>9084</v>
      </c>
      <c r="AJ27" s="5" t="s">
        <v>9084</v>
      </c>
      <c r="AK27" s="5" t="s">
        <v>9084</v>
      </c>
      <c r="AL27" s="5" t="s">
        <v>9084</v>
      </c>
      <c r="AM27" s="5" t="s">
        <v>9084</v>
      </c>
      <c r="AN27" s="5" t="s">
        <v>9084</v>
      </c>
      <c r="AO27" s="5" t="s">
        <v>9084</v>
      </c>
      <c r="AP27" s="5" t="s">
        <v>11513</v>
      </c>
      <c r="AQ27" s="5" t="s">
        <v>11512</v>
      </c>
      <c r="AR27" s="5" t="s">
        <v>9084</v>
      </c>
      <c r="AS27" s="5" t="s">
        <v>9084</v>
      </c>
      <c r="AT27" s="5" t="s">
        <v>9084</v>
      </c>
      <c r="AU27" s="5" t="s">
        <v>9450</v>
      </c>
      <c r="AV27" s="5">
        <v>2020</v>
      </c>
      <c r="AW27" s="5">
        <v>50</v>
      </c>
      <c r="AX27" s="5">
        <v>8</v>
      </c>
      <c r="AY27" s="5" t="s">
        <v>9084</v>
      </c>
      <c r="AZ27" s="5" t="s">
        <v>9084</v>
      </c>
      <c r="BA27" s="5" t="s">
        <v>9084</v>
      </c>
      <c r="BB27" s="5" t="s">
        <v>9084</v>
      </c>
      <c r="BC27" s="5">
        <v>1520</v>
      </c>
      <c r="BD27" s="5">
        <v>1538</v>
      </c>
      <c r="BE27" s="5" t="s">
        <v>9084</v>
      </c>
      <c r="BF27" s="5" t="s">
        <v>6959</v>
      </c>
      <c r="BG27" s="5" t="str">
        <f>HYPERLINK("http://dx.doi.org/10.1002/spe.2829","http://dx.doi.org/10.1002/spe.2829")</f>
        <v>http://dx.doi.org/10.1002/spe.2829</v>
      </c>
      <c r="BH27" s="5" t="s">
        <v>9084</v>
      </c>
      <c r="BI27" s="5" t="s">
        <v>11281</v>
      </c>
      <c r="BJ27" s="5" t="s">
        <v>9084</v>
      </c>
      <c r="BK27" s="5" t="s">
        <v>9084</v>
      </c>
      <c r="BL27" s="5" t="s">
        <v>9084</v>
      </c>
      <c r="BM27" s="5" t="s">
        <v>9084</v>
      </c>
      <c r="BN27" s="5" t="s">
        <v>9084</v>
      </c>
      <c r="BO27" s="5" t="s">
        <v>9084</v>
      </c>
      <c r="BP27" s="5" t="s">
        <v>9084</v>
      </c>
      <c r="BQ27" s="5" t="s">
        <v>9084</v>
      </c>
      <c r="BR27" s="5" t="s">
        <v>9084</v>
      </c>
      <c r="BS27" s="5" t="s">
        <v>9084</v>
      </c>
      <c r="BT27" s="5" t="s">
        <v>11511</v>
      </c>
      <c r="BU27" s="5" t="str">
        <f>HYPERLINK("https%3A%2F%2Fwww.webofscience.com%2Fwos%2Fwoscc%2Ffull-record%2FWOS:000522528500001","View Full Record in Web of Science")</f>
        <v>View Full Record in Web of Science</v>
      </c>
    </row>
    <row r="28" spans="1:73" x14ac:dyDescent="0.35">
      <c r="A28" s="5" t="s">
        <v>11761</v>
      </c>
      <c r="B28" s="5" t="s">
        <v>9095</v>
      </c>
      <c r="C28" s="5" t="s">
        <v>11510</v>
      </c>
      <c r="D28" s="5" t="s">
        <v>9084</v>
      </c>
      <c r="E28" s="5" t="s">
        <v>9084</v>
      </c>
      <c r="F28" s="5" t="s">
        <v>9084</v>
      </c>
      <c r="G28" s="5" t="s">
        <v>1554</v>
      </c>
      <c r="H28" s="5" t="s">
        <v>9084</v>
      </c>
      <c r="I28" s="5" t="s">
        <v>9084</v>
      </c>
      <c r="J28" s="5" t="s">
        <v>1553</v>
      </c>
      <c r="K28" s="5" t="s">
        <v>11509</v>
      </c>
      <c r="L28" s="5" t="s">
        <v>9084</v>
      </c>
      <c r="M28" s="5" t="s">
        <v>9084</v>
      </c>
      <c r="N28" s="5" t="s">
        <v>9084</v>
      </c>
      <c r="O28" s="5" t="s">
        <v>9084</v>
      </c>
      <c r="P28" s="5" t="s">
        <v>9084</v>
      </c>
      <c r="Q28" s="5" t="s">
        <v>9084</v>
      </c>
      <c r="R28" s="5" t="s">
        <v>9084</v>
      </c>
      <c r="S28" s="5" t="s">
        <v>9084</v>
      </c>
      <c r="T28" s="5" t="s">
        <v>9084</v>
      </c>
      <c r="U28" s="5" t="s">
        <v>9084</v>
      </c>
      <c r="V28" s="5" t="s">
        <v>9084</v>
      </c>
      <c r="W28" s="5" t="s">
        <v>1550</v>
      </c>
      <c r="X28" s="5" t="s">
        <v>9084</v>
      </c>
      <c r="Y28" s="5" t="s">
        <v>9084</v>
      </c>
      <c r="Z28" s="5" t="s">
        <v>9084</v>
      </c>
      <c r="AA28" s="5" t="s">
        <v>9084</v>
      </c>
      <c r="AB28" s="5" t="s">
        <v>11508</v>
      </c>
      <c r="AC28" s="5" t="s">
        <v>11507</v>
      </c>
      <c r="AD28" s="5" t="s">
        <v>9084</v>
      </c>
      <c r="AE28" s="5" t="s">
        <v>9084</v>
      </c>
      <c r="AF28" s="5" t="s">
        <v>9084</v>
      </c>
      <c r="AG28" s="5" t="s">
        <v>9084</v>
      </c>
      <c r="AH28" s="5" t="s">
        <v>9084</v>
      </c>
      <c r="AI28" s="5" t="s">
        <v>9084</v>
      </c>
      <c r="AJ28" s="5" t="s">
        <v>9084</v>
      </c>
      <c r="AK28" s="5" t="s">
        <v>9084</v>
      </c>
      <c r="AL28" s="5" t="s">
        <v>9084</v>
      </c>
      <c r="AM28" s="5" t="s">
        <v>9084</v>
      </c>
      <c r="AN28" s="5" t="s">
        <v>9084</v>
      </c>
      <c r="AO28" s="5" t="s">
        <v>9084</v>
      </c>
      <c r="AP28" s="5" t="s">
        <v>11506</v>
      </c>
      <c r="AQ28" s="5" t="s">
        <v>11505</v>
      </c>
      <c r="AR28" s="5" t="s">
        <v>9084</v>
      </c>
      <c r="AS28" s="5" t="s">
        <v>9084</v>
      </c>
      <c r="AT28" s="5" t="s">
        <v>9084</v>
      </c>
      <c r="AU28" s="5" t="s">
        <v>9596</v>
      </c>
      <c r="AV28" s="5">
        <v>2020</v>
      </c>
      <c r="AW28" s="5">
        <v>62</v>
      </c>
      <c r="AX28" s="5" t="s">
        <v>9084</v>
      </c>
      <c r="AY28" s="5" t="s">
        <v>9084</v>
      </c>
      <c r="AZ28" s="5" t="s">
        <v>9084</v>
      </c>
      <c r="BA28" s="5" t="s">
        <v>9084</v>
      </c>
      <c r="BB28" s="5" t="s">
        <v>9084</v>
      </c>
      <c r="BC28" s="5" t="s">
        <v>9084</v>
      </c>
      <c r="BD28" s="5" t="s">
        <v>9084</v>
      </c>
      <c r="BE28" s="5">
        <v>101861</v>
      </c>
      <c r="BF28" s="5" t="s">
        <v>6214</v>
      </c>
      <c r="BG28" s="5" t="str">
        <f>HYPERLINK("http://dx.doi.org/10.1016/j.rcim.2019.101861","http://dx.doi.org/10.1016/j.rcim.2019.101861")</f>
        <v>http://dx.doi.org/10.1016/j.rcim.2019.101861</v>
      </c>
      <c r="BH28" s="5" t="s">
        <v>9084</v>
      </c>
      <c r="BI28" s="5" t="s">
        <v>9084</v>
      </c>
      <c r="BJ28" s="5" t="s">
        <v>9084</v>
      </c>
      <c r="BK28" s="5" t="s">
        <v>9084</v>
      </c>
      <c r="BL28" s="5" t="s">
        <v>9084</v>
      </c>
      <c r="BM28" s="5" t="s">
        <v>9084</v>
      </c>
      <c r="BN28" s="5" t="s">
        <v>9084</v>
      </c>
      <c r="BO28" s="5" t="s">
        <v>9084</v>
      </c>
      <c r="BP28" s="5" t="s">
        <v>9084</v>
      </c>
      <c r="BQ28" s="5" t="s">
        <v>9084</v>
      </c>
      <c r="BR28" s="5" t="s">
        <v>9084</v>
      </c>
      <c r="BS28" s="5" t="s">
        <v>9084</v>
      </c>
      <c r="BT28" s="5" t="s">
        <v>11504</v>
      </c>
      <c r="BU28" s="5" t="str">
        <f>HYPERLINK("https%3A%2F%2Fwww.webofscience.com%2Fwos%2Fwoscc%2Ffull-record%2FWOS:000501405400004","View Full Record in Web of Science")</f>
        <v>View Full Record in Web of Science</v>
      </c>
    </row>
    <row r="29" spans="1:73" x14ac:dyDescent="0.35">
      <c r="A29" s="5" t="s">
        <v>11761</v>
      </c>
      <c r="B29" s="5" t="s">
        <v>9095</v>
      </c>
      <c r="C29" s="5" t="s">
        <v>11503</v>
      </c>
      <c r="D29" s="5" t="s">
        <v>9084</v>
      </c>
      <c r="E29" s="5" t="s">
        <v>9084</v>
      </c>
      <c r="F29" s="5" t="s">
        <v>9084</v>
      </c>
      <c r="G29" s="5" t="s">
        <v>11502</v>
      </c>
      <c r="H29" s="5" t="s">
        <v>9084</v>
      </c>
      <c r="I29" s="5" t="s">
        <v>9084</v>
      </c>
      <c r="J29" s="5" t="s">
        <v>11501</v>
      </c>
      <c r="K29" s="5" t="s">
        <v>10032</v>
      </c>
      <c r="L29" s="5" t="s">
        <v>9084</v>
      </c>
      <c r="M29" s="5" t="s">
        <v>9084</v>
      </c>
      <c r="N29" s="5" t="s">
        <v>9084</v>
      </c>
      <c r="O29" s="5" t="s">
        <v>9084</v>
      </c>
      <c r="P29" s="5" t="s">
        <v>9084</v>
      </c>
      <c r="Q29" s="5" t="s">
        <v>9084</v>
      </c>
      <c r="R29" s="5" t="s">
        <v>9084</v>
      </c>
      <c r="S29" s="5" t="s">
        <v>9084</v>
      </c>
      <c r="T29" s="5" t="s">
        <v>9084</v>
      </c>
      <c r="U29" s="5" t="s">
        <v>9084</v>
      </c>
      <c r="V29" s="5" t="s">
        <v>9084</v>
      </c>
      <c r="W29" s="5" t="s">
        <v>11500</v>
      </c>
      <c r="X29" s="5" t="s">
        <v>9084</v>
      </c>
      <c r="Y29" s="5" t="s">
        <v>9084</v>
      </c>
      <c r="Z29" s="5" t="s">
        <v>9084</v>
      </c>
      <c r="AA29" s="5" t="s">
        <v>9084</v>
      </c>
      <c r="AB29" s="5" t="s">
        <v>11499</v>
      </c>
      <c r="AC29" s="5" t="s">
        <v>9084</v>
      </c>
      <c r="AD29" s="5" t="s">
        <v>9084</v>
      </c>
      <c r="AE29" s="5" t="s">
        <v>9084</v>
      </c>
      <c r="AF29" s="5" t="s">
        <v>9084</v>
      </c>
      <c r="AG29" s="5" t="s">
        <v>9084</v>
      </c>
      <c r="AH29" s="5" t="s">
        <v>9084</v>
      </c>
      <c r="AI29" s="5" t="s">
        <v>9084</v>
      </c>
      <c r="AJ29" s="5" t="s">
        <v>9084</v>
      </c>
      <c r="AK29" s="5" t="s">
        <v>9084</v>
      </c>
      <c r="AL29" s="5" t="s">
        <v>9084</v>
      </c>
      <c r="AM29" s="5" t="s">
        <v>9084</v>
      </c>
      <c r="AN29" s="5" t="s">
        <v>9084</v>
      </c>
      <c r="AO29" s="5" t="s">
        <v>9084</v>
      </c>
      <c r="AP29" s="5" t="s">
        <v>10028</v>
      </c>
      <c r="AQ29" s="5" t="s">
        <v>10027</v>
      </c>
      <c r="AR29" s="5" t="s">
        <v>9084</v>
      </c>
      <c r="AS29" s="5" t="s">
        <v>9084</v>
      </c>
      <c r="AT29" s="5" t="s">
        <v>9084</v>
      </c>
      <c r="AU29" s="5" t="s">
        <v>9084</v>
      </c>
      <c r="AV29" s="5">
        <v>2023</v>
      </c>
      <c r="AW29" s="5">
        <v>14</v>
      </c>
      <c r="AX29" s="5">
        <v>5</v>
      </c>
      <c r="AY29" s="5" t="s">
        <v>9084</v>
      </c>
      <c r="AZ29" s="5" t="s">
        <v>9084</v>
      </c>
      <c r="BA29" s="5" t="s">
        <v>9439</v>
      </c>
      <c r="BB29" s="5" t="s">
        <v>9084</v>
      </c>
      <c r="BC29" s="5">
        <v>943</v>
      </c>
      <c r="BD29" s="5">
        <v>976</v>
      </c>
      <c r="BE29" s="5" t="s">
        <v>9084</v>
      </c>
      <c r="BF29" s="5" t="s">
        <v>11498</v>
      </c>
      <c r="BG29" s="5" t="str">
        <f>HYPERLINK("http://dx.doi.org/10.3233/SW-223294","http://dx.doi.org/10.3233/SW-223294")</f>
        <v>http://dx.doi.org/10.3233/SW-223294</v>
      </c>
      <c r="BH29" s="5" t="s">
        <v>9084</v>
      </c>
      <c r="BI29" s="5" t="s">
        <v>9084</v>
      </c>
      <c r="BJ29" s="5" t="s">
        <v>9084</v>
      </c>
      <c r="BK29" s="5" t="s">
        <v>9084</v>
      </c>
      <c r="BL29" s="5" t="s">
        <v>9084</v>
      </c>
      <c r="BM29" s="5" t="s">
        <v>9084</v>
      </c>
      <c r="BN29" s="5" t="s">
        <v>9084</v>
      </c>
      <c r="BO29" s="5" t="s">
        <v>9084</v>
      </c>
      <c r="BP29" s="5" t="s">
        <v>9084</v>
      </c>
      <c r="BQ29" s="5" t="s">
        <v>9084</v>
      </c>
      <c r="BR29" s="5" t="s">
        <v>9084</v>
      </c>
      <c r="BS29" s="5" t="s">
        <v>9084</v>
      </c>
      <c r="BT29" s="5" t="s">
        <v>11497</v>
      </c>
      <c r="BU29" s="5" t="str">
        <f>HYPERLINK("https%3A%2F%2Fwww.webofscience.com%2Fwos%2Fwoscc%2Ffull-record%2FWOS:000981666700006","View Full Record in Web of Science")</f>
        <v>View Full Record in Web of Science</v>
      </c>
    </row>
    <row r="30" spans="1:73" x14ac:dyDescent="0.35">
      <c r="A30" s="5" t="s">
        <v>11761</v>
      </c>
      <c r="B30" s="5" t="s">
        <v>9095</v>
      </c>
      <c r="C30" s="5" t="s">
        <v>11496</v>
      </c>
      <c r="D30" s="5" t="s">
        <v>9084</v>
      </c>
      <c r="E30" s="5" t="s">
        <v>9084</v>
      </c>
      <c r="F30" s="5" t="s">
        <v>9084</v>
      </c>
      <c r="G30" s="5" t="s">
        <v>11495</v>
      </c>
      <c r="H30" s="5" t="s">
        <v>9084</v>
      </c>
      <c r="I30" s="5" t="s">
        <v>9084</v>
      </c>
      <c r="J30" s="5" t="s">
        <v>534</v>
      </c>
      <c r="K30" s="5" t="s">
        <v>9742</v>
      </c>
      <c r="L30" s="5" t="s">
        <v>9084</v>
      </c>
      <c r="M30" s="5" t="s">
        <v>9084</v>
      </c>
      <c r="N30" s="5" t="s">
        <v>9084</v>
      </c>
      <c r="O30" s="5" t="s">
        <v>9084</v>
      </c>
      <c r="P30" s="5" t="s">
        <v>9084</v>
      </c>
      <c r="Q30" s="5" t="s">
        <v>9084</v>
      </c>
      <c r="R30" s="5" t="s">
        <v>9084</v>
      </c>
      <c r="S30" s="5" t="s">
        <v>9084</v>
      </c>
      <c r="T30" s="5" t="s">
        <v>9084</v>
      </c>
      <c r="U30" s="5" t="s">
        <v>9084</v>
      </c>
      <c r="V30" s="5" t="s">
        <v>9084</v>
      </c>
      <c r="W30" s="5" t="s">
        <v>531</v>
      </c>
      <c r="X30" s="5" t="s">
        <v>9084</v>
      </c>
      <c r="Y30" s="5" t="s">
        <v>9084</v>
      </c>
      <c r="Z30" s="5" t="s">
        <v>9084</v>
      </c>
      <c r="AA30" s="5" t="s">
        <v>9084</v>
      </c>
      <c r="AB30" s="5" t="s">
        <v>11494</v>
      </c>
      <c r="AC30" s="5" t="s">
        <v>11493</v>
      </c>
      <c r="AD30" s="5" t="s">
        <v>9084</v>
      </c>
      <c r="AE30" s="5" t="s">
        <v>9084</v>
      </c>
      <c r="AF30" s="5" t="s">
        <v>9084</v>
      </c>
      <c r="AG30" s="5" t="s">
        <v>9084</v>
      </c>
      <c r="AH30" s="5" t="s">
        <v>9084</v>
      </c>
      <c r="AI30" s="5" t="s">
        <v>9084</v>
      </c>
      <c r="AJ30" s="5" t="s">
        <v>9084</v>
      </c>
      <c r="AK30" s="5" t="s">
        <v>9084</v>
      </c>
      <c r="AL30" s="5" t="s">
        <v>9084</v>
      </c>
      <c r="AM30" s="5" t="s">
        <v>9084</v>
      </c>
      <c r="AN30" s="5" t="s">
        <v>9084</v>
      </c>
      <c r="AO30" s="5" t="s">
        <v>9084</v>
      </c>
      <c r="AP30" s="5" t="s">
        <v>9739</v>
      </c>
      <c r="AQ30" s="5" t="s">
        <v>447</v>
      </c>
      <c r="AR30" s="5" t="s">
        <v>9084</v>
      </c>
      <c r="AS30" s="5" t="s">
        <v>9084</v>
      </c>
      <c r="AT30" s="5" t="s">
        <v>9084</v>
      </c>
      <c r="AU30" s="5" t="s">
        <v>9420</v>
      </c>
      <c r="AV30" s="5">
        <v>2022</v>
      </c>
      <c r="AW30" s="5">
        <v>18</v>
      </c>
      <c r="AX30" s="5">
        <v>11</v>
      </c>
      <c r="AY30" s="5" t="s">
        <v>9084</v>
      </c>
      <c r="AZ30" s="5" t="s">
        <v>9084</v>
      </c>
      <c r="BA30" s="5" t="s">
        <v>9084</v>
      </c>
      <c r="BB30" s="5" t="s">
        <v>9084</v>
      </c>
      <c r="BC30" s="5">
        <v>8346</v>
      </c>
      <c r="BD30" s="5">
        <v>8355</v>
      </c>
      <c r="BE30" s="5" t="s">
        <v>9084</v>
      </c>
      <c r="BF30" s="5" t="s">
        <v>530</v>
      </c>
      <c r="BG30" s="5" t="str">
        <f>HYPERLINK("http://dx.doi.org/10.1109/TII.2022.3174065","http://dx.doi.org/10.1109/TII.2022.3174065")</f>
        <v>http://dx.doi.org/10.1109/TII.2022.3174065</v>
      </c>
      <c r="BH30" s="5" t="s">
        <v>9084</v>
      </c>
      <c r="BI30" s="5" t="s">
        <v>9084</v>
      </c>
      <c r="BJ30" s="5" t="s">
        <v>9084</v>
      </c>
      <c r="BK30" s="5" t="s">
        <v>9084</v>
      </c>
      <c r="BL30" s="5" t="s">
        <v>9084</v>
      </c>
      <c r="BM30" s="5" t="s">
        <v>9084</v>
      </c>
      <c r="BN30" s="5" t="s">
        <v>9084</v>
      </c>
      <c r="BO30" s="5" t="s">
        <v>9084</v>
      </c>
      <c r="BP30" s="5" t="s">
        <v>9084</v>
      </c>
      <c r="BQ30" s="5" t="s">
        <v>9084</v>
      </c>
      <c r="BR30" s="5" t="s">
        <v>9084</v>
      </c>
      <c r="BS30" s="5" t="s">
        <v>9084</v>
      </c>
      <c r="BT30" s="5" t="s">
        <v>11492</v>
      </c>
      <c r="BU30" s="5" t="str">
        <f>HYPERLINK("https%3A%2F%2Fwww.webofscience.com%2Fwos%2Fwoscc%2Ffull-record%2FWOS:000856145200098","View Full Record in Web of Science")</f>
        <v>View Full Record in Web of Science</v>
      </c>
    </row>
    <row r="31" spans="1:73" x14ac:dyDescent="0.35">
      <c r="A31" s="5" t="s">
        <v>11761</v>
      </c>
      <c r="B31" s="5" t="s">
        <v>9095</v>
      </c>
      <c r="C31" s="5" t="s">
        <v>11491</v>
      </c>
      <c r="D31" s="5" t="s">
        <v>9084</v>
      </c>
      <c r="E31" s="5" t="s">
        <v>9084</v>
      </c>
      <c r="F31" s="5" t="s">
        <v>9084</v>
      </c>
      <c r="G31" s="5" t="s">
        <v>11490</v>
      </c>
      <c r="H31" s="5" t="s">
        <v>9084</v>
      </c>
      <c r="I31" s="5" t="s">
        <v>9084</v>
      </c>
      <c r="J31" s="5" t="s">
        <v>57</v>
      </c>
      <c r="K31" s="5" t="s">
        <v>11153</v>
      </c>
      <c r="L31" s="5" t="s">
        <v>9084</v>
      </c>
      <c r="M31" s="5" t="s">
        <v>9084</v>
      </c>
      <c r="N31" s="5" t="s">
        <v>9084</v>
      </c>
      <c r="O31" s="5" t="s">
        <v>9084</v>
      </c>
      <c r="P31" s="5" t="s">
        <v>9084</v>
      </c>
      <c r="Q31" s="5" t="s">
        <v>9084</v>
      </c>
      <c r="R31" s="5" t="s">
        <v>9084</v>
      </c>
      <c r="S31" s="5" t="s">
        <v>9084</v>
      </c>
      <c r="T31" s="5" t="s">
        <v>9084</v>
      </c>
      <c r="U31" s="5" t="s">
        <v>9084</v>
      </c>
      <c r="V31" s="5" t="s">
        <v>9084</v>
      </c>
      <c r="W31" s="5" t="s">
        <v>11489</v>
      </c>
      <c r="X31" s="5" t="s">
        <v>9084</v>
      </c>
      <c r="Y31" s="5" t="s">
        <v>9084</v>
      </c>
      <c r="Z31" s="5" t="s">
        <v>9084</v>
      </c>
      <c r="AA31" s="5" t="s">
        <v>9084</v>
      </c>
      <c r="AB31" s="5" t="s">
        <v>11488</v>
      </c>
      <c r="AC31" s="5" t="s">
        <v>11487</v>
      </c>
      <c r="AD31" s="5" t="s">
        <v>9084</v>
      </c>
      <c r="AE31" s="5" t="s">
        <v>9084</v>
      </c>
      <c r="AF31" s="5" t="s">
        <v>9084</v>
      </c>
      <c r="AG31" s="5" t="s">
        <v>9084</v>
      </c>
      <c r="AH31" s="5" t="s">
        <v>9084</v>
      </c>
      <c r="AI31" s="5" t="s">
        <v>9084</v>
      </c>
      <c r="AJ31" s="5" t="s">
        <v>9084</v>
      </c>
      <c r="AK31" s="5" t="s">
        <v>9084</v>
      </c>
      <c r="AL31" s="5" t="s">
        <v>9084</v>
      </c>
      <c r="AM31" s="5" t="s">
        <v>9084</v>
      </c>
      <c r="AN31" s="5" t="s">
        <v>9084</v>
      </c>
      <c r="AO31" s="5" t="s">
        <v>9084</v>
      </c>
      <c r="AP31" s="5" t="s">
        <v>33</v>
      </c>
      <c r="AQ31" s="5" t="s">
        <v>9084</v>
      </c>
      <c r="AR31" s="5" t="s">
        <v>9084</v>
      </c>
      <c r="AS31" s="5" t="s">
        <v>9084</v>
      </c>
      <c r="AT31" s="5" t="s">
        <v>9084</v>
      </c>
      <c r="AU31" s="5" t="s">
        <v>9536</v>
      </c>
      <c r="AV31" s="5">
        <v>2022</v>
      </c>
      <c r="AW31" s="5">
        <v>14</v>
      </c>
      <c r="AX31" s="5">
        <v>1</v>
      </c>
      <c r="AY31" s="5" t="s">
        <v>9084</v>
      </c>
      <c r="AZ31" s="5" t="s">
        <v>9084</v>
      </c>
      <c r="BA31" s="5" t="s">
        <v>9084</v>
      </c>
      <c r="BB31" s="5" t="s">
        <v>9084</v>
      </c>
      <c r="BC31" s="5" t="s">
        <v>9084</v>
      </c>
      <c r="BD31" s="5" t="s">
        <v>9084</v>
      </c>
      <c r="BE31" s="5">
        <v>3</v>
      </c>
      <c r="BF31" s="5" t="s">
        <v>60</v>
      </c>
      <c r="BG31" s="5" t="str">
        <f>HYPERLINK("http://dx.doi.org/10.1145/3467022","http://dx.doi.org/10.1145/3467022")</f>
        <v>http://dx.doi.org/10.1145/3467022</v>
      </c>
      <c r="BH31" s="5" t="s">
        <v>9084</v>
      </c>
      <c r="BI31" s="5" t="s">
        <v>9084</v>
      </c>
      <c r="BJ31" s="5" t="s">
        <v>9084</v>
      </c>
      <c r="BK31" s="5" t="s">
        <v>9084</v>
      </c>
      <c r="BL31" s="5" t="s">
        <v>9084</v>
      </c>
      <c r="BM31" s="5" t="s">
        <v>9084</v>
      </c>
      <c r="BN31" s="5" t="s">
        <v>9084</v>
      </c>
      <c r="BO31" s="5" t="s">
        <v>9084</v>
      </c>
      <c r="BP31" s="5" t="s">
        <v>9084</v>
      </c>
      <c r="BQ31" s="5" t="s">
        <v>9084</v>
      </c>
      <c r="BR31" s="5" t="s">
        <v>9084</v>
      </c>
      <c r="BS31" s="5" t="s">
        <v>9084</v>
      </c>
      <c r="BT31" s="5" t="s">
        <v>11486</v>
      </c>
      <c r="BU31" s="5" t="str">
        <f>HYPERLINK("https%3A%2F%2Fwww.webofscience.com%2Fwos%2Fwoscc%2Ffull-record%2FWOS:000752747800004","View Full Record in Web of Science")</f>
        <v>View Full Record in Web of Science</v>
      </c>
    </row>
    <row r="32" spans="1:73" x14ac:dyDescent="0.35">
      <c r="A32" s="5" t="s">
        <v>11761</v>
      </c>
      <c r="B32" s="5" t="s">
        <v>9095</v>
      </c>
      <c r="C32" s="5" t="s">
        <v>11485</v>
      </c>
      <c r="D32" s="5" t="s">
        <v>9084</v>
      </c>
      <c r="E32" s="5" t="s">
        <v>9084</v>
      </c>
      <c r="F32" s="5" t="s">
        <v>9084</v>
      </c>
      <c r="G32" s="5" t="s">
        <v>11484</v>
      </c>
      <c r="H32" s="5" t="s">
        <v>9084</v>
      </c>
      <c r="I32" s="5" t="s">
        <v>9084</v>
      </c>
      <c r="J32" s="5" t="s">
        <v>7990</v>
      </c>
      <c r="K32" s="5" t="s">
        <v>11483</v>
      </c>
      <c r="L32" s="5" t="s">
        <v>9084</v>
      </c>
      <c r="M32" s="5" t="s">
        <v>9084</v>
      </c>
      <c r="N32" s="5" t="s">
        <v>9084</v>
      </c>
      <c r="O32" s="5" t="s">
        <v>9084</v>
      </c>
      <c r="P32" s="5" t="s">
        <v>9084</v>
      </c>
      <c r="Q32" s="5" t="s">
        <v>9084</v>
      </c>
      <c r="R32" s="5" t="s">
        <v>9084</v>
      </c>
      <c r="S32" s="5" t="s">
        <v>9084</v>
      </c>
      <c r="T32" s="5" t="s">
        <v>9084</v>
      </c>
      <c r="U32" s="5" t="s">
        <v>9084</v>
      </c>
      <c r="V32" s="5" t="s">
        <v>9084</v>
      </c>
      <c r="W32" s="5" t="s">
        <v>11482</v>
      </c>
      <c r="X32" s="5" t="s">
        <v>9084</v>
      </c>
      <c r="Y32" s="5" t="s">
        <v>9084</v>
      </c>
      <c r="Z32" s="5" t="s">
        <v>9084</v>
      </c>
      <c r="AA32" s="5" t="s">
        <v>9084</v>
      </c>
      <c r="AB32" s="5" t="s">
        <v>9084</v>
      </c>
      <c r="AC32" s="5" t="s">
        <v>10501</v>
      </c>
      <c r="AD32" s="5" t="s">
        <v>9084</v>
      </c>
      <c r="AE32" s="5" t="s">
        <v>9084</v>
      </c>
      <c r="AF32" s="5" t="s">
        <v>9084</v>
      </c>
      <c r="AG32" s="5" t="s">
        <v>9084</v>
      </c>
      <c r="AH32" s="5" t="s">
        <v>9084</v>
      </c>
      <c r="AI32" s="5" t="s">
        <v>9084</v>
      </c>
      <c r="AJ32" s="5" t="s">
        <v>9084</v>
      </c>
      <c r="AK32" s="5" t="s">
        <v>9084</v>
      </c>
      <c r="AL32" s="5" t="s">
        <v>9084</v>
      </c>
      <c r="AM32" s="5" t="s">
        <v>9084</v>
      </c>
      <c r="AN32" s="5" t="s">
        <v>9084</v>
      </c>
      <c r="AO32" s="5" t="s">
        <v>9084</v>
      </c>
      <c r="AP32" s="5" t="s">
        <v>11481</v>
      </c>
      <c r="AQ32" s="5" t="s">
        <v>11480</v>
      </c>
      <c r="AR32" s="5" t="s">
        <v>9084</v>
      </c>
      <c r="AS32" s="5" t="s">
        <v>9084</v>
      </c>
      <c r="AT32" s="5" t="s">
        <v>9084</v>
      </c>
      <c r="AU32" s="5" t="s">
        <v>9151</v>
      </c>
      <c r="AV32" s="5">
        <v>2023</v>
      </c>
      <c r="AW32" s="5">
        <v>65</v>
      </c>
      <c r="AX32" s="5">
        <v>5</v>
      </c>
      <c r="AY32" s="5" t="s">
        <v>9084</v>
      </c>
      <c r="AZ32" s="5" t="s">
        <v>9084</v>
      </c>
      <c r="BA32" s="5" t="s">
        <v>9084</v>
      </c>
      <c r="BB32" s="5" t="s">
        <v>9084</v>
      </c>
      <c r="BC32" s="5">
        <v>577</v>
      </c>
      <c r="BD32" s="5">
        <v>595</v>
      </c>
      <c r="BE32" s="5" t="s">
        <v>9084</v>
      </c>
      <c r="BF32" s="5" t="s">
        <v>7988</v>
      </c>
      <c r="BG32" s="5" t="str">
        <f>HYPERLINK("http://dx.doi.org/10.1007/s12599-023-00816-9","http://dx.doi.org/10.1007/s12599-023-00816-9")</f>
        <v>http://dx.doi.org/10.1007/s12599-023-00816-9</v>
      </c>
      <c r="BH32" s="5" t="s">
        <v>9084</v>
      </c>
      <c r="BI32" s="5" t="s">
        <v>9515</v>
      </c>
      <c r="BJ32" s="5" t="s">
        <v>9084</v>
      </c>
      <c r="BK32" s="5" t="s">
        <v>9084</v>
      </c>
      <c r="BL32" s="5" t="s">
        <v>9084</v>
      </c>
      <c r="BM32" s="5" t="s">
        <v>9084</v>
      </c>
      <c r="BN32" s="5" t="s">
        <v>9084</v>
      </c>
      <c r="BO32" s="5" t="s">
        <v>9084</v>
      </c>
      <c r="BP32" s="5" t="s">
        <v>9084</v>
      </c>
      <c r="BQ32" s="5" t="s">
        <v>9084</v>
      </c>
      <c r="BR32" s="5" t="s">
        <v>9084</v>
      </c>
      <c r="BS32" s="5" t="s">
        <v>9084</v>
      </c>
      <c r="BT32" s="5" t="s">
        <v>11479</v>
      </c>
      <c r="BU32" s="5" t="str">
        <f>HYPERLINK("https%3A%2F%2Fwww.webofscience.com%2Fwos%2Fwoscc%2Ffull-record%2FWOS:000993651400002","View Full Record in Web of Science")</f>
        <v>View Full Record in Web of Science</v>
      </c>
    </row>
    <row r="33" spans="1:73" x14ac:dyDescent="0.35">
      <c r="A33" s="5" t="s">
        <v>11761</v>
      </c>
      <c r="B33" s="5" t="s">
        <v>9095</v>
      </c>
      <c r="C33" s="5" t="s">
        <v>11478</v>
      </c>
      <c r="D33" s="5" t="s">
        <v>9084</v>
      </c>
      <c r="E33" s="5" t="s">
        <v>9084</v>
      </c>
      <c r="F33" s="5" t="s">
        <v>9084</v>
      </c>
      <c r="G33" s="5" t="s">
        <v>11477</v>
      </c>
      <c r="H33" s="5" t="s">
        <v>9084</v>
      </c>
      <c r="I33" s="5" t="s">
        <v>9084</v>
      </c>
      <c r="J33" s="5" t="s">
        <v>7686</v>
      </c>
      <c r="K33" s="5" t="s">
        <v>11429</v>
      </c>
      <c r="L33" s="5" t="s">
        <v>9084</v>
      </c>
      <c r="M33" s="5" t="s">
        <v>9084</v>
      </c>
      <c r="N33" s="5" t="s">
        <v>9084</v>
      </c>
      <c r="O33" s="5" t="s">
        <v>9084</v>
      </c>
      <c r="P33" s="5" t="s">
        <v>9084</v>
      </c>
      <c r="Q33" s="5" t="s">
        <v>9084</v>
      </c>
      <c r="R33" s="5" t="s">
        <v>9084</v>
      </c>
      <c r="S33" s="5" t="s">
        <v>9084</v>
      </c>
      <c r="T33" s="5" t="s">
        <v>9084</v>
      </c>
      <c r="U33" s="5" t="s">
        <v>9084</v>
      </c>
      <c r="V33" s="5" t="s">
        <v>9084</v>
      </c>
      <c r="W33" s="5" t="s">
        <v>11476</v>
      </c>
      <c r="X33" s="5" t="s">
        <v>9084</v>
      </c>
      <c r="Y33" s="5" t="s">
        <v>9084</v>
      </c>
      <c r="Z33" s="5" t="s">
        <v>9084</v>
      </c>
      <c r="AA33" s="5" t="s">
        <v>9084</v>
      </c>
      <c r="AB33" s="5" t="s">
        <v>11475</v>
      </c>
      <c r="AC33" s="5" t="s">
        <v>11474</v>
      </c>
      <c r="AD33" s="5" t="s">
        <v>9084</v>
      </c>
      <c r="AE33" s="5" t="s">
        <v>9084</v>
      </c>
      <c r="AF33" s="5" t="s">
        <v>9084</v>
      </c>
      <c r="AG33" s="5" t="s">
        <v>9084</v>
      </c>
      <c r="AH33" s="5" t="s">
        <v>9084</v>
      </c>
      <c r="AI33" s="5" t="s">
        <v>9084</v>
      </c>
      <c r="AJ33" s="5" t="s">
        <v>9084</v>
      </c>
      <c r="AK33" s="5" t="s">
        <v>9084</v>
      </c>
      <c r="AL33" s="5" t="s">
        <v>9084</v>
      </c>
      <c r="AM33" s="5" t="s">
        <v>9084</v>
      </c>
      <c r="AN33" s="5" t="s">
        <v>9084</v>
      </c>
      <c r="AO33" s="5" t="s">
        <v>9084</v>
      </c>
      <c r="AP33" s="5" t="s">
        <v>9084</v>
      </c>
      <c r="AQ33" s="5" t="s">
        <v>11425</v>
      </c>
      <c r="AR33" s="5" t="s">
        <v>9084</v>
      </c>
      <c r="AS33" s="5" t="s">
        <v>9084</v>
      </c>
      <c r="AT33" s="5" t="s">
        <v>9084</v>
      </c>
      <c r="AU33" s="5" t="s">
        <v>9302</v>
      </c>
      <c r="AV33" s="5">
        <v>2022</v>
      </c>
      <c r="AW33" s="5">
        <v>15</v>
      </c>
      <c r="AX33" s="5">
        <v>11</v>
      </c>
      <c r="AY33" s="5" t="s">
        <v>9084</v>
      </c>
      <c r="AZ33" s="5" t="s">
        <v>9084</v>
      </c>
      <c r="BA33" s="5" t="s">
        <v>9084</v>
      </c>
      <c r="BB33" s="5" t="s">
        <v>9084</v>
      </c>
      <c r="BC33" s="5" t="s">
        <v>9084</v>
      </c>
      <c r="BD33" s="5" t="s">
        <v>9084</v>
      </c>
      <c r="BE33" s="5">
        <v>3973</v>
      </c>
      <c r="BF33" s="5" t="s">
        <v>7685</v>
      </c>
      <c r="BG33" s="5" t="str">
        <f>HYPERLINK("http://dx.doi.org/10.3390/en15113973","http://dx.doi.org/10.3390/en15113973")</f>
        <v>http://dx.doi.org/10.3390/en15113973</v>
      </c>
      <c r="BH33" s="5" t="s">
        <v>9084</v>
      </c>
      <c r="BI33" s="5" t="s">
        <v>9084</v>
      </c>
      <c r="BJ33" s="5" t="s">
        <v>9084</v>
      </c>
      <c r="BK33" s="5" t="s">
        <v>9084</v>
      </c>
      <c r="BL33" s="5" t="s">
        <v>9084</v>
      </c>
      <c r="BM33" s="5" t="s">
        <v>9084</v>
      </c>
      <c r="BN33" s="5" t="s">
        <v>9084</v>
      </c>
      <c r="BO33" s="5" t="s">
        <v>9084</v>
      </c>
      <c r="BP33" s="5" t="s">
        <v>9084</v>
      </c>
      <c r="BQ33" s="5" t="s">
        <v>9084</v>
      </c>
      <c r="BR33" s="5" t="s">
        <v>9084</v>
      </c>
      <c r="BS33" s="5" t="s">
        <v>9084</v>
      </c>
      <c r="BT33" s="5" t="s">
        <v>11473</v>
      </c>
      <c r="BU33" s="5" t="str">
        <f>HYPERLINK("https%3A%2F%2Fwww.webofscience.com%2Fwos%2Fwoscc%2Ffull-record%2FWOS:000808676700001","View Full Record in Web of Science")</f>
        <v>View Full Record in Web of Science</v>
      </c>
    </row>
    <row r="34" spans="1:73" x14ac:dyDescent="0.35">
      <c r="A34" s="5" t="s">
        <v>11761</v>
      </c>
      <c r="B34" s="5" t="s">
        <v>9095</v>
      </c>
      <c r="C34" s="5" t="s">
        <v>11472</v>
      </c>
      <c r="D34" s="5" t="s">
        <v>9084</v>
      </c>
      <c r="E34" s="5" t="s">
        <v>9084</v>
      </c>
      <c r="F34" s="5" t="s">
        <v>9084</v>
      </c>
      <c r="G34" s="5" t="s">
        <v>11471</v>
      </c>
      <c r="H34" s="5" t="s">
        <v>9084</v>
      </c>
      <c r="I34" s="5" t="s">
        <v>9084</v>
      </c>
      <c r="J34" s="5" t="s">
        <v>6672</v>
      </c>
      <c r="K34" s="5" t="s">
        <v>10062</v>
      </c>
      <c r="L34" s="5" t="s">
        <v>9084</v>
      </c>
      <c r="M34" s="5" t="s">
        <v>9084</v>
      </c>
      <c r="N34" s="5" t="s">
        <v>9084</v>
      </c>
      <c r="O34" s="5" t="s">
        <v>9084</v>
      </c>
      <c r="P34" s="5" t="s">
        <v>9084</v>
      </c>
      <c r="Q34" s="5" t="s">
        <v>9084</v>
      </c>
      <c r="R34" s="5" t="s">
        <v>9084</v>
      </c>
      <c r="S34" s="5" t="s">
        <v>9084</v>
      </c>
      <c r="T34" s="5" t="s">
        <v>9084</v>
      </c>
      <c r="U34" s="5" t="s">
        <v>9084</v>
      </c>
      <c r="V34" s="5" t="s">
        <v>9084</v>
      </c>
      <c r="W34" s="5" t="s">
        <v>11470</v>
      </c>
      <c r="X34" s="5" t="s">
        <v>9084</v>
      </c>
      <c r="Y34" s="5" t="s">
        <v>9084</v>
      </c>
      <c r="Z34" s="5" t="s">
        <v>9084</v>
      </c>
      <c r="AA34" s="5" t="s">
        <v>9084</v>
      </c>
      <c r="AB34" s="5" t="s">
        <v>11469</v>
      </c>
      <c r="AC34" s="5" t="s">
        <v>11468</v>
      </c>
      <c r="AD34" s="5" t="s">
        <v>9084</v>
      </c>
      <c r="AE34" s="5" t="s">
        <v>9084</v>
      </c>
      <c r="AF34" s="5" t="s">
        <v>9084</v>
      </c>
      <c r="AG34" s="5" t="s">
        <v>9084</v>
      </c>
      <c r="AH34" s="5" t="s">
        <v>9084</v>
      </c>
      <c r="AI34" s="5" t="s">
        <v>9084</v>
      </c>
      <c r="AJ34" s="5" t="s">
        <v>9084</v>
      </c>
      <c r="AK34" s="5" t="s">
        <v>9084</v>
      </c>
      <c r="AL34" s="5" t="s">
        <v>9084</v>
      </c>
      <c r="AM34" s="5" t="s">
        <v>9084</v>
      </c>
      <c r="AN34" s="5" t="s">
        <v>9084</v>
      </c>
      <c r="AO34" s="5" t="s">
        <v>9084</v>
      </c>
      <c r="AP34" s="5" t="s">
        <v>9084</v>
      </c>
      <c r="AQ34" s="5" t="s">
        <v>10058</v>
      </c>
      <c r="AR34" s="5" t="s">
        <v>9084</v>
      </c>
      <c r="AS34" s="5" t="s">
        <v>9084</v>
      </c>
      <c r="AT34" s="5" t="s">
        <v>9084</v>
      </c>
      <c r="AU34" s="5" t="s">
        <v>9420</v>
      </c>
      <c r="AV34" s="5">
        <v>2021</v>
      </c>
      <c r="AW34" s="5">
        <v>13</v>
      </c>
      <c r="AX34" s="5">
        <v>21</v>
      </c>
      <c r="AY34" s="5" t="s">
        <v>9084</v>
      </c>
      <c r="AZ34" s="5" t="s">
        <v>9084</v>
      </c>
      <c r="BA34" s="5" t="s">
        <v>9084</v>
      </c>
      <c r="BB34" s="5" t="s">
        <v>9084</v>
      </c>
      <c r="BC34" s="5" t="s">
        <v>9084</v>
      </c>
      <c r="BD34" s="5" t="s">
        <v>9084</v>
      </c>
      <c r="BE34" s="5">
        <v>12183</v>
      </c>
      <c r="BF34" s="5" t="s">
        <v>6671</v>
      </c>
      <c r="BG34" s="5" t="str">
        <f>HYPERLINK("http://dx.doi.org/10.3390/su132112183","http://dx.doi.org/10.3390/su132112183")</f>
        <v>http://dx.doi.org/10.3390/su132112183</v>
      </c>
      <c r="BH34" s="5" t="s">
        <v>9084</v>
      </c>
      <c r="BI34" s="5" t="s">
        <v>9084</v>
      </c>
      <c r="BJ34" s="5" t="s">
        <v>9084</v>
      </c>
      <c r="BK34" s="5" t="s">
        <v>9084</v>
      </c>
      <c r="BL34" s="5" t="s">
        <v>9084</v>
      </c>
      <c r="BM34" s="5" t="s">
        <v>9084</v>
      </c>
      <c r="BN34" s="5" t="s">
        <v>9084</v>
      </c>
      <c r="BO34" s="5" t="s">
        <v>9084</v>
      </c>
      <c r="BP34" s="5" t="s">
        <v>9084</v>
      </c>
      <c r="BQ34" s="5" t="s">
        <v>9084</v>
      </c>
      <c r="BR34" s="5" t="s">
        <v>9084</v>
      </c>
      <c r="BS34" s="5" t="s">
        <v>9084</v>
      </c>
      <c r="BT34" s="5" t="s">
        <v>11467</v>
      </c>
      <c r="BU34" s="5" t="str">
        <f>HYPERLINK("https%3A%2F%2Fwww.webofscience.com%2Fwos%2Fwoscc%2Ffull-record%2FWOS:000721271500001","View Full Record in Web of Science")</f>
        <v>View Full Record in Web of Science</v>
      </c>
    </row>
    <row r="35" spans="1:73" x14ac:dyDescent="0.35">
      <c r="A35" s="5" t="s">
        <v>11761</v>
      </c>
      <c r="B35" s="5" t="s">
        <v>9095</v>
      </c>
      <c r="C35" s="5" t="s">
        <v>11466</v>
      </c>
      <c r="D35" s="5" t="s">
        <v>9084</v>
      </c>
      <c r="E35" s="5" t="s">
        <v>9084</v>
      </c>
      <c r="F35" s="5" t="s">
        <v>9084</v>
      </c>
      <c r="G35" s="5" t="s">
        <v>11465</v>
      </c>
      <c r="H35" s="5" t="s">
        <v>9084</v>
      </c>
      <c r="I35" s="5" t="s">
        <v>9084</v>
      </c>
      <c r="J35" s="5" t="s">
        <v>11464</v>
      </c>
      <c r="K35" s="5" t="s">
        <v>11463</v>
      </c>
      <c r="L35" s="5" t="s">
        <v>9084</v>
      </c>
      <c r="M35" s="5" t="s">
        <v>9084</v>
      </c>
      <c r="N35" s="5" t="s">
        <v>9084</v>
      </c>
      <c r="O35" s="5" t="s">
        <v>9084</v>
      </c>
      <c r="P35" s="5" t="s">
        <v>9084</v>
      </c>
      <c r="Q35" s="5" t="s">
        <v>9084</v>
      </c>
      <c r="R35" s="5" t="s">
        <v>9084</v>
      </c>
      <c r="S35" s="5" t="s">
        <v>9084</v>
      </c>
      <c r="T35" s="5" t="s">
        <v>9084</v>
      </c>
      <c r="U35" s="5" t="s">
        <v>9084</v>
      </c>
      <c r="V35" s="5" t="s">
        <v>9084</v>
      </c>
      <c r="W35" s="5" t="s">
        <v>11462</v>
      </c>
      <c r="X35" s="5" t="s">
        <v>9084</v>
      </c>
      <c r="Y35" s="5" t="s">
        <v>9084</v>
      </c>
      <c r="Z35" s="5" t="s">
        <v>9084</v>
      </c>
      <c r="AA35" s="5" t="s">
        <v>9084</v>
      </c>
      <c r="AB35" s="5" t="s">
        <v>11461</v>
      </c>
      <c r="AC35" s="5" t="s">
        <v>9084</v>
      </c>
      <c r="AD35" s="5" t="s">
        <v>9084</v>
      </c>
      <c r="AE35" s="5" t="s">
        <v>9084</v>
      </c>
      <c r="AF35" s="5" t="s">
        <v>9084</v>
      </c>
      <c r="AG35" s="5" t="s">
        <v>9084</v>
      </c>
      <c r="AH35" s="5" t="s">
        <v>9084</v>
      </c>
      <c r="AI35" s="5" t="s">
        <v>9084</v>
      </c>
      <c r="AJ35" s="5" t="s">
        <v>9084</v>
      </c>
      <c r="AK35" s="5" t="s">
        <v>9084</v>
      </c>
      <c r="AL35" s="5" t="s">
        <v>9084</v>
      </c>
      <c r="AM35" s="5" t="s">
        <v>9084</v>
      </c>
      <c r="AN35" s="5" t="s">
        <v>9084</v>
      </c>
      <c r="AO35" s="5" t="s">
        <v>9084</v>
      </c>
      <c r="AP35" s="5" t="s">
        <v>11460</v>
      </c>
      <c r="AQ35" s="5" t="s">
        <v>11459</v>
      </c>
      <c r="AR35" s="5" t="s">
        <v>9084</v>
      </c>
      <c r="AS35" s="5" t="s">
        <v>9084</v>
      </c>
      <c r="AT35" s="5" t="s">
        <v>9084</v>
      </c>
      <c r="AU35" s="5" t="s">
        <v>9450</v>
      </c>
      <c r="AV35" s="5">
        <v>2024</v>
      </c>
      <c r="AW35" s="5">
        <v>43</v>
      </c>
      <c r="AX35" s="5" t="s">
        <v>9084</v>
      </c>
      <c r="AY35" s="5" t="s">
        <v>9084</v>
      </c>
      <c r="AZ35" s="5" t="s">
        <v>9084</v>
      </c>
      <c r="BA35" s="5" t="s">
        <v>9084</v>
      </c>
      <c r="BB35" s="5" t="s">
        <v>9084</v>
      </c>
      <c r="BC35" s="5" t="s">
        <v>9084</v>
      </c>
      <c r="BD35" s="5" t="s">
        <v>9084</v>
      </c>
      <c r="BE35" s="5" t="s">
        <v>9084</v>
      </c>
      <c r="BF35" s="5" t="s">
        <v>8879</v>
      </c>
      <c r="BG35" s="5" t="str">
        <f>HYPERLINK("http://dx.doi.org/10.20506/rst.43.3514","http://dx.doi.org/10.20506/rst.43.3514")</f>
        <v>http://dx.doi.org/10.20506/rst.43.3514</v>
      </c>
      <c r="BH35" s="5" t="s">
        <v>9084</v>
      </c>
      <c r="BI35" s="5" t="s">
        <v>9084</v>
      </c>
      <c r="BJ35" s="5" t="s">
        <v>9084</v>
      </c>
      <c r="BK35" s="5" t="s">
        <v>9084</v>
      </c>
      <c r="BL35" s="5" t="s">
        <v>9084</v>
      </c>
      <c r="BM35" s="5" t="s">
        <v>9084</v>
      </c>
      <c r="BN35" s="5" t="s">
        <v>9084</v>
      </c>
      <c r="BO35" s="5">
        <v>39222115</v>
      </c>
      <c r="BP35" s="5" t="s">
        <v>9084</v>
      </c>
      <c r="BQ35" s="5" t="s">
        <v>9084</v>
      </c>
      <c r="BR35" s="5" t="s">
        <v>9084</v>
      </c>
      <c r="BS35" s="5" t="s">
        <v>9084</v>
      </c>
      <c r="BT35" s="5" t="s">
        <v>11458</v>
      </c>
      <c r="BU35" s="5" t="str">
        <f>HYPERLINK("https%3A%2F%2Fwww.webofscience.com%2Fwos%2Fwoscc%2Ffull-record%2FWOS:001335456000003","View Full Record in Web of Science")</f>
        <v>View Full Record in Web of Science</v>
      </c>
    </row>
    <row r="36" spans="1:73" x14ac:dyDescent="0.35">
      <c r="A36" s="5" t="s">
        <v>11761</v>
      </c>
      <c r="B36" s="5" t="s">
        <v>9095</v>
      </c>
      <c r="C36" s="5" t="s">
        <v>11457</v>
      </c>
      <c r="D36" s="5" t="s">
        <v>9084</v>
      </c>
      <c r="E36" s="5" t="s">
        <v>9084</v>
      </c>
      <c r="F36" s="5" t="s">
        <v>9084</v>
      </c>
      <c r="G36" s="5" t="s">
        <v>11456</v>
      </c>
      <c r="H36" s="5" t="s">
        <v>9084</v>
      </c>
      <c r="I36" s="5" t="s">
        <v>9084</v>
      </c>
      <c r="J36" s="5" t="s">
        <v>11455</v>
      </c>
      <c r="K36" s="5" t="s">
        <v>11429</v>
      </c>
      <c r="L36" s="5" t="s">
        <v>9084</v>
      </c>
      <c r="M36" s="5" t="s">
        <v>9084</v>
      </c>
      <c r="N36" s="5" t="s">
        <v>9084</v>
      </c>
      <c r="O36" s="5" t="s">
        <v>9084</v>
      </c>
      <c r="P36" s="5" t="s">
        <v>9084</v>
      </c>
      <c r="Q36" s="5" t="s">
        <v>9084</v>
      </c>
      <c r="R36" s="5" t="s">
        <v>9084</v>
      </c>
      <c r="S36" s="5" t="s">
        <v>9084</v>
      </c>
      <c r="T36" s="5" t="s">
        <v>9084</v>
      </c>
      <c r="U36" s="5" t="s">
        <v>9084</v>
      </c>
      <c r="V36" s="5" t="s">
        <v>9084</v>
      </c>
      <c r="W36" s="5" t="s">
        <v>11454</v>
      </c>
      <c r="X36" s="5" t="s">
        <v>9084</v>
      </c>
      <c r="Y36" s="5" t="s">
        <v>9084</v>
      </c>
      <c r="Z36" s="5" t="s">
        <v>9084</v>
      </c>
      <c r="AA36" s="5" t="s">
        <v>9084</v>
      </c>
      <c r="AB36" s="5" t="s">
        <v>11453</v>
      </c>
      <c r="AC36" s="5" t="s">
        <v>11411</v>
      </c>
      <c r="AD36" s="5" t="s">
        <v>9084</v>
      </c>
      <c r="AE36" s="5" t="s">
        <v>9084</v>
      </c>
      <c r="AF36" s="5" t="s">
        <v>9084</v>
      </c>
      <c r="AG36" s="5" t="s">
        <v>9084</v>
      </c>
      <c r="AH36" s="5" t="s">
        <v>9084</v>
      </c>
      <c r="AI36" s="5" t="s">
        <v>9084</v>
      </c>
      <c r="AJ36" s="5" t="s">
        <v>9084</v>
      </c>
      <c r="AK36" s="5" t="s">
        <v>9084</v>
      </c>
      <c r="AL36" s="5" t="s">
        <v>9084</v>
      </c>
      <c r="AM36" s="5" t="s">
        <v>9084</v>
      </c>
      <c r="AN36" s="5" t="s">
        <v>9084</v>
      </c>
      <c r="AO36" s="5" t="s">
        <v>9084</v>
      </c>
      <c r="AP36" s="5" t="s">
        <v>9084</v>
      </c>
      <c r="AQ36" s="5" t="s">
        <v>11425</v>
      </c>
      <c r="AR36" s="5" t="s">
        <v>9084</v>
      </c>
      <c r="AS36" s="5" t="s">
        <v>9084</v>
      </c>
      <c r="AT36" s="5" t="s">
        <v>9084</v>
      </c>
      <c r="AU36" s="5" t="s">
        <v>9536</v>
      </c>
      <c r="AV36" s="5">
        <v>2022</v>
      </c>
      <c r="AW36" s="5">
        <v>15</v>
      </c>
      <c r="AX36" s="5">
        <v>6</v>
      </c>
      <c r="AY36" s="5" t="s">
        <v>9084</v>
      </c>
      <c r="AZ36" s="5" t="s">
        <v>9084</v>
      </c>
      <c r="BA36" s="5" t="s">
        <v>9084</v>
      </c>
      <c r="BB36" s="5" t="s">
        <v>9084</v>
      </c>
      <c r="BC36" s="5" t="s">
        <v>9084</v>
      </c>
      <c r="BD36" s="5" t="s">
        <v>9084</v>
      </c>
      <c r="BE36" s="5">
        <v>2066</v>
      </c>
      <c r="BF36" s="5" t="s">
        <v>7150</v>
      </c>
      <c r="BG36" s="5" t="str">
        <f>HYPERLINK("http://dx.doi.org/10.3390/en15062066","http://dx.doi.org/10.3390/en15062066")</f>
        <v>http://dx.doi.org/10.3390/en15062066</v>
      </c>
      <c r="BH36" s="5" t="s">
        <v>9084</v>
      </c>
      <c r="BI36" s="5" t="s">
        <v>9084</v>
      </c>
      <c r="BJ36" s="5" t="s">
        <v>9084</v>
      </c>
      <c r="BK36" s="5" t="s">
        <v>9084</v>
      </c>
      <c r="BL36" s="5" t="s">
        <v>9084</v>
      </c>
      <c r="BM36" s="5" t="s">
        <v>9084</v>
      </c>
      <c r="BN36" s="5" t="s">
        <v>9084</v>
      </c>
      <c r="BO36" s="5" t="s">
        <v>9084</v>
      </c>
      <c r="BP36" s="5" t="s">
        <v>9084</v>
      </c>
      <c r="BQ36" s="5" t="s">
        <v>9084</v>
      </c>
      <c r="BR36" s="5" t="s">
        <v>9084</v>
      </c>
      <c r="BS36" s="5" t="s">
        <v>9084</v>
      </c>
      <c r="BT36" s="5" t="s">
        <v>11452</v>
      </c>
      <c r="BU36" s="5" t="str">
        <f>HYPERLINK("https%3A%2F%2Fwww.webofscience.com%2Fwos%2Fwoscc%2Ffull-record%2FWOS:000775516500001","View Full Record in Web of Science")</f>
        <v>View Full Record in Web of Science</v>
      </c>
    </row>
    <row r="37" spans="1:73" x14ac:dyDescent="0.35">
      <c r="A37" s="5" t="s">
        <v>11761</v>
      </c>
      <c r="B37" s="5" t="s">
        <v>9095</v>
      </c>
      <c r="C37" s="5" t="s">
        <v>11451</v>
      </c>
      <c r="D37" s="5" t="s">
        <v>9084</v>
      </c>
      <c r="E37" s="5" t="s">
        <v>9084</v>
      </c>
      <c r="F37" s="5" t="s">
        <v>9084</v>
      </c>
      <c r="G37" s="5" t="s">
        <v>11450</v>
      </c>
      <c r="H37" s="5" t="s">
        <v>9084</v>
      </c>
      <c r="I37" s="5" t="s">
        <v>9084</v>
      </c>
      <c r="J37" s="5" t="s">
        <v>11449</v>
      </c>
      <c r="K37" s="5" t="s">
        <v>11448</v>
      </c>
      <c r="L37" s="5" t="s">
        <v>9084</v>
      </c>
      <c r="M37" s="5" t="s">
        <v>9084</v>
      </c>
      <c r="N37" s="5" t="s">
        <v>9084</v>
      </c>
      <c r="O37" s="5" t="s">
        <v>9084</v>
      </c>
      <c r="P37" s="5" t="s">
        <v>9084</v>
      </c>
      <c r="Q37" s="5" t="s">
        <v>9084</v>
      </c>
      <c r="R37" s="5" t="s">
        <v>9084</v>
      </c>
      <c r="S37" s="5" t="s">
        <v>9084</v>
      </c>
      <c r="T37" s="5" t="s">
        <v>9084</v>
      </c>
      <c r="U37" s="5" t="s">
        <v>9084</v>
      </c>
      <c r="V37" s="5" t="s">
        <v>9084</v>
      </c>
      <c r="W37" s="5" t="s">
        <v>11447</v>
      </c>
      <c r="X37" s="5" t="s">
        <v>9084</v>
      </c>
      <c r="Y37" s="5" t="s">
        <v>9084</v>
      </c>
      <c r="Z37" s="5" t="s">
        <v>9084</v>
      </c>
      <c r="AA37" s="5" t="s">
        <v>9084</v>
      </c>
      <c r="AB37" s="5" t="s">
        <v>11446</v>
      </c>
      <c r="AC37" s="5" t="s">
        <v>11445</v>
      </c>
      <c r="AD37" s="5" t="s">
        <v>9084</v>
      </c>
      <c r="AE37" s="5" t="s">
        <v>9084</v>
      </c>
      <c r="AF37" s="5" t="s">
        <v>9084</v>
      </c>
      <c r="AG37" s="5" t="s">
        <v>9084</v>
      </c>
      <c r="AH37" s="5" t="s">
        <v>9084</v>
      </c>
      <c r="AI37" s="5" t="s">
        <v>9084</v>
      </c>
      <c r="AJ37" s="5" t="s">
        <v>9084</v>
      </c>
      <c r="AK37" s="5" t="s">
        <v>9084</v>
      </c>
      <c r="AL37" s="5" t="s">
        <v>9084</v>
      </c>
      <c r="AM37" s="5" t="s">
        <v>9084</v>
      </c>
      <c r="AN37" s="5" t="s">
        <v>9084</v>
      </c>
      <c r="AO37" s="5" t="s">
        <v>9084</v>
      </c>
      <c r="AP37" s="5" t="s">
        <v>11444</v>
      </c>
      <c r="AQ37" s="5" t="s">
        <v>11443</v>
      </c>
      <c r="AR37" s="5" t="s">
        <v>9084</v>
      </c>
      <c r="AS37" s="5" t="s">
        <v>9084</v>
      </c>
      <c r="AT37" s="5" t="s">
        <v>9084</v>
      </c>
      <c r="AU37" s="5" t="s">
        <v>9500</v>
      </c>
      <c r="AV37" s="5">
        <v>2021</v>
      </c>
      <c r="AW37" s="5">
        <v>182</v>
      </c>
      <c r="AX37" s="5" t="s">
        <v>9084</v>
      </c>
      <c r="AY37" s="5" t="s">
        <v>9084</v>
      </c>
      <c r="AZ37" s="5" t="s">
        <v>9084</v>
      </c>
      <c r="BA37" s="5" t="s">
        <v>9084</v>
      </c>
      <c r="BB37" s="5" t="s">
        <v>9084</v>
      </c>
      <c r="BC37" s="5" t="s">
        <v>9084</v>
      </c>
      <c r="BD37" s="5" t="s">
        <v>9084</v>
      </c>
      <c r="BE37" s="5">
        <v>111088</v>
      </c>
      <c r="BF37" s="5" t="s">
        <v>6856</v>
      </c>
      <c r="BG37" s="5" t="str">
        <f>HYPERLINK("http://dx.doi.org/10.1016/j.jss.2021.111088","http://dx.doi.org/10.1016/j.jss.2021.111088")</f>
        <v>http://dx.doi.org/10.1016/j.jss.2021.111088</v>
      </c>
      <c r="BH37" s="5" t="s">
        <v>9084</v>
      </c>
      <c r="BI37" s="5" t="s">
        <v>11442</v>
      </c>
      <c r="BJ37" s="5" t="s">
        <v>9084</v>
      </c>
      <c r="BK37" s="5" t="s">
        <v>9084</v>
      </c>
      <c r="BL37" s="5" t="s">
        <v>9084</v>
      </c>
      <c r="BM37" s="5" t="s">
        <v>9084</v>
      </c>
      <c r="BN37" s="5" t="s">
        <v>9084</v>
      </c>
      <c r="BO37" s="5" t="s">
        <v>9084</v>
      </c>
      <c r="BP37" s="5" t="s">
        <v>9084</v>
      </c>
      <c r="BQ37" s="5" t="s">
        <v>9084</v>
      </c>
      <c r="BR37" s="5" t="s">
        <v>9084</v>
      </c>
      <c r="BS37" s="5" t="s">
        <v>9084</v>
      </c>
      <c r="BT37" s="5" t="s">
        <v>11441</v>
      </c>
      <c r="BU37" s="5" t="str">
        <f>HYPERLINK("https%3A%2F%2Fwww.webofscience.com%2Fwos%2Fwoscc%2Ffull-record%2FWOS:000704056400004","View Full Record in Web of Science")</f>
        <v>View Full Record in Web of Science</v>
      </c>
    </row>
    <row r="38" spans="1:73" x14ac:dyDescent="0.35">
      <c r="A38" s="5" t="s">
        <v>11761</v>
      </c>
      <c r="B38" s="5" t="s">
        <v>9095</v>
      </c>
      <c r="C38" s="5" t="s">
        <v>11440</v>
      </c>
      <c r="D38" s="5" t="s">
        <v>9084</v>
      </c>
      <c r="E38" s="5" t="s">
        <v>9084</v>
      </c>
      <c r="F38" s="5" t="s">
        <v>9084</v>
      </c>
      <c r="G38" s="5" t="s">
        <v>11439</v>
      </c>
      <c r="H38" s="5" t="s">
        <v>9084</v>
      </c>
      <c r="I38" s="5" t="s">
        <v>9084</v>
      </c>
      <c r="J38" s="5" t="s">
        <v>7647</v>
      </c>
      <c r="K38" s="5" t="s">
        <v>11438</v>
      </c>
      <c r="L38" s="5" t="s">
        <v>9084</v>
      </c>
      <c r="M38" s="5" t="s">
        <v>9084</v>
      </c>
      <c r="N38" s="5" t="s">
        <v>9084</v>
      </c>
      <c r="O38" s="5" t="s">
        <v>9084</v>
      </c>
      <c r="P38" s="5" t="s">
        <v>9084</v>
      </c>
      <c r="Q38" s="5" t="s">
        <v>9084</v>
      </c>
      <c r="R38" s="5" t="s">
        <v>9084</v>
      </c>
      <c r="S38" s="5" t="s">
        <v>9084</v>
      </c>
      <c r="T38" s="5" t="s">
        <v>9084</v>
      </c>
      <c r="U38" s="5" t="s">
        <v>9084</v>
      </c>
      <c r="V38" s="5" t="s">
        <v>9084</v>
      </c>
      <c r="W38" s="5" t="s">
        <v>11437</v>
      </c>
      <c r="X38" s="5" t="s">
        <v>9084</v>
      </c>
      <c r="Y38" s="5" t="s">
        <v>9084</v>
      </c>
      <c r="Z38" s="5" t="s">
        <v>9084</v>
      </c>
      <c r="AA38" s="5" t="s">
        <v>9084</v>
      </c>
      <c r="AB38" s="5" t="s">
        <v>11436</v>
      </c>
      <c r="AC38" s="5" t="s">
        <v>11435</v>
      </c>
      <c r="AD38" s="5" t="s">
        <v>9084</v>
      </c>
      <c r="AE38" s="5" t="s">
        <v>9084</v>
      </c>
      <c r="AF38" s="5" t="s">
        <v>9084</v>
      </c>
      <c r="AG38" s="5" t="s">
        <v>9084</v>
      </c>
      <c r="AH38" s="5" t="s">
        <v>9084</v>
      </c>
      <c r="AI38" s="5" t="s">
        <v>9084</v>
      </c>
      <c r="AJ38" s="5" t="s">
        <v>9084</v>
      </c>
      <c r="AK38" s="5" t="s">
        <v>9084</v>
      </c>
      <c r="AL38" s="5" t="s">
        <v>9084</v>
      </c>
      <c r="AM38" s="5" t="s">
        <v>9084</v>
      </c>
      <c r="AN38" s="5" t="s">
        <v>9084</v>
      </c>
      <c r="AO38" s="5" t="s">
        <v>9084</v>
      </c>
      <c r="AP38" s="5" t="s">
        <v>9084</v>
      </c>
      <c r="AQ38" s="5" t="s">
        <v>11434</v>
      </c>
      <c r="AR38" s="5" t="s">
        <v>9084</v>
      </c>
      <c r="AS38" s="5" t="s">
        <v>9084</v>
      </c>
      <c r="AT38" s="5" t="s">
        <v>9084</v>
      </c>
      <c r="AU38" s="5" t="s">
        <v>9696</v>
      </c>
      <c r="AV38" s="5">
        <v>2023</v>
      </c>
      <c r="AW38" s="5">
        <v>9</v>
      </c>
      <c r="AX38" s="5">
        <v>9</v>
      </c>
      <c r="AY38" s="5" t="s">
        <v>9084</v>
      </c>
      <c r="AZ38" s="5" t="s">
        <v>9084</v>
      </c>
      <c r="BA38" s="5" t="s">
        <v>9084</v>
      </c>
      <c r="BB38" s="5" t="s">
        <v>9084</v>
      </c>
      <c r="BC38" s="5" t="s">
        <v>9084</v>
      </c>
      <c r="BD38" s="5" t="s">
        <v>9084</v>
      </c>
      <c r="BE38" s="5">
        <v>1013</v>
      </c>
      <c r="BF38" s="5" t="s">
        <v>7645</v>
      </c>
      <c r="BG38" s="5" t="str">
        <f>HYPERLINK("http://dx.doi.org/10.3390/horticulturae9091013","http://dx.doi.org/10.3390/horticulturae9091013")</f>
        <v>http://dx.doi.org/10.3390/horticulturae9091013</v>
      </c>
      <c r="BH38" s="5" t="s">
        <v>9084</v>
      </c>
      <c r="BI38" s="5" t="s">
        <v>9084</v>
      </c>
      <c r="BJ38" s="5" t="s">
        <v>9084</v>
      </c>
      <c r="BK38" s="5" t="s">
        <v>9084</v>
      </c>
      <c r="BL38" s="5" t="s">
        <v>9084</v>
      </c>
      <c r="BM38" s="5" t="s">
        <v>9084</v>
      </c>
      <c r="BN38" s="5" t="s">
        <v>9084</v>
      </c>
      <c r="BO38" s="5" t="s">
        <v>9084</v>
      </c>
      <c r="BP38" s="5" t="s">
        <v>9084</v>
      </c>
      <c r="BQ38" s="5" t="s">
        <v>9084</v>
      </c>
      <c r="BR38" s="5" t="s">
        <v>9084</v>
      </c>
      <c r="BS38" s="5" t="s">
        <v>9084</v>
      </c>
      <c r="BT38" s="5" t="s">
        <v>11433</v>
      </c>
      <c r="BU38" s="5" t="str">
        <f>HYPERLINK("https%3A%2F%2Fwww.webofscience.com%2Fwos%2Fwoscc%2Ffull-record%2FWOS:001075654200001","View Full Record in Web of Science")</f>
        <v>View Full Record in Web of Science</v>
      </c>
    </row>
    <row r="39" spans="1:73" x14ac:dyDescent="0.35">
      <c r="A39" s="5" t="s">
        <v>11761</v>
      </c>
      <c r="B39" s="5" t="s">
        <v>9095</v>
      </c>
      <c r="C39" s="5" t="s">
        <v>11432</v>
      </c>
      <c r="D39" s="5" t="s">
        <v>9084</v>
      </c>
      <c r="E39" s="5" t="s">
        <v>9084</v>
      </c>
      <c r="F39" s="5" t="s">
        <v>9084</v>
      </c>
      <c r="G39" s="5" t="s">
        <v>11431</v>
      </c>
      <c r="H39" s="5" t="s">
        <v>9084</v>
      </c>
      <c r="I39" s="5" t="s">
        <v>9084</v>
      </c>
      <c r="J39" s="5" t="s">
        <v>11430</v>
      </c>
      <c r="K39" s="5" t="s">
        <v>11429</v>
      </c>
      <c r="L39" s="5" t="s">
        <v>9084</v>
      </c>
      <c r="M39" s="5" t="s">
        <v>9084</v>
      </c>
      <c r="N39" s="5" t="s">
        <v>9084</v>
      </c>
      <c r="O39" s="5" t="s">
        <v>9084</v>
      </c>
      <c r="P39" s="5" t="s">
        <v>9084</v>
      </c>
      <c r="Q39" s="5" t="s">
        <v>9084</v>
      </c>
      <c r="R39" s="5" t="s">
        <v>9084</v>
      </c>
      <c r="S39" s="5" t="s">
        <v>9084</v>
      </c>
      <c r="T39" s="5" t="s">
        <v>9084</v>
      </c>
      <c r="U39" s="5" t="s">
        <v>9084</v>
      </c>
      <c r="V39" s="5" t="s">
        <v>9084</v>
      </c>
      <c r="W39" s="5" t="s">
        <v>11428</v>
      </c>
      <c r="X39" s="5" t="s">
        <v>9084</v>
      </c>
      <c r="Y39" s="5" t="s">
        <v>9084</v>
      </c>
      <c r="Z39" s="5" t="s">
        <v>9084</v>
      </c>
      <c r="AA39" s="5" t="s">
        <v>9084</v>
      </c>
      <c r="AB39" s="5" t="s">
        <v>11427</v>
      </c>
      <c r="AC39" s="5" t="s">
        <v>11426</v>
      </c>
      <c r="AD39" s="5" t="s">
        <v>9084</v>
      </c>
      <c r="AE39" s="5" t="s">
        <v>9084</v>
      </c>
      <c r="AF39" s="5" t="s">
        <v>9084</v>
      </c>
      <c r="AG39" s="5" t="s">
        <v>9084</v>
      </c>
      <c r="AH39" s="5" t="s">
        <v>9084</v>
      </c>
      <c r="AI39" s="5" t="s">
        <v>9084</v>
      </c>
      <c r="AJ39" s="5" t="s">
        <v>9084</v>
      </c>
      <c r="AK39" s="5" t="s">
        <v>9084</v>
      </c>
      <c r="AL39" s="5" t="s">
        <v>9084</v>
      </c>
      <c r="AM39" s="5" t="s">
        <v>9084</v>
      </c>
      <c r="AN39" s="5" t="s">
        <v>9084</v>
      </c>
      <c r="AO39" s="5" t="s">
        <v>9084</v>
      </c>
      <c r="AP39" s="5" t="s">
        <v>9084</v>
      </c>
      <c r="AQ39" s="5" t="s">
        <v>11425</v>
      </c>
      <c r="AR39" s="5" t="s">
        <v>9084</v>
      </c>
      <c r="AS39" s="5" t="s">
        <v>9084</v>
      </c>
      <c r="AT39" s="5" t="s">
        <v>9084</v>
      </c>
      <c r="AU39" s="5" t="s">
        <v>9334</v>
      </c>
      <c r="AV39" s="5">
        <v>2020</v>
      </c>
      <c r="AW39" s="5">
        <v>13</v>
      </c>
      <c r="AX39" s="5">
        <v>2</v>
      </c>
      <c r="AY39" s="5" t="s">
        <v>9084</v>
      </c>
      <c r="AZ39" s="5" t="s">
        <v>9084</v>
      </c>
      <c r="BA39" s="5" t="s">
        <v>9084</v>
      </c>
      <c r="BB39" s="5" t="s">
        <v>9084</v>
      </c>
      <c r="BC39" s="5" t="s">
        <v>9084</v>
      </c>
      <c r="BD39" s="5" t="s">
        <v>9084</v>
      </c>
      <c r="BE39" s="5">
        <v>444</v>
      </c>
      <c r="BF39" s="5" t="s">
        <v>6086</v>
      </c>
      <c r="BG39" s="5" t="str">
        <f>HYPERLINK("http://dx.doi.org/10.3390/en13020444","http://dx.doi.org/10.3390/en13020444")</f>
        <v>http://dx.doi.org/10.3390/en13020444</v>
      </c>
      <c r="BH39" s="5" t="s">
        <v>9084</v>
      </c>
      <c r="BI39" s="5" t="s">
        <v>9084</v>
      </c>
      <c r="BJ39" s="5" t="s">
        <v>9084</v>
      </c>
      <c r="BK39" s="5" t="s">
        <v>9084</v>
      </c>
      <c r="BL39" s="5" t="s">
        <v>9084</v>
      </c>
      <c r="BM39" s="5" t="s">
        <v>9084</v>
      </c>
      <c r="BN39" s="5" t="s">
        <v>9084</v>
      </c>
      <c r="BO39" s="5" t="s">
        <v>9084</v>
      </c>
      <c r="BP39" s="5" t="s">
        <v>9084</v>
      </c>
      <c r="BQ39" s="5" t="s">
        <v>9084</v>
      </c>
      <c r="BR39" s="5" t="s">
        <v>9084</v>
      </c>
      <c r="BS39" s="5" t="s">
        <v>9084</v>
      </c>
      <c r="BT39" s="5" t="s">
        <v>11424</v>
      </c>
      <c r="BU39" s="5" t="str">
        <f>HYPERLINK("https%3A%2F%2Fwww.webofscience.com%2Fwos%2Fwoscc%2Ffull-record%2FWOS:000520432300158","View Full Record in Web of Science")</f>
        <v>View Full Record in Web of Science</v>
      </c>
    </row>
    <row r="40" spans="1:73" x14ac:dyDescent="0.35">
      <c r="A40" s="5" t="s">
        <v>11761</v>
      </c>
      <c r="B40" s="5" t="s">
        <v>9095</v>
      </c>
      <c r="C40" s="5" t="s">
        <v>11423</v>
      </c>
      <c r="D40" s="5" t="s">
        <v>9084</v>
      </c>
      <c r="E40" s="5" t="s">
        <v>9084</v>
      </c>
      <c r="F40" s="5" t="s">
        <v>9084</v>
      </c>
      <c r="G40" s="5" t="s">
        <v>11422</v>
      </c>
      <c r="H40" s="5" t="s">
        <v>9084</v>
      </c>
      <c r="I40" s="5" t="s">
        <v>9084</v>
      </c>
      <c r="J40" s="5" t="s">
        <v>7885</v>
      </c>
      <c r="K40" s="5" t="s">
        <v>11421</v>
      </c>
      <c r="L40" s="5" t="s">
        <v>9084</v>
      </c>
      <c r="M40" s="5" t="s">
        <v>9084</v>
      </c>
      <c r="N40" s="5" t="s">
        <v>9084</v>
      </c>
      <c r="O40" s="5" t="s">
        <v>9084</v>
      </c>
      <c r="P40" s="5" t="s">
        <v>9084</v>
      </c>
      <c r="Q40" s="5" t="s">
        <v>9084</v>
      </c>
      <c r="R40" s="5" t="s">
        <v>9084</v>
      </c>
      <c r="S40" s="5" t="s">
        <v>9084</v>
      </c>
      <c r="T40" s="5" t="s">
        <v>9084</v>
      </c>
      <c r="U40" s="5" t="s">
        <v>9084</v>
      </c>
      <c r="V40" s="5" t="s">
        <v>9084</v>
      </c>
      <c r="W40" s="5" t="s">
        <v>11420</v>
      </c>
      <c r="X40" s="5" t="s">
        <v>9084</v>
      </c>
      <c r="Y40" s="5" t="s">
        <v>9084</v>
      </c>
      <c r="Z40" s="5" t="s">
        <v>9084</v>
      </c>
      <c r="AA40" s="5" t="s">
        <v>9084</v>
      </c>
      <c r="AB40" s="5" t="s">
        <v>11419</v>
      </c>
      <c r="AC40" s="5" t="s">
        <v>11418</v>
      </c>
      <c r="AD40" s="5" t="s">
        <v>9084</v>
      </c>
      <c r="AE40" s="5" t="s">
        <v>9084</v>
      </c>
      <c r="AF40" s="5" t="s">
        <v>9084</v>
      </c>
      <c r="AG40" s="5" t="s">
        <v>9084</v>
      </c>
      <c r="AH40" s="5" t="s">
        <v>9084</v>
      </c>
      <c r="AI40" s="5" t="s">
        <v>9084</v>
      </c>
      <c r="AJ40" s="5" t="s">
        <v>9084</v>
      </c>
      <c r="AK40" s="5" t="s">
        <v>9084</v>
      </c>
      <c r="AL40" s="5" t="s">
        <v>9084</v>
      </c>
      <c r="AM40" s="5" t="s">
        <v>9084</v>
      </c>
      <c r="AN40" s="5" t="s">
        <v>9084</v>
      </c>
      <c r="AO40" s="5" t="s">
        <v>9084</v>
      </c>
      <c r="AP40" s="5" t="s">
        <v>11417</v>
      </c>
      <c r="AQ40" s="5" t="s">
        <v>11416</v>
      </c>
      <c r="AR40" s="5" t="s">
        <v>9084</v>
      </c>
      <c r="AS40" s="5" t="s">
        <v>9084</v>
      </c>
      <c r="AT40" s="5" t="s">
        <v>9084</v>
      </c>
      <c r="AU40" s="5" t="s">
        <v>9500</v>
      </c>
      <c r="AV40" s="5">
        <v>2022</v>
      </c>
      <c r="AW40" s="5">
        <v>37</v>
      </c>
      <c r="AX40" s="5" t="s">
        <v>7883</v>
      </c>
      <c r="AY40" s="5" t="s">
        <v>9084</v>
      </c>
      <c r="AZ40" s="5" t="s">
        <v>9084</v>
      </c>
      <c r="BA40" s="5" t="s">
        <v>9084</v>
      </c>
      <c r="BB40" s="5" t="s">
        <v>9084</v>
      </c>
      <c r="BC40" s="5" t="s">
        <v>7882</v>
      </c>
      <c r="BD40" s="5" t="s">
        <v>7881</v>
      </c>
      <c r="BE40" s="5">
        <v>8862605221078817</v>
      </c>
      <c r="BF40" s="5" t="s">
        <v>7880</v>
      </c>
      <c r="BG40" s="5" t="str">
        <f>HYPERLINK("http://dx.doi.org/10.1177/08862605221078817","http://dx.doi.org/10.1177/08862605221078817")</f>
        <v>http://dx.doi.org/10.1177/08862605221078817</v>
      </c>
      <c r="BH40" s="5" t="s">
        <v>9084</v>
      </c>
      <c r="BI40" s="5" t="s">
        <v>9773</v>
      </c>
      <c r="BJ40" s="5" t="s">
        <v>9084</v>
      </c>
      <c r="BK40" s="5" t="s">
        <v>9084</v>
      </c>
      <c r="BL40" s="5" t="s">
        <v>9084</v>
      </c>
      <c r="BM40" s="5" t="s">
        <v>9084</v>
      </c>
      <c r="BN40" s="5" t="s">
        <v>9084</v>
      </c>
      <c r="BO40" s="5">
        <v>35234528</v>
      </c>
      <c r="BP40" s="5" t="s">
        <v>9084</v>
      </c>
      <c r="BQ40" s="5" t="s">
        <v>9084</v>
      </c>
      <c r="BR40" s="5" t="s">
        <v>9084</v>
      </c>
      <c r="BS40" s="5" t="s">
        <v>9084</v>
      </c>
      <c r="BT40" s="5" t="s">
        <v>11415</v>
      </c>
      <c r="BU40" s="5" t="str">
        <f>HYPERLINK("https%3A%2F%2Fwww.webofscience.com%2Fwos%2Fwoscc%2Ffull-record%2FWOS:000764242800001","View Full Record in Web of Science")</f>
        <v>View Full Record in Web of Science</v>
      </c>
    </row>
    <row r="41" spans="1:73" x14ac:dyDescent="0.35">
      <c r="A41" s="5" t="s">
        <v>11761</v>
      </c>
      <c r="B41" s="5" t="s">
        <v>9095</v>
      </c>
      <c r="C41" s="5" t="s">
        <v>11414</v>
      </c>
      <c r="D41" s="5" t="s">
        <v>9084</v>
      </c>
      <c r="E41" s="5" t="s">
        <v>9084</v>
      </c>
      <c r="F41" s="5" t="s">
        <v>9084</v>
      </c>
      <c r="G41" s="5" t="s">
        <v>11413</v>
      </c>
      <c r="H41" s="5" t="s">
        <v>9084</v>
      </c>
      <c r="I41" s="5" t="s">
        <v>9084</v>
      </c>
      <c r="J41" s="5" t="s">
        <v>7761</v>
      </c>
      <c r="K41" s="5" t="s">
        <v>10062</v>
      </c>
      <c r="L41" s="5" t="s">
        <v>9084</v>
      </c>
      <c r="M41" s="5" t="s">
        <v>9084</v>
      </c>
      <c r="N41" s="5" t="s">
        <v>9084</v>
      </c>
      <c r="O41" s="5" t="s">
        <v>9084</v>
      </c>
      <c r="P41" s="5" t="s">
        <v>9084</v>
      </c>
      <c r="Q41" s="5" t="s">
        <v>9084</v>
      </c>
      <c r="R41" s="5" t="s">
        <v>9084</v>
      </c>
      <c r="S41" s="5" t="s">
        <v>9084</v>
      </c>
      <c r="T41" s="5" t="s">
        <v>9084</v>
      </c>
      <c r="U41" s="5" t="s">
        <v>9084</v>
      </c>
      <c r="V41" s="5" t="s">
        <v>9084</v>
      </c>
      <c r="W41" s="5" t="s">
        <v>11412</v>
      </c>
      <c r="X41" s="5" t="s">
        <v>9084</v>
      </c>
      <c r="Y41" s="5" t="s">
        <v>9084</v>
      </c>
      <c r="Z41" s="5" t="s">
        <v>9084</v>
      </c>
      <c r="AA41" s="5" t="s">
        <v>9084</v>
      </c>
      <c r="AB41" s="5" t="s">
        <v>9084</v>
      </c>
      <c r="AC41" s="5" t="s">
        <v>11411</v>
      </c>
      <c r="AD41" s="5" t="s">
        <v>9084</v>
      </c>
      <c r="AE41" s="5" t="s">
        <v>9084</v>
      </c>
      <c r="AF41" s="5" t="s">
        <v>9084</v>
      </c>
      <c r="AG41" s="5" t="s">
        <v>9084</v>
      </c>
      <c r="AH41" s="5" t="s">
        <v>9084</v>
      </c>
      <c r="AI41" s="5" t="s">
        <v>9084</v>
      </c>
      <c r="AJ41" s="5" t="s">
        <v>9084</v>
      </c>
      <c r="AK41" s="5" t="s">
        <v>9084</v>
      </c>
      <c r="AL41" s="5" t="s">
        <v>9084</v>
      </c>
      <c r="AM41" s="5" t="s">
        <v>9084</v>
      </c>
      <c r="AN41" s="5" t="s">
        <v>9084</v>
      </c>
      <c r="AO41" s="5" t="s">
        <v>9084</v>
      </c>
      <c r="AP41" s="5" t="s">
        <v>9084</v>
      </c>
      <c r="AQ41" s="5" t="s">
        <v>10058</v>
      </c>
      <c r="AR41" s="5" t="s">
        <v>9084</v>
      </c>
      <c r="AS41" s="5" t="s">
        <v>9084</v>
      </c>
      <c r="AT41" s="5" t="s">
        <v>9084</v>
      </c>
      <c r="AU41" s="5" t="s">
        <v>9302</v>
      </c>
      <c r="AV41" s="5">
        <v>2022</v>
      </c>
      <c r="AW41" s="5">
        <v>14</v>
      </c>
      <c r="AX41" s="5">
        <v>12</v>
      </c>
      <c r="AY41" s="5" t="s">
        <v>9084</v>
      </c>
      <c r="AZ41" s="5" t="s">
        <v>9084</v>
      </c>
      <c r="BA41" s="5" t="s">
        <v>9084</v>
      </c>
      <c r="BB41" s="5" t="s">
        <v>9084</v>
      </c>
      <c r="BC41" s="5" t="s">
        <v>9084</v>
      </c>
      <c r="BD41" s="5" t="s">
        <v>9084</v>
      </c>
      <c r="BE41" s="5">
        <v>7158</v>
      </c>
      <c r="BF41" s="5" t="s">
        <v>7760</v>
      </c>
      <c r="BG41" s="5" t="str">
        <f>HYPERLINK("http://dx.doi.org/10.3390/su14127158","http://dx.doi.org/10.3390/su14127158")</f>
        <v>http://dx.doi.org/10.3390/su14127158</v>
      </c>
      <c r="BH41" s="5" t="s">
        <v>9084</v>
      </c>
      <c r="BI41" s="5" t="s">
        <v>9084</v>
      </c>
      <c r="BJ41" s="5" t="s">
        <v>9084</v>
      </c>
      <c r="BK41" s="5" t="s">
        <v>9084</v>
      </c>
      <c r="BL41" s="5" t="s">
        <v>9084</v>
      </c>
      <c r="BM41" s="5" t="s">
        <v>9084</v>
      </c>
      <c r="BN41" s="5" t="s">
        <v>9084</v>
      </c>
      <c r="BO41" s="5" t="s">
        <v>9084</v>
      </c>
      <c r="BP41" s="5" t="s">
        <v>9084</v>
      </c>
      <c r="BQ41" s="5" t="s">
        <v>9084</v>
      </c>
      <c r="BR41" s="5" t="s">
        <v>9084</v>
      </c>
      <c r="BS41" s="5" t="s">
        <v>9084</v>
      </c>
      <c r="BT41" s="5" t="s">
        <v>11410</v>
      </c>
      <c r="BU41" s="5" t="str">
        <f>HYPERLINK("https%3A%2F%2Fwww.webofscience.com%2Fwos%2Fwoscc%2Ffull-record%2FWOS:000816826100001","View Full Record in Web of Science")</f>
        <v>View Full Record in Web of Science</v>
      </c>
    </row>
    <row r="42" spans="1:73" x14ac:dyDescent="0.35">
      <c r="A42" s="5" t="s">
        <v>11761</v>
      </c>
      <c r="B42" s="5" t="s">
        <v>9095</v>
      </c>
      <c r="C42" s="5" t="s">
        <v>11409</v>
      </c>
      <c r="D42" s="5" t="s">
        <v>9084</v>
      </c>
      <c r="E42" s="5" t="s">
        <v>9084</v>
      </c>
      <c r="F42" s="5" t="s">
        <v>9084</v>
      </c>
      <c r="G42" s="5" t="s">
        <v>3340</v>
      </c>
      <c r="H42" s="5" t="s">
        <v>9084</v>
      </c>
      <c r="I42" s="5" t="s">
        <v>9084</v>
      </c>
      <c r="J42" s="5" t="s">
        <v>7574</v>
      </c>
      <c r="K42" s="5" t="s">
        <v>11408</v>
      </c>
      <c r="L42" s="5" t="s">
        <v>9084</v>
      </c>
      <c r="M42" s="5" t="s">
        <v>9084</v>
      </c>
      <c r="N42" s="5" t="s">
        <v>9084</v>
      </c>
      <c r="O42" s="5" t="s">
        <v>9084</v>
      </c>
      <c r="P42" s="5" t="s">
        <v>9084</v>
      </c>
      <c r="Q42" s="5" t="s">
        <v>9084</v>
      </c>
      <c r="R42" s="5" t="s">
        <v>9084</v>
      </c>
      <c r="S42" s="5" t="s">
        <v>9084</v>
      </c>
      <c r="T42" s="5" t="s">
        <v>9084</v>
      </c>
      <c r="U42" s="5" t="s">
        <v>9084</v>
      </c>
      <c r="V42" s="5" t="s">
        <v>9084</v>
      </c>
      <c r="W42" s="5" t="s">
        <v>11407</v>
      </c>
      <c r="X42" s="5" t="s">
        <v>9084</v>
      </c>
      <c r="Y42" s="5" t="s">
        <v>9084</v>
      </c>
      <c r="Z42" s="5" t="s">
        <v>9084</v>
      </c>
      <c r="AA42" s="5" t="s">
        <v>9084</v>
      </c>
      <c r="AB42" s="5" t="s">
        <v>11406</v>
      </c>
      <c r="AC42" s="5" t="s">
        <v>11405</v>
      </c>
      <c r="AD42" s="5" t="s">
        <v>9084</v>
      </c>
      <c r="AE42" s="5" t="s">
        <v>9084</v>
      </c>
      <c r="AF42" s="5" t="s">
        <v>9084</v>
      </c>
      <c r="AG42" s="5" t="s">
        <v>9084</v>
      </c>
      <c r="AH42" s="5" t="s">
        <v>9084</v>
      </c>
      <c r="AI42" s="5" t="s">
        <v>9084</v>
      </c>
      <c r="AJ42" s="5" t="s">
        <v>9084</v>
      </c>
      <c r="AK42" s="5" t="s">
        <v>9084</v>
      </c>
      <c r="AL42" s="5" t="s">
        <v>9084</v>
      </c>
      <c r="AM42" s="5" t="s">
        <v>9084</v>
      </c>
      <c r="AN42" s="5" t="s">
        <v>9084</v>
      </c>
      <c r="AO42" s="5" t="s">
        <v>9084</v>
      </c>
      <c r="AP42" s="5" t="s">
        <v>9084</v>
      </c>
      <c r="AQ42" s="5" t="s">
        <v>11404</v>
      </c>
      <c r="AR42" s="5" t="s">
        <v>9084</v>
      </c>
      <c r="AS42" s="5" t="s">
        <v>9084</v>
      </c>
      <c r="AT42" s="5" t="s">
        <v>9084</v>
      </c>
      <c r="AU42" s="5" t="s">
        <v>9385</v>
      </c>
      <c r="AV42" s="5">
        <v>2022</v>
      </c>
      <c r="AW42" s="5">
        <v>14</v>
      </c>
      <c r="AX42" s="5">
        <v>5</v>
      </c>
      <c r="AY42" s="5" t="s">
        <v>9084</v>
      </c>
      <c r="AZ42" s="5" t="s">
        <v>9084</v>
      </c>
      <c r="BA42" s="5" t="s">
        <v>9084</v>
      </c>
      <c r="BB42" s="5" t="s">
        <v>9084</v>
      </c>
      <c r="BC42" s="5" t="s">
        <v>9084</v>
      </c>
      <c r="BD42" s="5" t="s">
        <v>9084</v>
      </c>
      <c r="BE42" s="5">
        <v>127</v>
      </c>
      <c r="BF42" s="5" t="s">
        <v>7572</v>
      </c>
      <c r="BG42" s="5" t="str">
        <f>HYPERLINK("http://dx.doi.org/10.3390/fi14050127","http://dx.doi.org/10.3390/fi14050127")</f>
        <v>http://dx.doi.org/10.3390/fi14050127</v>
      </c>
      <c r="BH42" s="5" t="s">
        <v>9084</v>
      </c>
      <c r="BI42" s="5" t="s">
        <v>9084</v>
      </c>
      <c r="BJ42" s="5" t="s">
        <v>9084</v>
      </c>
      <c r="BK42" s="5" t="s">
        <v>9084</v>
      </c>
      <c r="BL42" s="5" t="s">
        <v>9084</v>
      </c>
      <c r="BM42" s="5" t="s">
        <v>9084</v>
      </c>
      <c r="BN42" s="5" t="s">
        <v>9084</v>
      </c>
      <c r="BO42" s="5" t="s">
        <v>9084</v>
      </c>
      <c r="BP42" s="5" t="s">
        <v>9084</v>
      </c>
      <c r="BQ42" s="5" t="s">
        <v>9084</v>
      </c>
      <c r="BR42" s="5" t="s">
        <v>9084</v>
      </c>
      <c r="BS42" s="5" t="s">
        <v>9084</v>
      </c>
      <c r="BT42" s="5" t="s">
        <v>11403</v>
      </c>
      <c r="BU42" s="5" t="str">
        <f>HYPERLINK("https%3A%2F%2Fwww.webofscience.com%2Fwos%2Fwoscc%2Ffull-record%2FWOS:000804913000001","View Full Record in Web of Science")</f>
        <v>View Full Record in Web of Science</v>
      </c>
    </row>
    <row r="43" spans="1:73" x14ac:dyDescent="0.35">
      <c r="A43" s="5" t="s">
        <v>11761</v>
      </c>
      <c r="B43" s="5" t="s">
        <v>9095</v>
      </c>
      <c r="C43" s="5" t="s">
        <v>11402</v>
      </c>
      <c r="D43" s="5" t="s">
        <v>9084</v>
      </c>
      <c r="E43" s="5" t="s">
        <v>9084</v>
      </c>
      <c r="F43" s="5" t="s">
        <v>9084</v>
      </c>
      <c r="G43" s="5" t="s">
        <v>11401</v>
      </c>
      <c r="H43" s="5" t="s">
        <v>9084</v>
      </c>
      <c r="I43" s="5" t="s">
        <v>9084</v>
      </c>
      <c r="J43" s="5" t="s">
        <v>7787</v>
      </c>
      <c r="K43" s="5" t="s">
        <v>9496</v>
      </c>
      <c r="L43" s="5" t="s">
        <v>9084</v>
      </c>
      <c r="M43" s="5" t="s">
        <v>9084</v>
      </c>
      <c r="N43" s="5" t="s">
        <v>9084</v>
      </c>
      <c r="O43" s="5" t="s">
        <v>9084</v>
      </c>
      <c r="P43" s="5" t="s">
        <v>9084</v>
      </c>
      <c r="Q43" s="5" t="s">
        <v>9084</v>
      </c>
      <c r="R43" s="5" t="s">
        <v>9084</v>
      </c>
      <c r="S43" s="5" t="s">
        <v>9084</v>
      </c>
      <c r="T43" s="5" t="s">
        <v>9084</v>
      </c>
      <c r="U43" s="5" t="s">
        <v>9084</v>
      </c>
      <c r="V43" s="5" t="s">
        <v>9084</v>
      </c>
      <c r="W43" s="5" t="s">
        <v>11400</v>
      </c>
      <c r="X43" s="5" t="s">
        <v>9084</v>
      </c>
      <c r="Y43" s="5" t="s">
        <v>9084</v>
      </c>
      <c r="Z43" s="5" t="s">
        <v>9084</v>
      </c>
      <c r="AA43" s="5" t="s">
        <v>9084</v>
      </c>
      <c r="AB43" s="5" t="s">
        <v>9084</v>
      </c>
      <c r="AC43" s="5" t="s">
        <v>11399</v>
      </c>
      <c r="AD43" s="5" t="s">
        <v>9084</v>
      </c>
      <c r="AE43" s="5" t="s">
        <v>9084</v>
      </c>
      <c r="AF43" s="5" t="s">
        <v>9084</v>
      </c>
      <c r="AG43" s="5" t="s">
        <v>9084</v>
      </c>
      <c r="AH43" s="5" t="s">
        <v>9084</v>
      </c>
      <c r="AI43" s="5" t="s">
        <v>9084</v>
      </c>
      <c r="AJ43" s="5" t="s">
        <v>9084</v>
      </c>
      <c r="AK43" s="5" t="s">
        <v>9084</v>
      </c>
      <c r="AL43" s="5" t="s">
        <v>9084</v>
      </c>
      <c r="AM43" s="5" t="s">
        <v>9084</v>
      </c>
      <c r="AN43" s="5" t="s">
        <v>9084</v>
      </c>
      <c r="AO43" s="5" t="s">
        <v>9084</v>
      </c>
      <c r="AP43" s="5" t="s">
        <v>9084</v>
      </c>
      <c r="AQ43" s="5" t="s">
        <v>9492</v>
      </c>
      <c r="AR43" s="5" t="s">
        <v>9084</v>
      </c>
      <c r="AS43" s="5" t="s">
        <v>9084</v>
      </c>
      <c r="AT43" s="5" t="s">
        <v>9084</v>
      </c>
      <c r="AU43" s="5" t="s">
        <v>9084</v>
      </c>
      <c r="AV43" s="5">
        <v>2023</v>
      </c>
      <c r="AW43" s="5">
        <v>5</v>
      </c>
      <c r="AX43" s="5" t="s">
        <v>9084</v>
      </c>
      <c r="AY43" s="5" t="s">
        <v>9084</v>
      </c>
      <c r="AZ43" s="5" t="s">
        <v>9084</v>
      </c>
      <c r="BA43" s="5" t="s">
        <v>9084</v>
      </c>
      <c r="BB43" s="5" t="s">
        <v>9084</v>
      </c>
      <c r="BC43" s="5" t="s">
        <v>9084</v>
      </c>
      <c r="BD43" s="5" t="s">
        <v>9084</v>
      </c>
      <c r="BE43" s="5" t="s">
        <v>7785</v>
      </c>
      <c r="BF43" s="5" t="s">
        <v>7784</v>
      </c>
      <c r="BG43" s="5" t="str">
        <f>HYPERLINK("http://dx.doi.org/10.1017/dap.2023.18","http://dx.doi.org/10.1017/dap.2023.18")</f>
        <v>http://dx.doi.org/10.1017/dap.2023.18</v>
      </c>
      <c r="BH43" s="5" t="s">
        <v>9084</v>
      </c>
      <c r="BI43" s="5" t="s">
        <v>9084</v>
      </c>
      <c r="BJ43" s="5" t="s">
        <v>9084</v>
      </c>
      <c r="BK43" s="5" t="s">
        <v>9084</v>
      </c>
      <c r="BL43" s="5" t="s">
        <v>9084</v>
      </c>
      <c r="BM43" s="5" t="s">
        <v>9084</v>
      </c>
      <c r="BN43" s="5" t="s">
        <v>9084</v>
      </c>
      <c r="BO43" s="5" t="s">
        <v>9084</v>
      </c>
      <c r="BP43" s="5" t="s">
        <v>9084</v>
      </c>
      <c r="BQ43" s="5" t="s">
        <v>9084</v>
      </c>
      <c r="BR43" s="5" t="s">
        <v>9084</v>
      </c>
      <c r="BS43" s="5" t="s">
        <v>9084</v>
      </c>
      <c r="BT43" s="5" t="s">
        <v>11398</v>
      </c>
      <c r="BU43" s="5" t="str">
        <f>HYPERLINK("https%3A%2F%2Fwww.webofscience.com%2Fwos%2Fwoscc%2Ffull-record%2FWOS:001014957500001","View Full Record in Web of Science")</f>
        <v>View Full Record in Web of Science</v>
      </c>
    </row>
    <row r="44" spans="1:73" x14ac:dyDescent="0.35">
      <c r="A44" s="5" t="s">
        <v>11761</v>
      </c>
      <c r="B44" s="5" t="s">
        <v>9095</v>
      </c>
      <c r="C44" s="5" t="s">
        <v>11397</v>
      </c>
      <c r="D44" s="5" t="s">
        <v>9084</v>
      </c>
      <c r="E44" s="5" t="s">
        <v>9084</v>
      </c>
      <c r="F44" s="5" t="s">
        <v>9084</v>
      </c>
      <c r="G44" s="5" t="s">
        <v>11396</v>
      </c>
      <c r="H44" s="5" t="s">
        <v>9084</v>
      </c>
      <c r="I44" s="5" t="s">
        <v>9084</v>
      </c>
      <c r="J44" s="5" t="s">
        <v>8398</v>
      </c>
      <c r="K44" s="5" t="s">
        <v>10229</v>
      </c>
      <c r="L44" s="5" t="s">
        <v>9084</v>
      </c>
      <c r="M44" s="5" t="s">
        <v>9084</v>
      </c>
      <c r="N44" s="5" t="s">
        <v>9084</v>
      </c>
      <c r="O44" s="5" t="s">
        <v>9084</v>
      </c>
      <c r="P44" s="5" t="s">
        <v>9084</v>
      </c>
      <c r="Q44" s="5" t="s">
        <v>9084</v>
      </c>
      <c r="R44" s="5" t="s">
        <v>9084</v>
      </c>
      <c r="S44" s="5" t="s">
        <v>9084</v>
      </c>
      <c r="T44" s="5" t="s">
        <v>9084</v>
      </c>
      <c r="U44" s="5" t="s">
        <v>9084</v>
      </c>
      <c r="V44" s="5" t="s">
        <v>9084</v>
      </c>
      <c r="W44" s="5" t="s">
        <v>11395</v>
      </c>
      <c r="X44" s="5" t="s">
        <v>9084</v>
      </c>
      <c r="Y44" s="5" t="s">
        <v>9084</v>
      </c>
      <c r="Z44" s="5" t="s">
        <v>9084</v>
      </c>
      <c r="AA44" s="5" t="s">
        <v>9084</v>
      </c>
      <c r="AB44" s="5" t="s">
        <v>11394</v>
      </c>
      <c r="AC44" s="5" t="s">
        <v>9084</v>
      </c>
      <c r="AD44" s="5" t="s">
        <v>9084</v>
      </c>
      <c r="AE44" s="5" t="s">
        <v>9084</v>
      </c>
      <c r="AF44" s="5" t="s">
        <v>9084</v>
      </c>
      <c r="AG44" s="5" t="s">
        <v>9084</v>
      </c>
      <c r="AH44" s="5" t="s">
        <v>9084</v>
      </c>
      <c r="AI44" s="5" t="s">
        <v>9084</v>
      </c>
      <c r="AJ44" s="5" t="s">
        <v>9084</v>
      </c>
      <c r="AK44" s="5" t="s">
        <v>9084</v>
      </c>
      <c r="AL44" s="5" t="s">
        <v>9084</v>
      </c>
      <c r="AM44" s="5" t="s">
        <v>9084</v>
      </c>
      <c r="AN44" s="5" t="s">
        <v>9084</v>
      </c>
      <c r="AO44" s="5" t="s">
        <v>9084</v>
      </c>
      <c r="AP44" s="5" t="s">
        <v>10225</v>
      </c>
      <c r="AQ44" s="5" t="s">
        <v>9084</v>
      </c>
      <c r="AR44" s="5" t="s">
        <v>9084</v>
      </c>
      <c r="AS44" s="5" t="s">
        <v>9084</v>
      </c>
      <c r="AT44" s="5" t="s">
        <v>9084</v>
      </c>
      <c r="AU44" s="5" t="s">
        <v>9696</v>
      </c>
      <c r="AV44" s="5">
        <v>2024</v>
      </c>
      <c r="AW44" s="5">
        <v>11</v>
      </c>
      <c r="AX44" s="5">
        <v>3</v>
      </c>
      <c r="AY44" s="5" t="s">
        <v>9084</v>
      </c>
      <c r="AZ44" s="5" t="s">
        <v>9084</v>
      </c>
      <c r="BA44" s="5" t="s">
        <v>9084</v>
      </c>
      <c r="BB44" s="5" t="s">
        <v>9084</v>
      </c>
      <c r="BC44" s="5" t="s">
        <v>9084</v>
      </c>
      <c r="BD44" s="5" t="s">
        <v>9084</v>
      </c>
      <c r="BE44" s="5">
        <v>2.0539517241275888E+16</v>
      </c>
      <c r="BF44" s="5" t="s">
        <v>8397</v>
      </c>
      <c r="BG44" s="5" t="str">
        <f>HYPERLINK("http://dx.doi.org/10.1177/20539517241275888","http://dx.doi.org/10.1177/20539517241275888")</f>
        <v>http://dx.doi.org/10.1177/20539517241275888</v>
      </c>
      <c r="BH44" s="5" t="s">
        <v>9084</v>
      </c>
      <c r="BI44" s="5" t="s">
        <v>9084</v>
      </c>
      <c r="BJ44" s="5" t="s">
        <v>9084</v>
      </c>
      <c r="BK44" s="5" t="s">
        <v>9084</v>
      </c>
      <c r="BL44" s="5" t="s">
        <v>9084</v>
      </c>
      <c r="BM44" s="5" t="s">
        <v>9084</v>
      </c>
      <c r="BN44" s="5" t="s">
        <v>9084</v>
      </c>
      <c r="BO44" s="5" t="s">
        <v>9084</v>
      </c>
      <c r="BP44" s="5" t="s">
        <v>9084</v>
      </c>
      <c r="BQ44" s="5" t="s">
        <v>9084</v>
      </c>
      <c r="BR44" s="5" t="s">
        <v>9084</v>
      </c>
      <c r="BS44" s="5" t="s">
        <v>9084</v>
      </c>
      <c r="BT44" s="5" t="s">
        <v>11393</v>
      </c>
      <c r="BU44" s="5" t="str">
        <f>HYPERLINK("https%3A%2F%2Fwww.webofscience.com%2Fwos%2Fwoscc%2Ffull-record%2FWOS:001313753900001","View Full Record in Web of Science")</f>
        <v>View Full Record in Web of Science</v>
      </c>
    </row>
    <row r="45" spans="1:73" x14ac:dyDescent="0.35">
      <c r="A45" s="5" t="s">
        <v>11761</v>
      </c>
      <c r="B45" s="5" t="s">
        <v>9095</v>
      </c>
      <c r="C45" s="5" t="s">
        <v>11392</v>
      </c>
      <c r="D45" s="5" t="s">
        <v>9084</v>
      </c>
      <c r="E45" s="5" t="s">
        <v>9084</v>
      </c>
      <c r="F45" s="5" t="s">
        <v>9084</v>
      </c>
      <c r="G45" s="5" t="s">
        <v>11391</v>
      </c>
      <c r="H45" s="5" t="s">
        <v>9084</v>
      </c>
      <c r="I45" s="5" t="s">
        <v>9084</v>
      </c>
      <c r="J45" s="5" t="s">
        <v>6183</v>
      </c>
      <c r="K45" s="5" t="s">
        <v>11390</v>
      </c>
      <c r="L45" s="5" t="s">
        <v>9084</v>
      </c>
      <c r="M45" s="5" t="s">
        <v>9084</v>
      </c>
      <c r="N45" s="5" t="s">
        <v>9084</v>
      </c>
      <c r="O45" s="5" t="s">
        <v>9084</v>
      </c>
      <c r="P45" s="5" t="s">
        <v>9084</v>
      </c>
      <c r="Q45" s="5" t="s">
        <v>9084</v>
      </c>
      <c r="R45" s="5" t="s">
        <v>9084</v>
      </c>
      <c r="S45" s="5" t="s">
        <v>9084</v>
      </c>
      <c r="T45" s="5" t="s">
        <v>9084</v>
      </c>
      <c r="U45" s="5" t="s">
        <v>9084</v>
      </c>
      <c r="V45" s="5" t="s">
        <v>9084</v>
      </c>
      <c r="W45" s="5" t="s">
        <v>11389</v>
      </c>
      <c r="X45" s="5" t="s">
        <v>9084</v>
      </c>
      <c r="Y45" s="5" t="s">
        <v>9084</v>
      </c>
      <c r="Z45" s="5" t="s">
        <v>9084</v>
      </c>
      <c r="AA45" s="5" t="s">
        <v>9084</v>
      </c>
      <c r="AB45" s="5" t="s">
        <v>11388</v>
      </c>
      <c r="AC45" s="5" t="s">
        <v>11387</v>
      </c>
      <c r="AD45" s="5" t="s">
        <v>9084</v>
      </c>
      <c r="AE45" s="5" t="s">
        <v>9084</v>
      </c>
      <c r="AF45" s="5" t="s">
        <v>9084</v>
      </c>
      <c r="AG45" s="5" t="s">
        <v>9084</v>
      </c>
      <c r="AH45" s="5" t="s">
        <v>9084</v>
      </c>
      <c r="AI45" s="5" t="s">
        <v>9084</v>
      </c>
      <c r="AJ45" s="5" t="s">
        <v>9084</v>
      </c>
      <c r="AK45" s="5" t="s">
        <v>9084</v>
      </c>
      <c r="AL45" s="5" t="s">
        <v>9084</v>
      </c>
      <c r="AM45" s="5" t="s">
        <v>9084</v>
      </c>
      <c r="AN45" s="5" t="s">
        <v>9084</v>
      </c>
      <c r="AO45" s="5" t="s">
        <v>9084</v>
      </c>
      <c r="AP45" s="5" t="s">
        <v>11386</v>
      </c>
      <c r="AQ45" s="5" t="s">
        <v>11385</v>
      </c>
      <c r="AR45" s="5" t="s">
        <v>9084</v>
      </c>
      <c r="AS45" s="5" t="s">
        <v>9084</v>
      </c>
      <c r="AT45" s="5" t="s">
        <v>9084</v>
      </c>
      <c r="AU45" s="5" t="s">
        <v>9500</v>
      </c>
      <c r="AV45" s="5">
        <v>2019</v>
      </c>
      <c r="AW45" s="5">
        <v>9</v>
      </c>
      <c r="AX45" s="5">
        <v>4</v>
      </c>
      <c r="AY45" s="5" t="s">
        <v>9084</v>
      </c>
      <c r="AZ45" s="5" t="s">
        <v>9084</v>
      </c>
      <c r="BA45" s="5" t="s">
        <v>9084</v>
      </c>
      <c r="BB45" s="5" t="s">
        <v>9084</v>
      </c>
      <c r="BC45" s="5">
        <v>1125</v>
      </c>
      <c r="BD45" s="5">
        <v>1133</v>
      </c>
      <c r="BE45" s="5" t="s">
        <v>9084</v>
      </c>
      <c r="BF45" s="5" t="s">
        <v>6181</v>
      </c>
      <c r="BG45" s="5" t="str">
        <f>HYPERLINK("http://dx.doi.org/10.1557/mrc.2019.118","http://dx.doi.org/10.1557/mrc.2019.118")</f>
        <v>http://dx.doi.org/10.1557/mrc.2019.118</v>
      </c>
      <c r="BH45" s="5" t="s">
        <v>9084</v>
      </c>
      <c r="BI45" s="5" t="s">
        <v>9084</v>
      </c>
      <c r="BJ45" s="5" t="s">
        <v>9084</v>
      </c>
      <c r="BK45" s="5" t="s">
        <v>9084</v>
      </c>
      <c r="BL45" s="5" t="s">
        <v>9084</v>
      </c>
      <c r="BM45" s="5" t="s">
        <v>9084</v>
      </c>
      <c r="BN45" s="5" t="s">
        <v>9084</v>
      </c>
      <c r="BO45" s="5" t="s">
        <v>9084</v>
      </c>
      <c r="BP45" s="5" t="s">
        <v>9084</v>
      </c>
      <c r="BQ45" s="5" t="s">
        <v>9084</v>
      </c>
      <c r="BR45" s="5" t="s">
        <v>9084</v>
      </c>
      <c r="BS45" s="5" t="s">
        <v>9084</v>
      </c>
      <c r="BT45" s="5" t="s">
        <v>11384</v>
      </c>
      <c r="BU45" s="5" t="str">
        <f>HYPERLINK("https%3A%2F%2Fwww.webofscience.com%2Fwos%2Fwoscc%2Ffull-record%2FWOS:000512705800001","View Full Record in Web of Science")</f>
        <v>View Full Record in Web of Science</v>
      </c>
    </row>
    <row r="46" spans="1:73" x14ac:dyDescent="0.35">
      <c r="A46" s="5" t="s">
        <v>11761</v>
      </c>
      <c r="B46" s="5" t="s">
        <v>9095</v>
      </c>
      <c r="C46" s="5" t="s">
        <v>11383</v>
      </c>
      <c r="D46" s="5" t="s">
        <v>9084</v>
      </c>
      <c r="E46" s="5" t="s">
        <v>9084</v>
      </c>
      <c r="F46" s="5" t="s">
        <v>9084</v>
      </c>
      <c r="G46" s="5" t="s">
        <v>11382</v>
      </c>
      <c r="H46" s="5" t="s">
        <v>9084</v>
      </c>
      <c r="I46" s="5" t="s">
        <v>9084</v>
      </c>
      <c r="J46" s="5" t="s">
        <v>7365</v>
      </c>
      <c r="K46" s="5" t="s">
        <v>11381</v>
      </c>
      <c r="L46" s="5" t="s">
        <v>9084</v>
      </c>
      <c r="M46" s="5" t="s">
        <v>9084</v>
      </c>
      <c r="N46" s="5" t="s">
        <v>9084</v>
      </c>
      <c r="O46" s="5" t="s">
        <v>9084</v>
      </c>
      <c r="P46" s="5" t="s">
        <v>9084</v>
      </c>
      <c r="Q46" s="5" t="s">
        <v>9084</v>
      </c>
      <c r="R46" s="5" t="s">
        <v>9084</v>
      </c>
      <c r="S46" s="5" t="s">
        <v>9084</v>
      </c>
      <c r="T46" s="5" t="s">
        <v>9084</v>
      </c>
      <c r="U46" s="5" t="s">
        <v>9084</v>
      </c>
      <c r="V46" s="5" t="s">
        <v>9084</v>
      </c>
      <c r="W46" s="5" t="s">
        <v>11380</v>
      </c>
      <c r="X46" s="5" t="s">
        <v>9084</v>
      </c>
      <c r="Y46" s="5" t="s">
        <v>9084</v>
      </c>
      <c r="Z46" s="5" t="s">
        <v>9084</v>
      </c>
      <c r="AA46" s="5" t="s">
        <v>9084</v>
      </c>
      <c r="AB46" s="5" t="s">
        <v>11379</v>
      </c>
      <c r="AC46" s="5" t="s">
        <v>11378</v>
      </c>
      <c r="AD46" s="5" t="s">
        <v>9084</v>
      </c>
      <c r="AE46" s="5" t="s">
        <v>9084</v>
      </c>
      <c r="AF46" s="5" t="s">
        <v>9084</v>
      </c>
      <c r="AG46" s="5" t="s">
        <v>9084</v>
      </c>
      <c r="AH46" s="5" t="s">
        <v>9084</v>
      </c>
      <c r="AI46" s="5" t="s">
        <v>9084</v>
      </c>
      <c r="AJ46" s="5" t="s">
        <v>9084</v>
      </c>
      <c r="AK46" s="5" t="s">
        <v>9084</v>
      </c>
      <c r="AL46" s="5" t="s">
        <v>9084</v>
      </c>
      <c r="AM46" s="5" t="s">
        <v>9084</v>
      </c>
      <c r="AN46" s="5" t="s">
        <v>9084</v>
      </c>
      <c r="AO46" s="5" t="s">
        <v>9084</v>
      </c>
      <c r="AP46" s="5" t="s">
        <v>9084</v>
      </c>
      <c r="AQ46" s="5" t="s">
        <v>11377</v>
      </c>
      <c r="AR46" s="5" t="s">
        <v>9084</v>
      </c>
      <c r="AS46" s="5" t="s">
        <v>9084</v>
      </c>
      <c r="AT46" s="5" t="s">
        <v>9084</v>
      </c>
      <c r="AU46" s="5" t="s">
        <v>11376</v>
      </c>
      <c r="AV46" s="5">
        <v>2022</v>
      </c>
      <c r="AW46" s="5">
        <v>9</v>
      </c>
      <c r="AX46" s="5" t="s">
        <v>9084</v>
      </c>
      <c r="AY46" s="5" t="s">
        <v>9084</v>
      </c>
      <c r="AZ46" s="5" t="s">
        <v>9084</v>
      </c>
      <c r="BA46" s="5" t="s">
        <v>9084</v>
      </c>
      <c r="BB46" s="5" t="s">
        <v>9084</v>
      </c>
      <c r="BC46" s="5" t="s">
        <v>9084</v>
      </c>
      <c r="BD46" s="5" t="s">
        <v>9084</v>
      </c>
      <c r="BE46" s="5">
        <v>805174</v>
      </c>
      <c r="BF46" s="5" t="s">
        <v>7363</v>
      </c>
      <c r="BG46" s="5" t="str">
        <f>HYPERLINK("http://dx.doi.org/10.3389/fenvs.2021.805174","http://dx.doi.org/10.3389/fenvs.2021.805174")</f>
        <v>http://dx.doi.org/10.3389/fenvs.2021.805174</v>
      </c>
      <c r="BH46" s="5" t="s">
        <v>9084</v>
      </c>
      <c r="BI46" s="5" t="s">
        <v>9084</v>
      </c>
      <c r="BJ46" s="5" t="s">
        <v>9084</v>
      </c>
      <c r="BK46" s="5" t="s">
        <v>9084</v>
      </c>
      <c r="BL46" s="5" t="s">
        <v>9084</v>
      </c>
      <c r="BM46" s="5" t="s">
        <v>9084</v>
      </c>
      <c r="BN46" s="5" t="s">
        <v>9084</v>
      </c>
      <c r="BO46" s="5" t="s">
        <v>9084</v>
      </c>
      <c r="BP46" s="5" t="s">
        <v>9084</v>
      </c>
      <c r="BQ46" s="5" t="s">
        <v>9084</v>
      </c>
      <c r="BR46" s="5" t="s">
        <v>9084</v>
      </c>
      <c r="BS46" s="5" t="s">
        <v>9084</v>
      </c>
      <c r="BT46" s="5" t="s">
        <v>11375</v>
      </c>
      <c r="BU46" s="5" t="str">
        <f>HYPERLINK("https%3A%2F%2Fwww.webofscience.com%2Fwos%2Fwoscc%2Ffull-record%2FWOS:000760663800001","View Full Record in Web of Science")</f>
        <v>View Full Record in Web of Science</v>
      </c>
    </row>
    <row r="47" spans="1:73" x14ac:dyDescent="0.35">
      <c r="A47" s="5" t="s">
        <v>11761</v>
      </c>
      <c r="B47" s="5" t="s">
        <v>9095</v>
      </c>
      <c r="C47" s="5" t="s">
        <v>11374</v>
      </c>
      <c r="D47" s="5" t="s">
        <v>9084</v>
      </c>
      <c r="E47" s="5" t="s">
        <v>9084</v>
      </c>
      <c r="F47" s="5" t="s">
        <v>9084</v>
      </c>
      <c r="G47" s="5" t="s">
        <v>11373</v>
      </c>
      <c r="H47" s="5" t="s">
        <v>9084</v>
      </c>
      <c r="I47" s="5" t="s">
        <v>9084</v>
      </c>
      <c r="J47" s="5" t="s">
        <v>580</v>
      </c>
      <c r="K47" s="5" t="s">
        <v>9654</v>
      </c>
      <c r="L47" s="5" t="s">
        <v>9084</v>
      </c>
      <c r="M47" s="5" t="s">
        <v>9084</v>
      </c>
      <c r="N47" s="5" t="s">
        <v>9084</v>
      </c>
      <c r="O47" s="5" t="s">
        <v>9084</v>
      </c>
      <c r="P47" s="5" t="s">
        <v>9084</v>
      </c>
      <c r="Q47" s="5" t="s">
        <v>9084</v>
      </c>
      <c r="R47" s="5" t="s">
        <v>9084</v>
      </c>
      <c r="S47" s="5" t="s">
        <v>9084</v>
      </c>
      <c r="T47" s="5" t="s">
        <v>9084</v>
      </c>
      <c r="U47" s="5" t="s">
        <v>9084</v>
      </c>
      <c r="V47" s="5" t="s">
        <v>9084</v>
      </c>
      <c r="W47" s="5" t="s">
        <v>577</v>
      </c>
      <c r="X47" s="5" t="s">
        <v>9084</v>
      </c>
      <c r="Y47" s="5" t="s">
        <v>9084</v>
      </c>
      <c r="Z47" s="5" t="s">
        <v>9084</v>
      </c>
      <c r="AA47" s="5" t="s">
        <v>9084</v>
      </c>
      <c r="AB47" s="5" t="s">
        <v>9084</v>
      </c>
      <c r="AC47" s="5" t="s">
        <v>9084</v>
      </c>
      <c r="AD47" s="5" t="s">
        <v>9084</v>
      </c>
      <c r="AE47" s="5" t="s">
        <v>9084</v>
      </c>
      <c r="AF47" s="5" t="s">
        <v>9084</v>
      </c>
      <c r="AG47" s="5" t="s">
        <v>9084</v>
      </c>
      <c r="AH47" s="5" t="s">
        <v>9084</v>
      </c>
      <c r="AI47" s="5" t="s">
        <v>9084</v>
      </c>
      <c r="AJ47" s="5" t="s">
        <v>9084</v>
      </c>
      <c r="AK47" s="5" t="s">
        <v>9084</v>
      </c>
      <c r="AL47" s="5" t="s">
        <v>9084</v>
      </c>
      <c r="AM47" s="5" t="s">
        <v>9084</v>
      </c>
      <c r="AN47" s="5" t="s">
        <v>9084</v>
      </c>
      <c r="AO47" s="5" t="s">
        <v>9084</v>
      </c>
      <c r="AP47" s="5" t="s">
        <v>486</v>
      </c>
      <c r="AQ47" s="5" t="s">
        <v>9084</v>
      </c>
      <c r="AR47" s="5" t="s">
        <v>9084</v>
      </c>
      <c r="AS47" s="5" t="s">
        <v>9084</v>
      </c>
      <c r="AT47" s="5" t="s">
        <v>9084</v>
      </c>
      <c r="AU47" s="5" t="s">
        <v>9084</v>
      </c>
      <c r="AV47" s="5">
        <v>2019</v>
      </c>
      <c r="AW47" s="5">
        <v>7</v>
      </c>
      <c r="AX47" s="5" t="s">
        <v>9084</v>
      </c>
      <c r="AY47" s="5" t="s">
        <v>9084</v>
      </c>
      <c r="AZ47" s="5" t="s">
        <v>9084</v>
      </c>
      <c r="BA47" s="5" t="s">
        <v>9084</v>
      </c>
      <c r="BB47" s="5" t="s">
        <v>9084</v>
      </c>
      <c r="BC47" s="5">
        <v>111692</v>
      </c>
      <c r="BD47" s="5">
        <v>111708</v>
      </c>
      <c r="BE47" s="5" t="s">
        <v>9084</v>
      </c>
      <c r="BF47" s="5" t="s">
        <v>576</v>
      </c>
      <c r="BG47" s="5" t="str">
        <f>HYPERLINK("http://dx.doi.org/10.1109/ACCESS.2019.2933919","http://dx.doi.org/10.1109/ACCESS.2019.2933919")</f>
        <v>http://dx.doi.org/10.1109/ACCESS.2019.2933919</v>
      </c>
      <c r="BH47" s="5" t="s">
        <v>9084</v>
      </c>
      <c r="BI47" s="5" t="s">
        <v>9084</v>
      </c>
      <c r="BJ47" s="5" t="s">
        <v>9084</v>
      </c>
      <c r="BK47" s="5" t="s">
        <v>9084</v>
      </c>
      <c r="BL47" s="5" t="s">
        <v>9084</v>
      </c>
      <c r="BM47" s="5" t="s">
        <v>9084</v>
      </c>
      <c r="BN47" s="5" t="s">
        <v>9084</v>
      </c>
      <c r="BO47" s="5" t="s">
        <v>9084</v>
      </c>
      <c r="BP47" s="5" t="s">
        <v>9084</v>
      </c>
      <c r="BQ47" s="5" t="s">
        <v>9084</v>
      </c>
      <c r="BR47" s="5" t="s">
        <v>9084</v>
      </c>
      <c r="BS47" s="5" t="s">
        <v>9084</v>
      </c>
      <c r="BT47" s="5" t="s">
        <v>11372</v>
      </c>
      <c r="BU47" s="5" t="str">
        <f>HYPERLINK("https%3A%2F%2Fwww.webofscience.com%2Fwos%2Fwoscc%2Ffull-record%2FWOS:000484438400019","View Full Record in Web of Science")</f>
        <v>View Full Record in Web of Science</v>
      </c>
    </row>
    <row r="48" spans="1:73" x14ac:dyDescent="0.35">
      <c r="A48" s="5" t="s">
        <v>11761</v>
      </c>
      <c r="B48" s="5" t="s">
        <v>9095</v>
      </c>
      <c r="C48" s="5" t="s">
        <v>11371</v>
      </c>
      <c r="D48" s="5" t="s">
        <v>9084</v>
      </c>
      <c r="E48" s="5" t="s">
        <v>9084</v>
      </c>
      <c r="F48" s="5" t="s">
        <v>9084</v>
      </c>
      <c r="G48" s="5" t="s">
        <v>11370</v>
      </c>
      <c r="H48" s="5" t="s">
        <v>9084</v>
      </c>
      <c r="I48" s="5" t="s">
        <v>9084</v>
      </c>
      <c r="J48" s="5" t="s">
        <v>7413</v>
      </c>
      <c r="K48" s="5" t="s">
        <v>11369</v>
      </c>
      <c r="L48" s="5" t="s">
        <v>9084</v>
      </c>
      <c r="M48" s="5" t="s">
        <v>9084</v>
      </c>
      <c r="N48" s="5" t="s">
        <v>9084</v>
      </c>
      <c r="O48" s="5" t="s">
        <v>9084</v>
      </c>
      <c r="P48" s="5" t="s">
        <v>9084</v>
      </c>
      <c r="Q48" s="5" t="s">
        <v>9084</v>
      </c>
      <c r="R48" s="5" t="s">
        <v>9084</v>
      </c>
      <c r="S48" s="5" t="s">
        <v>9084</v>
      </c>
      <c r="T48" s="5" t="s">
        <v>9084</v>
      </c>
      <c r="U48" s="5" t="s">
        <v>9084</v>
      </c>
      <c r="V48" s="5" t="s">
        <v>9084</v>
      </c>
      <c r="W48" s="5" t="s">
        <v>11368</v>
      </c>
      <c r="X48" s="5" t="s">
        <v>9084</v>
      </c>
      <c r="Y48" s="5" t="s">
        <v>9084</v>
      </c>
      <c r="Z48" s="5" t="s">
        <v>9084</v>
      </c>
      <c r="AA48" s="5" t="s">
        <v>9084</v>
      </c>
      <c r="AB48" s="5" t="s">
        <v>11367</v>
      </c>
      <c r="AC48" s="5" t="s">
        <v>11366</v>
      </c>
      <c r="AD48" s="5" t="s">
        <v>9084</v>
      </c>
      <c r="AE48" s="5" t="s">
        <v>9084</v>
      </c>
      <c r="AF48" s="5" t="s">
        <v>9084</v>
      </c>
      <c r="AG48" s="5" t="s">
        <v>9084</v>
      </c>
      <c r="AH48" s="5" t="s">
        <v>9084</v>
      </c>
      <c r="AI48" s="5" t="s">
        <v>9084</v>
      </c>
      <c r="AJ48" s="5" t="s">
        <v>9084</v>
      </c>
      <c r="AK48" s="5" t="s">
        <v>9084</v>
      </c>
      <c r="AL48" s="5" t="s">
        <v>9084</v>
      </c>
      <c r="AM48" s="5" t="s">
        <v>9084</v>
      </c>
      <c r="AN48" s="5" t="s">
        <v>9084</v>
      </c>
      <c r="AO48" s="5" t="s">
        <v>9084</v>
      </c>
      <c r="AP48" s="5" t="s">
        <v>11365</v>
      </c>
      <c r="AQ48" s="5" t="s">
        <v>9084</v>
      </c>
      <c r="AR48" s="5" t="s">
        <v>9084</v>
      </c>
      <c r="AS48" s="5" t="s">
        <v>9084</v>
      </c>
      <c r="AT48" s="5" t="s">
        <v>9084</v>
      </c>
      <c r="AU48" s="5" t="s">
        <v>9084</v>
      </c>
      <c r="AV48" s="5">
        <v>2022</v>
      </c>
      <c r="AW48" s="5">
        <v>11</v>
      </c>
      <c r="AX48" s="5" t="s">
        <v>9084</v>
      </c>
      <c r="AY48" s="5" t="s">
        <v>9084</v>
      </c>
      <c r="AZ48" s="5" t="s">
        <v>9084</v>
      </c>
      <c r="BA48" s="5" t="s">
        <v>9084</v>
      </c>
      <c r="BB48" s="5" t="s">
        <v>9084</v>
      </c>
      <c r="BC48" s="5" t="s">
        <v>9084</v>
      </c>
      <c r="BD48" s="5" t="s">
        <v>9084</v>
      </c>
      <c r="BE48" s="5" t="s">
        <v>9084</v>
      </c>
      <c r="BF48" s="5" t="s">
        <v>7410</v>
      </c>
      <c r="BG48" s="5" t="str">
        <f>HYPERLINK("http://dx.doi.org/10.1093/gigascience/giac105","http://dx.doi.org/10.1093/gigascience/giac105")</f>
        <v>http://dx.doi.org/10.1093/gigascience/giac105</v>
      </c>
      <c r="BH48" s="5" t="s">
        <v>9084</v>
      </c>
      <c r="BI48" s="5" t="s">
        <v>9084</v>
      </c>
      <c r="BJ48" s="5" t="s">
        <v>9084</v>
      </c>
      <c r="BK48" s="5" t="s">
        <v>9084</v>
      </c>
      <c r="BL48" s="5" t="s">
        <v>9084</v>
      </c>
      <c r="BM48" s="5" t="s">
        <v>9084</v>
      </c>
      <c r="BN48" s="5" t="s">
        <v>9084</v>
      </c>
      <c r="BO48" s="5">
        <v>36409836</v>
      </c>
      <c r="BP48" s="5" t="s">
        <v>9084</v>
      </c>
      <c r="BQ48" s="5" t="s">
        <v>9084</v>
      </c>
      <c r="BR48" s="5" t="s">
        <v>9084</v>
      </c>
      <c r="BS48" s="5" t="s">
        <v>9084</v>
      </c>
      <c r="BT48" s="5" t="s">
        <v>11364</v>
      </c>
      <c r="BU48" s="5" t="str">
        <f>HYPERLINK("https%3A%2F%2Fwww.webofscience.com%2Fwos%2Fwoscc%2Ffull-record%2FWOS:001186470300001","View Full Record in Web of Science")</f>
        <v>View Full Record in Web of Science</v>
      </c>
    </row>
    <row r="49" spans="1:73" x14ac:dyDescent="0.35">
      <c r="A49" s="5" t="s">
        <v>11761</v>
      </c>
      <c r="B49" s="5" t="s">
        <v>9095</v>
      </c>
      <c r="C49" s="5" t="s">
        <v>11363</v>
      </c>
      <c r="D49" s="5" t="s">
        <v>9084</v>
      </c>
      <c r="E49" s="5" t="s">
        <v>9084</v>
      </c>
      <c r="F49" s="5" t="s">
        <v>9084</v>
      </c>
      <c r="G49" s="5" t="s">
        <v>11362</v>
      </c>
      <c r="H49" s="5" t="s">
        <v>9084</v>
      </c>
      <c r="I49" s="5" t="s">
        <v>9084</v>
      </c>
      <c r="J49" s="5" t="s">
        <v>8756</v>
      </c>
      <c r="K49" s="5" t="s">
        <v>11361</v>
      </c>
      <c r="L49" s="5" t="s">
        <v>9084</v>
      </c>
      <c r="M49" s="5" t="s">
        <v>9084</v>
      </c>
      <c r="N49" s="5" t="s">
        <v>9084</v>
      </c>
      <c r="O49" s="5" t="s">
        <v>9084</v>
      </c>
      <c r="P49" s="5" t="s">
        <v>9084</v>
      </c>
      <c r="Q49" s="5" t="s">
        <v>9084</v>
      </c>
      <c r="R49" s="5" t="s">
        <v>9084</v>
      </c>
      <c r="S49" s="5" t="s">
        <v>9084</v>
      </c>
      <c r="T49" s="5" t="s">
        <v>9084</v>
      </c>
      <c r="U49" s="5" t="s">
        <v>9084</v>
      </c>
      <c r="V49" s="5" t="s">
        <v>9084</v>
      </c>
      <c r="W49" s="5" t="s">
        <v>11360</v>
      </c>
      <c r="X49" s="5" t="s">
        <v>9084</v>
      </c>
      <c r="Y49" s="5" t="s">
        <v>9084</v>
      </c>
      <c r="Z49" s="5" t="s">
        <v>9084</v>
      </c>
      <c r="AA49" s="5" t="s">
        <v>9084</v>
      </c>
      <c r="AB49" s="5" t="s">
        <v>9084</v>
      </c>
      <c r="AC49" s="5" t="s">
        <v>11359</v>
      </c>
      <c r="AD49" s="5" t="s">
        <v>9084</v>
      </c>
      <c r="AE49" s="5" t="s">
        <v>9084</v>
      </c>
      <c r="AF49" s="5" t="s">
        <v>9084</v>
      </c>
      <c r="AG49" s="5" t="s">
        <v>9084</v>
      </c>
      <c r="AH49" s="5" t="s">
        <v>9084</v>
      </c>
      <c r="AI49" s="5" t="s">
        <v>9084</v>
      </c>
      <c r="AJ49" s="5" t="s">
        <v>9084</v>
      </c>
      <c r="AK49" s="5" t="s">
        <v>9084</v>
      </c>
      <c r="AL49" s="5" t="s">
        <v>9084</v>
      </c>
      <c r="AM49" s="5" t="s">
        <v>9084</v>
      </c>
      <c r="AN49" s="5" t="s">
        <v>9084</v>
      </c>
      <c r="AO49" s="5" t="s">
        <v>9084</v>
      </c>
      <c r="AP49" s="5" t="s">
        <v>11358</v>
      </c>
      <c r="AQ49" s="5" t="s">
        <v>11357</v>
      </c>
      <c r="AR49" s="5" t="s">
        <v>9084</v>
      </c>
      <c r="AS49" s="5" t="s">
        <v>9084</v>
      </c>
      <c r="AT49" s="5" t="s">
        <v>9084</v>
      </c>
      <c r="AU49" s="5" t="s">
        <v>9466</v>
      </c>
      <c r="AV49" s="5">
        <v>2024</v>
      </c>
      <c r="AW49" s="5">
        <v>114</v>
      </c>
      <c r="AX49" s="5">
        <v>2</v>
      </c>
      <c r="AY49" s="5" t="s">
        <v>9084</v>
      </c>
      <c r="AZ49" s="5" t="s">
        <v>9084</v>
      </c>
      <c r="BA49" s="5" t="s">
        <v>9084</v>
      </c>
      <c r="BB49" s="5" t="s">
        <v>9084</v>
      </c>
      <c r="BC49" s="5">
        <v>209</v>
      </c>
      <c r="BD49" s="5">
        <v>217</v>
      </c>
      <c r="BE49" s="5" t="s">
        <v>9084</v>
      </c>
      <c r="BF49" s="5" t="s">
        <v>8754</v>
      </c>
      <c r="BG49" s="5" t="str">
        <f>HYPERLINK("http://dx.doi.org/10.2105/AJPH.2023.307477","http://dx.doi.org/10.2105/AJPH.2023.307477")</f>
        <v>http://dx.doi.org/10.2105/AJPH.2023.307477</v>
      </c>
      <c r="BH49" s="5" t="s">
        <v>9084</v>
      </c>
      <c r="BI49" s="5" t="s">
        <v>9084</v>
      </c>
      <c r="BJ49" s="5" t="s">
        <v>9084</v>
      </c>
      <c r="BK49" s="5" t="s">
        <v>9084</v>
      </c>
      <c r="BL49" s="5" t="s">
        <v>9084</v>
      </c>
      <c r="BM49" s="5" t="s">
        <v>9084</v>
      </c>
      <c r="BN49" s="5" t="s">
        <v>9084</v>
      </c>
      <c r="BO49" s="5">
        <v>38207252</v>
      </c>
      <c r="BP49" s="5" t="s">
        <v>9084</v>
      </c>
      <c r="BQ49" s="5" t="s">
        <v>9084</v>
      </c>
      <c r="BR49" s="5" t="s">
        <v>9084</v>
      </c>
      <c r="BS49" s="5" t="s">
        <v>9084</v>
      </c>
      <c r="BT49" s="5" t="s">
        <v>11356</v>
      </c>
      <c r="BU49" s="5" t="str">
        <f>HYPERLINK("https%3A%2F%2Fwww.webofscience.com%2Fwos%2Fwoscc%2Ffull-record%2FWOS:001202954000001","View Full Record in Web of Science")</f>
        <v>View Full Record in Web of Science</v>
      </c>
    </row>
    <row r="50" spans="1:73" x14ac:dyDescent="0.35">
      <c r="A50" s="5" t="s">
        <v>11761</v>
      </c>
      <c r="B50" s="5" t="s">
        <v>9095</v>
      </c>
      <c r="C50" s="5" t="s">
        <v>11355</v>
      </c>
      <c r="D50" s="5" t="s">
        <v>9084</v>
      </c>
      <c r="E50" s="5" t="s">
        <v>9084</v>
      </c>
      <c r="F50" s="5" t="s">
        <v>9084</v>
      </c>
      <c r="G50" s="5" t="s">
        <v>11354</v>
      </c>
      <c r="H50" s="5" t="s">
        <v>9084</v>
      </c>
      <c r="I50" s="5" t="s">
        <v>9084</v>
      </c>
      <c r="J50" s="5" t="s">
        <v>11353</v>
      </c>
      <c r="K50" s="5" t="s">
        <v>11352</v>
      </c>
      <c r="L50" s="5" t="s">
        <v>9084</v>
      </c>
      <c r="M50" s="5" t="s">
        <v>9084</v>
      </c>
      <c r="N50" s="5" t="s">
        <v>9084</v>
      </c>
      <c r="O50" s="5" t="s">
        <v>9084</v>
      </c>
      <c r="P50" s="5" t="s">
        <v>9084</v>
      </c>
      <c r="Q50" s="5" t="s">
        <v>9084</v>
      </c>
      <c r="R50" s="5" t="s">
        <v>9084</v>
      </c>
      <c r="S50" s="5" t="s">
        <v>9084</v>
      </c>
      <c r="T50" s="5" t="s">
        <v>9084</v>
      </c>
      <c r="U50" s="5" t="s">
        <v>9084</v>
      </c>
      <c r="V50" s="5" t="s">
        <v>9084</v>
      </c>
      <c r="W50" s="5" t="s">
        <v>11351</v>
      </c>
      <c r="X50" s="5" t="s">
        <v>9084</v>
      </c>
      <c r="Y50" s="5" t="s">
        <v>9084</v>
      </c>
      <c r="Z50" s="5" t="s">
        <v>9084</v>
      </c>
      <c r="AA50" s="5" t="s">
        <v>9084</v>
      </c>
      <c r="AB50" s="5" t="s">
        <v>11350</v>
      </c>
      <c r="AC50" s="5" t="s">
        <v>11349</v>
      </c>
      <c r="AD50" s="5" t="s">
        <v>9084</v>
      </c>
      <c r="AE50" s="5" t="s">
        <v>9084</v>
      </c>
      <c r="AF50" s="5" t="s">
        <v>9084</v>
      </c>
      <c r="AG50" s="5" t="s">
        <v>9084</v>
      </c>
      <c r="AH50" s="5" t="s">
        <v>9084</v>
      </c>
      <c r="AI50" s="5" t="s">
        <v>9084</v>
      </c>
      <c r="AJ50" s="5" t="s">
        <v>9084</v>
      </c>
      <c r="AK50" s="5" t="s">
        <v>9084</v>
      </c>
      <c r="AL50" s="5" t="s">
        <v>9084</v>
      </c>
      <c r="AM50" s="5" t="s">
        <v>9084</v>
      </c>
      <c r="AN50" s="5" t="s">
        <v>9084</v>
      </c>
      <c r="AO50" s="5" t="s">
        <v>9084</v>
      </c>
      <c r="AP50" s="5" t="s">
        <v>9084</v>
      </c>
      <c r="AQ50" s="5" t="s">
        <v>11348</v>
      </c>
      <c r="AR50" s="5" t="s">
        <v>9084</v>
      </c>
      <c r="AS50" s="5" t="s">
        <v>9084</v>
      </c>
      <c r="AT50" s="5" t="s">
        <v>9084</v>
      </c>
      <c r="AU50" s="5" t="s">
        <v>9500</v>
      </c>
      <c r="AV50" s="5">
        <v>2018</v>
      </c>
      <c r="AW50" s="5">
        <v>7</v>
      </c>
      <c r="AX50" s="5">
        <v>12</v>
      </c>
      <c r="AY50" s="5" t="s">
        <v>9084</v>
      </c>
      <c r="AZ50" s="5" t="s">
        <v>9084</v>
      </c>
      <c r="BA50" s="5" t="s">
        <v>9084</v>
      </c>
      <c r="BB50" s="5" t="s">
        <v>9084</v>
      </c>
      <c r="BC50" s="5" t="s">
        <v>9084</v>
      </c>
      <c r="BD50" s="5" t="s">
        <v>9084</v>
      </c>
      <c r="BE50" s="5">
        <v>456</v>
      </c>
      <c r="BF50" s="5" t="s">
        <v>6293</v>
      </c>
      <c r="BG50" s="5" t="str">
        <f>HYPERLINK("http://dx.doi.org/10.3390/ijgi7120456","http://dx.doi.org/10.3390/ijgi7120456")</f>
        <v>http://dx.doi.org/10.3390/ijgi7120456</v>
      </c>
      <c r="BH50" s="5" t="s">
        <v>9084</v>
      </c>
      <c r="BI50" s="5" t="s">
        <v>9084</v>
      </c>
      <c r="BJ50" s="5" t="s">
        <v>9084</v>
      </c>
      <c r="BK50" s="5" t="s">
        <v>9084</v>
      </c>
      <c r="BL50" s="5" t="s">
        <v>9084</v>
      </c>
      <c r="BM50" s="5" t="s">
        <v>9084</v>
      </c>
      <c r="BN50" s="5" t="s">
        <v>9084</v>
      </c>
      <c r="BO50" s="5" t="s">
        <v>9084</v>
      </c>
      <c r="BP50" s="5" t="s">
        <v>9084</v>
      </c>
      <c r="BQ50" s="5" t="s">
        <v>9084</v>
      </c>
      <c r="BR50" s="5" t="s">
        <v>9084</v>
      </c>
      <c r="BS50" s="5" t="s">
        <v>9084</v>
      </c>
      <c r="BT50" s="5" t="s">
        <v>11347</v>
      </c>
      <c r="BU50" s="5" t="str">
        <f>HYPERLINK("https%3A%2F%2Fwww.webofscience.com%2Fwos%2Fwoscc%2Ffull-record%2FWOS:000455392100004","View Full Record in Web of Science")</f>
        <v>View Full Record in Web of Science</v>
      </c>
    </row>
    <row r="51" spans="1:73" x14ac:dyDescent="0.35">
      <c r="A51" s="5" t="s">
        <v>11761</v>
      </c>
      <c r="B51" s="5" t="s">
        <v>9095</v>
      </c>
      <c r="C51" s="5" t="s">
        <v>11346</v>
      </c>
      <c r="D51" s="5" t="s">
        <v>9084</v>
      </c>
      <c r="E51" s="5" t="s">
        <v>9084</v>
      </c>
      <c r="F51" s="5" t="s">
        <v>9084</v>
      </c>
      <c r="G51" s="5" t="s">
        <v>11345</v>
      </c>
      <c r="H51" s="5" t="s">
        <v>9084</v>
      </c>
      <c r="I51" s="5" t="s">
        <v>9084</v>
      </c>
      <c r="J51" s="5" t="s">
        <v>634</v>
      </c>
      <c r="K51" s="5" t="s">
        <v>11344</v>
      </c>
      <c r="L51" s="5" t="s">
        <v>9084</v>
      </c>
      <c r="M51" s="5" t="s">
        <v>9084</v>
      </c>
      <c r="N51" s="5" t="s">
        <v>9084</v>
      </c>
      <c r="O51" s="5" t="s">
        <v>9084</v>
      </c>
      <c r="P51" s="5" t="s">
        <v>9084</v>
      </c>
      <c r="Q51" s="5" t="s">
        <v>9084</v>
      </c>
      <c r="R51" s="5" t="s">
        <v>9084</v>
      </c>
      <c r="S51" s="5" t="s">
        <v>9084</v>
      </c>
      <c r="T51" s="5" t="s">
        <v>9084</v>
      </c>
      <c r="U51" s="5" t="s">
        <v>9084</v>
      </c>
      <c r="V51" s="5" t="s">
        <v>9084</v>
      </c>
      <c r="W51" s="5" t="s">
        <v>631</v>
      </c>
      <c r="X51" s="5" t="s">
        <v>9084</v>
      </c>
      <c r="Y51" s="5" t="s">
        <v>9084</v>
      </c>
      <c r="Z51" s="5" t="s">
        <v>9084</v>
      </c>
      <c r="AA51" s="5" t="s">
        <v>9084</v>
      </c>
      <c r="AB51" s="5" t="s">
        <v>11343</v>
      </c>
      <c r="AC51" s="5" t="s">
        <v>11342</v>
      </c>
      <c r="AD51" s="5" t="s">
        <v>9084</v>
      </c>
      <c r="AE51" s="5" t="s">
        <v>9084</v>
      </c>
      <c r="AF51" s="5" t="s">
        <v>9084</v>
      </c>
      <c r="AG51" s="5" t="s">
        <v>9084</v>
      </c>
      <c r="AH51" s="5" t="s">
        <v>9084</v>
      </c>
      <c r="AI51" s="5" t="s">
        <v>9084</v>
      </c>
      <c r="AJ51" s="5" t="s">
        <v>9084</v>
      </c>
      <c r="AK51" s="5" t="s">
        <v>9084</v>
      </c>
      <c r="AL51" s="5" t="s">
        <v>9084</v>
      </c>
      <c r="AM51" s="5" t="s">
        <v>9084</v>
      </c>
      <c r="AN51" s="5" t="s">
        <v>9084</v>
      </c>
      <c r="AO51" s="5" t="s">
        <v>9084</v>
      </c>
      <c r="AP51" s="5" t="s">
        <v>11341</v>
      </c>
      <c r="AQ51" s="5" t="s">
        <v>9084</v>
      </c>
      <c r="AR51" s="5" t="s">
        <v>9084</v>
      </c>
      <c r="AS51" s="5" t="s">
        <v>9084</v>
      </c>
      <c r="AT51" s="5" t="s">
        <v>9084</v>
      </c>
      <c r="AU51" s="5" t="s">
        <v>9255</v>
      </c>
      <c r="AV51" s="5">
        <v>2020</v>
      </c>
      <c r="AW51" s="5">
        <v>1</v>
      </c>
      <c r="AX51" s="5">
        <v>5</v>
      </c>
      <c r="AY51" s="5" t="s">
        <v>9084</v>
      </c>
      <c r="AZ51" s="5" t="s">
        <v>9084</v>
      </c>
      <c r="BA51" s="5" t="s">
        <v>9084</v>
      </c>
      <c r="BB51" s="5" t="s">
        <v>9084</v>
      </c>
      <c r="BC51" s="5" t="s">
        <v>9084</v>
      </c>
      <c r="BD51" s="5" t="s">
        <v>9084</v>
      </c>
      <c r="BE51" s="5">
        <v>100058</v>
      </c>
      <c r="BF51" s="5" t="s">
        <v>6834</v>
      </c>
      <c r="BG51" s="5" t="str">
        <f>HYPERLINK("http://dx.doi.org/10.1016/j.patter.2020.100058","http://dx.doi.org/10.1016/j.patter.2020.100058")</f>
        <v>http://dx.doi.org/10.1016/j.patter.2020.100058</v>
      </c>
      <c r="BH51" s="5" t="s">
        <v>9084</v>
      </c>
      <c r="BI51" s="5" t="s">
        <v>9084</v>
      </c>
      <c r="BJ51" s="5" t="s">
        <v>9084</v>
      </c>
      <c r="BK51" s="5" t="s">
        <v>9084</v>
      </c>
      <c r="BL51" s="5" t="s">
        <v>9084</v>
      </c>
      <c r="BM51" s="5" t="s">
        <v>9084</v>
      </c>
      <c r="BN51" s="5" t="s">
        <v>9084</v>
      </c>
      <c r="BO51" s="5">
        <v>33205119</v>
      </c>
      <c r="BP51" s="5" t="s">
        <v>9084</v>
      </c>
      <c r="BQ51" s="5" t="s">
        <v>9084</v>
      </c>
      <c r="BR51" s="5" t="s">
        <v>9084</v>
      </c>
      <c r="BS51" s="5" t="s">
        <v>9084</v>
      </c>
      <c r="BT51" s="5" t="s">
        <v>11340</v>
      </c>
      <c r="BU51" s="5" t="str">
        <f>HYPERLINK("https%3A%2F%2Fwww.webofscience.com%2Fwos%2Fwoscc%2Ffull-record%2FWOS:000653829500002","View Full Record in Web of Science")</f>
        <v>View Full Record in Web of Science</v>
      </c>
    </row>
    <row r="52" spans="1:73" x14ac:dyDescent="0.35">
      <c r="A52" s="5" t="s">
        <v>11761</v>
      </c>
      <c r="B52" s="5" t="s">
        <v>9095</v>
      </c>
      <c r="C52" s="5" t="s">
        <v>11339</v>
      </c>
      <c r="D52" s="5" t="s">
        <v>9084</v>
      </c>
      <c r="E52" s="5" t="s">
        <v>9084</v>
      </c>
      <c r="F52" s="5" t="s">
        <v>9084</v>
      </c>
      <c r="G52" s="5" t="s">
        <v>11338</v>
      </c>
      <c r="H52" s="5" t="s">
        <v>9084</v>
      </c>
      <c r="I52" s="5" t="s">
        <v>9084</v>
      </c>
      <c r="J52" s="5" t="s">
        <v>11337</v>
      </c>
      <c r="K52" s="5" t="s">
        <v>11336</v>
      </c>
      <c r="L52" s="5" t="s">
        <v>9084</v>
      </c>
      <c r="M52" s="5" t="s">
        <v>9084</v>
      </c>
      <c r="N52" s="5" t="s">
        <v>9084</v>
      </c>
      <c r="O52" s="5" t="s">
        <v>9084</v>
      </c>
      <c r="P52" s="5" t="s">
        <v>9084</v>
      </c>
      <c r="Q52" s="5" t="s">
        <v>9084</v>
      </c>
      <c r="R52" s="5" t="s">
        <v>9084</v>
      </c>
      <c r="S52" s="5" t="s">
        <v>9084</v>
      </c>
      <c r="T52" s="5" t="s">
        <v>9084</v>
      </c>
      <c r="U52" s="5" t="s">
        <v>9084</v>
      </c>
      <c r="V52" s="5" t="s">
        <v>9084</v>
      </c>
      <c r="W52" s="5" t="s">
        <v>11335</v>
      </c>
      <c r="X52" s="5" t="s">
        <v>9084</v>
      </c>
      <c r="Y52" s="5" t="s">
        <v>9084</v>
      </c>
      <c r="Z52" s="5" t="s">
        <v>9084</v>
      </c>
      <c r="AA52" s="5" t="s">
        <v>9084</v>
      </c>
      <c r="AB52" s="5" t="s">
        <v>11334</v>
      </c>
      <c r="AC52" s="5" t="s">
        <v>9084</v>
      </c>
      <c r="AD52" s="5" t="s">
        <v>9084</v>
      </c>
      <c r="AE52" s="5" t="s">
        <v>9084</v>
      </c>
      <c r="AF52" s="5" t="s">
        <v>9084</v>
      </c>
      <c r="AG52" s="5" t="s">
        <v>9084</v>
      </c>
      <c r="AH52" s="5" t="s">
        <v>9084</v>
      </c>
      <c r="AI52" s="5" t="s">
        <v>9084</v>
      </c>
      <c r="AJ52" s="5" t="s">
        <v>9084</v>
      </c>
      <c r="AK52" s="5" t="s">
        <v>9084</v>
      </c>
      <c r="AL52" s="5" t="s">
        <v>9084</v>
      </c>
      <c r="AM52" s="5" t="s">
        <v>9084</v>
      </c>
      <c r="AN52" s="5" t="s">
        <v>9084</v>
      </c>
      <c r="AO52" s="5" t="s">
        <v>9084</v>
      </c>
      <c r="AP52" s="5" t="s">
        <v>11333</v>
      </c>
      <c r="AQ52" s="5" t="s">
        <v>11332</v>
      </c>
      <c r="AR52" s="5" t="s">
        <v>9084</v>
      </c>
      <c r="AS52" s="5" t="s">
        <v>9084</v>
      </c>
      <c r="AT52" s="5" t="s">
        <v>9084</v>
      </c>
      <c r="AU52" s="5" t="s">
        <v>10564</v>
      </c>
      <c r="AV52" s="5">
        <v>2023</v>
      </c>
      <c r="AW52" s="5">
        <v>25</v>
      </c>
      <c r="AX52" s="5">
        <v>1</v>
      </c>
      <c r="AY52" s="5" t="s">
        <v>9084</v>
      </c>
      <c r="AZ52" s="5" t="s">
        <v>9084</v>
      </c>
      <c r="BA52" s="5" t="s">
        <v>9084</v>
      </c>
      <c r="BB52" s="5" t="s">
        <v>9084</v>
      </c>
      <c r="BC52" s="5">
        <v>129</v>
      </c>
      <c r="BD52" s="5">
        <v>149</v>
      </c>
      <c r="BE52" s="5" t="s">
        <v>9084</v>
      </c>
      <c r="BF52" s="5" t="s">
        <v>7972</v>
      </c>
      <c r="BG52" s="5" t="str">
        <f>HYPERLINK("http://dx.doi.org/10.1080/14719037.2021.1942533","http://dx.doi.org/10.1080/14719037.2021.1942533")</f>
        <v>http://dx.doi.org/10.1080/14719037.2021.1942533</v>
      </c>
      <c r="BH52" s="5" t="s">
        <v>9084</v>
      </c>
      <c r="BI52" s="5" t="s">
        <v>11331</v>
      </c>
      <c r="BJ52" s="5" t="s">
        <v>9084</v>
      </c>
      <c r="BK52" s="5" t="s">
        <v>9084</v>
      </c>
      <c r="BL52" s="5" t="s">
        <v>9084</v>
      </c>
      <c r="BM52" s="5" t="s">
        <v>9084</v>
      </c>
      <c r="BN52" s="5" t="s">
        <v>9084</v>
      </c>
      <c r="BO52" s="5" t="s">
        <v>9084</v>
      </c>
      <c r="BP52" s="5" t="s">
        <v>9084</v>
      </c>
      <c r="BQ52" s="5" t="s">
        <v>9084</v>
      </c>
      <c r="BR52" s="5" t="s">
        <v>9084</v>
      </c>
      <c r="BS52" s="5" t="s">
        <v>9084</v>
      </c>
      <c r="BT52" s="5" t="s">
        <v>11330</v>
      </c>
      <c r="BU52" s="5" t="str">
        <f>HYPERLINK("https%3A%2F%2Fwww.webofscience.com%2Fwos%2Fwoscc%2Ffull-record%2FWOS:000670085200001","View Full Record in Web of Science")</f>
        <v>View Full Record in Web of Science</v>
      </c>
    </row>
    <row r="53" spans="1:73" x14ac:dyDescent="0.35">
      <c r="A53" s="5" t="s">
        <v>11761</v>
      </c>
      <c r="B53" s="5" t="s">
        <v>9095</v>
      </c>
      <c r="C53" s="5" t="s">
        <v>11329</v>
      </c>
      <c r="D53" s="5" t="s">
        <v>9084</v>
      </c>
      <c r="E53" s="5" t="s">
        <v>9084</v>
      </c>
      <c r="F53" s="5" t="s">
        <v>9084</v>
      </c>
      <c r="G53" s="5" t="s">
        <v>3104</v>
      </c>
      <c r="H53" s="5" t="s">
        <v>9084</v>
      </c>
      <c r="I53" s="5" t="s">
        <v>9084</v>
      </c>
      <c r="J53" s="5" t="s">
        <v>3103</v>
      </c>
      <c r="K53" s="5" t="s">
        <v>9847</v>
      </c>
      <c r="L53" s="5" t="s">
        <v>9084</v>
      </c>
      <c r="M53" s="5" t="s">
        <v>9084</v>
      </c>
      <c r="N53" s="5" t="s">
        <v>9084</v>
      </c>
      <c r="O53" s="5" t="s">
        <v>9084</v>
      </c>
      <c r="P53" s="5" t="s">
        <v>9084</v>
      </c>
      <c r="Q53" s="5" t="s">
        <v>9084</v>
      </c>
      <c r="R53" s="5" t="s">
        <v>9084</v>
      </c>
      <c r="S53" s="5" t="s">
        <v>9084</v>
      </c>
      <c r="T53" s="5" t="s">
        <v>9084</v>
      </c>
      <c r="U53" s="5" t="s">
        <v>9084</v>
      </c>
      <c r="V53" s="5" t="s">
        <v>9084</v>
      </c>
      <c r="W53" s="5" t="s">
        <v>3101</v>
      </c>
      <c r="X53" s="5" t="s">
        <v>9084</v>
      </c>
      <c r="Y53" s="5" t="s">
        <v>9084</v>
      </c>
      <c r="Z53" s="5" t="s">
        <v>9084</v>
      </c>
      <c r="AA53" s="5" t="s">
        <v>9084</v>
      </c>
      <c r="AB53" s="5" t="s">
        <v>11328</v>
      </c>
      <c r="AC53" s="5" t="s">
        <v>11327</v>
      </c>
      <c r="AD53" s="5" t="s">
        <v>9084</v>
      </c>
      <c r="AE53" s="5" t="s">
        <v>9084</v>
      </c>
      <c r="AF53" s="5" t="s">
        <v>9084</v>
      </c>
      <c r="AG53" s="5" t="s">
        <v>9084</v>
      </c>
      <c r="AH53" s="5" t="s">
        <v>9084</v>
      </c>
      <c r="AI53" s="5" t="s">
        <v>9084</v>
      </c>
      <c r="AJ53" s="5" t="s">
        <v>9084</v>
      </c>
      <c r="AK53" s="5" t="s">
        <v>9084</v>
      </c>
      <c r="AL53" s="5" t="s">
        <v>9084</v>
      </c>
      <c r="AM53" s="5" t="s">
        <v>9084</v>
      </c>
      <c r="AN53" s="5" t="s">
        <v>9084</v>
      </c>
      <c r="AO53" s="5" t="s">
        <v>9084</v>
      </c>
      <c r="AP53" s="5" t="s">
        <v>9845</v>
      </c>
      <c r="AQ53" s="5" t="s">
        <v>9844</v>
      </c>
      <c r="AR53" s="5" t="s">
        <v>9084</v>
      </c>
      <c r="AS53" s="5" t="s">
        <v>9084</v>
      </c>
      <c r="AT53" s="5" t="s">
        <v>9084</v>
      </c>
      <c r="AU53" s="5" t="s">
        <v>9420</v>
      </c>
      <c r="AV53" s="5">
        <v>2023</v>
      </c>
      <c r="AW53" s="5">
        <v>148</v>
      </c>
      <c r="AX53" s="5" t="s">
        <v>9084</v>
      </c>
      <c r="AY53" s="5" t="s">
        <v>9084</v>
      </c>
      <c r="AZ53" s="5" t="s">
        <v>9084</v>
      </c>
      <c r="BA53" s="5" t="s">
        <v>9084</v>
      </c>
      <c r="BB53" s="5" t="s">
        <v>9084</v>
      </c>
      <c r="BC53" s="5" t="s">
        <v>9084</v>
      </c>
      <c r="BD53" s="5" t="s">
        <v>9084</v>
      </c>
      <c r="BE53" s="5">
        <v>102236</v>
      </c>
      <c r="BF53" s="5" t="s">
        <v>8292</v>
      </c>
      <c r="BG53" s="5" t="str">
        <f>HYPERLINK("http://dx.doi.org/10.1016/j.datak.2023.102236","http://dx.doi.org/10.1016/j.datak.2023.102236")</f>
        <v>http://dx.doi.org/10.1016/j.datak.2023.102236</v>
      </c>
      <c r="BH53" s="5" t="s">
        <v>9084</v>
      </c>
      <c r="BI53" s="5" t="s">
        <v>10692</v>
      </c>
      <c r="BJ53" s="5" t="s">
        <v>9084</v>
      </c>
      <c r="BK53" s="5" t="s">
        <v>9084</v>
      </c>
      <c r="BL53" s="5" t="s">
        <v>9084</v>
      </c>
      <c r="BM53" s="5" t="s">
        <v>9084</v>
      </c>
      <c r="BN53" s="5" t="s">
        <v>9084</v>
      </c>
      <c r="BO53" s="5" t="s">
        <v>9084</v>
      </c>
      <c r="BP53" s="5" t="s">
        <v>9084</v>
      </c>
      <c r="BQ53" s="5" t="s">
        <v>9084</v>
      </c>
      <c r="BR53" s="5" t="s">
        <v>9084</v>
      </c>
      <c r="BS53" s="5" t="s">
        <v>9084</v>
      </c>
      <c r="BT53" s="5" t="s">
        <v>11326</v>
      </c>
      <c r="BU53" s="5" t="str">
        <f>HYPERLINK("https%3A%2F%2Fwww.webofscience.com%2Fwos%2Fwoscc%2Ffull-record%2FWOS:001096773900001","View Full Record in Web of Science")</f>
        <v>View Full Record in Web of Science</v>
      </c>
    </row>
    <row r="54" spans="1:73" x14ac:dyDescent="0.35">
      <c r="A54" s="5" t="s">
        <v>11761</v>
      </c>
      <c r="B54" s="5" t="s">
        <v>9095</v>
      </c>
      <c r="C54" s="5" t="s">
        <v>11325</v>
      </c>
      <c r="D54" s="5" t="s">
        <v>9084</v>
      </c>
      <c r="E54" s="5" t="s">
        <v>9084</v>
      </c>
      <c r="F54" s="5" t="s">
        <v>9084</v>
      </c>
      <c r="G54" s="5" t="s">
        <v>11324</v>
      </c>
      <c r="H54" s="5" t="s">
        <v>9084</v>
      </c>
      <c r="I54" s="5" t="s">
        <v>9084</v>
      </c>
      <c r="J54" s="5" t="s">
        <v>11323</v>
      </c>
      <c r="K54" s="5" t="s">
        <v>11147</v>
      </c>
      <c r="L54" s="5" t="s">
        <v>9084</v>
      </c>
      <c r="M54" s="5" t="s">
        <v>9084</v>
      </c>
      <c r="N54" s="5" t="s">
        <v>9084</v>
      </c>
      <c r="O54" s="5" t="s">
        <v>9084</v>
      </c>
      <c r="P54" s="5" t="s">
        <v>9084</v>
      </c>
      <c r="Q54" s="5" t="s">
        <v>9084</v>
      </c>
      <c r="R54" s="5" t="s">
        <v>9084</v>
      </c>
      <c r="S54" s="5" t="s">
        <v>9084</v>
      </c>
      <c r="T54" s="5" t="s">
        <v>9084</v>
      </c>
      <c r="U54" s="5" t="s">
        <v>9084</v>
      </c>
      <c r="V54" s="5" t="s">
        <v>9084</v>
      </c>
      <c r="W54" s="5" t="s">
        <v>11322</v>
      </c>
      <c r="X54" s="5" t="s">
        <v>9084</v>
      </c>
      <c r="Y54" s="5" t="s">
        <v>9084</v>
      </c>
      <c r="Z54" s="5" t="s">
        <v>9084</v>
      </c>
      <c r="AA54" s="5" t="s">
        <v>9084</v>
      </c>
      <c r="AB54" s="5" t="s">
        <v>9084</v>
      </c>
      <c r="AC54" s="5" t="s">
        <v>11321</v>
      </c>
      <c r="AD54" s="5" t="s">
        <v>9084</v>
      </c>
      <c r="AE54" s="5" t="s">
        <v>9084</v>
      </c>
      <c r="AF54" s="5" t="s">
        <v>9084</v>
      </c>
      <c r="AG54" s="5" t="s">
        <v>9084</v>
      </c>
      <c r="AH54" s="5" t="s">
        <v>9084</v>
      </c>
      <c r="AI54" s="5" t="s">
        <v>9084</v>
      </c>
      <c r="AJ54" s="5" t="s">
        <v>9084</v>
      </c>
      <c r="AK54" s="5" t="s">
        <v>9084</v>
      </c>
      <c r="AL54" s="5" t="s">
        <v>9084</v>
      </c>
      <c r="AM54" s="5" t="s">
        <v>9084</v>
      </c>
      <c r="AN54" s="5" t="s">
        <v>9084</v>
      </c>
      <c r="AO54" s="5" t="s">
        <v>9084</v>
      </c>
      <c r="AP54" s="5" t="s">
        <v>11145</v>
      </c>
      <c r="AQ54" s="5" t="s">
        <v>11144</v>
      </c>
      <c r="AR54" s="5" t="s">
        <v>9084</v>
      </c>
      <c r="AS54" s="5" t="s">
        <v>9084</v>
      </c>
      <c r="AT54" s="5" t="s">
        <v>9084</v>
      </c>
      <c r="AU54" s="5" t="s">
        <v>10285</v>
      </c>
      <c r="AV54" s="5">
        <v>2022</v>
      </c>
      <c r="AW54" s="5">
        <v>2022</v>
      </c>
      <c r="AX54" s="5" t="s">
        <v>9084</v>
      </c>
      <c r="AY54" s="5" t="s">
        <v>9084</v>
      </c>
      <c r="AZ54" s="5" t="s">
        <v>9084</v>
      </c>
      <c r="BA54" s="5" t="s">
        <v>9084</v>
      </c>
      <c r="BB54" s="5" t="s">
        <v>9084</v>
      </c>
      <c r="BC54" s="5" t="s">
        <v>9084</v>
      </c>
      <c r="BD54" s="5" t="s">
        <v>9084</v>
      </c>
      <c r="BE54" s="5">
        <v>7631323</v>
      </c>
      <c r="BF54" s="5" t="s">
        <v>11320</v>
      </c>
      <c r="BG54" s="5" t="str">
        <f>HYPERLINK("http://dx.doi.org/10.1155/2022/7631323","http://dx.doi.org/10.1155/2022/7631323")</f>
        <v>http://dx.doi.org/10.1155/2022/7631323</v>
      </c>
      <c r="BH54" s="5" t="s">
        <v>9084</v>
      </c>
      <c r="BI54" s="5" t="s">
        <v>9084</v>
      </c>
      <c r="BJ54" s="5" t="s">
        <v>9084</v>
      </c>
      <c r="BK54" s="5" t="s">
        <v>9084</v>
      </c>
      <c r="BL54" s="5" t="s">
        <v>9084</v>
      </c>
      <c r="BM54" s="5" t="s">
        <v>9084</v>
      </c>
      <c r="BN54" s="5" t="s">
        <v>9084</v>
      </c>
      <c r="BO54" s="5" t="s">
        <v>9084</v>
      </c>
      <c r="BP54" s="5" t="s">
        <v>9084</v>
      </c>
      <c r="BQ54" s="5" t="s">
        <v>9084</v>
      </c>
      <c r="BR54" s="5" t="s">
        <v>9084</v>
      </c>
      <c r="BS54" s="5" t="s">
        <v>9084</v>
      </c>
      <c r="BT54" s="5" t="s">
        <v>11319</v>
      </c>
      <c r="BU54" s="5" t="str">
        <f>HYPERLINK("https%3A%2F%2Fwww.webofscience.com%2Fwos%2Fwoscc%2Ffull-record%2FWOS:000865520100002","View Full Record in Web of Science")</f>
        <v>View Full Record in Web of Science</v>
      </c>
    </row>
    <row r="55" spans="1:73" x14ac:dyDescent="0.35">
      <c r="A55" s="5" t="s">
        <v>11761</v>
      </c>
      <c r="B55" s="5" t="s">
        <v>9095</v>
      </c>
      <c r="C55" s="5" t="s">
        <v>11318</v>
      </c>
      <c r="D55" s="5" t="s">
        <v>9084</v>
      </c>
      <c r="E55" s="5" t="s">
        <v>9084</v>
      </c>
      <c r="F55" s="5" t="s">
        <v>9084</v>
      </c>
      <c r="G55" s="5" t="s">
        <v>11317</v>
      </c>
      <c r="H55" s="5" t="s">
        <v>9084</v>
      </c>
      <c r="I55" s="5" t="s">
        <v>9084</v>
      </c>
      <c r="J55" s="5" t="s">
        <v>8747</v>
      </c>
      <c r="K55" s="5" t="s">
        <v>11316</v>
      </c>
      <c r="L55" s="5" t="s">
        <v>9084</v>
      </c>
      <c r="M55" s="5" t="s">
        <v>9084</v>
      </c>
      <c r="N55" s="5" t="s">
        <v>9084</v>
      </c>
      <c r="O55" s="5" t="s">
        <v>9084</v>
      </c>
      <c r="P55" s="5" t="s">
        <v>9084</v>
      </c>
      <c r="Q55" s="5" t="s">
        <v>9084</v>
      </c>
      <c r="R55" s="5" t="s">
        <v>9084</v>
      </c>
      <c r="S55" s="5" t="s">
        <v>9084</v>
      </c>
      <c r="T55" s="5" t="s">
        <v>9084</v>
      </c>
      <c r="U55" s="5" t="s">
        <v>9084</v>
      </c>
      <c r="V55" s="5" t="s">
        <v>9084</v>
      </c>
      <c r="W55" s="5" t="s">
        <v>11315</v>
      </c>
      <c r="X55" s="5" t="s">
        <v>9084</v>
      </c>
      <c r="Y55" s="5" t="s">
        <v>9084</v>
      </c>
      <c r="Z55" s="5" t="s">
        <v>9084</v>
      </c>
      <c r="AA55" s="5" t="s">
        <v>9084</v>
      </c>
      <c r="AB55" s="5" t="s">
        <v>9084</v>
      </c>
      <c r="AC55" s="5" t="s">
        <v>11314</v>
      </c>
      <c r="AD55" s="5" t="s">
        <v>9084</v>
      </c>
      <c r="AE55" s="5" t="s">
        <v>9084</v>
      </c>
      <c r="AF55" s="5" t="s">
        <v>9084</v>
      </c>
      <c r="AG55" s="5" t="s">
        <v>9084</v>
      </c>
      <c r="AH55" s="5" t="s">
        <v>9084</v>
      </c>
      <c r="AI55" s="5" t="s">
        <v>9084</v>
      </c>
      <c r="AJ55" s="5" t="s">
        <v>9084</v>
      </c>
      <c r="AK55" s="5" t="s">
        <v>9084</v>
      </c>
      <c r="AL55" s="5" t="s">
        <v>9084</v>
      </c>
      <c r="AM55" s="5" t="s">
        <v>9084</v>
      </c>
      <c r="AN55" s="5" t="s">
        <v>9084</v>
      </c>
      <c r="AO55" s="5" t="s">
        <v>9084</v>
      </c>
      <c r="AP55" s="5" t="s">
        <v>9084</v>
      </c>
      <c r="AQ55" s="5" t="s">
        <v>11313</v>
      </c>
      <c r="AR55" s="5" t="s">
        <v>9084</v>
      </c>
      <c r="AS55" s="5" t="s">
        <v>9084</v>
      </c>
      <c r="AT55" s="5" t="s">
        <v>9084</v>
      </c>
      <c r="AU55" s="5" t="s">
        <v>11312</v>
      </c>
      <c r="AV55" s="5">
        <v>2024</v>
      </c>
      <c r="AW55" s="5">
        <v>8</v>
      </c>
      <c r="AX55" s="5">
        <v>1</v>
      </c>
      <c r="AY55" s="5" t="s">
        <v>9084</v>
      </c>
      <c r="AZ55" s="5" t="s">
        <v>9084</v>
      </c>
      <c r="BA55" s="5" t="s">
        <v>9084</v>
      </c>
      <c r="BB55" s="5" t="s">
        <v>9084</v>
      </c>
      <c r="BC55" s="5" t="s">
        <v>9084</v>
      </c>
      <c r="BD55" s="5" t="s">
        <v>9084</v>
      </c>
      <c r="BE55" s="5" t="s">
        <v>8745</v>
      </c>
      <c r="BF55" s="5" t="s">
        <v>8744</v>
      </c>
      <c r="BG55" s="5" t="str">
        <f>HYPERLINK("http://dx.doi.org/10.1017/cts.2024.530","http://dx.doi.org/10.1017/cts.2024.530")</f>
        <v>http://dx.doi.org/10.1017/cts.2024.530</v>
      </c>
      <c r="BH55" s="5" t="s">
        <v>9084</v>
      </c>
      <c r="BI55" s="5" t="s">
        <v>9084</v>
      </c>
      <c r="BJ55" s="5" t="s">
        <v>9084</v>
      </c>
      <c r="BK55" s="5" t="s">
        <v>9084</v>
      </c>
      <c r="BL55" s="5" t="s">
        <v>9084</v>
      </c>
      <c r="BM55" s="5" t="s">
        <v>9084</v>
      </c>
      <c r="BN55" s="5" t="s">
        <v>9084</v>
      </c>
      <c r="BO55" s="5">
        <v>38836249</v>
      </c>
      <c r="BP55" s="5" t="s">
        <v>9084</v>
      </c>
      <c r="BQ55" s="5" t="s">
        <v>9084</v>
      </c>
      <c r="BR55" s="5" t="s">
        <v>9084</v>
      </c>
      <c r="BS55" s="5" t="s">
        <v>9084</v>
      </c>
      <c r="BT55" s="5" t="s">
        <v>11311</v>
      </c>
      <c r="BU55" s="5" t="str">
        <f>HYPERLINK("https%3A%2F%2Fwww.webofscience.com%2Fwos%2Fwoscc%2Ffull-record%2FWOS:001231737900001","View Full Record in Web of Science")</f>
        <v>View Full Record in Web of Science</v>
      </c>
    </row>
    <row r="56" spans="1:73" x14ac:dyDescent="0.35">
      <c r="A56" s="5" t="s">
        <v>11761</v>
      </c>
      <c r="B56" s="5" t="s">
        <v>9095</v>
      </c>
      <c r="C56" s="5" t="s">
        <v>11310</v>
      </c>
      <c r="D56" s="5" t="s">
        <v>9084</v>
      </c>
      <c r="E56" s="5" t="s">
        <v>9084</v>
      </c>
      <c r="F56" s="5" t="s">
        <v>9084</v>
      </c>
      <c r="G56" s="5" t="s">
        <v>11309</v>
      </c>
      <c r="H56" s="5" t="s">
        <v>9084</v>
      </c>
      <c r="I56" s="5" t="s">
        <v>9084</v>
      </c>
      <c r="J56" s="5" t="s">
        <v>11308</v>
      </c>
      <c r="K56" s="5" t="s">
        <v>9654</v>
      </c>
      <c r="L56" s="5" t="s">
        <v>9084</v>
      </c>
      <c r="M56" s="5" t="s">
        <v>9084</v>
      </c>
      <c r="N56" s="5" t="s">
        <v>9084</v>
      </c>
      <c r="O56" s="5" t="s">
        <v>9084</v>
      </c>
      <c r="P56" s="5" t="s">
        <v>9084</v>
      </c>
      <c r="Q56" s="5" t="s">
        <v>9084</v>
      </c>
      <c r="R56" s="5" t="s">
        <v>9084</v>
      </c>
      <c r="S56" s="5" t="s">
        <v>9084</v>
      </c>
      <c r="T56" s="5" t="s">
        <v>9084</v>
      </c>
      <c r="U56" s="5" t="s">
        <v>9084</v>
      </c>
      <c r="V56" s="5" t="s">
        <v>9084</v>
      </c>
      <c r="W56" s="5" t="s">
        <v>11307</v>
      </c>
      <c r="X56" s="5" t="s">
        <v>9084</v>
      </c>
      <c r="Y56" s="5" t="s">
        <v>9084</v>
      </c>
      <c r="Z56" s="5" t="s">
        <v>9084</v>
      </c>
      <c r="AA56" s="5" t="s">
        <v>9084</v>
      </c>
      <c r="AB56" s="5" t="s">
        <v>9084</v>
      </c>
      <c r="AC56" s="5" t="s">
        <v>11306</v>
      </c>
      <c r="AD56" s="5" t="s">
        <v>9084</v>
      </c>
      <c r="AE56" s="5" t="s">
        <v>9084</v>
      </c>
      <c r="AF56" s="5" t="s">
        <v>9084</v>
      </c>
      <c r="AG56" s="5" t="s">
        <v>9084</v>
      </c>
      <c r="AH56" s="5" t="s">
        <v>9084</v>
      </c>
      <c r="AI56" s="5" t="s">
        <v>9084</v>
      </c>
      <c r="AJ56" s="5" t="s">
        <v>9084</v>
      </c>
      <c r="AK56" s="5" t="s">
        <v>9084</v>
      </c>
      <c r="AL56" s="5" t="s">
        <v>9084</v>
      </c>
      <c r="AM56" s="5" t="s">
        <v>9084</v>
      </c>
      <c r="AN56" s="5" t="s">
        <v>9084</v>
      </c>
      <c r="AO56" s="5" t="s">
        <v>9084</v>
      </c>
      <c r="AP56" s="5" t="s">
        <v>486</v>
      </c>
      <c r="AQ56" s="5" t="s">
        <v>9084</v>
      </c>
      <c r="AR56" s="5" t="s">
        <v>9084</v>
      </c>
      <c r="AS56" s="5" t="s">
        <v>9084</v>
      </c>
      <c r="AT56" s="5" t="s">
        <v>9084</v>
      </c>
      <c r="AU56" s="5" t="s">
        <v>9084</v>
      </c>
      <c r="AV56" s="5">
        <v>2024</v>
      </c>
      <c r="AW56" s="5">
        <v>12</v>
      </c>
      <c r="AX56" s="5" t="s">
        <v>9084</v>
      </c>
      <c r="AY56" s="5" t="s">
        <v>9084</v>
      </c>
      <c r="AZ56" s="5" t="s">
        <v>9084</v>
      </c>
      <c r="BA56" s="5" t="s">
        <v>9084</v>
      </c>
      <c r="BB56" s="5" t="s">
        <v>9084</v>
      </c>
      <c r="BC56" s="5">
        <v>103162</v>
      </c>
      <c r="BD56" s="5">
        <v>103175</v>
      </c>
      <c r="BE56" s="5" t="s">
        <v>9084</v>
      </c>
      <c r="BF56" s="5" t="s">
        <v>548</v>
      </c>
      <c r="BG56" s="5" t="str">
        <f>HYPERLINK("http://dx.doi.org/10.1109/ACCESS.2024.3432969","http://dx.doi.org/10.1109/ACCESS.2024.3432969")</f>
        <v>http://dx.doi.org/10.1109/ACCESS.2024.3432969</v>
      </c>
      <c r="BH56" s="5" t="s">
        <v>9084</v>
      </c>
      <c r="BI56" s="5" t="s">
        <v>9084</v>
      </c>
      <c r="BJ56" s="5" t="s">
        <v>9084</v>
      </c>
      <c r="BK56" s="5" t="s">
        <v>9084</v>
      </c>
      <c r="BL56" s="5" t="s">
        <v>9084</v>
      </c>
      <c r="BM56" s="5" t="s">
        <v>9084</v>
      </c>
      <c r="BN56" s="5" t="s">
        <v>9084</v>
      </c>
      <c r="BO56" s="5" t="s">
        <v>9084</v>
      </c>
      <c r="BP56" s="5" t="s">
        <v>9084</v>
      </c>
      <c r="BQ56" s="5" t="s">
        <v>9084</v>
      </c>
      <c r="BR56" s="5" t="s">
        <v>9084</v>
      </c>
      <c r="BS56" s="5" t="s">
        <v>9084</v>
      </c>
      <c r="BT56" s="5" t="s">
        <v>11305</v>
      </c>
      <c r="BU56" s="5" t="str">
        <f>HYPERLINK("https%3A%2F%2Fwww.webofscience.com%2Fwos%2Fwoscc%2Ffull-record%2FWOS:001283767500001","View Full Record in Web of Science")</f>
        <v>View Full Record in Web of Science</v>
      </c>
    </row>
    <row r="57" spans="1:73" x14ac:dyDescent="0.35">
      <c r="A57" s="5" t="s">
        <v>11761</v>
      </c>
      <c r="B57" s="5" t="s">
        <v>9095</v>
      </c>
      <c r="C57" s="5" t="s">
        <v>11304</v>
      </c>
      <c r="D57" s="5" t="s">
        <v>9084</v>
      </c>
      <c r="E57" s="5" t="s">
        <v>9084</v>
      </c>
      <c r="F57" s="5" t="s">
        <v>9084</v>
      </c>
      <c r="G57" s="5" t="s">
        <v>11303</v>
      </c>
      <c r="H57" s="5" t="s">
        <v>9084</v>
      </c>
      <c r="I57" s="5" t="s">
        <v>9084</v>
      </c>
      <c r="J57" s="5" t="s">
        <v>6730</v>
      </c>
      <c r="K57" s="5" t="s">
        <v>11302</v>
      </c>
      <c r="L57" s="5" t="s">
        <v>9084</v>
      </c>
      <c r="M57" s="5" t="s">
        <v>9084</v>
      </c>
      <c r="N57" s="5" t="s">
        <v>9084</v>
      </c>
      <c r="O57" s="5" t="s">
        <v>9084</v>
      </c>
      <c r="P57" s="5" t="s">
        <v>9084</v>
      </c>
      <c r="Q57" s="5" t="s">
        <v>9084</v>
      </c>
      <c r="R57" s="5" t="s">
        <v>9084</v>
      </c>
      <c r="S57" s="5" t="s">
        <v>9084</v>
      </c>
      <c r="T57" s="5" t="s">
        <v>9084</v>
      </c>
      <c r="U57" s="5" t="s">
        <v>9084</v>
      </c>
      <c r="V57" s="5" t="s">
        <v>9084</v>
      </c>
      <c r="W57" s="5" t="s">
        <v>11301</v>
      </c>
      <c r="X57" s="5" t="s">
        <v>9084</v>
      </c>
      <c r="Y57" s="5" t="s">
        <v>9084</v>
      </c>
      <c r="Z57" s="5" t="s">
        <v>9084</v>
      </c>
      <c r="AA57" s="5" t="s">
        <v>9084</v>
      </c>
      <c r="AB57" s="5" t="s">
        <v>10176</v>
      </c>
      <c r="AC57" s="5" t="s">
        <v>11300</v>
      </c>
      <c r="AD57" s="5" t="s">
        <v>9084</v>
      </c>
      <c r="AE57" s="5" t="s">
        <v>9084</v>
      </c>
      <c r="AF57" s="5" t="s">
        <v>9084</v>
      </c>
      <c r="AG57" s="5" t="s">
        <v>9084</v>
      </c>
      <c r="AH57" s="5" t="s">
        <v>9084</v>
      </c>
      <c r="AI57" s="5" t="s">
        <v>9084</v>
      </c>
      <c r="AJ57" s="5" t="s">
        <v>9084</v>
      </c>
      <c r="AK57" s="5" t="s">
        <v>9084</v>
      </c>
      <c r="AL57" s="5" t="s">
        <v>9084</v>
      </c>
      <c r="AM57" s="5" t="s">
        <v>9084</v>
      </c>
      <c r="AN57" s="5" t="s">
        <v>9084</v>
      </c>
      <c r="AO57" s="5" t="s">
        <v>9084</v>
      </c>
      <c r="AP57" s="5" t="s">
        <v>11299</v>
      </c>
      <c r="AQ57" s="5" t="s">
        <v>11298</v>
      </c>
      <c r="AR57" s="5" t="s">
        <v>9084</v>
      </c>
      <c r="AS57" s="5" t="s">
        <v>9084</v>
      </c>
      <c r="AT57" s="5" t="s">
        <v>9084</v>
      </c>
      <c r="AU57" s="5" t="s">
        <v>9084</v>
      </c>
      <c r="AV57" s="5">
        <v>2022</v>
      </c>
      <c r="AW57" s="5">
        <v>18</v>
      </c>
      <c r="AX57" s="5">
        <v>2</v>
      </c>
      <c r="AY57" s="5" t="s">
        <v>9084</v>
      </c>
      <c r="AZ57" s="5" t="s">
        <v>9084</v>
      </c>
      <c r="BA57" s="5" t="s">
        <v>9084</v>
      </c>
      <c r="BB57" s="5" t="s">
        <v>9084</v>
      </c>
      <c r="BC57" s="5">
        <v>137</v>
      </c>
      <c r="BD57" s="5">
        <v>180</v>
      </c>
      <c r="BE57" s="5" t="s">
        <v>9084</v>
      </c>
      <c r="BF57" s="5" t="s">
        <v>6728</v>
      </c>
      <c r="BG57" s="5" t="str">
        <f>HYPERLINK("http://dx.doi.org/10.1504/EG.2022.121856","http://dx.doi.org/10.1504/EG.2022.121856")</f>
        <v>http://dx.doi.org/10.1504/EG.2022.121856</v>
      </c>
      <c r="BH57" s="5" t="s">
        <v>9084</v>
      </c>
      <c r="BI57" s="5" t="s">
        <v>9084</v>
      </c>
      <c r="BJ57" s="5" t="s">
        <v>9084</v>
      </c>
      <c r="BK57" s="5" t="s">
        <v>9084</v>
      </c>
      <c r="BL57" s="5" t="s">
        <v>9084</v>
      </c>
      <c r="BM57" s="5" t="s">
        <v>9084</v>
      </c>
      <c r="BN57" s="5" t="s">
        <v>9084</v>
      </c>
      <c r="BO57" s="5" t="s">
        <v>9084</v>
      </c>
      <c r="BP57" s="5" t="s">
        <v>9084</v>
      </c>
      <c r="BQ57" s="5" t="s">
        <v>9084</v>
      </c>
      <c r="BR57" s="5" t="s">
        <v>9084</v>
      </c>
      <c r="BS57" s="5" t="s">
        <v>9084</v>
      </c>
      <c r="BT57" s="5" t="s">
        <v>11297</v>
      </c>
      <c r="BU57" s="5" t="str">
        <f>HYPERLINK("https%3A%2F%2Fwww.webofscience.com%2Fwos%2Fwoscc%2Ffull-record%2FWOS:001274362200003","View Full Record in Web of Science")</f>
        <v>View Full Record in Web of Science</v>
      </c>
    </row>
    <row r="58" spans="1:73" x14ac:dyDescent="0.35">
      <c r="A58" s="5" t="s">
        <v>11761</v>
      </c>
      <c r="B58" s="5" t="s">
        <v>9095</v>
      </c>
      <c r="C58" s="5" t="s">
        <v>11296</v>
      </c>
      <c r="D58" s="5" t="s">
        <v>9084</v>
      </c>
      <c r="E58" s="5" t="s">
        <v>9084</v>
      </c>
      <c r="F58" s="5" t="s">
        <v>9084</v>
      </c>
      <c r="G58" s="5" t="s">
        <v>11295</v>
      </c>
      <c r="H58" s="5" t="s">
        <v>9084</v>
      </c>
      <c r="I58" s="5" t="s">
        <v>9084</v>
      </c>
      <c r="J58" s="5" t="s">
        <v>3685</v>
      </c>
      <c r="K58" s="5" t="s">
        <v>9983</v>
      </c>
      <c r="L58" s="5" t="s">
        <v>9084</v>
      </c>
      <c r="M58" s="5" t="s">
        <v>9084</v>
      </c>
      <c r="N58" s="5" t="s">
        <v>9084</v>
      </c>
      <c r="O58" s="5" t="s">
        <v>9084</v>
      </c>
      <c r="P58" s="5" t="s">
        <v>9084</v>
      </c>
      <c r="Q58" s="5" t="s">
        <v>9084</v>
      </c>
      <c r="R58" s="5" t="s">
        <v>9084</v>
      </c>
      <c r="S58" s="5" t="s">
        <v>9084</v>
      </c>
      <c r="T58" s="5" t="s">
        <v>9084</v>
      </c>
      <c r="U58" s="5" t="s">
        <v>9084</v>
      </c>
      <c r="V58" s="5" t="s">
        <v>9084</v>
      </c>
      <c r="W58" s="5" t="s">
        <v>11294</v>
      </c>
      <c r="X58" s="5" t="s">
        <v>9084</v>
      </c>
      <c r="Y58" s="5" t="s">
        <v>9084</v>
      </c>
      <c r="Z58" s="5" t="s">
        <v>9084</v>
      </c>
      <c r="AA58" s="5" t="s">
        <v>9084</v>
      </c>
      <c r="AB58" s="5" t="s">
        <v>11293</v>
      </c>
      <c r="AC58" s="5" t="s">
        <v>11292</v>
      </c>
      <c r="AD58" s="5" t="s">
        <v>9084</v>
      </c>
      <c r="AE58" s="5" t="s">
        <v>9084</v>
      </c>
      <c r="AF58" s="5" t="s">
        <v>9084</v>
      </c>
      <c r="AG58" s="5" t="s">
        <v>9084</v>
      </c>
      <c r="AH58" s="5" t="s">
        <v>9084</v>
      </c>
      <c r="AI58" s="5" t="s">
        <v>9084</v>
      </c>
      <c r="AJ58" s="5" t="s">
        <v>9084</v>
      </c>
      <c r="AK58" s="5" t="s">
        <v>9084</v>
      </c>
      <c r="AL58" s="5" t="s">
        <v>9084</v>
      </c>
      <c r="AM58" s="5" t="s">
        <v>9084</v>
      </c>
      <c r="AN58" s="5" t="s">
        <v>9084</v>
      </c>
      <c r="AO58" s="5" t="s">
        <v>9084</v>
      </c>
      <c r="AP58" s="5" t="s">
        <v>9980</v>
      </c>
      <c r="AQ58" s="5" t="s">
        <v>9979</v>
      </c>
      <c r="AR58" s="5" t="s">
        <v>9084</v>
      </c>
      <c r="AS58" s="5" t="s">
        <v>9084</v>
      </c>
      <c r="AT58" s="5" t="s">
        <v>9084</v>
      </c>
      <c r="AU58" s="5" t="s">
        <v>9334</v>
      </c>
      <c r="AV58" s="5">
        <v>2023</v>
      </c>
      <c r="AW58" s="5">
        <v>40</v>
      </c>
      <c r="AX58" s="5">
        <v>1</v>
      </c>
      <c r="AY58" s="5" t="s">
        <v>9084</v>
      </c>
      <c r="AZ58" s="5" t="s">
        <v>9084</v>
      </c>
      <c r="BA58" s="5" t="s">
        <v>9084</v>
      </c>
      <c r="BB58" s="5" t="s">
        <v>9084</v>
      </c>
      <c r="BC58" s="5" t="s">
        <v>9084</v>
      </c>
      <c r="BD58" s="5" t="s">
        <v>9084</v>
      </c>
      <c r="BE58" s="5">
        <v>101763</v>
      </c>
      <c r="BF58" s="5" t="s">
        <v>7515</v>
      </c>
      <c r="BG58" s="5" t="str">
        <f>HYPERLINK("http://dx.doi.org/10.1016/j.giq.2022.101763","http://dx.doi.org/10.1016/j.giq.2022.101763")</f>
        <v>http://dx.doi.org/10.1016/j.giq.2022.101763</v>
      </c>
      <c r="BH58" s="5" t="s">
        <v>9084</v>
      </c>
      <c r="BI58" s="5" t="s">
        <v>9833</v>
      </c>
      <c r="BJ58" s="5" t="s">
        <v>9084</v>
      </c>
      <c r="BK58" s="5" t="s">
        <v>9084</v>
      </c>
      <c r="BL58" s="5" t="s">
        <v>9084</v>
      </c>
      <c r="BM58" s="5" t="s">
        <v>9084</v>
      </c>
      <c r="BN58" s="5" t="s">
        <v>9084</v>
      </c>
      <c r="BO58" s="5" t="s">
        <v>9084</v>
      </c>
      <c r="BP58" s="5" t="s">
        <v>9084</v>
      </c>
      <c r="BQ58" s="5" t="s">
        <v>9084</v>
      </c>
      <c r="BR58" s="5" t="s">
        <v>9084</v>
      </c>
      <c r="BS58" s="5" t="s">
        <v>9084</v>
      </c>
      <c r="BT58" s="5" t="s">
        <v>11291</v>
      </c>
      <c r="BU58" s="5" t="str">
        <f>HYPERLINK("https%3A%2F%2Fwww.webofscience.com%2Fwos%2Fwoscc%2Ffull-record%2FWOS:000992086600001","View Full Record in Web of Science")</f>
        <v>View Full Record in Web of Science</v>
      </c>
    </row>
    <row r="59" spans="1:73" x14ac:dyDescent="0.35">
      <c r="A59" s="5" t="s">
        <v>11761</v>
      </c>
      <c r="B59" s="5" t="s">
        <v>9095</v>
      </c>
      <c r="C59" s="5" t="s">
        <v>11290</v>
      </c>
      <c r="D59" s="5" t="s">
        <v>9084</v>
      </c>
      <c r="E59" s="5" t="s">
        <v>9084</v>
      </c>
      <c r="F59" s="5" t="s">
        <v>9084</v>
      </c>
      <c r="G59" s="5" t="s">
        <v>11289</v>
      </c>
      <c r="H59" s="5" t="s">
        <v>9084</v>
      </c>
      <c r="I59" s="5" t="s">
        <v>9084</v>
      </c>
      <c r="J59" s="5" t="s">
        <v>6801</v>
      </c>
      <c r="K59" s="5" t="s">
        <v>11288</v>
      </c>
      <c r="L59" s="5" t="s">
        <v>9084</v>
      </c>
      <c r="M59" s="5" t="s">
        <v>9084</v>
      </c>
      <c r="N59" s="5" t="s">
        <v>9084</v>
      </c>
      <c r="O59" s="5" t="s">
        <v>9084</v>
      </c>
      <c r="P59" s="5" t="s">
        <v>9084</v>
      </c>
      <c r="Q59" s="5" t="s">
        <v>9084</v>
      </c>
      <c r="R59" s="5" t="s">
        <v>9084</v>
      </c>
      <c r="S59" s="5" t="s">
        <v>9084</v>
      </c>
      <c r="T59" s="5" t="s">
        <v>9084</v>
      </c>
      <c r="U59" s="5" t="s">
        <v>9084</v>
      </c>
      <c r="V59" s="5" t="s">
        <v>9084</v>
      </c>
      <c r="W59" s="5" t="s">
        <v>11287</v>
      </c>
      <c r="X59" s="5" t="s">
        <v>9084</v>
      </c>
      <c r="Y59" s="5" t="s">
        <v>9084</v>
      </c>
      <c r="Z59" s="5" t="s">
        <v>9084</v>
      </c>
      <c r="AA59" s="5" t="s">
        <v>9084</v>
      </c>
      <c r="AB59" s="5" t="s">
        <v>11286</v>
      </c>
      <c r="AC59" s="5" t="s">
        <v>11285</v>
      </c>
      <c r="AD59" s="5" t="s">
        <v>9084</v>
      </c>
      <c r="AE59" s="5" t="s">
        <v>9084</v>
      </c>
      <c r="AF59" s="5" t="s">
        <v>9084</v>
      </c>
      <c r="AG59" s="5" t="s">
        <v>9084</v>
      </c>
      <c r="AH59" s="5" t="s">
        <v>9084</v>
      </c>
      <c r="AI59" s="5" t="s">
        <v>9084</v>
      </c>
      <c r="AJ59" s="5" t="s">
        <v>9084</v>
      </c>
      <c r="AK59" s="5" t="s">
        <v>9084</v>
      </c>
      <c r="AL59" s="5" t="s">
        <v>9084</v>
      </c>
      <c r="AM59" s="5" t="s">
        <v>9084</v>
      </c>
      <c r="AN59" s="5" t="s">
        <v>9084</v>
      </c>
      <c r="AO59" s="5" t="s">
        <v>9084</v>
      </c>
      <c r="AP59" s="5" t="s">
        <v>11284</v>
      </c>
      <c r="AQ59" s="5" t="s">
        <v>11283</v>
      </c>
      <c r="AR59" s="5" t="s">
        <v>9084</v>
      </c>
      <c r="AS59" s="5" t="s">
        <v>9084</v>
      </c>
      <c r="AT59" s="5" t="s">
        <v>9084</v>
      </c>
      <c r="AU59" s="5" t="s">
        <v>11282</v>
      </c>
      <c r="AV59" s="5">
        <v>2021</v>
      </c>
      <c r="AW59" s="5">
        <v>55</v>
      </c>
      <c r="AX59" s="5">
        <v>12</v>
      </c>
      <c r="AY59" s="5" t="s">
        <v>9084</v>
      </c>
      <c r="AZ59" s="5" t="s">
        <v>9084</v>
      </c>
      <c r="BA59" s="5" t="s">
        <v>9439</v>
      </c>
      <c r="BB59" s="5" t="s">
        <v>9084</v>
      </c>
      <c r="BC59" s="5">
        <v>1913</v>
      </c>
      <c r="BD59" s="5">
        <v>1923</v>
      </c>
      <c r="BE59" s="5" t="s">
        <v>9084</v>
      </c>
      <c r="BF59" s="5" t="s">
        <v>6799</v>
      </c>
      <c r="BG59" s="5" t="str">
        <f>HYPERLINK("http://dx.doi.org/10.1080/00343404.2020.1735627","http://dx.doi.org/10.1080/00343404.2020.1735627")</f>
        <v>http://dx.doi.org/10.1080/00343404.2020.1735627</v>
      </c>
      <c r="BH59" s="5" t="s">
        <v>9084</v>
      </c>
      <c r="BI59" s="5" t="s">
        <v>11281</v>
      </c>
      <c r="BJ59" s="5" t="s">
        <v>9084</v>
      </c>
      <c r="BK59" s="5" t="s">
        <v>9084</v>
      </c>
      <c r="BL59" s="5" t="s">
        <v>9084</v>
      </c>
      <c r="BM59" s="5" t="s">
        <v>9084</v>
      </c>
      <c r="BN59" s="5" t="s">
        <v>9084</v>
      </c>
      <c r="BO59" s="5" t="s">
        <v>9084</v>
      </c>
      <c r="BP59" s="5" t="s">
        <v>9084</v>
      </c>
      <c r="BQ59" s="5" t="s">
        <v>9084</v>
      </c>
      <c r="BR59" s="5" t="s">
        <v>9084</v>
      </c>
      <c r="BS59" s="5" t="s">
        <v>9084</v>
      </c>
      <c r="BT59" s="5" t="s">
        <v>11280</v>
      </c>
      <c r="BU59" s="5" t="str">
        <f>HYPERLINK("https%3A%2F%2Fwww.webofscience.com%2Fwos%2Fwoscc%2Ffull-record%2FWOS:000525169200001","View Full Record in Web of Science")</f>
        <v>View Full Record in Web of Science</v>
      </c>
    </row>
    <row r="60" spans="1:73" x14ac:dyDescent="0.35">
      <c r="A60" s="5" t="s">
        <v>11761</v>
      </c>
      <c r="B60" s="5" t="s">
        <v>9095</v>
      </c>
      <c r="C60" s="5" t="s">
        <v>11279</v>
      </c>
      <c r="D60" s="5" t="s">
        <v>9084</v>
      </c>
      <c r="E60" s="5" t="s">
        <v>9084</v>
      </c>
      <c r="F60" s="5" t="s">
        <v>9084</v>
      </c>
      <c r="G60" s="5" t="s">
        <v>11278</v>
      </c>
      <c r="H60" s="5" t="s">
        <v>9084</v>
      </c>
      <c r="I60" s="5" t="s">
        <v>9084</v>
      </c>
      <c r="J60" s="5" t="s">
        <v>8349</v>
      </c>
      <c r="K60" s="5" t="s">
        <v>10062</v>
      </c>
      <c r="L60" s="5" t="s">
        <v>9084</v>
      </c>
      <c r="M60" s="5" t="s">
        <v>9084</v>
      </c>
      <c r="N60" s="5" t="s">
        <v>9084</v>
      </c>
      <c r="O60" s="5" t="s">
        <v>9084</v>
      </c>
      <c r="P60" s="5" t="s">
        <v>9084</v>
      </c>
      <c r="Q60" s="5" t="s">
        <v>9084</v>
      </c>
      <c r="R60" s="5" t="s">
        <v>9084</v>
      </c>
      <c r="S60" s="5" t="s">
        <v>9084</v>
      </c>
      <c r="T60" s="5" t="s">
        <v>9084</v>
      </c>
      <c r="U60" s="5" t="s">
        <v>9084</v>
      </c>
      <c r="V60" s="5" t="s">
        <v>9084</v>
      </c>
      <c r="W60" s="5" t="s">
        <v>11277</v>
      </c>
      <c r="X60" s="5" t="s">
        <v>9084</v>
      </c>
      <c r="Y60" s="5" t="s">
        <v>9084</v>
      </c>
      <c r="Z60" s="5" t="s">
        <v>9084</v>
      </c>
      <c r="AA60" s="5" t="s">
        <v>9084</v>
      </c>
      <c r="AB60" s="5" t="s">
        <v>9084</v>
      </c>
      <c r="AC60" s="5" t="s">
        <v>9084</v>
      </c>
      <c r="AD60" s="5" t="s">
        <v>9084</v>
      </c>
      <c r="AE60" s="5" t="s">
        <v>9084</v>
      </c>
      <c r="AF60" s="5" t="s">
        <v>9084</v>
      </c>
      <c r="AG60" s="5" t="s">
        <v>9084</v>
      </c>
      <c r="AH60" s="5" t="s">
        <v>9084</v>
      </c>
      <c r="AI60" s="5" t="s">
        <v>9084</v>
      </c>
      <c r="AJ60" s="5" t="s">
        <v>9084</v>
      </c>
      <c r="AK60" s="5" t="s">
        <v>9084</v>
      </c>
      <c r="AL60" s="5" t="s">
        <v>9084</v>
      </c>
      <c r="AM60" s="5" t="s">
        <v>9084</v>
      </c>
      <c r="AN60" s="5" t="s">
        <v>9084</v>
      </c>
      <c r="AO60" s="5" t="s">
        <v>9084</v>
      </c>
      <c r="AP60" s="5" t="s">
        <v>9084</v>
      </c>
      <c r="AQ60" s="5" t="s">
        <v>10058</v>
      </c>
      <c r="AR60" s="5" t="s">
        <v>9084</v>
      </c>
      <c r="AS60" s="5" t="s">
        <v>9084</v>
      </c>
      <c r="AT60" s="5" t="s">
        <v>9084</v>
      </c>
      <c r="AU60" s="5" t="s">
        <v>9500</v>
      </c>
      <c r="AV60" s="5">
        <v>2024</v>
      </c>
      <c r="AW60" s="5">
        <v>16</v>
      </c>
      <c r="AX60" s="5">
        <v>23</v>
      </c>
      <c r="AY60" s="5" t="s">
        <v>9084</v>
      </c>
      <c r="AZ60" s="5" t="s">
        <v>9084</v>
      </c>
      <c r="BA60" s="5" t="s">
        <v>9084</v>
      </c>
      <c r="BB60" s="5" t="s">
        <v>9084</v>
      </c>
      <c r="BC60" s="5" t="s">
        <v>9084</v>
      </c>
      <c r="BD60" s="5" t="s">
        <v>9084</v>
      </c>
      <c r="BE60" s="5">
        <v>10735</v>
      </c>
      <c r="BF60" s="5" t="s">
        <v>8348</v>
      </c>
      <c r="BG60" s="5" t="str">
        <f>HYPERLINK("http://dx.doi.org/10.3390/su162310735","http://dx.doi.org/10.3390/su162310735")</f>
        <v>http://dx.doi.org/10.3390/su162310735</v>
      </c>
      <c r="BH60" s="5" t="s">
        <v>9084</v>
      </c>
      <c r="BI60" s="5" t="s">
        <v>9084</v>
      </c>
      <c r="BJ60" s="5" t="s">
        <v>9084</v>
      </c>
      <c r="BK60" s="5" t="s">
        <v>9084</v>
      </c>
      <c r="BL60" s="5" t="s">
        <v>9084</v>
      </c>
      <c r="BM60" s="5" t="s">
        <v>9084</v>
      </c>
      <c r="BN60" s="5" t="s">
        <v>9084</v>
      </c>
      <c r="BO60" s="5" t="s">
        <v>9084</v>
      </c>
      <c r="BP60" s="5" t="s">
        <v>9084</v>
      </c>
      <c r="BQ60" s="5" t="s">
        <v>9084</v>
      </c>
      <c r="BR60" s="5" t="s">
        <v>9084</v>
      </c>
      <c r="BS60" s="5" t="s">
        <v>9084</v>
      </c>
      <c r="BT60" s="5" t="s">
        <v>11276</v>
      </c>
      <c r="BU60" s="5" t="str">
        <f>HYPERLINK("https%3A%2F%2Fwww.webofscience.com%2Fwos%2Fwoscc%2Ffull-record%2FWOS:001377827000001","View Full Record in Web of Science")</f>
        <v>View Full Record in Web of Science</v>
      </c>
    </row>
    <row r="61" spans="1:73" x14ac:dyDescent="0.35">
      <c r="A61" s="5" t="s">
        <v>11761</v>
      </c>
      <c r="B61" s="5" t="s">
        <v>9095</v>
      </c>
      <c r="C61" s="5" t="s">
        <v>11275</v>
      </c>
      <c r="D61" s="5" t="s">
        <v>9084</v>
      </c>
      <c r="E61" s="5" t="s">
        <v>9084</v>
      </c>
      <c r="F61" s="5" t="s">
        <v>9084</v>
      </c>
      <c r="G61" s="5" t="s">
        <v>11274</v>
      </c>
      <c r="H61" s="5" t="s">
        <v>9084</v>
      </c>
      <c r="I61" s="5" t="s">
        <v>9084</v>
      </c>
      <c r="J61" s="5" t="s">
        <v>6904</v>
      </c>
      <c r="K61" s="5" t="s">
        <v>11273</v>
      </c>
      <c r="L61" s="5" t="s">
        <v>9084</v>
      </c>
      <c r="M61" s="5" t="s">
        <v>9084</v>
      </c>
      <c r="N61" s="5" t="s">
        <v>9084</v>
      </c>
      <c r="O61" s="5" t="s">
        <v>9084</v>
      </c>
      <c r="P61" s="5" t="s">
        <v>9084</v>
      </c>
      <c r="Q61" s="5" t="s">
        <v>9084</v>
      </c>
      <c r="R61" s="5" t="s">
        <v>9084</v>
      </c>
      <c r="S61" s="5" t="s">
        <v>9084</v>
      </c>
      <c r="T61" s="5" t="s">
        <v>9084</v>
      </c>
      <c r="U61" s="5" t="s">
        <v>9084</v>
      </c>
      <c r="V61" s="5" t="s">
        <v>9084</v>
      </c>
      <c r="W61" s="5" t="s">
        <v>11272</v>
      </c>
      <c r="X61" s="5" t="s">
        <v>9084</v>
      </c>
      <c r="Y61" s="5" t="s">
        <v>9084</v>
      </c>
      <c r="Z61" s="5" t="s">
        <v>9084</v>
      </c>
      <c r="AA61" s="5" t="s">
        <v>9084</v>
      </c>
      <c r="AB61" s="5" t="s">
        <v>11271</v>
      </c>
      <c r="AC61" s="5" t="s">
        <v>11270</v>
      </c>
      <c r="AD61" s="5" t="s">
        <v>9084</v>
      </c>
      <c r="AE61" s="5" t="s">
        <v>9084</v>
      </c>
      <c r="AF61" s="5" t="s">
        <v>9084</v>
      </c>
      <c r="AG61" s="5" t="s">
        <v>9084</v>
      </c>
      <c r="AH61" s="5" t="s">
        <v>9084</v>
      </c>
      <c r="AI61" s="5" t="s">
        <v>9084</v>
      </c>
      <c r="AJ61" s="5" t="s">
        <v>9084</v>
      </c>
      <c r="AK61" s="5" t="s">
        <v>9084</v>
      </c>
      <c r="AL61" s="5" t="s">
        <v>9084</v>
      </c>
      <c r="AM61" s="5" t="s">
        <v>9084</v>
      </c>
      <c r="AN61" s="5" t="s">
        <v>9084</v>
      </c>
      <c r="AO61" s="5" t="s">
        <v>9084</v>
      </c>
      <c r="AP61" s="5" t="s">
        <v>11269</v>
      </c>
      <c r="AQ61" s="5" t="s">
        <v>11268</v>
      </c>
      <c r="AR61" s="5" t="s">
        <v>9084</v>
      </c>
      <c r="AS61" s="5" t="s">
        <v>9084</v>
      </c>
      <c r="AT61" s="5" t="s">
        <v>9084</v>
      </c>
      <c r="AU61" s="5" t="s">
        <v>11267</v>
      </c>
      <c r="AV61" s="5">
        <v>2022</v>
      </c>
      <c r="AW61" s="5">
        <v>2022</v>
      </c>
      <c r="AX61" s="5" t="s">
        <v>9084</v>
      </c>
      <c r="AY61" s="5" t="s">
        <v>9084</v>
      </c>
      <c r="AZ61" s="5" t="s">
        <v>9084</v>
      </c>
      <c r="BA61" s="5" t="s">
        <v>9084</v>
      </c>
      <c r="BB61" s="5" t="s">
        <v>9084</v>
      </c>
      <c r="BC61" s="5" t="s">
        <v>9084</v>
      </c>
      <c r="BD61" s="5" t="s">
        <v>9084</v>
      </c>
      <c r="BE61" s="5">
        <v>2892274</v>
      </c>
      <c r="BF61" s="5" t="s">
        <v>6902</v>
      </c>
      <c r="BG61" s="5" t="str">
        <f>HYPERLINK("http://dx.doi.org/10.1155/2022/2892274","http://dx.doi.org/10.1155/2022/2892274")</f>
        <v>http://dx.doi.org/10.1155/2022/2892274</v>
      </c>
      <c r="BH61" s="5" t="s">
        <v>9084</v>
      </c>
      <c r="BI61" s="5" t="s">
        <v>9084</v>
      </c>
      <c r="BJ61" s="5" t="s">
        <v>9084</v>
      </c>
      <c r="BK61" s="5" t="s">
        <v>9084</v>
      </c>
      <c r="BL61" s="5" t="s">
        <v>9084</v>
      </c>
      <c r="BM61" s="5" t="s">
        <v>9084</v>
      </c>
      <c r="BN61" s="5" t="s">
        <v>9084</v>
      </c>
      <c r="BO61" s="5" t="s">
        <v>9084</v>
      </c>
      <c r="BP61" s="5" t="s">
        <v>9084</v>
      </c>
      <c r="BQ61" s="5" t="s">
        <v>9084</v>
      </c>
      <c r="BR61" s="5" t="s">
        <v>9084</v>
      </c>
      <c r="BS61" s="5" t="s">
        <v>9084</v>
      </c>
      <c r="BT61" s="5" t="s">
        <v>11266</v>
      </c>
      <c r="BU61" s="5" t="str">
        <f>HYPERLINK("https%3A%2F%2Fwww.webofscience.com%2Fwos%2Fwoscc%2Ffull-record%2FWOS:000821931600007","View Full Record in Web of Science")</f>
        <v>View Full Record in Web of Science</v>
      </c>
    </row>
    <row r="62" spans="1:73" x14ac:dyDescent="0.35">
      <c r="A62" s="5" t="s">
        <v>11761</v>
      </c>
      <c r="B62" s="5" t="s">
        <v>9095</v>
      </c>
      <c r="C62" s="5" t="s">
        <v>11265</v>
      </c>
      <c r="D62" s="5" t="s">
        <v>9084</v>
      </c>
      <c r="E62" s="5" t="s">
        <v>9084</v>
      </c>
      <c r="F62" s="5" t="s">
        <v>9084</v>
      </c>
      <c r="G62" s="5" t="s">
        <v>11264</v>
      </c>
      <c r="H62" s="5" t="s">
        <v>9084</v>
      </c>
      <c r="I62" s="5" t="s">
        <v>9084</v>
      </c>
      <c r="J62" s="5" t="s">
        <v>8056</v>
      </c>
      <c r="K62" s="5" t="s">
        <v>11263</v>
      </c>
      <c r="L62" s="5" t="s">
        <v>9084</v>
      </c>
      <c r="M62" s="5" t="s">
        <v>9084</v>
      </c>
      <c r="N62" s="5" t="s">
        <v>9084</v>
      </c>
      <c r="O62" s="5" t="s">
        <v>9084</v>
      </c>
      <c r="P62" s="5" t="s">
        <v>9084</v>
      </c>
      <c r="Q62" s="5" t="s">
        <v>9084</v>
      </c>
      <c r="R62" s="5" t="s">
        <v>9084</v>
      </c>
      <c r="S62" s="5" t="s">
        <v>9084</v>
      </c>
      <c r="T62" s="5" t="s">
        <v>9084</v>
      </c>
      <c r="U62" s="5" t="s">
        <v>9084</v>
      </c>
      <c r="V62" s="5" t="s">
        <v>9084</v>
      </c>
      <c r="W62" s="5" t="s">
        <v>11262</v>
      </c>
      <c r="X62" s="5" t="s">
        <v>9084</v>
      </c>
      <c r="Y62" s="5" t="s">
        <v>9084</v>
      </c>
      <c r="Z62" s="5" t="s">
        <v>9084</v>
      </c>
      <c r="AA62" s="5" t="s">
        <v>9084</v>
      </c>
      <c r="AB62" s="5" t="s">
        <v>11261</v>
      </c>
      <c r="AC62" s="5" t="s">
        <v>11260</v>
      </c>
      <c r="AD62" s="5" t="s">
        <v>9084</v>
      </c>
      <c r="AE62" s="5" t="s">
        <v>9084</v>
      </c>
      <c r="AF62" s="5" t="s">
        <v>9084</v>
      </c>
      <c r="AG62" s="5" t="s">
        <v>9084</v>
      </c>
      <c r="AH62" s="5" t="s">
        <v>9084</v>
      </c>
      <c r="AI62" s="5" t="s">
        <v>9084</v>
      </c>
      <c r="AJ62" s="5" t="s">
        <v>9084</v>
      </c>
      <c r="AK62" s="5" t="s">
        <v>9084</v>
      </c>
      <c r="AL62" s="5" t="s">
        <v>9084</v>
      </c>
      <c r="AM62" s="5" t="s">
        <v>9084</v>
      </c>
      <c r="AN62" s="5" t="s">
        <v>9084</v>
      </c>
      <c r="AO62" s="5" t="s">
        <v>9084</v>
      </c>
      <c r="AP62" s="5" t="s">
        <v>9084</v>
      </c>
      <c r="AQ62" s="5" t="s">
        <v>11259</v>
      </c>
      <c r="AR62" s="5" t="s">
        <v>9084</v>
      </c>
      <c r="AS62" s="5" t="s">
        <v>9084</v>
      </c>
      <c r="AT62" s="5" t="s">
        <v>9084</v>
      </c>
      <c r="AU62" s="5" t="s">
        <v>9696</v>
      </c>
      <c r="AV62" s="5">
        <v>2022</v>
      </c>
      <c r="AW62" s="5">
        <v>19</v>
      </c>
      <c r="AX62" s="5">
        <v>18</v>
      </c>
      <c r="AY62" s="5" t="s">
        <v>9084</v>
      </c>
      <c r="AZ62" s="5" t="s">
        <v>9084</v>
      </c>
      <c r="BA62" s="5" t="s">
        <v>9084</v>
      </c>
      <c r="BB62" s="5" t="s">
        <v>9084</v>
      </c>
      <c r="BC62" s="5" t="s">
        <v>9084</v>
      </c>
      <c r="BD62" s="5" t="s">
        <v>9084</v>
      </c>
      <c r="BE62" s="5">
        <v>11499</v>
      </c>
      <c r="BF62" s="5" t="s">
        <v>8054</v>
      </c>
      <c r="BG62" s="5" t="str">
        <f>HYPERLINK("http://dx.doi.org/10.3390/ijerph191811499","http://dx.doi.org/10.3390/ijerph191811499")</f>
        <v>http://dx.doi.org/10.3390/ijerph191811499</v>
      </c>
      <c r="BH62" s="5" t="s">
        <v>9084</v>
      </c>
      <c r="BI62" s="5" t="s">
        <v>9084</v>
      </c>
      <c r="BJ62" s="5" t="s">
        <v>9084</v>
      </c>
      <c r="BK62" s="5" t="s">
        <v>9084</v>
      </c>
      <c r="BL62" s="5" t="s">
        <v>9084</v>
      </c>
      <c r="BM62" s="5" t="s">
        <v>9084</v>
      </c>
      <c r="BN62" s="5" t="s">
        <v>9084</v>
      </c>
      <c r="BO62" s="5">
        <v>36141777</v>
      </c>
      <c r="BP62" s="5" t="s">
        <v>9084</v>
      </c>
      <c r="BQ62" s="5" t="s">
        <v>9084</v>
      </c>
      <c r="BR62" s="5" t="s">
        <v>9084</v>
      </c>
      <c r="BS62" s="5" t="s">
        <v>9084</v>
      </c>
      <c r="BT62" s="5" t="s">
        <v>11258</v>
      </c>
      <c r="BU62" s="5" t="str">
        <f>HYPERLINK("https%3A%2F%2Fwww.webofscience.com%2Fwos%2Fwoscc%2Ffull-record%2FWOS:000856424400001","View Full Record in Web of Science")</f>
        <v>View Full Record in Web of Science</v>
      </c>
    </row>
    <row r="63" spans="1:73" x14ac:dyDescent="0.35">
      <c r="A63" s="5" t="s">
        <v>11761</v>
      </c>
      <c r="B63" s="5" t="s">
        <v>9095</v>
      </c>
      <c r="C63" s="5" t="s">
        <v>11257</v>
      </c>
      <c r="D63" s="5" t="s">
        <v>9084</v>
      </c>
      <c r="E63" s="5" t="s">
        <v>9084</v>
      </c>
      <c r="F63" s="5" t="s">
        <v>9084</v>
      </c>
      <c r="G63" s="5" t="s">
        <v>11256</v>
      </c>
      <c r="H63" s="5" t="s">
        <v>9084</v>
      </c>
      <c r="I63" s="5" t="s">
        <v>9084</v>
      </c>
      <c r="J63" s="5" t="s">
        <v>8190</v>
      </c>
      <c r="K63" s="5" t="s">
        <v>11255</v>
      </c>
      <c r="L63" s="5" t="s">
        <v>9084</v>
      </c>
      <c r="M63" s="5" t="s">
        <v>9084</v>
      </c>
      <c r="N63" s="5" t="s">
        <v>9084</v>
      </c>
      <c r="O63" s="5" t="s">
        <v>9084</v>
      </c>
      <c r="P63" s="5" t="s">
        <v>9084</v>
      </c>
      <c r="Q63" s="5" t="s">
        <v>9084</v>
      </c>
      <c r="R63" s="5" t="s">
        <v>9084</v>
      </c>
      <c r="S63" s="5" t="s">
        <v>9084</v>
      </c>
      <c r="T63" s="5" t="s">
        <v>9084</v>
      </c>
      <c r="U63" s="5" t="s">
        <v>9084</v>
      </c>
      <c r="V63" s="5" t="s">
        <v>9084</v>
      </c>
      <c r="W63" s="5" t="s">
        <v>11254</v>
      </c>
      <c r="X63" s="5" t="s">
        <v>9084</v>
      </c>
      <c r="Y63" s="5" t="s">
        <v>9084</v>
      </c>
      <c r="Z63" s="5" t="s">
        <v>9084</v>
      </c>
      <c r="AA63" s="5" t="s">
        <v>9084</v>
      </c>
      <c r="AB63" s="5" t="s">
        <v>11253</v>
      </c>
      <c r="AC63" s="5" t="s">
        <v>11252</v>
      </c>
      <c r="AD63" s="5" t="s">
        <v>9084</v>
      </c>
      <c r="AE63" s="5" t="s">
        <v>9084</v>
      </c>
      <c r="AF63" s="5" t="s">
        <v>9084</v>
      </c>
      <c r="AG63" s="5" t="s">
        <v>9084</v>
      </c>
      <c r="AH63" s="5" t="s">
        <v>9084</v>
      </c>
      <c r="AI63" s="5" t="s">
        <v>9084</v>
      </c>
      <c r="AJ63" s="5" t="s">
        <v>9084</v>
      </c>
      <c r="AK63" s="5" t="s">
        <v>9084</v>
      </c>
      <c r="AL63" s="5" t="s">
        <v>9084</v>
      </c>
      <c r="AM63" s="5" t="s">
        <v>9084</v>
      </c>
      <c r="AN63" s="5" t="s">
        <v>9084</v>
      </c>
      <c r="AO63" s="5" t="s">
        <v>9084</v>
      </c>
      <c r="AP63" s="5" t="s">
        <v>11251</v>
      </c>
      <c r="AQ63" s="5" t="s">
        <v>11250</v>
      </c>
      <c r="AR63" s="5" t="s">
        <v>9084</v>
      </c>
      <c r="AS63" s="5" t="s">
        <v>9084</v>
      </c>
      <c r="AT63" s="5" t="s">
        <v>9084</v>
      </c>
      <c r="AU63" s="5" t="s">
        <v>9302</v>
      </c>
      <c r="AV63" s="5">
        <v>2023</v>
      </c>
      <c r="AW63" s="5">
        <v>21</v>
      </c>
      <c r="AX63" s="5">
        <v>6</v>
      </c>
      <c r="AY63" s="5" t="s">
        <v>9084</v>
      </c>
      <c r="AZ63" s="5" t="s">
        <v>9084</v>
      </c>
      <c r="BA63" s="5" t="s">
        <v>9084</v>
      </c>
      <c r="BB63" s="5" t="s">
        <v>9084</v>
      </c>
      <c r="BC63" s="5" t="s">
        <v>9084</v>
      </c>
      <c r="BD63" s="5" t="s">
        <v>9084</v>
      </c>
      <c r="BE63" s="5" t="s">
        <v>8188</v>
      </c>
      <c r="BF63" s="5" t="s">
        <v>8187</v>
      </c>
      <c r="BG63" s="5" t="str">
        <f>HYPERLINK("http://dx.doi.org/10.1371/journal.pbio.3002133","http://dx.doi.org/10.1371/journal.pbio.3002133")</f>
        <v>http://dx.doi.org/10.1371/journal.pbio.3002133</v>
      </c>
      <c r="BH63" s="5" t="s">
        <v>9084</v>
      </c>
      <c r="BI63" s="5" t="s">
        <v>9084</v>
      </c>
      <c r="BJ63" s="5" t="s">
        <v>9084</v>
      </c>
      <c r="BK63" s="5" t="s">
        <v>9084</v>
      </c>
      <c r="BL63" s="5" t="s">
        <v>9084</v>
      </c>
      <c r="BM63" s="5" t="s">
        <v>9084</v>
      </c>
      <c r="BN63" s="5" t="s">
        <v>9084</v>
      </c>
      <c r="BO63" s="5">
        <v>37390046</v>
      </c>
      <c r="BP63" s="5" t="s">
        <v>9084</v>
      </c>
      <c r="BQ63" s="5" t="s">
        <v>9084</v>
      </c>
      <c r="BR63" s="5" t="s">
        <v>9084</v>
      </c>
      <c r="BS63" s="5" t="s">
        <v>9084</v>
      </c>
      <c r="BT63" s="5" t="s">
        <v>11249</v>
      </c>
      <c r="BU63" s="5" t="str">
        <f>HYPERLINK("https%3A%2F%2Fwww.webofscience.com%2Fwos%2Fwoscc%2Ffull-record%2FWOS:001026278700001","View Full Record in Web of Science")</f>
        <v>View Full Record in Web of Science</v>
      </c>
    </row>
    <row r="64" spans="1:73" x14ac:dyDescent="0.35">
      <c r="A64" s="5" t="s">
        <v>11761</v>
      </c>
      <c r="B64" s="5" t="s">
        <v>9095</v>
      </c>
      <c r="C64" s="5" t="s">
        <v>11248</v>
      </c>
      <c r="D64" s="5" t="s">
        <v>9084</v>
      </c>
      <c r="E64" s="5" t="s">
        <v>9084</v>
      </c>
      <c r="F64" s="5" t="s">
        <v>9084</v>
      </c>
      <c r="G64" s="5" t="s">
        <v>11247</v>
      </c>
      <c r="H64" s="5" t="s">
        <v>9084</v>
      </c>
      <c r="I64" s="5" t="s">
        <v>9084</v>
      </c>
      <c r="J64" s="5" t="s">
        <v>8315</v>
      </c>
      <c r="K64" s="5" t="s">
        <v>10430</v>
      </c>
      <c r="L64" s="5" t="s">
        <v>9084</v>
      </c>
      <c r="M64" s="5" t="s">
        <v>9084</v>
      </c>
      <c r="N64" s="5" t="s">
        <v>9084</v>
      </c>
      <c r="O64" s="5" t="s">
        <v>9084</v>
      </c>
      <c r="P64" s="5" t="s">
        <v>9084</v>
      </c>
      <c r="Q64" s="5" t="s">
        <v>9084</v>
      </c>
      <c r="R64" s="5" t="s">
        <v>9084</v>
      </c>
      <c r="S64" s="5" t="s">
        <v>9084</v>
      </c>
      <c r="T64" s="5" t="s">
        <v>9084</v>
      </c>
      <c r="U64" s="5" t="s">
        <v>9084</v>
      </c>
      <c r="V64" s="5" t="s">
        <v>9084</v>
      </c>
      <c r="W64" s="5" t="s">
        <v>11246</v>
      </c>
      <c r="X64" s="5" t="s">
        <v>9084</v>
      </c>
      <c r="Y64" s="5" t="s">
        <v>9084</v>
      </c>
      <c r="Z64" s="5" t="s">
        <v>9084</v>
      </c>
      <c r="AA64" s="5" t="s">
        <v>9084</v>
      </c>
      <c r="AB64" s="5" t="s">
        <v>11245</v>
      </c>
      <c r="AC64" s="5" t="s">
        <v>9084</v>
      </c>
      <c r="AD64" s="5" t="s">
        <v>9084</v>
      </c>
      <c r="AE64" s="5" t="s">
        <v>9084</v>
      </c>
      <c r="AF64" s="5" t="s">
        <v>9084</v>
      </c>
      <c r="AG64" s="5" t="s">
        <v>9084</v>
      </c>
      <c r="AH64" s="5" t="s">
        <v>9084</v>
      </c>
      <c r="AI64" s="5" t="s">
        <v>9084</v>
      </c>
      <c r="AJ64" s="5" t="s">
        <v>9084</v>
      </c>
      <c r="AK64" s="5" t="s">
        <v>9084</v>
      </c>
      <c r="AL64" s="5" t="s">
        <v>9084</v>
      </c>
      <c r="AM64" s="5" t="s">
        <v>9084</v>
      </c>
      <c r="AN64" s="5" t="s">
        <v>9084</v>
      </c>
      <c r="AO64" s="5" t="s">
        <v>9084</v>
      </c>
      <c r="AP64" s="5" t="s">
        <v>10427</v>
      </c>
      <c r="AQ64" s="5" t="s">
        <v>10426</v>
      </c>
      <c r="AR64" s="5" t="s">
        <v>9084</v>
      </c>
      <c r="AS64" s="5" t="s">
        <v>9084</v>
      </c>
      <c r="AT64" s="5" t="s">
        <v>9084</v>
      </c>
      <c r="AU64" s="5" t="s">
        <v>11244</v>
      </c>
      <c r="AV64" s="5">
        <v>2024</v>
      </c>
      <c r="AW64" s="5" t="s">
        <v>9084</v>
      </c>
      <c r="AX64" s="5" t="s">
        <v>9084</v>
      </c>
      <c r="AY64" s="5" t="s">
        <v>9084</v>
      </c>
      <c r="AZ64" s="5" t="s">
        <v>9084</v>
      </c>
      <c r="BA64" s="5" t="s">
        <v>9084</v>
      </c>
      <c r="BB64" s="5" t="s">
        <v>9084</v>
      </c>
      <c r="BC64" s="5" t="s">
        <v>9084</v>
      </c>
      <c r="BD64" s="5" t="s">
        <v>9084</v>
      </c>
      <c r="BE64" s="5" t="s">
        <v>9084</v>
      </c>
      <c r="BF64" s="5" t="s">
        <v>8314</v>
      </c>
      <c r="BG64" s="5" t="str">
        <f>HYPERLINK("http://dx.doi.org/10.1080/09640568.2024.2413879","http://dx.doi.org/10.1080/09640568.2024.2413879")</f>
        <v>http://dx.doi.org/10.1080/09640568.2024.2413879</v>
      </c>
      <c r="BH64" s="5" t="s">
        <v>9084</v>
      </c>
      <c r="BI64" s="5" t="s">
        <v>10839</v>
      </c>
      <c r="BJ64" s="5" t="s">
        <v>9084</v>
      </c>
      <c r="BK64" s="5" t="s">
        <v>9084</v>
      </c>
      <c r="BL64" s="5" t="s">
        <v>9084</v>
      </c>
      <c r="BM64" s="5" t="s">
        <v>9084</v>
      </c>
      <c r="BN64" s="5" t="s">
        <v>9084</v>
      </c>
      <c r="BO64" s="5" t="s">
        <v>9084</v>
      </c>
      <c r="BP64" s="5" t="s">
        <v>9084</v>
      </c>
      <c r="BQ64" s="5" t="s">
        <v>9084</v>
      </c>
      <c r="BR64" s="5" t="s">
        <v>9084</v>
      </c>
      <c r="BS64" s="5" t="s">
        <v>9084</v>
      </c>
      <c r="BT64" s="5" t="s">
        <v>11243</v>
      </c>
      <c r="BU64" s="5" t="str">
        <f>HYPERLINK("https%3A%2F%2Fwww.webofscience.com%2Fwos%2Fwoscc%2Ffull-record%2FWOS:001379733700001","View Full Record in Web of Science")</f>
        <v>View Full Record in Web of Science</v>
      </c>
    </row>
    <row r="65" spans="1:73" x14ac:dyDescent="0.35">
      <c r="A65" s="5" t="s">
        <v>11761</v>
      </c>
      <c r="B65" s="5" t="s">
        <v>9095</v>
      </c>
      <c r="C65" s="5" t="s">
        <v>11242</v>
      </c>
      <c r="D65" s="5" t="s">
        <v>9084</v>
      </c>
      <c r="E65" s="5" t="s">
        <v>9084</v>
      </c>
      <c r="F65" s="5" t="s">
        <v>9084</v>
      </c>
      <c r="G65" s="5" t="s">
        <v>11241</v>
      </c>
      <c r="H65" s="5" t="s">
        <v>9084</v>
      </c>
      <c r="I65" s="5" t="s">
        <v>9084</v>
      </c>
      <c r="J65" s="5" t="s">
        <v>11240</v>
      </c>
      <c r="K65" s="5" t="s">
        <v>11058</v>
      </c>
      <c r="L65" s="5" t="s">
        <v>9084</v>
      </c>
      <c r="M65" s="5" t="s">
        <v>9084</v>
      </c>
      <c r="N65" s="5" t="s">
        <v>9084</v>
      </c>
      <c r="O65" s="5" t="s">
        <v>9084</v>
      </c>
      <c r="P65" s="5" t="s">
        <v>9084</v>
      </c>
      <c r="Q65" s="5" t="s">
        <v>9084</v>
      </c>
      <c r="R65" s="5" t="s">
        <v>9084</v>
      </c>
      <c r="S65" s="5" t="s">
        <v>9084</v>
      </c>
      <c r="T65" s="5" t="s">
        <v>9084</v>
      </c>
      <c r="U65" s="5" t="s">
        <v>9084</v>
      </c>
      <c r="V65" s="5" t="s">
        <v>9084</v>
      </c>
      <c r="W65" s="5" t="s">
        <v>11239</v>
      </c>
      <c r="X65" s="5" t="s">
        <v>9084</v>
      </c>
      <c r="Y65" s="5" t="s">
        <v>9084</v>
      </c>
      <c r="Z65" s="5" t="s">
        <v>9084</v>
      </c>
      <c r="AA65" s="5" t="s">
        <v>9084</v>
      </c>
      <c r="AB65" s="5" t="s">
        <v>11238</v>
      </c>
      <c r="AC65" s="5" t="s">
        <v>11237</v>
      </c>
      <c r="AD65" s="5" t="s">
        <v>9084</v>
      </c>
      <c r="AE65" s="5" t="s">
        <v>9084</v>
      </c>
      <c r="AF65" s="5" t="s">
        <v>9084</v>
      </c>
      <c r="AG65" s="5" t="s">
        <v>9084</v>
      </c>
      <c r="AH65" s="5" t="s">
        <v>9084</v>
      </c>
      <c r="AI65" s="5" t="s">
        <v>9084</v>
      </c>
      <c r="AJ65" s="5" t="s">
        <v>9084</v>
      </c>
      <c r="AK65" s="5" t="s">
        <v>9084</v>
      </c>
      <c r="AL65" s="5" t="s">
        <v>9084</v>
      </c>
      <c r="AM65" s="5" t="s">
        <v>9084</v>
      </c>
      <c r="AN65" s="5" t="s">
        <v>9084</v>
      </c>
      <c r="AO65" s="5" t="s">
        <v>9084</v>
      </c>
      <c r="AP65" s="5" t="s">
        <v>11054</v>
      </c>
      <c r="AQ65" s="5" t="s">
        <v>11053</v>
      </c>
      <c r="AR65" s="5" t="s">
        <v>9084</v>
      </c>
      <c r="AS65" s="5" t="s">
        <v>9084</v>
      </c>
      <c r="AT65" s="5" t="s">
        <v>9084</v>
      </c>
      <c r="AU65" s="5" t="s">
        <v>9084</v>
      </c>
      <c r="AV65" s="5">
        <v>2022</v>
      </c>
      <c r="AW65" s="5">
        <v>20</v>
      </c>
      <c r="AX65" s="5">
        <v>2</v>
      </c>
      <c r="AY65" s="5" t="s">
        <v>9084</v>
      </c>
      <c r="AZ65" s="5" t="s">
        <v>9084</v>
      </c>
      <c r="BA65" s="5" t="s">
        <v>9084</v>
      </c>
      <c r="BB65" s="5" t="s">
        <v>9084</v>
      </c>
      <c r="BC65" s="5">
        <v>189</v>
      </c>
      <c r="BD65" s="5">
        <v>207</v>
      </c>
      <c r="BE65" s="5" t="s">
        <v>9084</v>
      </c>
      <c r="BF65" s="5" t="s">
        <v>11236</v>
      </c>
      <c r="BG65" s="5" t="str">
        <f>HYPERLINK("http://dx.doi.org/10.7906/indecs.20.2.10","http://dx.doi.org/10.7906/indecs.20.2.10")</f>
        <v>http://dx.doi.org/10.7906/indecs.20.2.10</v>
      </c>
      <c r="BH65" s="5" t="s">
        <v>9084</v>
      </c>
      <c r="BI65" s="5" t="s">
        <v>9084</v>
      </c>
      <c r="BJ65" s="5" t="s">
        <v>9084</v>
      </c>
      <c r="BK65" s="5" t="s">
        <v>9084</v>
      </c>
      <c r="BL65" s="5" t="s">
        <v>9084</v>
      </c>
      <c r="BM65" s="5" t="s">
        <v>9084</v>
      </c>
      <c r="BN65" s="5" t="s">
        <v>9084</v>
      </c>
      <c r="BO65" s="5" t="s">
        <v>9084</v>
      </c>
      <c r="BP65" s="5" t="s">
        <v>9084</v>
      </c>
      <c r="BQ65" s="5" t="s">
        <v>9084</v>
      </c>
      <c r="BR65" s="5" t="s">
        <v>9084</v>
      </c>
      <c r="BS65" s="5" t="s">
        <v>9084</v>
      </c>
      <c r="BT65" s="5" t="s">
        <v>11235</v>
      </c>
      <c r="BU65" s="5" t="str">
        <f>HYPERLINK("https%3A%2F%2Fwww.webofscience.com%2Fwos%2Fwoscc%2Ffull-record%2FWOS:000796172300011","View Full Record in Web of Science")</f>
        <v>View Full Record in Web of Science</v>
      </c>
    </row>
    <row r="66" spans="1:73" x14ac:dyDescent="0.35">
      <c r="A66" s="5" t="s">
        <v>11761</v>
      </c>
      <c r="B66" s="5" t="s">
        <v>9095</v>
      </c>
      <c r="C66" s="5" t="s">
        <v>10179</v>
      </c>
      <c r="D66" s="5" t="s">
        <v>9084</v>
      </c>
      <c r="E66" s="5" t="s">
        <v>9084</v>
      </c>
      <c r="F66" s="5" t="s">
        <v>9084</v>
      </c>
      <c r="G66" s="5" t="s">
        <v>5279</v>
      </c>
      <c r="H66" s="5" t="s">
        <v>9084</v>
      </c>
      <c r="I66" s="5" t="s">
        <v>9084</v>
      </c>
      <c r="J66" s="5" t="s">
        <v>11234</v>
      </c>
      <c r="K66" s="5" t="s">
        <v>9847</v>
      </c>
      <c r="L66" s="5" t="s">
        <v>9084</v>
      </c>
      <c r="M66" s="5" t="s">
        <v>9084</v>
      </c>
      <c r="N66" s="5" t="s">
        <v>9084</v>
      </c>
      <c r="O66" s="5" t="s">
        <v>9084</v>
      </c>
      <c r="P66" s="5" t="s">
        <v>9084</v>
      </c>
      <c r="Q66" s="5" t="s">
        <v>9084</v>
      </c>
      <c r="R66" s="5" t="s">
        <v>9084</v>
      </c>
      <c r="S66" s="5" t="s">
        <v>9084</v>
      </c>
      <c r="T66" s="5" t="s">
        <v>9084</v>
      </c>
      <c r="U66" s="5" t="s">
        <v>9084</v>
      </c>
      <c r="V66" s="5" t="s">
        <v>9084</v>
      </c>
      <c r="W66" s="5" t="s">
        <v>11233</v>
      </c>
      <c r="X66" s="5" t="s">
        <v>9084</v>
      </c>
      <c r="Y66" s="5" t="s">
        <v>9084</v>
      </c>
      <c r="Z66" s="5" t="s">
        <v>9084</v>
      </c>
      <c r="AA66" s="5" t="s">
        <v>9084</v>
      </c>
      <c r="AB66" s="5" t="s">
        <v>9084</v>
      </c>
      <c r="AC66" s="5" t="s">
        <v>9084</v>
      </c>
      <c r="AD66" s="5" t="s">
        <v>9084</v>
      </c>
      <c r="AE66" s="5" t="s">
        <v>9084</v>
      </c>
      <c r="AF66" s="5" t="s">
        <v>9084</v>
      </c>
      <c r="AG66" s="5" t="s">
        <v>9084</v>
      </c>
      <c r="AH66" s="5" t="s">
        <v>9084</v>
      </c>
      <c r="AI66" s="5" t="s">
        <v>9084</v>
      </c>
      <c r="AJ66" s="5" t="s">
        <v>9084</v>
      </c>
      <c r="AK66" s="5" t="s">
        <v>9084</v>
      </c>
      <c r="AL66" s="5" t="s">
        <v>9084</v>
      </c>
      <c r="AM66" s="5" t="s">
        <v>9084</v>
      </c>
      <c r="AN66" s="5" t="s">
        <v>9084</v>
      </c>
      <c r="AO66" s="5" t="s">
        <v>9084</v>
      </c>
      <c r="AP66" s="5" t="s">
        <v>9845</v>
      </c>
      <c r="AQ66" s="5" t="s">
        <v>9844</v>
      </c>
      <c r="AR66" s="5" t="s">
        <v>9084</v>
      </c>
      <c r="AS66" s="5" t="s">
        <v>9084</v>
      </c>
      <c r="AT66" s="5" t="s">
        <v>9084</v>
      </c>
      <c r="AU66" s="5" t="s">
        <v>9420</v>
      </c>
      <c r="AV66" s="5">
        <v>2024</v>
      </c>
      <c r="AW66" s="5">
        <v>154</v>
      </c>
      <c r="AX66" s="5" t="s">
        <v>9084</v>
      </c>
      <c r="AY66" s="5" t="s">
        <v>9084</v>
      </c>
      <c r="AZ66" s="5" t="s">
        <v>9084</v>
      </c>
      <c r="BA66" s="5" t="s">
        <v>9084</v>
      </c>
      <c r="BB66" s="5" t="s">
        <v>9084</v>
      </c>
      <c r="BC66" s="5" t="s">
        <v>9084</v>
      </c>
      <c r="BD66" s="5" t="s">
        <v>9084</v>
      </c>
      <c r="BE66" s="5">
        <v>102348</v>
      </c>
      <c r="BF66" s="5" t="s">
        <v>8739</v>
      </c>
      <c r="BG66" s="5" t="str">
        <f>HYPERLINK("http://dx.doi.org/10.1016/j.datak.2024.102348","http://dx.doi.org/10.1016/j.datak.2024.102348")</f>
        <v>http://dx.doi.org/10.1016/j.datak.2024.102348</v>
      </c>
      <c r="BH66" s="5" t="s">
        <v>9084</v>
      </c>
      <c r="BI66" s="5" t="s">
        <v>9135</v>
      </c>
      <c r="BJ66" s="5" t="s">
        <v>9084</v>
      </c>
      <c r="BK66" s="5" t="s">
        <v>9084</v>
      </c>
      <c r="BL66" s="5" t="s">
        <v>9084</v>
      </c>
      <c r="BM66" s="5" t="s">
        <v>9084</v>
      </c>
      <c r="BN66" s="5" t="s">
        <v>9084</v>
      </c>
      <c r="BO66" s="5" t="s">
        <v>9084</v>
      </c>
      <c r="BP66" s="5" t="s">
        <v>9084</v>
      </c>
      <c r="BQ66" s="5" t="s">
        <v>9084</v>
      </c>
      <c r="BR66" s="5" t="s">
        <v>9084</v>
      </c>
      <c r="BS66" s="5" t="s">
        <v>9084</v>
      </c>
      <c r="BT66" s="5" t="s">
        <v>11232</v>
      </c>
      <c r="BU66" s="5" t="str">
        <f>HYPERLINK("https%3A%2F%2Fwww.webofscience.com%2Fwos%2Fwoscc%2Ffull-record%2FWOS:001321281000001","View Full Record in Web of Science")</f>
        <v>View Full Record in Web of Science</v>
      </c>
    </row>
    <row r="67" spans="1:73" x14ac:dyDescent="0.35">
      <c r="A67" s="5" t="s">
        <v>11761</v>
      </c>
      <c r="B67" s="5" t="s">
        <v>9095</v>
      </c>
      <c r="C67" s="5" t="s">
        <v>11231</v>
      </c>
      <c r="D67" s="5" t="s">
        <v>9084</v>
      </c>
      <c r="E67" s="5" t="s">
        <v>9084</v>
      </c>
      <c r="F67" s="5" t="s">
        <v>9084</v>
      </c>
      <c r="G67" s="5" t="s">
        <v>11230</v>
      </c>
      <c r="H67" s="5" t="s">
        <v>9084</v>
      </c>
      <c r="I67" s="5" t="s">
        <v>9084</v>
      </c>
      <c r="J67" s="5" t="s">
        <v>5135</v>
      </c>
      <c r="K67" s="5" t="s">
        <v>11229</v>
      </c>
      <c r="L67" s="5" t="s">
        <v>9084</v>
      </c>
      <c r="M67" s="5" t="s">
        <v>9084</v>
      </c>
      <c r="N67" s="5" t="s">
        <v>9084</v>
      </c>
      <c r="O67" s="5" t="s">
        <v>9084</v>
      </c>
      <c r="P67" s="5" t="s">
        <v>9084</v>
      </c>
      <c r="Q67" s="5" t="s">
        <v>9084</v>
      </c>
      <c r="R67" s="5" t="s">
        <v>9084</v>
      </c>
      <c r="S67" s="5" t="s">
        <v>9084</v>
      </c>
      <c r="T67" s="5" t="s">
        <v>9084</v>
      </c>
      <c r="U67" s="5" t="s">
        <v>9084</v>
      </c>
      <c r="V67" s="5" t="s">
        <v>9084</v>
      </c>
      <c r="W67" s="5" t="s">
        <v>5133</v>
      </c>
      <c r="X67" s="5" t="s">
        <v>9084</v>
      </c>
      <c r="Y67" s="5" t="s">
        <v>9084</v>
      </c>
      <c r="Z67" s="5" t="s">
        <v>9084</v>
      </c>
      <c r="AA67" s="5" t="s">
        <v>9084</v>
      </c>
      <c r="AB67" s="5" t="s">
        <v>11228</v>
      </c>
      <c r="AC67" s="5" t="s">
        <v>11227</v>
      </c>
      <c r="AD67" s="5" t="s">
        <v>9084</v>
      </c>
      <c r="AE67" s="5" t="s">
        <v>9084</v>
      </c>
      <c r="AF67" s="5" t="s">
        <v>9084</v>
      </c>
      <c r="AG67" s="5" t="s">
        <v>9084</v>
      </c>
      <c r="AH67" s="5" t="s">
        <v>9084</v>
      </c>
      <c r="AI67" s="5" t="s">
        <v>9084</v>
      </c>
      <c r="AJ67" s="5" t="s">
        <v>9084</v>
      </c>
      <c r="AK67" s="5" t="s">
        <v>9084</v>
      </c>
      <c r="AL67" s="5" t="s">
        <v>9084</v>
      </c>
      <c r="AM67" s="5" t="s">
        <v>9084</v>
      </c>
      <c r="AN67" s="5" t="s">
        <v>9084</v>
      </c>
      <c r="AO67" s="5" t="s">
        <v>9084</v>
      </c>
      <c r="AP67" s="5" t="s">
        <v>11226</v>
      </c>
      <c r="AQ67" s="5" t="s">
        <v>11225</v>
      </c>
      <c r="AR67" s="5" t="s">
        <v>9084</v>
      </c>
      <c r="AS67" s="5" t="s">
        <v>9084</v>
      </c>
      <c r="AT67" s="5" t="s">
        <v>9084</v>
      </c>
      <c r="AU67" s="5" t="s">
        <v>9385</v>
      </c>
      <c r="AV67" s="5">
        <v>2024</v>
      </c>
      <c r="AW67" s="5">
        <v>148</v>
      </c>
      <c r="AX67" s="5" t="s">
        <v>9084</v>
      </c>
      <c r="AY67" s="5" t="s">
        <v>9084</v>
      </c>
      <c r="AZ67" s="5" t="s">
        <v>9084</v>
      </c>
      <c r="BA67" s="5" t="s">
        <v>9084</v>
      </c>
      <c r="BB67" s="5" t="s">
        <v>9084</v>
      </c>
      <c r="BC67" s="5" t="s">
        <v>9084</v>
      </c>
      <c r="BD67" s="5" t="s">
        <v>9084</v>
      </c>
      <c r="BE67" s="5">
        <v>104851</v>
      </c>
      <c r="BF67" s="5" t="s">
        <v>8500</v>
      </c>
      <c r="BG67" s="5" t="str">
        <f>HYPERLINK("http://dx.doi.org/10.1016/j.cities.2024.104851","http://dx.doi.org/10.1016/j.cities.2024.104851")</f>
        <v>http://dx.doi.org/10.1016/j.cities.2024.104851</v>
      </c>
      <c r="BH67" s="5" t="s">
        <v>9084</v>
      </c>
      <c r="BI67" s="5" t="s">
        <v>10323</v>
      </c>
      <c r="BJ67" s="5" t="s">
        <v>9084</v>
      </c>
      <c r="BK67" s="5" t="s">
        <v>9084</v>
      </c>
      <c r="BL67" s="5" t="s">
        <v>9084</v>
      </c>
      <c r="BM67" s="5" t="s">
        <v>9084</v>
      </c>
      <c r="BN67" s="5" t="s">
        <v>9084</v>
      </c>
      <c r="BO67" s="5" t="s">
        <v>9084</v>
      </c>
      <c r="BP67" s="5" t="s">
        <v>9084</v>
      </c>
      <c r="BQ67" s="5" t="s">
        <v>9084</v>
      </c>
      <c r="BR67" s="5" t="s">
        <v>9084</v>
      </c>
      <c r="BS67" s="5" t="s">
        <v>9084</v>
      </c>
      <c r="BT67" s="5" t="s">
        <v>11224</v>
      </c>
      <c r="BU67" s="5" t="str">
        <f>HYPERLINK("https%3A%2F%2Fwww.webofscience.com%2Fwos%2Fwoscc%2Ffull-record%2FWOS:001180830600001","View Full Record in Web of Science")</f>
        <v>View Full Record in Web of Science</v>
      </c>
    </row>
    <row r="68" spans="1:73" x14ac:dyDescent="0.35">
      <c r="A68" s="5" t="s">
        <v>11761</v>
      </c>
      <c r="B68" s="5" t="s">
        <v>9095</v>
      </c>
      <c r="C68" s="5" t="s">
        <v>11223</v>
      </c>
      <c r="D68" s="5" t="s">
        <v>9084</v>
      </c>
      <c r="E68" s="5" t="s">
        <v>9084</v>
      </c>
      <c r="F68" s="5" t="s">
        <v>9084</v>
      </c>
      <c r="G68" s="5" t="s">
        <v>11222</v>
      </c>
      <c r="H68" s="5" t="s">
        <v>9084</v>
      </c>
      <c r="I68" s="5" t="s">
        <v>9084</v>
      </c>
      <c r="J68" s="5" t="s">
        <v>6944</v>
      </c>
      <c r="K68" s="5" t="s">
        <v>9400</v>
      </c>
      <c r="L68" s="5" t="s">
        <v>9084</v>
      </c>
      <c r="M68" s="5" t="s">
        <v>9084</v>
      </c>
      <c r="N68" s="5" t="s">
        <v>9084</v>
      </c>
      <c r="O68" s="5" t="s">
        <v>9084</v>
      </c>
      <c r="P68" s="5" t="s">
        <v>9084</v>
      </c>
      <c r="Q68" s="5" t="s">
        <v>9084</v>
      </c>
      <c r="R68" s="5" t="s">
        <v>9084</v>
      </c>
      <c r="S68" s="5" t="s">
        <v>9084</v>
      </c>
      <c r="T68" s="5" t="s">
        <v>9084</v>
      </c>
      <c r="U68" s="5" t="s">
        <v>9084</v>
      </c>
      <c r="V68" s="5" t="s">
        <v>9084</v>
      </c>
      <c r="W68" s="5" t="s">
        <v>11221</v>
      </c>
      <c r="X68" s="5" t="s">
        <v>9084</v>
      </c>
      <c r="Y68" s="5" t="s">
        <v>9084</v>
      </c>
      <c r="Z68" s="5" t="s">
        <v>9084</v>
      </c>
      <c r="AA68" s="5" t="s">
        <v>9084</v>
      </c>
      <c r="AB68" s="5" t="s">
        <v>11220</v>
      </c>
      <c r="AC68" s="5" t="s">
        <v>11219</v>
      </c>
      <c r="AD68" s="5" t="s">
        <v>9084</v>
      </c>
      <c r="AE68" s="5" t="s">
        <v>9084</v>
      </c>
      <c r="AF68" s="5" t="s">
        <v>9084</v>
      </c>
      <c r="AG68" s="5" t="s">
        <v>9084</v>
      </c>
      <c r="AH68" s="5" t="s">
        <v>9084</v>
      </c>
      <c r="AI68" s="5" t="s">
        <v>9084</v>
      </c>
      <c r="AJ68" s="5" t="s">
        <v>9084</v>
      </c>
      <c r="AK68" s="5" t="s">
        <v>9084</v>
      </c>
      <c r="AL68" s="5" t="s">
        <v>9084</v>
      </c>
      <c r="AM68" s="5" t="s">
        <v>9084</v>
      </c>
      <c r="AN68" s="5" t="s">
        <v>9084</v>
      </c>
      <c r="AO68" s="5" t="s">
        <v>9084</v>
      </c>
      <c r="AP68" s="5" t="s">
        <v>9084</v>
      </c>
      <c r="AQ68" s="5" t="s">
        <v>9396</v>
      </c>
      <c r="AR68" s="5" t="s">
        <v>9084</v>
      </c>
      <c r="AS68" s="5" t="s">
        <v>9084</v>
      </c>
      <c r="AT68" s="5" t="s">
        <v>9084</v>
      </c>
      <c r="AU68" s="5" t="s">
        <v>11218</v>
      </c>
      <c r="AV68" s="5">
        <v>2021</v>
      </c>
      <c r="AW68" s="5">
        <v>4</v>
      </c>
      <c r="AX68" s="5" t="s">
        <v>9084</v>
      </c>
      <c r="AY68" s="5" t="s">
        <v>9084</v>
      </c>
      <c r="AZ68" s="5" t="s">
        <v>9084</v>
      </c>
      <c r="BA68" s="5" t="s">
        <v>9084</v>
      </c>
      <c r="BB68" s="5" t="s">
        <v>9084</v>
      </c>
      <c r="BC68" s="5" t="s">
        <v>9084</v>
      </c>
      <c r="BD68" s="5" t="s">
        <v>9084</v>
      </c>
      <c r="BE68" s="5">
        <v>663410</v>
      </c>
      <c r="BF68" s="5" t="s">
        <v>6942</v>
      </c>
      <c r="BG68" s="5" t="str">
        <f>HYPERLINK("http://dx.doi.org/10.3389/fdata.2021.663410","http://dx.doi.org/10.3389/fdata.2021.663410")</f>
        <v>http://dx.doi.org/10.3389/fdata.2021.663410</v>
      </c>
      <c r="BH68" s="5" t="s">
        <v>9084</v>
      </c>
      <c r="BI68" s="5" t="s">
        <v>9084</v>
      </c>
      <c r="BJ68" s="5" t="s">
        <v>9084</v>
      </c>
      <c r="BK68" s="5" t="s">
        <v>9084</v>
      </c>
      <c r="BL68" s="5" t="s">
        <v>9084</v>
      </c>
      <c r="BM68" s="5" t="s">
        <v>9084</v>
      </c>
      <c r="BN68" s="5" t="s">
        <v>9084</v>
      </c>
      <c r="BO68" s="5">
        <v>34604739</v>
      </c>
      <c r="BP68" s="5" t="s">
        <v>9084</v>
      </c>
      <c r="BQ68" s="5" t="s">
        <v>9084</v>
      </c>
      <c r="BR68" s="5" t="s">
        <v>9084</v>
      </c>
      <c r="BS68" s="5" t="s">
        <v>9084</v>
      </c>
      <c r="BT68" s="5" t="s">
        <v>11217</v>
      </c>
      <c r="BU68" s="5" t="str">
        <f>HYPERLINK("https%3A%2F%2Fwww.webofscience.com%2Fwos%2Fwoscc%2Ffull-record%2FWOS:000701345900001","View Full Record in Web of Science")</f>
        <v>View Full Record in Web of Science</v>
      </c>
    </row>
    <row r="69" spans="1:73" x14ac:dyDescent="0.35">
      <c r="A69" s="5" t="s">
        <v>11761</v>
      </c>
      <c r="B69" s="5" t="s">
        <v>9095</v>
      </c>
      <c r="C69" s="5" t="s">
        <v>11216</v>
      </c>
      <c r="D69" s="5" t="s">
        <v>9084</v>
      </c>
      <c r="E69" s="5" t="s">
        <v>9084</v>
      </c>
      <c r="F69" s="5" t="s">
        <v>9084</v>
      </c>
      <c r="G69" s="5" t="s">
        <v>11215</v>
      </c>
      <c r="H69" s="5" t="s">
        <v>9084</v>
      </c>
      <c r="I69" s="5" t="s">
        <v>9084</v>
      </c>
      <c r="J69" s="5" t="s">
        <v>7819</v>
      </c>
      <c r="K69" s="5" t="s">
        <v>11214</v>
      </c>
      <c r="L69" s="5" t="s">
        <v>9084</v>
      </c>
      <c r="M69" s="5" t="s">
        <v>9084</v>
      </c>
      <c r="N69" s="5" t="s">
        <v>9084</v>
      </c>
      <c r="O69" s="5" t="s">
        <v>9084</v>
      </c>
      <c r="P69" s="5" t="s">
        <v>9084</v>
      </c>
      <c r="Q69" s="5" t="s">
        <v>9084</v>
      </c>
      <c r="R69" s="5" t="s">
        <v>9084</v>
      </c>
      <c r="S69" s="5" t="s">
        <v>9084</v>
      </c>
      <c r="T69" s="5" t="s">
        <v>9084</v>
      </c>
      <c r="U69" s="5" t="s">
        <v>9084</v>
      </c>
      <c r="V69" s="5" t="s">
        <v>9084</v>
      </c>
      <c r="W69" s="5" t="s">
        <v>11213</v>
      </c>
      <c r="X69" s="5" t="s">
        <v>9084</v>
      </c>
      <c r="Y69" s="5" t="s">
        <v>9084</v>
      </c>
      <c r="Z69" s="5" t="s">
        <v>9084</v>
      </c>
      <c r="AA69" s="5" t="s">
        <v>9084</v>
      </c>
      <c r="AB69" s="5" t="s">
        <v>11212</v>
      </c>
      <c r="AC69" s="5" t="s">
        <v>11211</v>
      </c>
      <c r="AD69" s="5" t="s">
        <v>9084</v>
      </c>
      <c r="AE69" s="5" t="s">
        <v>9084</v>
      </c>
      <c r="AF69" s="5" t="s">
        <v>9084</v>
      </c>
      <c r="AG69" s="5" t="s">
        <v>9084</v>
      </c>
      <c r="AH69" s="5" t="s">
        <v>9084</v>
      </c>
      <c r="AI69" s="5" t="s">
        <v>9084</v>
      </c>
      <c r="AJ69" s="5" t="s">
        <v>9084</v>
      </c>
      <c r="AK69" s="5" t="s">
        <v>9084</v>
      </c>
      <c r="AL69" s="5" t="s">
        <v>9084</v>
      </c>
      <c r="AM69" s="5" t="s">
        <v>9084</v>
      </c>
      <c r="AN69" s="5" t="s">
        <v>9084</v>
      </c>
      <c r="AO69" s="5" t="s">
        <v>9084</v>
      </c>
      <c r="AP69" s="5" t="s">
        <v>9084</v>
      </c>
      <c r="AQ69" s="5" t="s">
        <v>11210</v>
      </c>
      <c r="AR69" s="5" t="s">
        <v>9084</v>
      </c>
      <c r="AS69" s="5" t="s">
        <v>9084</v>
      </c>
      <c r="AT69" s="5" t="s">
        <v>9084</v>
      </c>
      <c r="AU69" s="5" t="s">
        <v>9450</v>
      </c>
      <c r="AV69" s="5">
        <v>2023</v>
      </c>
      <c r="AW69" s="5">
        <v>11</v>
      </c>
      <c r="AX69" s="5">
        <v>8</v>
      </c>
      <c r="AY69" s="5" t="s">
        <v>9084</v>
      </c>
      <c r="AZ69" s="5" t="s">
        <v>9084</v>
      </c>
      <c r="BA69" s="5" t="s">
        <v>9084</v>
      </c>
      <c r="BB69" s="5" t="s">
        <v>9084</v>
      </c>
      <c r="BC69" s="5" t="s">
        <v>9084</v>
      </c>
      <c r="BD69" s="5" t="s">
        <v>9084</v>
      </c>
      <c r="BE69" s="5">
        <v>380</v>
      </c>
      <c r="BF69" s="5" t="s">
        <v>7817</v>
      </c>
      <c r="BG69" s="5" t="str">
        <f>HYPERLINK("http://dx.doi.org/10.3390/systems11080380","http://dx.doi.org/10.3390/systems11080380")</f>
        <v>http://dx.doi.org/10.3390/systems11080380</v>
      </c>
      <c r="BH69" s="5" t="s">
        <v>9084</v>
      </c>
      <c r="BI69" s="5" t="s">
        <v>9084</v>
      </c>
      <c r="BJ69" s="5" t="s">
        <v>9084</v>
      </c>
      <c r="BK69" s="5" t="s">
        <v>9084</v>
      </c>
      <c r="BL69" s="5" t="s">
        <v>9084</v>
      </c>
      <c r="BM69" s="5" t="s">
        <v>9084</v>
      </c>
      <c r="BN69" s="5" t="s">
        <v>9084</v>
      </c>
      <c r="BO69" s="5" t="s">
        <v>9084</v>
      </c>
      <c r="BP69" s="5" t="s">
        <v>9084</v>
      </c>
      <c r="BQ69" s="5" t="s">
        <v>9084</v>
      </c>
      <c r="BR69" s="5" t="s">
        <v>9084</v>
      </c>
      <c r="BS69" s="5" t="s">
        <v>9084</v>
      </c>
      <c r="BT69" s="5" t="s">
        <v>11209</v>
      </c>
      <c r="BU69" s="5" t="str">
        <f>HYPERLINK("https%3A%2F%2Fwww.webofscience.com%2Fwos%2Fwoscc%2Ffull-record%2FWOS:001057277000001","View Full Record in Web of Science")</f>
        <v>View Full Record in Web of Science</v>
      </c>
    </row>
    <row r="70" spans="1:73" x14ac:dyDescent="0.35">
      <c r="A70" s="5" t="s">
        <v>11761</v>
      </c>
      <c r="B70" s="5" t="s">
        <v>9095</v>
      </c>
      <c r="C70" s="5" t="s">
        <v>11208</v>
      </c>
      <c r="D70" s="5" t="s">
        <v>9084</v>
      </c>
      <c r="E70" s="5" t="s">
        <v>9084</v>
      </c>
      <c r="F70" s="5" t="s">
        <v>9084</v>
      </c>
      <c r="G70" s="5" t="s">
        <v>11207</v>
      </c>
      <c r="H70" s="5" t="s">
        <v>9084</v>
      </c>
      <c r="I70" s="5" t="s">
        <v>9084</v>
      </c>
      <c r="J70" s="5" t="s">
        <v>563</v>
      </c>
      <c r="K70" s="5" t="s">
        <v>11206</v>
      </c>
      <c r="L70" s="5" t="s">
        <v>9084</v>
      </c>
      <c r="M70" s="5" t="s">
        <v>9084</v>
      </c>
      <c r="N70" s="5" t="s">
        <v>9084</v>
      </c>
      <c r="O70" s="5" t="s">
        <v>9084</v>
      </c>
      <c r="P70" s="5" t="s">
        <v>9084</v>
      </c>
      <c r="Q70" s="5" t="s">
        <v>9084</v>
      </c>
      <c r="R70" s="5" t="s">
        <v>9084</v>
      </c>
      <c r="S70" s="5" t="s">
        <v>9084</v>
      </c>
      <c r="T70" s="5" t="s">
        <v>9084</v>
      </c>
      <c r="U70" s="5" t="s">
        <v>9084</v>
      </c>
      <c r="V70" s="5" t="s">
        <v>9084</v>
      </c>
      <c r="W70" s="5" t="s">
        <v>559</v>
      </c>
      <c r="X70" s="5" t="s">
        <v>9084</v>
      </c>
      <c r="Y70" s="5" t="s">
        <v>9084</v>
      </c>
      <c r="Z70" s="5" t="s">
        <v>9084</v>
      </c>
      <c r="AA70" s="5" t="s">
        <v>9084</v>
      </c>
      <c r="AB70" s="5" t="s">
        <v>11205</v>
      </c>
      <c r="AC70" s="5" t="s">
        <v>11204</v>
      </c>
      <c r="AD70" s="5" t="s">
        <v>9084</v>
      </c>
      <c r="AE70" s="5" t="s">
        <v>9084</v>
      </c>
      <c r="AF70" s="5" t="s">
        <v>9084</v>
      </c>
      <c r="AG70" s="5" t="s">
        <v>9084</v>
      </c>
      <c r="AH70" s="5" t="s">
        <v>9084</v>
      </c>
      <c r="AI70" s="5" t="s">
        <v>9084</v>
      </c>
      <c r="AJ70" s="5" t="s">
        <v>9084</v>
      </c>
      <c r="AK70" s="5" t="s">
        <v>9084</v>
      </c>
      <c r="AL70" s="5" t="s">
        <v>9084</v>
      </c>
      <c r="AM70" s="5" t="s">
        <v>9084</v>
      </c>
      <c r="AN70" s="5" t="s">
        <v>9084</v>
      </c>
      <c r="AO70" s="5" t="s">
        <v>9084</v>
      </c>
      <c r="AP70" s="5" t="s">
        <v>558</v>
      </c>
      <c r="AQ70" s="5" t="s">
        <v>9084</v>
      </c>
      <c r="AR70" s="5" t="s">
        <v>9084</v>
      </c>
      <c r="AS70" s="5" t="s">
        <v>9084</v>
      </c>
      <c r="AT70" s="5" t="s">
        <v>9084</v>
      </c>
      <c r="AU70" s="5" t="s">
        <v>9500</v>
      </c>
      <c r="AV70" s="5">
        <v>2022</v>
      </c>
      <c r="AW70" s="5">
        <v>19</v>
      </c>
      <c r="AX70" s="5">
        <v>4</v>
      </c>
      <c r="AY70" s="5" t="s">
        <v>9084</v>
      </c>
      <c r="AZ70" s="5" t="s">
        <v>9084</v>
      </c>
      <c r="BA70" s="5" t="s">
        <v>9084</v>
      </c>
      <c r="BB70" s="5" t="s">
        <v>9084</v>
      </c>
      <c r="BC70" s="5">
        <v>3896</v>
      </c>
      <c r="BD70" s="5">
        <v>3907</v>
      </c>
      <c r="BE70" s="5" t="s">
        <v>9084</v>
      </c>
      <c r="BF70" s="5" t="s">
        <v>557</v>
      </c>
      <c r="BG70" s="5" t="str">
        <f>HYPERLINK("http://dx.doi.org/10.1109/TNSM.2022.3204851","http://dx.doi.org/10.1109/TNSM.2022.3204851")</f>
        <v>http://dx.doi.org/10.1109/TNSM.2022.3204851</v>
      </c>
      <c r="BH70" s="5" t="s">
        <v>9084</v>
      </c>
      <c r="BI70" s="5" t="s">
        <v>9084</v>
      </c>
      <c r="BJ70" s="5" t="s">
        <v>9084</v>
      </c>
      <c r="BK70" s="5" t="s">
        <v>9084</v>
      </c>
      <c r="BL70" s="5" t="s">
        <v>9084</v>
      </c>
      <c r="BM70" s="5" t="s">
        <v>9084</v>
      </c>
      <c r="BN70" s="5" t="s">
        <v>9084</v>
      </c>
      <c r="BO70" s="5" t="s">
        <v>9084</v>
      </c>
      <c r="BP70" s="5" t="s">
        <v>9084</v>
      </c>
      <c r="BQ70" s="5" t="s">
        <v>9084</v>
      </c>
      <c r="BR70" s="5" t="s">
        <v>9084</v>
      </c>
      <c r="BS70" s="5" t="s">
        <v>9084</v>
      </c>
      <c r="BT70" s="5" t="s">
        <v>11203</v>
      </c>
      <c r="BU70" s="5" t="str">
        <f>HYPERLINK("https%3A%2F%2Fwww.webofscience.com%2Fwos%2Fwoscc%2Ffull-record%2FWOS:000966546100001","View Full Record in Web of Science")</f>
        <v>View Full Record in Web of Science</v>
      </c>
    </row>
    <row r="71" spans="1:73" x14ac:dyDescent="0.35">
      <c r="A71" s="5" t="s">
        <v>11761</v>
      </c>
      <c r="B71" s="5" t="s">
        <v>9095</v>
      </c>
      <c r="C71" s="5" t="s">
        <v>11202</v>
      </c>
      <c r="D71" s="5" t="s">
        <v>9084</v>
      </c>
      <c r="E71" s="5" t="s">
        <v>9084</v>
      </c>
      <c r="F71" s="5" t="s">
        <v>9084</v>
      </c>
      <c r="G71" s="5" t="s">
        <v>11201</v>
      </c>
      <c r="H71" s="5" t="s">
        <v>9084</v>
      </c>
      <c r="I71" s="5" t="s">
        <v>9084</v>
      </c>
      <c r="J71" s="5" t="s">
        <v>8544</v>
      </c>
      <c r="K71" s="5" t="s">
        <v>9496</v>
      </c>
      <c r="L71" s="5" t="s">
        <v>9084</v>
      </c>
      <c r="M71" s="5" t="s">
        <v>9084</v>
      </c>
      <c r="N71" s="5" t="s">
        <v>9084</v>
      </c>
      <c r="O71" s="5" t="s">
        <v>9084</v>
      </c>
      <c r="P71" s="5" t="s">
        <v>9084</v>
      </c>
      <c r="Q71" s="5" t="s">
        <v>9084</v>
      </c>
      <c r="R71" s="5" t="s">
        <v>9084</v>
      </c>
      <c r="S71" s="5" t="s">
        <v>9084</v>
      </c>
      <c r="T71" s="5" t="s">
        <v>9084</v>
      </c>
      <c r="U71" s="5" t="s">
        <v>9084</v>
      </c>
      <c r="V71" s="5" t="s">
        <v>9084</v>
      </c>
      <c r="W71" s="5" t="s">
        <v>11200</v>
      </c>
      <c r="X71" s="5" t="s">
        <v>9084</v>
      </c>
      <c r="Y71" s="5" t="s">
        <v>9084</v>
      </c>
      <c r="Z71" s="5" t="s">
        <v>9084</v>
      </c>
      <c r="AA71" s="5" t="s">
        <v>9084</v>
      </c>
      <c r="AB71" s="5" t="s">
        <v>11199</v>
      </c>
      <c r="AC71" s="5" t="s">
        <v>11198</v>
      </c>
      <c r="AD71" s="5" t="s">
        <v>9084</v>
      </c>
      <c r="AE71" s="5" t="s">
        <v>9084</v>
      </c>
      <c r="AF71" s="5" t="s">
        <v>9084</v>
      </c>
      <c r="AG71" s="5" t="s">
        <v>9084</v>
      </c>
      <c r="AH71" s="5" t="s">
        <v>9084</v>
      </c>
      <c r="AI71" s="5" t="s">
        <v>9084</v>
      </c>
      <c r="AJ71" s="5" t="s">
        <v>9084</v>
      </c>
      <c r="AK71" s="5" t="s">
        <v>9084</v>
      </c>
      <c r="AL71" s="5" t="s">
        <v>9084</v>
      </c>
      <c r="AM71" s="5" t="s">
        <v>9084</v>
      </c>
      <c r="AN71" s="5" t="s">
        <v>9084</v>
      </c>
      <c r="AO71" s="5" t="s">
        <v>9084</v>
      </c>
      <c r="AP71" s="5" t="s">
        <v>9084</v>
      </c>
      <c r="AQ71" s="5" t="s">
        <v>9492</v>
      </c>
      <c r="AR71" s="5" t="s">
        <v>9084</v>
      </c>
      <c r="AS71" s="5" t="s">
        <v>9084</v>
      </c>
      <c r="AT71" s="5" t="s">
        <v>9084</v>
      </c>
      <c r="AU71" s="5" t="s">
        <v>9084</v>
      </c>
      <c r="AV71" s="5">
        <v>2024</v>
      </c>
      <c r="AW71" s="5">
        <v>6</v>
      </c>
      <c r="AX71" s="5" t="s">
        <v>9084</v>
      </c>
      <c r="AY71" s="5" t="s">
        <v>9084</v>
      </c>
      <c r="AZ71" s="5" t="s">
        <v>9084</v>
      </c>
      <c r="BA71" s="5" t="s">
        <v>9084</v>
      </c>
      <c r="BB71" s="5" t="s">
        <v>9084</v>
      </c>
      <c r="BC71" s="5" t="s">
        <v>9084</v>
      </c>
      <c r="BD71" s="5" t="s">
        <v>9084</v>
      </c>
      <c r="BE71" s="5" t="s">
        <v>8543</v>
      </c>
      <c r="BF71" s="5" t="s">
        <v>8542</v>
      </c>
      <c r="BG71" s="5" t="str">
        <f>HYPERLINK("http://dx.doi.org/10.1017/dap.2024.63","http://dx.doi.org/10.1017/dap.2024.63")</f>
        <v>http://dx.doi.org/10.1017/dap.2024.63</v>
      </c>
      <c r="BH71" s="5" t="s">
        <v>9084</v>
      </c>
      <c r="BI71" s="5" t="s">
        <v>9084</v>
      </c>
      <c r="BJ71" s="5" t="s">
        <v>9084</v>
      </c>
      <c r="BK71" s="5" t="s">
        <v>9084</v>
      </c>
      <c r="BL71" s="5" t="s">
        <v>9084</v>
      </c>
      <c r="BM71" s="5" t="s">
        <v>9084</v>
      </c>
      <c r="BN71" s="5" t="s">
        <v>9084</v>
      </c>
      <c r="BO71" s="5" t="s">
        <v>9084</v>
      </c>
      <c r="BP71" s="5" t="s">
        <v>9084</v>
      </c>
      <c r="BQ71" s="5" t="s">
        <v>9084</v>
      </c>
      <c r="BR71" s="5" t="s">
        <v>9084</v>
      </c>
      <c r="BS71" s="5" t="s">
        <v>9084</v>
      </c>
      <c r="BT71" s="5" t="s">
        <v>11197</v>
      </c>
      <c r="BU71" s="5" t="str">
        <f>HYPERLINK("https%3A%2F%2Fwww.webofscience.com%2Fwos%2Fwoscc%2Ffull-record%2FWOS:001364815900001","View Full Record in Web of Science")</f>
        <v>View Full Record in Web of Science</v>
      </c>
    </row>
    <row r="72" spans="1:73" x14ac:dyDescent="0.35">
      <c r="A72" s="5" t="s">
        <v>11761</v>
      </c>
      <c r="B72" s="5" t="s">
        <v>9095</v>
      </c>
      <c r="C72" s="5" t="s">
        <v>11196</v>
      </c>
      <c r="D72" s="5" t="s">
        <v>9084</v>
      </c>
      <c r="E72" s="5" t="s">
        <v>9084</v>
      </c>
      <c r="F72" s="5" t="s">
        <v>9084</v>
      </c>
      <c r="G72" s="5" t="s">
        <v>11195</v>
      </c>
      <c r="H72" s="5" t="s">
        <v>9084</v>
      </c>
      <c r="I72" s="5" t="s">
        <v>9084</v>
      </c>
      <c r="J72" s="5" t="s">
        <v>571</v>
      </c>
      <c r="K72" s="5" t="s">
        <v>9742</v>
      </c>
      <c r="L72" s="5" t="s">
        <v>9084</v>
      </c>
      <c r="M72" s="5" t="s">
        <v>9084</v>
      </c>
      <c r="N72" s="5" t="s">
        <v>9084</v>
      </c>
      <c r="O72" s="5" t="s">
        <v>9084</v>
      </c>
      <c r="P72" s="5" t="s">
        <v>9084</v>
      </c>
      <c r="Q72" s="5" t="s">
        <v>9084</v>
      </c>
      <c r="R72" s="5" t="s">
        <v>9084</v>
      </c>
      <c r="S72" s="5" t="s">
        <v>9084</v>
      </c>
      <c r="T72" s="5" t="s">
        <v>9084</v>
      </c>
      <c r="U72" s="5" t="s">
        <v>9084</v>
      </c>
      <c r="V72" s="5" t="s">
        <v>9084</v>
      </c>
      <c r="W72" s="5" t="s">
        <v>568</v>
      </c>
      <c r="X72" s="5" t="s">
        <v>9084</v>
      </c>
      <c r="Y72" s="5" t="s">
        <v>9084</v>
      </c>
      <c r="Z72" s="5" t="s">
        <v>9084</v>
      </c>
      <c r="AA72" s="5" t="s">
        <v>9084</v>
      </c>
      <c r="AB72" s="5" t="s">
        <v>11194</v>
      </c>
      <c r="AC72" s="5" t="s">
        <v>9740</v>
      </c>
      <c r="AD72" s="5" t="s">
        <v>9084</v>
      </c>
      <c r="AE72" s="5" t="s">
        <v>9084</v>
      </c>
      <c r="AF72" s="5" t="s">
        <v>9084</v>
      </c>
      <c r="AG72" s="5" t="s">
        <v>9084</v>
      </c>
      <c r="AH72" s="5" t="s">
        <v>9084</v>
      </c>
      <c r="AI72" s="5" t="s">
        <v>9084</v>
      </c>
      <c r="AJ72" s="5" t="s">
        <v>9084</v>
      </c>
      <c r="AK72" s="5" t="s">
        <v>9084</v>
      </c>
      <c r="AL72" s="5" t="s">
        <v>9084</v>
      </c>
      <c r="AM72" s="5" t="s">
        <v>9084</v>
      </c>
      <c r="AN72" s="5" t="s">
        <v>9084</v>
      </c>
      <c r="AO72" s="5" t="s">
        <v>9084</v>
      </c>
      <c r="AP72" s="5" t="s">
        <v>9739</v>
      </c>
      <c r="AQ72" s="5" t="s">
        <v>447</v>
      </c>
      <c r="AR72" s="5" t="s">
        <v>9084</v>
      </c>
      <c r="AS72" s="5" t="s">
        <v>9084</v>
      </c>
      <c r="AT72" s="5" t="s">
        <v>9084</v>
      </c>
      <c r="AU72" s="5" t="s">
        <v>9334</v>
      </c>
      <c r="AV72" s="5">
        <v>2020</v>
      </c>
      <c r="AW72" s="5">
        <v>16</v>
      </c>
      <c r="AX72" s="5">
        <v>1</v>
      </c>
      <c r="AY72" s="5" t="s">
        <v>9084</v>
      </c>
      <c r="AZ72" s="5" t="s">
        <v>9084</v>
      </c>
      <c r="BA72" s="5" t="s">
        <v>9084</v>
      </c>
      <c r="BB72" s="5" t="s">
        <v>9084</v>
      </c>
      <c r="BC72" s="5">
        <v>183</v>
      </c>
      <c r="BD72" s="5">
        <v>192</v>
      </c>
      <c r="BE72" s="5" t="s">
        <v>9084</v>
      </c>
      <c r="BF72" s="5" t="s">
        <v>567</v>
      </c>
      <c r="BG72" s="5" t="str">
        <f>HYPERLINK("http://dx.doi.org/10.1109/TII.2019.2915846","http://dx.doi.org/10.1109/TII.2019.2915846")</f>
        <v>http://dx.doi.org/10.1109/TII.2019.2915846</v>
      </c>
      <c r="BH72" s="5" t="s">
        <v>9084</v>
      </c>
      <c r="BI72" s="5" t="s">
        <v>9084</v>
      </c>
      <c r="BJ72" s="5" t="s">
        <v>9084</v>
      </c>
      <c r="BK72" s="5" t="s">
        <v>9084</v>
      </c>
      <c r="BL72" s="5" t="s">
        <v>9084</v>
      </c>
      <c r="BM72" s="5" t="s">
        <v>9084</v>
      </c>
      <c r="BN72" s="5" t="s">
        <v>9084</v>
      </c>
      <c r="BO72" s="5" t="s">
        <v>9084</v>
      </c>
      <c r="BP72" s="5" t="s">
        <v>9084</v>
      </c>
      <c r="BQ72" s="5" t="s">
        <v>9084</v>
      </c>
      <c r="BR72" s="5" t="s">
        <v>9084</v>
      </c>
      <c r="BS72" s="5" t="s">
        <v>9084</v>
      </c>
      <c r="BT72" s="5" t="s">
        <v>11193</v>
      </c>
      <c r="BU72" s="5" t="str">
        <f>HYPERLINK("https%3A%2F%2Fwww.webofscience.com%2Fwos%2Fwoscc%2Ffull-record%2FWOS:000508428900017","View Full Record in Web of Science")</f>
        <v>View Full Record in Web of Science</v>
      </c>
    </row>
    <row r="73" spans="1:73" x14ac:dyDescent="0.35">
      <c r="A73" s="5" t="s">
        <v>11761</v>
      </c>
      <c r="B73" s="5" t="s">
        <v>9095</v>
      </c>
      <c r="C73" s="5" t="s">
        <v>11192</v>
      </c>
      <c r="D73" s="5" t="s">
        <v>9084</v>
      </c>
      <c r="E73" s="5" t="s">
        <v>9084</v>
      </c>
      <c r="F73" s="5" t="s">
        <v>9084</v>
      </c>
      <c r="G73" s="5" t="s">
        <v>11191</v>
      </c>
      <c r="H73" s="5" t="s">
        <v>9084</v>
      </c>
      <c r="I73" s="5" t="s">
        <v>9084</v>
      </c>
      <c r="J73" s="5" t="s">
        <v>8121</v>
      </c>
      <c r="K73" s="5" t="s">
        <v>10254</v>
      </c>
      <c r="L73" s="5" t="s">
        <v>9084</v>
      </c>
      <c r="M73" s="5" t="s">
        <v>9084</v>
      </c>
      <c r="N73" s="5" t="s">
        <v>9084</v>
      </c>
      <c r="O73" s="5" t="s">
        <v>9084</v>
      </c>
      <c r="P73" s="5" t="s">
        <v>9084</v>
      </c>
      <c r="Q73" s="5" t="s">
        <v>9084</v>
      </c>
      <c r="R73" s="5" t="s">
        <v>9084</v>
      </c>
      <c r="S73" s="5" t="s">
        <v>9084</v>
      </c>
      <c r="T73" s="5" t="s">
        <v>9084</v>
      </c>
      <c r="U73" s="5" t="s">
        <v>9084</v>
      </c>
      <c r="V73" s="5" t="s">
        <v>9084</v>
      </c>
      <c r="W73" s="5" t="s">
        <v>11190</v>
      </c>
      <c r="X73" s="5" t="s">
        <v>9084</v>
      </c>
      <c r="Y73" s="5" t="s">
        <v>9084</v>
      </c>
      <c r="Z73" s="5" t="s">
        <v>9084</v>
      </c>
      <c r="AA73" s="5" t="s">
        <v>9084</v>
      </c>
      <c r="AB73" s="5" t="s">
        <v>11189</v>
      </c>
      <c r="AC73" s="5" t="s">
        <v>11188</v>
      </c>
      <c r="AD73" s="5" t="s">
        <v>9084</v>
      </c>
      <c r="AE73" s="5" t="s">
        <v>9084</v>
      </c>
      <c r="AF73" s="5" t="s">
        <v>9084</v>
      </c>
      <c r="AG73" s="5" t="s">
        <v>9084</v>
      </c>
      <c r="AH73" s="5" t="s">
        <v>9084</v>
      </c>
      <c r="AI73" s="5" t="s">
        <v>9084</v>
      </c>
      <c r="AJ73" s="5" t="s">
        <v>9084</v>
      </c>
      <c r="AK73" s="5" t="s">
        <v>9084</v>
      </c>
      <c r="AL73" s="5" t="s">
        <v>9084</v>
      </c>
      <c r="AM73" s="5" t="s">
        <v>9084</v>
      </c>
      <c r="AN73" s="5" t="s">
        <v>9084</v>
      </c>
      <c r="AO73" s="5" t="s">
        <v>9084</v>
      </c>
      <c r="AP73" s="5" t="s">
        <v>9084</v>
      </c>
      <c r="AQ73" s="5" t="s">
        <v>10250</v>
      </c>
      <c r="AR73" s="5" t="s">
        <v>9084</v>
      </c>
      <c r="AS73" s="5" t="s">
        <v>9084</v>
      </c>
      <c r="AT73" s="5" t="s">
        <v>9084</v>
      </c>
      <c r="AU73" s="5" t="s">
        <v>9596</v>
      </c>
      <c r="AV73" s="5">
        <v>2022</v>
      </c>
      <c r="AW73" s="5">
        <v>7</v>
      </c>
      <c r="AX73" s="5">
        <v>4</v>
      </c>
      <c r="AY73" s="5" t="s">
        <v>9084</v>
      </c>
      <c r="AZ73" s="5" t="s">
        <v>9084</v>
      </c>
      <c r="BA73" s="5" t="s">
        <v>9084</v>
      </c>
      <c r="BB73" s="5" t="s">
        <v>9084</v>
      </c>
      <c r="BC73" s="5" t="s">
        <v>9084</v>
      </c>
      <c r="BD73" s="5" t="s">
        <v>9084</v>
      </c>
      <c r="BE73" s="5">
        <v>39</v>
      </c>
      <c r="BF73" s="5" t="s">
        <v>8120</v>
      </c>
      <c r="BG73" s="5" t="str">
        <f>HYPERLINK("http://dx.doi.org/10.3390/data7040039","http://dx.doi.org/10.3390/data7040039")</f>
        <v>http://dx.doi.org/10.3390/data7040039</v>
      </c>
      <c r="BH73" s="5" t="s">
        <v>9084</v>
      </c>
      <c r="BI73" s="5" t="s">
        <v>9084</v>
      </c>
      <c r="BJ73" s="5" t="s">
        <v>9084</v>
      </c>
      <c r="BK73" s="5" t="s">
        <v>9084</v>
      </c>
      <c r="BL73" s="5" t="s">
        <v>9084</v>
      </c>
      <c r="BM73" s="5" t="s">
        <v>9084</v>
      </c>
      <c r="BN73" s="5" t="s">
        <v>9084</v>
      </c>
      <c r="BO73" s="5" t="s">
        <v>9084</v>
      </c>
      <c r="BP73" s="5" t="s">
        <v>9084</v>
      </c>
      <c r="BQ73" s="5" t="s">
        <v>9084</v>
      </c>
      <c r="BR73" s="5" t="s">
        <v>9084</v>
      </c>
      <c r="BS73" s="5" t="s">
        <v>9084</v>
      </c>
      <c r="BT73" s="5" t="s">
        <v>11187</v>
      </c>
      <c r="BU73" s="5" t="str">
        <f>HYPERLINK("https%3A%2F%2Fwww.webofscience.com%2Fwos%2Fwoscc%2Ffull-record%2FWOS:000786960700001","View Full Record in Web of Science")</f>
        <v>View Full Record in Web of Science</v>
      </c>
    </row>
    <row r="74" spans="1:73" x14ac:dyDescent="0.35">
      <c r="A74" s="5" t="s">
        <v>11761</v>
      </c>
      <c r="B74" s="5" t="s">
        <v>9095</v>
      </c>
      <c r="C74" s="5" t="s">
        <v>11186</v>
      </c>
      <c r="D74" s="5" t="s">
        <v>9084</v>
      </c>
      <c r="E74" s="5" t="s">
        <v>9084</v>
      </c>
      <c r="F74" s="5" t="s">
        <v>9084</v>
      </c>
      <c r="G74" s="5" t="s">
        <v>11185</v>
      </c>
      <c r="H74" s="5" t="s">
        <v>9084</v>
      </c>
      <c r="I74" s="5" t="s">
        <v>9084</v>
      </c>
      <c r="J74" s="5" t="s">
        <v>6785</v>
      </c>
      <c r="K74" s="5" t="s">
        <v>11184</v>
      </c>
      <c r="L74" s="5" t="s">
        <v>9084</v>
      </c>
      <c r="M74" s="5" t="s">
        <v>9084</v>
      </c>
      <c r="N74" s="5" t="s">
        <v>9084</v>
      </c>
      <c r="O74" s="5" t="s">
        <v>9084</v>
      </c>
      <c r="P74" s="5" t="s">
        <v>9084</v>
      </c>
      <c r="Q74" s="5" t="s">
        <v>9084</v>
      </c>
      <c r="R74" s="5" t="s">
        <v>9084</v>
      </c>
      <c r="S74" s="5" t="s">
        <v>9084</v>
      </c>
      <c r="T74" s="5" t="s">
        <v>9084</v>
      </c>
      <c r="U74" s="5" t="s">
        <v>9084</v>
      </c>
      <c r="V74" s="5" t="s">
        <v>9084</v>
      </c>
      <c r="W74" s="5" t="s">
        <v>11183</v>
      </c>
      <c r="X74" s="5" t="s">
        <v>9084</v>
      </c>
      <c r="Y74" s="5" t="s">
        <v>9084</v>
      </c>
      <c r="Z74" s="5" t="s">
        <v>9084</v>
      </c>
      <c r="AA74" s="5" t="s">
        <v>9084</v>
      </c>
      <c r="AB74" s="5" t="s">
        <v>9084</v>
      </c>
      <c r="AC74" s="5" t="s">
        <v>11182</v>
      </c>
      <c r="AD74" s="5" t="s">
        <v>9084</v>
      </c>
      <c r="AE74" s="5" t="s">
        <v>9084</v>
      </c>
      <c r="AF74" s="5" t="s">
        <v>9084</v>
      </c>
      <c r="AG74" s="5" t="s">
        <v>9084</v>
      </c>
      <c r="AH74" s="5" t="s">
        <v>9084</v>
      </c>
      <c r="AI74" s="5" t="s">
        <v>9084</v>
      </c>
      <c r="AJ74" s="5" t="s">
        <v>9084</v>
      </c>
      <c r="AK74" s="5" t="s">
        <v>9084</v>
      </c>
      <c r="AL74" s="5" t="s">
        <v>9084</v>
      </c>
      <c r="AM74" s="5" t="s">
        <v>9084</v>
      </c>
      <c r="AN74" s="5" t="s">
        <v>9084</v>
      </c>
      <c r="AO74" s="5" t="s">
        <v>9084</v>
      </c>
      <c r="AP74" s="5" t="s">
        <v>11181</v>
      </c>
      <c r="AQ74" s="5" t="s">
        <v>11180</v>
      </c>
      <c r="AR74" s="5" t="s">
        <v>9084</v>
      </c>
      <c r="AS74" s="5" t="s">
        <v>9084</v>
      </c>
      <c r="AT74" s="5" t="s">
        <v>9084</v>
      </c>
      <c r="AU74" s="5" t="s">
        <v>11179</v>
      </c>
      <c r="AV74" s="5">
        <v>2021</v>
      </c>
      <c r="AW74" s="5">
        <v>75</v>
      </c>
      <c r="AX74" s="5" t="s">
        <v>9084</v>
      </c>
      <c r="AY74" s="5" t="s">
        <v>9084</v>
      </c>
      <c r="AZ74" s="5">
        <v>1</v>
      </c>
      <c r="BA74" s="5" t="s">
        <v>9439</v>
      </c>
      <c r="BB74" s="5" t="s">
        <v>9084</v>
      </c>
      <c r="BC74" s="5" t="s">
        <v>11178</v>
      </c>
      <c r="BD74" s="5" t="s">
        <v>11177</v>
      </c>
      <c r="BE74" s="5" t="s">
        <v>9084</v>
      </c>
      <c r="BF74" s="5" t="s">
        <v>6782</v>
      </c>
      <c r="BG74" s="5" t="str">
        <f>HYPERLINK("http://dx.doi.org/10.1080/00324728.2021.1969031","http://dx.doi.org/10.1080/00324728.2021.1969031")</f>
        <v>http://dx.doi.org/10.1080/00324728.2021.1969031</v>
      </c>
      <c r="BH74" s="5" t="s">
        <v>9084</v>
      </c>
      <c r="BI74" s="5" t="s">
        <v>9084</v>
      </c>
      <c r="BJ74" s="5" t="s">
        <v>9084</v>
      </c>
      <c r="BK74" s="5" t="s">
        <v>9084</v>
      </c>
      <c r="BL74" s="5" t="s">
        <v>9084</v>
      </c>
      <c r="BM74" s="5" t="s">
        <v>9084</v>
      </c>
      <c r="BN74" s="5" t="s">
        <v>9084</v>
      </c>
      <c r="BO74" s="5">
        <v>34902280</v>
      </c>
      <c r="BP74" s="5" t="s">
        <v>9084</v>
      </c>
      <c r="BQ74" s="5" t="s">
        <v>9084</v>
      </c>
      <c r="BR74" s="5" t="s">
        <v>9084</v>
      </c>
      <c r="BS74" s="5" t="s">
        <v>9084</v>
      </c>
      <c r="BT74" s="5" t="s">
        <v>11176</v>
      </c>
      <c r="BU74" s="5" t="str">
        <f>HYPERLINK("https%3A%2F%2Fwww.webofscience.com%2Fwos%2Fwoscc%2Ffull-record%2FWOS:000729612300004","View Full Record in Web of Science")</f>
        <v>View Full Record in Web of Science</v>
      </c>
    </row>
    <row r="75" spans="1:73" x14ac:dyDescent="0.35">
      <c r="A75" s="5" t="s">
        <v>11761</v>
      </c>
      <c r="B75" s="5" t="s">
        <v>9095</v>
      </c>
      <c r="C75" s="5" t="s">
        <v>11175</v>
      </c>
      <c r="D75" s="5" t="s">
        <v>9084</v>
      </c>
      <c r="E75" s="5" t="s">
        <v>9084</v>
      </c>
      <c r="F75" s="5" t="s">
        <v>9084</v>
      </c>
      <c r="G75" s="5" t="s">
        <v>11174</v>
      </c>
      <c r="H75" s="5" t="s">
        <v>9084</v>
      </c>
      <c r="I75" s="5" t="s">
        <v>9084</v>
      </c>
      <c r="J75" s="5" t="s">
        <v>11173</v>
      </c>
      <c r="K75" s="5" t="s">
        <v>11172</v>
      </c>
      <c r="L75" s="5" t="s">
        <v>9084</v>
      </c>
      <c r="M75" s="5" t="s">
        <v>9084</v>
      </c>
      <c r="N75" s="5" t="s">
        <v>9084</v>
      </c>
      <c r="O75" s="5" t="s">
        <v>9084</v>
      </c>
      <c r="P75" s="5" t="s">
        <v>9084</v>
      </c>
      <c r="Q75" s="5" t="s">
        <v>9084</v>
      </c>
      <c r="R75" s="5" t="s">
        <v>9084</v>
      </c>
      <c r="S75" s="5" t="s">
        <v>9084</v>
      </c>
      <c r="T75" s="5" t="s">
        <v>9084</v>
      </c>
      <c r="U75" s="5" t="s">
        <v>9084</v>
      </c>
      <c r="V75" s="5" t="s">
        <v>9084</v>
      </c>
      <c r="W75" s="5" t="s">
        <v>11171</v>
      </c>
      <c r="X75" s="5" t="s">
        <v>9084</v>
      </c>
      <c r="Y75" s="5" t="s">
        <v>9084</v>
      </c>
      <c r="Z75" s="5" t="s">
        <v>9084</v>
      </c>
      <c r="AA75" s="5" t="s">
        <v>9084</v>
      </c>
      <c r="AB75" s="5" t="s">
        <v>11170</v>
      </c>
      <c r="AC75" s="5" t="s">
        <v>11169</v>
      </c>
      <c r="AD75" s="5" t="s">
        <v>9084</v>
      </c>
      <c r="AE75" s="5" t="s">
        <v>9084</v>
      </c>
      <c r="AF75" s="5" t="s">
        <v>9084</v>
      </c>
      <c r="AG75" s="5" t="s">
        <v>9084</v>
      </c>
      <c r="AH75" s="5" t="s">
        <v>9084</v>
      </c>
      <c r="AI75" s="5" t="s">
        <v>9084</v>
      </c>
      <c r="AJ75" s="5" t="s">
        <v>9084</v>
      </c>
      <c r="AK75" s="5" t="s">
        <v>9084</v>
      </c>
      <c r="AL75" s="5" t="s">
        <v>9084</v>
      </c>
      <c r="AM75" s="5" t="s">
        <v>9084</v>
      </c>
      <c r="AN75" s="5" t="s">
        <v>9084</v>
      </c>
      <c r="AO75" s="5" t="s">
        <v>9084</v>
      </c>
      <c r="AP75" s="5" t="s">
        <v>11168</v>
      </c>
      <c r="AQ75" s="5" t="s">
        <v>9084</v>
      </c>
      <c r="AR75" s="5" t="s">
        <v>9084</v>
      </c>
      <c r="AS75" s="5" t="s">
        <v>9084</v>
      </c>
      <c r="AT75" s="5" t="s">
        <v>9084</v>
      </c>
      <c r="AU75" s="5" t="s">
        <v>9696</v>
      </c>
      <c r="AV75" s="5">
        <v>2023</v>
      </c>
      <c r="AW75" s="5">
        <v>13</v>
      </c>
      <c r="AX75" s="5">
        <v>9</v>
      </c>
      <c r="AY75" s="5" t="s">
        <v>9084</v>
      </c>
      <c r="AZ75" s="5" t="s">
        <v>9084</v>
      </c>
      <c r="BA75" s="5" t="s">
        <v>9084</v>
      </c>
      <c r="BB75" s="5" t="s">
        <v>9084</v>
      </c>
      <c r="BC75" s="5" t="s">
        <v>9084</v>
      </c>
      <c r="BD75" s="5" t="s">
        <v>9084</v>
      </c>
      <c r="BE75" s="5" t="s">
        <v>7893</v>
      </c>
      <c r="BF75" s="5" t="s">
        <v>7892</v>
      </c>
      <c r="BG75" s="5" t="str">
        <f>HYPERLINK("http://dx.doi.org/10.1136/bmjopen-2023-071616","http://dx.doi.org/10.1136/bmjopen-2023-071616")</f>
        <v>http://dx.doi.org/10.1136/bmjopen-2023-071616</v>
      </c>
      <c r="BH75" s="5" t="s">
        <v>9084</v>
      </c>
      <c r="BI75" s="5" t="s">
        <v>9084</v>
      </c>
      <c r="BJ75" s="5" t="s">
        <v>9084</v>
      </c>
      <c r="BK75" s="5" t="s">
        <v>9084</v>
      </c>
      <c r="BL75" s="5" t="s">
        <v>9084</v>
      </c>
      <c r="BM75" s="5" t="s">
        <v>9084</v>
      </c>
      <c r="BN75" s="5" t="s">
        <v>9084</v>
      </c>
      <c r="BO75" s="5">
        <v>37734897</v>
      </c>
      <c r="BP75" s="5" t="s">
        <v>9084</v>
      </c>
      <c r="BQ75" s="5" t="s">
        <v>9084</v>
      </c>
      <c r="BR75" s="5" t="s">
        <v>9084</v>
      </c>
      <c r="BS75" s="5" t="s">
        <v>9084</v>
      </c>
      <c r="BT75" s="5" t="s">
        <v>11167</v>
      </c>
      <c r="BU75" s="5" t="str">
        <f>HYPERLINK("https%3A%2F%2Fwww.webofscience.com%2Fwos%2Fwoscc%2Ffull-record%2FWOS:001072843300028","View Full Record in Web of Science")</f>
        <v>View Full Record in Web of Science</v>
      </c>
    </row>
    <row r="76" spans="1:73" x14ac:dyDescent="0.35">
      <c r="A76" s="5" t="s">
        <v>11761</v>
      </c>
      <c r="B76" s="5" t="s">
        <v>9095</v>
      </c>
      <c r="C76" s="5" t="s">
        <v>11166</v>
      </c>
      <c r="D76" s="5" t="s">
        <v>9084</v>
      </c>
      <c r="E76" s="5" t="s">
        <v>9084</v>
      </c>
      <c r="F76" s="5" t="s">
        <v>9084</v>
      </c>
      <c r="G76" s="5" t="s">
        <v>11165</v>
      </c>
      <c r="H76" s="5" t="s">
        <v>9084</v>
      </c>
      <c r="I76" s="5" t="s">
        <v>9084</v>
      </c>
      <c r="J76" s="5" t="s">
        <v>6014</v>
      </c>
      <c r="K76" s="5" t="s">
        <v>10970</v>
      </c>
      <c r="L76" s="5" t="s">
        <v>9084</v>
      </c>
      <c r="M76" s="5" t="s">
        <v>9084</v>
      </c>
      <c r="N76" s="5" t="s">
        <v>9084</v>
      </c>
      <c r="O76" s="5" t="s">
        <v>9084</v>
      </c>
      <c r="P76" s="5" t="s">
        <v>9084</v>
      </c>
      <c r="Q76" s="5" t="s">
        <v>9084</v>
      </c>
      <c r="R76" s="5" t="s">
        <v>9084</v>
      </c>
      <c r="S76" s="5" t="s">
        <v>9084</v>
      </c>
      <c r="T76" s="5" t="s">
        <v>9084</v>
      </c>
      <c r="U76" s="5" t="s">
        <v>9084</v>
      </c>
      <c r="V76" s="5" t="s">
        <v>9084</v>
      </c>
      <c r="W76" s="5" t="s">
        <v>11164</v>
      </c>
      <c r="X76" s="5" t="s">
        <v>9084</v>
      </c>
      <c r="Y76" s="5" t="s">
        <v>9084</v>
      </c>
      <c r="Z76" s="5" t="s">
        <v>9084</v>
      </c>
      <c r="AA76" s="5" t="s">
        <v>9084</v>
      </c>
      <c r="AB76" s="5" t="s">
        <v>11163</v>
      </c>
      <c r="AC76" s="5" t="s">
        <v>11162</v>
      </c>
      <c r="AD76" s="5" t="s">
        <v>9084</v>
      </c>
      <c r="AE76" s="5" t="s">
        <v>9084</v>
      </c>
      <c r="AF76" s="5" t="s">
        <v>9084</v>
      </c>
      <c r="AG76" s="5" t="s">
        <v>9084</v>
      </c>
      <c r="AH76" s="5" t="s">
        <v>9084</v>
      </c>
      <c r="AI76" s="5" t="s">
        <v>9084</v>
      </c>
      <c r="AJ76" s="5" t="s">
        <v>9084</v>
      </c>
      <c r="AK76" s="5" t="s">
        <v>9084</v>
      </c>
      <c r="AL76" s="5" t="s">
        <v>9084</v>
      </c>
      <c r="AM76" s="5" t="s">
        <v>9084</v>
      </c>
      <c r="AN76" s="5" t="s">
        <v>9084</v>
      </c>
      <c r="AO76" s="5" t="s">
        <v>9084</v>
      </c>
      <c r="AP76" s="5" t="s">
        <v>10968</v>
      </c>
      <c r="AQ76" s="5" t="s">
        <v>10967</v>
      </c>
      <c r="AR76" s="5" t="s">
        <v>9084</v>
      </c>
      <c r="AS76" s="5" t="s">
        <v>9084</v>
      </c>
      <c r="AT76" s="5" t="s">
        <v>9084</v>
      </c>
      <c r="AU76" s="5" t="s">
        <v>9084</v>
      </c>
      <c r="AV76" s="5">
        <v>2020</v>
      </c>
      <c r="AW76" s="5">
        <v>25</v>
      </c>
      <c r="AX76" s="5">
        <v>3</v>
      </c>
      <c r="AY76" s="5" t="s">
        <v>9084</v>
      </c>
      <c r="AZ76" s="5" t="s">
        <v>9084</v>
      </c>
      <c r="BA76" s="5" t="s">
        <v>9084</v>
      </c>
      <c r="BB76" s="5" t="s">
        <v>9084</v>
      </c>
      <c r="BC76" s="5">
        <v>377</v>
      </c>
      <c r="BD76" s="5">
        <v>402</v>
      </c>
      <c r="BE76" s="5" t="s">
        <v>9084</v>
      </c>
      <c r="BF76" s="5" t="s">
        <v>6012</v>
      </c>
      <c r="BG76" s="5" t="str">
        <f>HYPERLINK("http://dx.doi.org/10.3233/IP-190195","http://dx.doi.org/10.3233/IP-190195")</f>
        <v>http://dx.doi.org/10.3233/IP-190195</v>
      </c>
      <c r="BH76" s="5" t="s">
        <v>9084</v>
      </c>
      <c r="BI76" s="5" t="s">
        <v>9084</v>
      </c>
      <c r="BJ76" s="5" t="s">
        <v>9084</v>
      </c>
      <c r="BK76" s="5" t="s">
        <v>9084</v>
      </c>
      <c r="BL76" s="5" t="s">
        <v>9084</v>
      </c>
      <c r="BM76" s="5" t="s">
        <v>9084</v>
      </c>
      <c r="BN76" s="5" t="s">
        <v>9084</v>
      </c>
      <c r="BO76" s="5" t="s">
        <v>9084</v>
      </c>
      <c r="BP76" s="5" t="s">
        <v>9084</v>
      </c>
      <c r="BQ76" s="5" t="s">
        <v>9084</v>
      </c>
      <c r="BR76" s="5" t="s">
        <v>9084</v>
      </c>
      <c r="BS76" s="5" t="s">
        <v>9084</v>
      </c>
      <c r="BT76" s="5" t="s">
        <v>11161</v>
      </c>
      <c r="BU76" s="5" t="str">
        <f>HYPERLINK("https%3A%2F%2Fwww.webofscience.com%2Fwos%2Fwoscc%2Ffull-record%2FWOS:000568946200008","View Full Record in Web of Science")</f>
        <v>View Full Record in Web of Science</v>
      </c>
    </row>
    <row r="77" spans="1:73" x14ac:dyDescent="0.35">
      <c r="A77" s="5" t="s">
        <v>11761</v>
      </c>
      <c r="B77" s="5" t="s">
        <v>9095</v>
      </c>
      <c r="C77" s="5" t="s">
        <v>11160</v>
      </c>
      <c r="D77" s="5" t="s">
        <v>9084</v>
      </c>
      <c r="E77" s="5" t="s">
        <v>9084</v>
      </c>
      <c r="F77" s="5" t="s">
        <v>9084</v>
      </c>
      <c r="G77" s="5" t="s">
        <v>11159</v>
      </c>
      <c r="H77" s="5" t="s">
        <v>9084</v>
      </c>
      <c r="I77" s="5" t="s">
        <v>9084</v>
      </c>
      <c r="J77" s="5" t="s">
        <v>11158</v>
      </c>
      <c r="K77" s="5" t="s">
        <v>10479</v>
      </c>
      <c r="L77" s="5" t="s">
        <v>9084</v>
      </c>
      <c r="M77" s="5" t="s">
        <v>9084</v>
      </c>
      <c r="N77" s="5" t="s">
        <v>9084</v>
      </c>
      <c r="O77" s="5" t="s">
        <v>9084</v>
      </c>
      <c r="P77" s="5" t="s">
        <v>9084</v>
      </c>
      <c r="Q77" s="5" t="s">
        <v>9084</v>
      </c>
      <c r="R77" s="5" t="s">
        <v>9084</v>
      </c>
      <c r="S77" s="5" t="s">
        <v>9084</v>
      </c>
      <c r="T77" s="5" t="s">
        <v>9084</v>
      </c>
      <c r="U77" s="5" t="s">
        <v>9084</v>
      </c>
      <c r="V77" s="5" t="s">
        <v>9084</v>
      </c>
      <c r="W77" s="5" t="s">
        <v>11157</v>
      </c>
      <c r="X77" s="5" t="s">
        <v>9084</v>
      </c>
      <c r="Y77" s="5" t="s">
        <v>9084</v>
      </c>
      <c r="Z77" s="5" t="s">
        <v>9084</v>
      </c>
      <c r="AA77" s="5" t="s">
        <v>9084</v>
      </c>
      <c r="AB77" s="5" t="s">
        <v>11156</v>
      </c>
      <c r="AC77" s="5" t="s">
        <v>11155</v>
      </c>
      <c r="AD77" s="5" t="s">
        <v>9084</v>
      </c>
      <c r="AE77" s="5" t="s">
        <v>9084</v>
      </c>
      <c r="AF77" s="5" t="s">
        <v>9084</v>
      </c>
      <c r="AG77" s="5" t="s">
        <v>9084</v>
      </c>
      <c r="AH77" s="5" t="s">
        <v>9084</v>
      </c>
      <c r="AI77" s="5" t="s">
        <v>9084</v>
      </c>
      <c r="AJ77" s="5" t="s">
        <v>9084</v>
      </c>
      <c r="AK77" s="5" t="s">
        <v>9084</v>
      </c>
      <c r="AL77" s="5" t="s">
        <v>9084</v>
      </c>
      <c r="AM77" s="5" t="s">
        <v>9084</v>
      </c>
      <c r="AN77" s="5" t="s">
        <v>9084</v>
      </c>
      <c r="AO77" s="5" t="s">
        <v>9084</v>
      </c>
      <c r="AP77" s="5" t="s">
        <v>10476</v>
      </c>
      <c r="AQ77" s="5" t="s">
        <v>9084</v>
      </c>
      <c r="AR77" s="5" t="s">
        <v>9084</v>
      </c>
      <c r="AS77" s="5" t="s">
        <v>9084</v>
      </c>
      <c r="AT77" s="5" t="s">
        <v>9084</v>
      </c>
      <c r="AU77" s="5" t="s">
        <v>9084</v>
      </c>
      <c r="AV77" s="5">
        <v>2020</v>
      </c>
      <c r="AW77" s="5">
        <v>47</v>
      </c>
      <c r="AX77" s="5" t="s">
        <v>9084</v>
      </c>
      <c r="AY77" s="5" t="s">
        <v>9084</v>
      </c>
      <c r="AZ77" s="5" t="s">
        <v>9084</v>
      </c>
      <c r="BA77" s="5" t="s">
        <v>9084</v>
      </c>
      <c r="BB77" s="5" t="s">
        <v>9084</v>
      </c>
      <c r="BC77" s="5">
        <v>596</v>
      </c>
      <c r="BD77" s="5">
        <v>627</v>
      </c>
      <c r="BE77" s="5" t="s">
        <v>9084</v>
      </c>
      <c r="BF77" s="5" t="s">
        <v>7023</v>
      </c>
      <c r="BG77" s="5" t="str">
        <f>HYPERLINK("http://dx.doi.org/10.17705/1CAIS.04728","http://dx.doi.org/10.17705/1CAIS.04728")</f>
        <v>http://dx.doi.org/10.17705/1CAIS.04728</v>
      </c>
      <c r="BH77" s="5" t="s">
        <v>9084</v>
      </c>
      <c r="BI77" s="5" t="s">
        <v>9084</v>
      </c>
      <c r="BJ77" s="5" t="s">
        <v>9084</v>
      </c>
      <c r="BK77" s="5" t="s">
        <v>9084</v>
      </c>
      <c r="BL77" s="5" t="s">
        <v>9084</v>
      </c>
      <c r="BM77" s="5" t="s">
        <v>9084</v>
      </c>
      <c r="BN77" s="5" t="s">
        <v>9084</v>
      </c>
      <c r="BO77" s="5" t="s">
        <v>9084</v>
      </c>
      <c r="BP77" s="5" t="s">
        <v>9084</v>
      </c>
      <c r="BQ77" s="5" t="s">
        <v>9084</v>
      </c>
      <c r="BR77" s="5" t="s">
        <v>9084</v>
      </c>
      <c r="BS77" s="5" t="s">
        <v>9084</v>
      </c>
      <c r="BT77" s="5" t="s">
        <v>11154</v>
      </c>
      <c r="BU77" s="5" t="str">
        <f>HYPERLINK("https%3A%2F%2Fwww.webofscience.com%2Fwos%2Fwoscc%2Ffull-record%2FWOS:000613701500009","View Full Record in Web of Science")</f>
        <v>View Full Record in Web of Science</v>
      </c>
    </row>
    <row r="78" spans="1:73" x14ac:dyDescent="0.35">
      <c r="A78" s="5" t="s">
        <v>11761</v>
      </c>
      <c r="B78" s="5" t="s">
        <v>9095</v>
      </c>
      <c r="C78" s="5" t="s">
        <v>10179</v>
      </c>
      <c r="D78" s="5" t="s">
        <v>9084</v>
      </c>
      <c r="E78" s="5" t="s">
        <v>9084</v>
      </c>
      <c r="F78" s="5" t="s">
        <v>9084</v>
      </c>
      <c r="G78" s="5" t="s">
        <v>5279</v>
      </c>
      <c r="H78" s="5" t="s">
        <v>9084</v>
      </c>
      <c r="I78" s="5" t="s">
        <v>9084</v>
      </c>
      <c r="J78" s="5" t="s">
        <v>30</v>
      </c>
      <c r="K78" s="5" t="s">
        <v>11153</v>
      </c>
      <c r="L78" s="5" t="s">
        <v>9084</v>
      </c>
      <c r="M78" s="5" t="s">
        <v>9084</v>
      </c>
      <c r="N78" s="5" t="s">
        <v>9084</v>
      </c>
      <c r="O78" s="5" t="s">
        <v>9084</v>
      </c>
      <c r="P78" s="5" t="s">
        <v>9084</v>
      </c>
      <c r="Q78" s="5" t="s">
        <v>9084</v>
      </c>
      <c r="R78" s="5" t="s">
        <v>9084</v>
      </c>
      <c r="S78" s="5" t="s">
        <v>9084</v>
      </c>
      <c r="T78" s="5" t="s">
        <v>9084</v>
      </c>
      <c r="U78" s="5" t="s">
        <v>9084</v>
      </c>
      <c r="V78" s="5" t="s">
        <v>9084</v>
      </c>
      <c r="W78" s="5" t="s">
        <v>11152</v>
      </c>
      <c r="X78" s="5" t="s">
        <v>9084</v>
      </c>
      <c r="Y78" s="5" t="s">
        <v>9084</v>
      </c>
      <c r="Z78" s="5" t="s">
        <v>9084</v>
      </c>
      <c r="AA78" s="5" t="s">
        <v>9084</v>
      </c>
      <c r="AB78" s="5" t="s">
        <v>10176</v>
      </c>
      <c r="AC78" s="5" t="s">
        <v>10175</v>
      </c>
      <c r="AD78" s="5" t="s">
        <v>9084</v>
      </c>
      <c r="AE78" s="5" t="s">
        <v>9084</v>
      </c>
      <c r="AF78" s="5" t="s">
        <v>9084</v>
      </c>
      <c r="AG78" s="5" t="s">
        <v>9084</v>
      </c>
      <c r="AH78" s="5" t="s">
        <v>9084</v>
      </c>
      <c r="AI78" s="5" t="s">
        <v>9084</v>
      </c>
      <c r="AJ78" s="5" t="s">
        <v>9084</v>
      </c>
      <c r="AK78" s="5" t="s">
        <v>9084</v>
      </c>
      <c r="AL78" s="5" t="s">
        <v>9084</v>
      </c>
      <c r="AM78" s="5" t="s">
        <v>9084</v>
      </c>
      <c r="AN78" s="5" t="s">
        <v>9084</v>
      </c>
      <c r="AO78" s="5" t="s">
        <v>9084</v>
      </c>
      <c r="AP78" s="5" t="s">
        <v>33</v>
      </c>
      <c r="AQ78" s="5" t="s">
        <v>9084</v>
      </c>
      <c r="AR78" s="5" t="s">
        <v>9084</v>
      </c>
      <c r="AS78" s="5" t="s">
        <v>9084</v>
      </c>
      <c r="AT78" s="5" t="s">
        <v>9084</v>
      </c>
      <c r="AU78" s="5" t="s">
        <v>9302</v>
      </c>
      <c r="AV78" s="5">
        <v>2021</v>
      </c>
      <c r="AW78" s="5">
        <v>13</v>
      </c>
      <c r="AX78" s="5">
        <v>2</v>
      </c>
      <c r="AY78" s="5" t="s">
        <v>9084</v>
      </c>
      <c r="AZ78" s="5" t="s">
        <v>9084</v>
      </c>
      <c r="BA78" s="5" t="s">
        <v>9084</v>
      </c>
      <c r="BB78" s="5" t="s">
        <v>9084</v>
      </c>
      <c r="BC78" s="5" t="s">
        <v>9084</v>
      </c>
      <c r="BD78" s="5" t="s">
        <v>9084</v>
      </c>
      <c r="BE78" s="5">
        <v>8</v>
      </c>
      <c r="BF78" s="5" t="s">
        <v>35</v>
      </c>
      <c r="BG78" s="5" t="str">
        <f>HYPERLINK("http://dx.doi.org/10.1145/3425709","http://dx.doi.org/10.1145/3425709")</f>
        <v>http://dx.doi.org/10.1145/3425709</v>
      </c>
      <c r="BH78" s="5" t="s">
        <v>9084</v>
      </c>
      <c r="BI78" s="5" t="s">
        <v>9084</v>
      </c>
      <c r="BJ78" s="5" t="s">
        <v>9084</v>
      </c>
      <c r="BK78" s="5" t="s">
        <v>9084</v>
      </c>
      <c r="BL78" s="5" t="s">
        <v>9084</v>
      </c>
      <c r="BM78" s="5" t="s">
        <v>9084</v>
      </c>
      <c r="BN78" s="5" t="s">
        <v>9084</v>
      </c>
      <c r="BO78" s="5" t="s">
        <v>9084</v>
      </c>
      <c r="BP78" s="5" t="s">
        <v>9084</v>
      </c>
      <c r="BQ78" s="5" t="s">
        <v>9084</v>
      </c>
      <c r="BR78" s="5" t="s">
        <v>9084</v>
      </c>
      <c r="BS78" s="5" t="s">
        <v>9084</v>
      </c>
      <c r="BT78" s="5" t="s">
        <v>11151</v>
      </c>
      <c r="BU78" s="5" t="str">
        <f>HYPERLINK("https%3A%2F%2Fwww.webofscience.com%2Fwos%2Fwoscc%2Ffull-record%2FWOS:000669865000003","View Full Record in Web of Science")</f>
        <v>View Full Record in Web of Science</v>
      </c>
    </row>
    <row r="79" spans="1:73" x14ac:dyDescent="0.35">
      <c r="A79" s="5" t="s">
        <v>11761</v>
      </c>
      <c r="B79" s="5" t="s">
        <v>9095</v>
      </c>
      <c r="C79" s="5" t="s">
        <v>11150</v>
      </c>
      <c r="D79" s="5" t="s">
        <v>9084</v>
      </c>
      <c r="E79" s="5" t="s">
        <v>9084</v>
      </c>
      <c r="F79" s="5" t="s">
        <v>9084</v>
      </c>
      <c r="G79" s="5" t="s">
        <v>11149</v>
      </c>
      <c r="H79" s="5" t="s">
        <v>9084</v>
      </c>
      <c r="I79" s="5" t="s">
        <v>9084</v>
      </c>
      <c r="J79" s="5" t="s">
        <v>11148</v>
      </c>
      <c r="K79" s="5" t="s">
        <v>11147</v>
      </c>
      <c r="L79" s="5" t="s">
        <v>9084</v>
      </c>
      <c r="M79" s="5" t="s">
        <v>9084</v>
      </c>
      <c r="N79" s="5" t="s">
        <v>9084</v>
      </c>
      <c r="O79" s="5" t="s">
        <v>9084</v>
      </c>
      <c r="P79" s="5" t="s">
        <v>9084</v>
      </c>
      <c r="Q79" s="5" t="s">
        <v>9084</v>
      </c>
      <c r="R79" s="5" t="s">
        <v>9084</v>
      </c>
      <c r="S79" s="5" t="s">
        <v>9084</v>
      </c>
      <c r="T79" s="5" t="s">
        <v>9084</v>
      </c>
      <c r="U79" s="5" t="s">
        <v>9084</v>
      </c>
      <c r="V79" s="5" t="s">
        <v>9084</v>
      </c>
      <c r="W79" s="5" t="s">
        <v>11146</v>
      </c>
      <c r="X79" s="5" t="s">
        <v>9084</v>
      </c>
      <c r="Y79" s="5" t="s">
        <v>9084</v>
      </c>
      <c r="Z79" s="5" t="s">
        <v>9084</v>
      </c>
      <c r="AA79" s="5" t="s">
        <v>9084</v>
      </c>
      <c r="AB79" s="5" t="s">
        <v>9084</v>
      </c>
      <c r="AC79" s="5" t="s">
        <v>9084</v>
      </c>
      <c r="AD79" s="5" t="s">
        <v>9084</v>
      </c>
      <c r="AE79" s="5" t="s">
        <v>9084</v>
      </c>
      <c r="AF79" s="5" t="s">
        <v>9084</v>
      </c>
      <c r="AG79" s="5" t="s">
        <v>9084</v>
      </c>
      <c r="AH79" s="5" t="s">
        <v>9084</v>
      </c>
      <c r="AI79" s="5" t="s">
        <v>9084</v>
      </c>
      <c r="AJ79" s="5" t="s">
        <v>9084</v>
      </c>
      <c r="AK79" s="5" t="s">
        <v>9084</v>
      </c>
      <c r="AL79" s="5" t="s">
        <v>9084</v>
      </c>
      <c r="AM79" s="5" t="s">
        <v>9084</v>
      </c>
      <c r="AN79" s="5" t="s">
        <v>9084</v>
      </c>
      <c r="AO79" s="5" t="s">
        <v>9084</v>
      </c>
      <c r="AP79" s="5" t="s">
        <v>11145</v>
      </c>
      <c r="AQ79" s="5" t="s">
        <v>11144</v>
      </c>
      <c r="AR79" s="5" t="s">
        <v>9084</v>
      </c>
      <c r="AS79" s="5" t="s">
        <v>9084</v>
      </c>
      <c r="AT79" s="5" t="s">
        <v>9084</v>
      </c>
      <c r="AU79" s="5" t="s">
        <v>11143</v>
      </c>
      <c r="AV79" s="5">
        <v>2022</v>
      </c>
      <c r="AW79" s="5">
        <v>2022</v>
      </c>
      <c r="AX79" s="5" t="s">
        <v>9084</v>
      </c>
      <c r="AY79" s="5" t="s">
        <v>9084</v>
      </c>
      <c r="AZ79" s="5" t="s">
        <v>9084</v>
      </c>
      <c r="BA79" s="5" t="s">
        <v>9084</v>
      </c>
      <c r="BB79" s="5" t="s">
        <v>9084</v>
      </c>
      <c r="BC79" s="5" t="s">
        <v>9084</v>
      </c>
      <c r="BD79" s="5" t="s">
        <v>9084</v>
      </c>
      <c r="BE79" s="5">
        <v>3179915</v>
      </c>
      <c r="BF79" s="5" t="s">
        <v>11142</v>
      </c>
      <c r="BG79" s="5" t="str">
        <f>HYPERLINK("http://dx.doi.org/10.1155/2022/3179915","http://dx.doi.org/10.1155/2022/3179915")</f>
        <v>http://dx.doi.org/10.1155/2022/3179915</v>
      </c>
      <c r="BH79" s="5" t="s">
        <v>9084</v>
      </c>
      <c r="BI79" s="5" t="s">
        <v>9084</v>
      </c>
      <c r="BJ79" s="5" t="s">
        <v>9084</v>
      </c>
      <c r="BK79" s="5" t="s">
        <v>9084</v>
      </c>
      <c r="BL79" s="5" t="s">
        <v>9084</v>
      </c>
      <c r="BM79" s="5" t="s">
        <v>9084</v>
      </c>
      <c r="BN79" s="5" t="s">
        <v>9084</v>
      </c>
      <c r="BO79" s="5" t="s">
        <v>9084</v>
      </c>
      <c r="BP79" s="5" t="s">
        <v>9084</v>
      </c>
      <c r="BQ79" s="5" t="s">
        <v>9084</v>
      </c>
      <c r="BR79" s="5" t="s">
        <v>9084</v>
      </c>
      <c r="BS79" s="5" t="s">
        <v>9084</v>
      </c>
      <c r="BT79" s="5" t="s">
        <v>11141</v>
      </c>
      <c r="BU79" s="5" t="str">
        <f>HYPERLINK("https%3A%2F%2Fwww.webofscience.com%2Fwos%2Fwoscc%2Ffull-record%2FWOS:000863163800004","View Full Record in Web of Science")</f>
        <v>View Full Record in Web of Science</v>
      </c>
    </row>
    <row r="80" spans="1:73" x14ac:dyDescent="0.35">
      <c r="A80" s="5" t="s">
        <v>11761</v>
      </c>
      <c r="B80" s="5" t="s">
        <v>9095</v>
      </c>
      <c r="C80" s="5" t="s">
        <v>11140</v>
      </c>
      <c r="D80" s="5" t="s">
        <v>9084</v>
      </c>
      <c r="E80" s="5" t="s">
        <v>9084</v>
      </c>
      <c r="F80" s="5" t="s">
        <v>9084</v>
      </c>
      <c r="G80" s="5" t="s">
        <v>11139</v>
      </c>
      <c r="H80" s="5" t="s">
        <v>9084</v>
      </c>
      <c r="I80" s="5" t="s">
        <v>9084</v>
      </c>
      <c r="J80" s="5" t="s">
        <v>6775</v>
      </c>
      <c r="K80" s="5" t="s">
        <v>11138</v>
      </c>
      <c r="L80" s="5" t="s">
        <v>9084</v>
      </c>
      <c r="M80" s="5" t="s">
        <v>9084</v>
      </c>
      <c r="N80" s="5" t="s">
        <v>9084</v>
      </c>
      <c r="O80" s="5" t="s">
        <v>9084</v>
      </c>
      <c r="P80" s="5" t="s">
        <v>9084</v>
      </c>
      <c r="Q80" s="5" t="s">
        <v>9084</v>
      </c>
      <c r="R80" s="5" t="s">
        <v>9084</v>
      </c>
      <c r="S80" s="5" t="s">
        <v>9084</v>
      </c>
      <c r="T80" s="5" t="s">
        <v>9084</v>
      </c>
      <c r="U80" s="5" t="s">
        <v>9084</v>
      </c>
      <c r="V80" s="5" t="s">
        <v>9084</v>
      </c>
      <c r="W80" s="5" t="s">
        <v>11137</v>
      </c>
      <c r="X80" s="5" t="s">
        <v>9084</v>
      </c>
      <c r="Y80" s="5" t="s">
        <v>9084</v>
      </c>
      <c r="Z80" s="5" t="s">
        <v>9084</v>
      </c>
      <c r="AA80" s="5" t="s">
        <v>9084</v>
      </c>
      <c r="AB80" s="5" t="s">
        <v>9084</v>
      </c>
      <c r="AC80" s="5" t="s">
        <v>11136</v>
      </c>
      <c r="AD80" s="5" t="s">
        <v>9084</v>
      </c>
      <c r="AE80" s="5" t="s">
        <v>9084</v>
      </c>
      <c r="AF80" s="5" t="s">
        <v>9084</v>
      </c>
      <c r="AG80" s="5" t="s">
        <v>9084</v>
      </c>
      <c r="AH80" s="5" t="s">
        <v>9084</v>
      </c>
      <c r="AI80" s="5" t="s">
        <v>9084</v>
      </c>
      <c r="AJ80" s="5" t="s">
        <v>9084</v>
      </c>
      <c r="AK80" s="5" t="s">
        <v>9084</v>
      </c>
      <c r="AL80" s="5" t="s">
        <v>9084</v>
      </c>
      <c r="AM80" s="5" t="s">
        <v>9084</v>
      </c>
      <c r="AN80" s="5" t="s">
        <v>9084</v>
      </c>
      <c r="AO80" s="5" t="s">
        <v>9084</v>
      </c>
      <c r="AP80" s="5" t="s">
        <v>11135</v>
      </c>
      <c r="AQ80" s="5" t="s">
        <v>9084</v>
      </c>
      <c r="AR80" s="5" t="s">
        <v>9084</v>
      </c>
      <c r="AS80" s="5" t="s">
        <v>9084</v>
      </c>
      <c r="AT80" s="5" t="s">
        <v>9084</v>
      </c>
      <c r="AU80" s="5" t="s">
        <v>9420</v>
      </c>
      <c r="AV80" s="5">
        <v>2021</v>
      </c>
      <c r="AW80" s="5">
        <v>7</v>
      </c>
      <c r="AX80" s="5" t="s">
        <v>9084</v>
      </c>
      <c r="AY80" s="5" t="s">
        <v>9084</v>
      </c>
      <c r="AZ80" s="5" t="s">
        <v>9084</v>
      </c>
      <c r="BA80" s="5" t="s">
        <v>9084</v>
      </c>
      <c r="BB80" s="5" t="s">
        <v>9084</v>
      </c>
      <c r="BC80" s="5" t="s">
        <v>9084</v>
      </c>
      <c r="BD80" s="5" t="s">
        <v>9084</v>
      </c>
      <c r="BE80" s="5">
        <v>2.0552076211050168E+16</v>
      </c>
      <c r="BF80" s="5" t="s">
        <v>6773</v>
      </c>
      <c r="BG80" s="5" t="str">
        <f>HYPERLINK("http://dx.doi.org/10.1177/20552076211050167","http://dx.doi.org/10.1177/20552076211050167")</f>
        <v>http://dx.doi.org/10.1177/20552076211050167</v>
      </c>
      <c r="BH80" s="5" t="s">
        <v>9084</v>
      </c>
      <c r="BI80" s="5" t="s">
        <v>9084</v>
      </c>
      <c r="BJ80" s="5" t="s">
        <v>9084</v>
      </c>
      <c r="BK80" s="5" t="s">
        <v>9084</v>
      </c>
      <c r="BL80" s="5" t="s">
        <v>9084</v>
      </c>
      <c r="BM80" s="5" t="s">
        <v>9084</v>
      </c>
      <c r="BN80" s="5" t="s">
        <v>9084</v>
      </c>
      <c r="BO80" s="5">
        <v>34777853</v>
      </c>
      <c r="BP80" s="5" t="s">
        <v>9084</v>
      </c>
      <c r="BQ80" s="5" t="s">
        <v>9084</v>
      </c>
      <c r="BR80" s="5" t="s">
        <v>9084</v>
      </c>
      <c r="BS80" s="5" t="s">
        <v>9084</v>
      </c>
      <c r="BT80" s="5" t="s">
        <v>11134</v>
      </c>
      <c r="BU80" s="5" t="str">
        <f>HYPERLINK("https%3A%2F%2Fwww.webofscience.com%2Fwos%2Fwoscc%2Ffull-record%2FWOS:000717576500001","View Full Record in Web of Science")</f>
        <v>View Full Record in Web of Science</v>
      </c>
    </row>
    <row r="81" spans="1:73" x14ac:dyDescent="0.35">
      <c r="A81" s="5" t="s">
        <v>11761</v>
      </c>
      <c r="B81" s="5" t="s">
        <v>9095</v>
      </c>
      <c r="C81" s="5" t="s">
        <v>11133</v>
      </c>
      <c r="D81" s="5" t="s">
        <v>9084</v>
      </c>
      <c r="E81" s="5" t="s">
        <v>9084</v>
      </c>
      <c r="F81" s="5" t="s">
        <v>9084</v>
      </c>
      <c r="G81" s="5" t="s">
        <v>11132</v>
      </c>
      <c r="H81" s="5" t="s">
        <v>9084</v>
      </c>
      <c r="I81" s="5" t="s">
        <v>9084</v>
      </c>
      <c r="J81" s="5" t="s">
        <v>11131</v>
      </c>
      <c r="K81" s="5" t="s">
        <v>11130</v>
      </c>
      <c r="L81" s="5" t="s">
        <v>9084</v>
      </c>
      <c r="M81" s="5" t="s">
        <v>9084</v>
      </c>
      <c r="N81" s="5" t="s">
        <v>9084</v>
      </c>
      <c r="O81" s="5" t="s">
        <v>9084</v>
      </c>
      <c r="P81" s="5" t="s">
        <v>9084</v>
      </c>
      <c r="Q81" s="5" t="s">
        <v>9084</v>
      </c>
      <c r="R81" s="5" t="s">
        <v>9084</v>
      </c>
      <c r="S81" s="5" t="s">
        <v>9084</v>
      </c>
      <c r="T81" s="5" t="s">
        <v>9084</v>
      </c>
      <c r="U81" s="5" t="s">
        <v>9084</v>
      </c>
      <c r="V81" s="5" t="s">
        <v>9084</v>
      </c>
      <c r="W81" s="5" t="s">
        <v>11129</v>
      </c>
      <c r="X81" s="5" t="s">
        <v>9084</v>
      </c>
      <c r="Y81" s="5" t="s">
        <v>9084</v>
      </c>
      <c r="Z81" s="5" t="s">
        <v>9084</v>
      </c>
      <c r="AA81" s="5" t="s">
        <v>9084</v>
      </c>
      <c r="AB81" s="5" t="s">
        <v>11128</v>
      </c>
      <c r="AC81" s="5" t="s">
        <v>9084</v>
      </c>
      <c r="AD81" s="5" t="s">
        <v>9084</v>
      </c>
      <c r="AE81" s="5" t="s">
        <v>9084</v>
      </c>
      <c r="AF81" s="5" t="s">
        <v>9084</v>
      </c>
      <c r="AG81" s="5" t="s">
        <v>9084</v>
      </c>
      <c r="AH81" s="5" t="s">
        <v>9084</v>
      </c>
      <c r="AI81" s="5" t="s">
        <v>9084</v>
      </c>
      <c r="AJ81" s="5" t="s">
        <v>9084</v>
      </c>
      <c r="AK81" s="5" t="s">
        <v>9084</v>
      </c>
      <c r="AL81" s="5" t="s">
        <v>9084</v>
      </c>
      <c r="AM81" s="5" t="s">
        <v>9084</v>
      </c>
      <c r="AN81" s="5" t="s">
        <v>9084</v>
      </c>
      <c r="AO81" s="5" t="s">
        <v>9084</v>
      </c>
      <c r="AP81" s="5" t="s">
        <v>11127</v>
      </c>
      <c r="AQ81" s="5" t="s">
        <v>9084</v>
      </c>
      <c r="AR81" s="5" t="s">
        <v>9084</v>
      </c>
      <c r="AS81" s="5" t="s">
        <v>9084</v>
      </c>
      <c r="AT81" s="5" t="s">
        <v>9084</v>
      </c>
      <c r="AU81" s="5" t="s">
        <v>9334</v>
      </c>
      <c r="AV81" s="5">
        <v>2024</v>
      </c>
      <c r="AW81" s="5">
        <v>20</v>
      </c>
      <c r="AX81" s="5">
        <v>1</v>
      </c>
      <c r="AY81" s="5" t="s">
        <v>9084</v>
      </c>
      <c r="AZ81" s="5" t="s">
        <v>9084</v>
      </c>
      <c r="BA81" s="5" t="s">
        <v>9439</v>
      </c>
      <c r="BB81" s="5" t="s">
        <v>9084</v>
      </c>
      <c r="BC81" s="5">
        <v>29</v>
      </c>
      <c r="BD81" s="5">
        <v>46</v>
      </c>
      <c r="BE81" s="5" t="s">
        <v>9084</v>
      </c>
      <c r="BF81" s="5" t="s">
        <v>9084</v>
      </c>
      <c r="BG81" s="5" t="s">
        <v>9084</v>
      </c>
      <c r="BH81" s="5" t="s">
        <v>9084</v>
      </c>
      <c r="BI81" s="5" t="s">
        <v>9084</v>
      </c>
      <c r="BJ81" s="5" t="s">
        <v>9084</v>
      </c>
      <c r="BK81" s="5" t="s">
        <v>9084</v>
      </c>
      <c r="BL81" s="5" t="s">
        <v>9084</v>
      </c>
      <c r="BM81" s="5" t="s">
        <v>9084</v>
      </c>
      <c r="BN81" s="5" t="s">
        <v>9084</v>
      </c>
      <c r="BO81" s="5" t="s">
        <v>9084</v>
      </c>
      <c r="BP81" s="5" t="s">
        <v>9084</v>
      </c>
      <c r="BQ81" s="5" t="s">
        <v>9084</v>
      </c>
      <c r="BR81" s="5" t="s">
        <v>9084</v>
      </c>
      <c r="BS81" s="5" t="s">
        <v>9084</v>
      </c>
      <c r="BT81" s="5" t="s">
        <v>11126</v>
      </c>
      <c r="BU81" s="5" t="str">
        <f>HYPERLINK("https%3A%2F%2Fwww.webofscience.com%2Fwos%2Fwoscc%2Ffull-record%2FWOS:001209057500009","View Full Record in Web of Science")</f>
        <v>View Full Record in Web of Science</v>
      </c>
    </row>
    <row r="82" spans="1:73" x14ac:dyDescent="0.35">
      <c r="A82" s="5" t="s">
        <v>11761</v>
      </c>
      <c r="B82" s="5" t="s">
        <v>9095</v>
      </c>
      <c r="C82" s="5" t="s">
        <v>11125</v>
      </c>
      <c r="D82" s="5" t="s">
        <v>9084</v>
      </c>
      <c r="E82" s="5" t="s">
        <v>9084</v>
      </c>
      <c r="F82" s="5" t="s">
        <v>9084</v>
      </c>
      <c r="G82" s="5" t="s">
        <v>11124</v>
      </c>
      <c r="H82" s="5" t="s">
        <v>9084</v>
      </c>
      <c r="I82" s="5" t="s">
        <v>9084</v>
      </c>
      <c r="J82" s="5" t="s">
        <v>11123</v>
      </c>
      <c r="K82" s="5" t="s">
        <v>11122</v>
      </c>
      <c r="L82" s="5" t="s">
        <v>9084</v>
      </c>
      <c r="M82" s="5" t="s">
        <v>9084</v>
      </c>
      <c r="N82" s="5" t="s">
        <v>9084</v>
      </c>
      <c r="O82" s="5" t="s">
        <v>9084</v>
      </c>
      <c r="P82" s="5" t="s">
        <v>9084</v>
      </c>
      <c r="Q82" s="5" t="s">
        <v>9084</v>
      </c>
      <c r="R82" s="5" t="s">
        <v>9084</v>
      </c>
      <c r="S82" s="5" t="s">
        <v>9084</v>
      </c>
      <c r="T82" s="5" t="s">
        <v>9084</v>
      </c>
      <c r="U82" s="5" t="s">
        <v>9084</v>
      </c>
      <c r="V82" s="5" t="s">
        <v>9084</v>
      </c>
      <c r="W82" s="5" t="s">
        <v>3094</v>
      </c>
      <c r="X82" s="5" t="s">
        <v>9084</v>
      </c>
      <c r="Y82" s="5" t="s">
        <v>9084</v>
      </c>
      <c r="Z82" s="5" t="s">
        <v>9084</v>
      </c>
      <c r="AA82" s="5" t="s">
        <v>9084</v>
      </c>
      <c r="AB82" s="5" t="s">
        <v>11121</v>
      </c>
      <c r="AC82" s="5" t="s">
        <v>11120</v>
      </c>
      <c r="AD82" s="5" t="s">
        <v>9084</v>
      </c>
      <c r="AE82" s="5" t="s">
        <v>9084</v>
      </c>
      <c r="AF82" s="5" t="s">
        <v>9084</v>
      </c>
      <c r="AG82" s="5" t="s">
        <v>9084</v>
      </c>
      <c r="AH82" s="5" t="s">
        <v>9084</v>
      </c>
      <c r="AI82" s="5" t="s">
        <v>9084</v>
      </c>
      <c r="AJ82" s="5" t="s">
        <v>9084</v>
      </c>
      <c r="AK82" s="5" t="s">
        <v>9084</v>
      </c>
      <c r="AL82" s="5" t="s">
        <v>9084</v>
      </c>
      <c r="AM82" s="5" t="s">
        <v>9084</v>
      </c>
      <c r="AN82" s="5" t="s">
        <v>9084</v>
      </c>
      <c r="AO82" s="5" t="s">
        <v>9084</v>
      </c>
      <c r="AP82" s="5" t="s">
        <v>11119</v>
      </c>
      <c r="AQ82" s="5" t="s">
        <v>11118</v>
      </c>
      <c r="AR82" s="5" t="s">
        <v>9084</v>
      </c>
      <c r="AS82" s="5" t="s">
        <v>9084</v>
      </c>
      <c r="AT82" s="5" t="s">
        <v>9084</v>
      </c>
      <c r="AU82" s="5" t="s">
        <v>9302</v>
      </c>
      <c r="AV82" s="5">
        <v>2023</v>
      </c>
      <c r="AW82" s="5">
        <v>33</v>
      </c>
      <c r="AX82" s="5" t="s">
        <v>9084</v>
      </c>
      <c r="AY82" s="5" t="s">
        <v>9084</v>
      </c>
      <c r="AZ82" s="5" t="s">
        <v>9084</v>
      </c>
      <c r="BA82" s="5" t="s">
        <v>9084</v>
      </c>
      <c r="BB82" s="5" t="s">
        <v>9084</v>
      </c>
      <c r="BC82" s="5" t="s">
        <v>9084</v>
      </c>
      <c r="BD82" s="5" t="s">
        <v>9084</v>
      </c>
      <c r="BE82" s="5">
        <v>100438</v>
      </c>
      <c r="BF82" s="5" t="s">
        <v>8047</v>
      </c>
      <c r="BG82" s="5" t="str">
        <f>HYPERLINK("http://dx.doi.org/10.1016/j.jii.2023.100438","http://dx.doi.org/10.1016/j.jii.2023.100438")</f>
        <v>http://dx.doi.org/10.1016/j.jii.2023.100438</v>
      </c>
      <c r="BH82" s="5" t="s">
        <v>9084</v>
      </c>
      <c r="BI82" s="5" t="s">
        <v>10194</v>
      </c>
      <c r="BJ82" s="5" t="s">
        <v>9084</v>
      </c>
      <c r="BK82" s="5" t="s">
        <v>9084</v>
      </c>
      <c r="BL82" s="5" t="s">
        <v>9084</v>
      </c>
      <c r="BM82" s="5" t="s">
        <v>9084</v>
      </c>
      <c r="BN82" s="5" t="s">
        <v>9084</v>
      </c>
      <c r="BO82" s="5" t="s">
        <v>9084</v>
      </c>
      <c r="BP82" s="5" t="s">
        <v>9084</v>
      </c>
      <c r="BQ82" s="5" t="s">
        <v>9084</v>
      </c>
      <c r="BR82" s="5" t="s">
        <v>9084</v>
      </c>
      <c r="BS82" s="5" t="s">
        <v>9084</v>
      </c>
      <c r="BT82" s="5" t="s">
        <v>11117</v>
      </c>
      <c r="BU82" s="5" t="str">
        <f>HYPERLINK("https%3A%2F%2Fwww.webofscience.com%2Fwos%2Fwoscc%2Ffull-record%2FWOS:001042402300001","View Full Record in Web of Science")</f>
        <v>View Full Record in Web of Science</v>
      </c>
    </row>
    <row r="83" spans="1:73" x14ac:dyDescent="0.35">
      <c r="A83" s="5" t="s">
        <v>11761</v>
      </c>
      <c r="B83" s="5" t="s">
        <v>9095</v>
      </c>
      <c r="C83" s="5" t="s">
        <v>11116</v>
      </c>
      <c r="D83" s="5" t="s">
        <v>9084</v>
      </c>
      <c r="E83" s="5" t="s">
        <v>9084</v>
      </c>
      <c r="F83" s="5" t="s">
        <v>9084</v>
      </c>
      <c r="G83" s="5" t="s">
        <v>11115</v>
      </c>
      <c r="H83" s="5" t="s">
        <v>9084</v>
      </c>
      <c r="I83" s="5" t="s">
        <v>9084</v>
      </c>
      <c r="J83" s="5" t="s">
        <v>11114</v>
      </c>
      <c r="K83" s="5" t="s">
        <v>11113</v>
      </c>
      <c r="L83" s="5" t="s">
        <v>9084</v>
      </c>
      <c r="M83" s="5" t="s">
        <v>9084</v>
      </c>
      <c r="N83" s="5" t="s">
        <v>9084</v>
      </c>
      <c r="O83" s="5" t="s">
        <v>9084</v>
      </c>
      <c r="P83" s="5" t="s">
        <v>9084</v>
      </c>
      <c r="Q83" s="5" t="s">
        <v>9084</v>
      </c>
      <c r="R83" s="5" t="s">
        <v>9084</v>
      </c>
      <c r="S83" s="5" t="s">
        <v>9084</v>
      </c>
      <c r="T83" s="5" t="s">
        <v>9084</v>
      </c>
      <c r="U83" s="5" t="s">
        <v>9084</v>
      </c>
      <c r="V83" s="5" t="s">
        <v>9084</v>
      </c>
      <c r="W83" s="5" t="s">
        <v>11112</v>
      </c>
      <c r="X83" s="5" t="s">
        <v>9084</v>
      </c>
      <c r="Y83" s="5" t="s">
        <v>9084</v>
      </c>
      <c r="Z83" s="5" t="s">
        <v>9084</v>
      </c>
      <c r="AA83" s="5" t="s">
        <v>9084</v>
      </c>
      <c r="AB83" s="5" t="s">
        <v>11111</v>
      </c>
      <c r="AC83" s="5" t="s">
        <v>9084</v>
      </c>
      <c r="AD83" s="5" t="s">
        <v>9084</v>
      </c>
      <c r="AE83" s="5" t="s">
        <v>9084</v>
      </c>
      <c r="AF83" s="5" t="s">
        <v>9084</v>
      </c>
      <c r="AG83" s="5" t="s">
        <v>9084</v>
      </c>
      <c r="AH83" s="5" t="s">
        <v>9084</v>
      </c>
      <c r="AI83" s="5" t="s">
        <v>9084</v>
      </c>
      <c r="AJ83" s="5" t="s">
        <v>9084</v>
      </c>
      <c r="AK83" s="5" t="s">
        <v>9084</v>
      </c>
      <c r="AL83" s="5" t="s">
        <v>9084</v>
      </c>
      <c r="AM83" s="5" t="s">
        <v>9084</v>
      </c>
      <c r="AN83" s="5" t="s">
        <v>9084</v>
      </c>
      <c r="AO83" s="5" t="s">
        <v>9084</v>
      </c>
      <c r="AP83" s="5" t="s">
        <v>11110</v>
      </c>
      <c r="AQ83" s="5" t="s">
        <v>11109</v>
      </c>
      <c r="AR83" s="5" t="s">
        <v>9084</v>
      </c>
      <c r="AS83" s="5" t="s">
        <v>9084</v>
      </c>
      <c r="AT83" s="5" t="s">
        <v>9084</v>
      </c>
      <c r="AU83" s="5" t="s">
        <v>11108</v>
      </c>
      <c r="AV83" s="5">
        <v>2022</v>
      </c>
      <c r="AW83" s="5">
        <v>35</v>
      </c>
      <c r="AX83" s="5">
        <v>2</v>
      </c>
      <c r="AY83" s="5" t="s">
        <v>9084</v>
      </c>
      <c r="AZ83" s="5" t="s">
        <v>9084</v>
      </c>
      <c r="BA83" s="5" t="s">
        <v>9084</v>
      </c>
      <c r="BB83" s="5" t="s">
        <v>9084</v>
      </c>
      <c r="BC83" s="5">
        <v>835</v>
      </c>
      <c r="BD83" s="5">
        <v>858</v>
      </c>
      <c r="BE83" s="5" t="s">
        <v>9084</v>
      </c>
      <c r="BF83" s="5" t="s">
        <v>7252</v>
      </c>
      <c r="BG83" s="5" t="str">
        <f>HYPERLINK("http://dx.doi.org/10.1108/ITP-08-2020-0579","http://dx.doi.org/10.1108/ITP-08-2020-0579")</f>
        <v>http://dx.doi.org/10.1108/ITP-08-2020-0579</v>
      </c>
      <c r="BH83" s="5" t="s">
        <v>9084</v>
      </c>
      <c r="BI83" s="5" t="s">
        <v>9752</v>
      </c>
      <c r="BJ83" s="5" t="s">
        <v>9084</v>
      </c>
      <c r="BK83" s="5" t="s">
        <v>9084</v>
      </c>
      <c r="BL83" s="5" t="s">
        <v>9084</v>
      </c>
      <c r="BM83" s="5" t="s">
        <v>9084</v>
      </c>
      <c r="BN83" s="5" t="s">
        <v>9084</v>
      </c>
      <c r="BO83" s="5" t="s">
        <v>9084</v>
      </c>
      <c r="BP83" s="5" t="s">
        <v>9084</v>
      </c>
      <c r="BQ83" s="5" t="s">
        <v>9084</v>
      </c>
      <c r="BR83" s="5" t="s">
        <v>9084</v>
      </c>
      <c r="BS83" s="5" t="s">
        <v>9084</v>
      </c>
      <c r="BT83" s="5" t="s">
        <v>11107</v>
      </c>
      <c r="BU83" s="5" t="str">
        <f>HYPERLINK("https%3A%2F%2Fwww.webofscience.com%2Fwos%2Fwoscc%2Ffull-record%2FWOS:000636482300001","View Full Record in Web of Science")</f>
        <v>View Full Record in Web of Science</v>
      </c>
    </row>
    <row r="84" spans="1:73" x14ac:dyDescent="0.35">
      <c r="A84" s="5" t="s">
        <v>11761</v>
      </c>
      <c r="B84" s="5" t="s">
        <v>9095</v>
      </c>
      <c r="C84" s="5" t="s">
        <v>11106</v>
      </c>
      <c r="D84" s="5" t="s">
        <v>9084</v>
      </c>
      <c r="E84" s="5" t="s">
        <v>9084</v>
      </c>
      <c r="F84" s="5" t="s">
        <v>9084</v>
      </c>
      <c r="G84" s="5" t="s">
        <v>11105</v>
      </c>
      <c r="H84" s="5" t="s">
        <v>9084</v>
      </c>
      <c r="I84" s="5" t="s">
        <v>9084</v>
      </c>
      <c r="J84" s="5" t="s">
        <v>7143</v>
      </c>
      <c r="K84" s="5" t="s">
        <v>11104</v>
      </c>
      <c r="L84" s="5" t="s">
        <v>9084</v>
      </c>
      <c r="M84" s="5" t="s">
        <v>9084</v>
      </c>
      <c r="N84" s="5" t="s">
        <v>9084</v>
      </c>
      <c r="O84" s="5" t="s">
        <v>9084</v>
      </c>
      <c r="P84" s="5" t="s">
        <v>9084</v>
      </c>
      <c r="Q84" s="5" t="s">
        <v>9084</v>
      </c>
      <c r="R84" s="5" t="s">
        <v>9084</v>
      </c>
      <c r="S84" s="5" t="s">
        <v>9084</v>
      </c>
      <c r="T84" s="5" t="s">
        <v>9084</v>
      </c>
      <c r="U84" s="5" t="s">
        <v>9084</v>
      </c>
      <c r="V84" s="5" t="s">
        <v>9084</v>
      </c>
      <c r="W84" s="5" t="s">
        <v>9084</v>
      </c>
      <c r="X84" s="5" t="s">
        <v>9084</v>
      </c>
      <c r="Y84" s="5" t="s">
        <v>9084</v>
      </c>
      <c r="Z84" s="5" t="s">
        <v>9084</v>
      </c>
      <c r="AA84" s="5" t="s">
        <v>9084</v>
      </c>
      <c r="AB84" s="5" t="s">
        <v>11103</v>
      </c>
      <c r="AC84" s="5" t="s">
        <v>11102</v>
      </c>
      <c r="AD84" s="5" t="s">
        <v>9084</v>
      </c>
      <c r="AE84" s="5" t="s">
        <v>9084</v>
      </c>
      <c r="AF84" s="5" t="s">
        <v>9084</v>
      </c>
      <c r="AG84" s="5" t="s">
        <v>9084</v>
      </c>
      <c r="AH84" s="5" t="s">
        <v>9084</v>
      </c>
      <c r="AI84" s="5" t="s">
        <v>9084</v>
      </c>
      <c r="AJ84" s="5" t="s">
        <v>9084</v>
      </c>
      <c r="AK84" s="5" t="s">
        <v>9084</v>
      </c>
      <c r="AL84" s="5" t="s">
        <v>9084</v>
      </c>
      <c r="AM84" s="5" t="s">
        <v>9084</v>
      </c>
      <c r="AN84" s="5" t="s">
        <v>9084</v>
      </c>
      <c r="AO84" s="5" t="s">
        <v>9084</v>
      </c>
      <c r="AP84" s="5" t="s">
        <v>11101</v>
      </c>
      <c r="AQ84" s="5" t="s">
        <v>11100</v>
      </c>
      <c r="AR84" s="5" t="s">
        <v>9084</v>
      </c>
      <c r="AS84" s="5" t="s">
        <v>9084</v>
      </c>
      <c r="AT84" s="5" t="s">
        <v>9084</v>
      </c>
      <c r="AU84" s="5" t="s">
        <v>9334</v>
      </c>
      <c r="AV84" s="5">
        <v>2022</v>
      </c>
      <c r="AW84" s="5">
        <v>39</v>
      </c>
      <c r="AX84" s="5">
        <v>1</v>
      </c>
      <c r="AY84" s="5" t="s">
        <v>9084</v>
      </c>
      <c r="AZ84" s="5" t="s">
        <v>9084</v>
      </c>
      <c r="BA84" s="5" t="s">
        <v>9084</v>
      </c>
      <c r="BB84" s="5" t="s">
        <v>9084</v>
      </c>
      <c r="BC84" s="5">
        <v>43</v>
      </c>
      <c r="BD84" s="5">
        <v>47</v>
      </c>
      <c r="BE84" s="5" t="s">
        <v>9084</v>
      </c>
      <c r="BF84" s="5" t="s">
        <v>7141</v>
      </c>
      <c r="BG84" s="5" t="str">
        <f>HYPERLINK("http://dx.doi.org/10.1109/MS.2021.3116874","http://dx.doi.org/10.1109/MS.2021.3116874")</f>
        <v>http://dx.doi.org/10.1109/MS.2021.3116874</v>
      </c>
      <c r="BH84" s="5" t="s">
        <v>9084</v>
      </c>
      <c r="BI84" s="5" t="s">
        <v>9084</v>
      </c>
      <c r="BJ84" s="5" t="s">
        <v>9084</v>
      </c>
      <c r="BK84" s="5" t="s">
        <v>9084</v>
      </c>
      <c r="BL84" s="5" t="s">
        <v>9084</v>
      </c>
      <c r="BM84" s="5" t="s">
        <v>9084</v>
      </c>
      <c r="BN84" s="5" t="s">
        <v>9084</v>
      </c>
      <c r="BO84" s="5" t="s">
        <v>9084</v>
      </c>
      <c r="BP84" s="5" t="s">
        <v>9084</v>
      </c>
      <c r="BQ84" s="5" t="s">
        <v>9084</v>
      </c>
      <c r="BR84" s="5" t="s">
        <v>9084</v>
      </c>
      <c r="BS84" s="5" t="s">
        <v>9084</v>
      </c>
      <c r="BT84" s="5" t="s">
        <v>11099</v>
      </c>
      <c r="BU84" s="5" t="str">
        <f>HYPERLINK("https%3A%2F%2Fwww.webofscience.com%2Fwos%2Fwoscc%2Ffull-record%2FWOS:000733943900009","View Full Record in Web of Science")</f>
        <v>View Full Record in Web of Science</v>
      </c>
    </row>
    <row r="85" spans="1:73" x14ac:dyDescent="0.35">
      <c r="A85" s="5" t="s">
        <v>11761</v>
      </c>
      <c r="B85" s="5" t="s">
        <v>9095</v>
      </c>
      <c r="C85" s="5" t="s">
        <v>11098</v>
      </c>
      <c r="D85" s="5" t="s">
        <v>9084</v>
      </c>
      <c r="E85" s="5" t="s">
        <v>9084</v>
      </c>
      <c r="F85" s="5" t="s">
        <v>9084</v>
      </c>
      <c r="G85" s="5" t="s">
        <v>11097</v>
      </c>
      <c r="H85" s="5" t="s">
        <v>9084</v>
      </c>
      <c r="I85" s="5" t="s">
        <v>9084</v>
      </c>
      <c r="J85" s="5" t="s">
        <v>543</v>
      </c>
      <c r="K85" s="5" t="s">
        <v>9654</v>
      </c>
      <c r="L85" s="5" t="s">
        <v>9084</v>
      </c>
      <c r="M85" s="5" t="s">
        <v>9084</v>
      </c>
      <c r="N85" s="5" t="s">
        <v>9084</v>
      </c>
      <c r="O85" s="5" t="s">
        <v>9084</v>
      </c>
      <c r="P85" s="5" t="s">
        <v>9084</v>
      </c>
      <c r="Q85" s="5" t="s">
        <v>9084</v>
      </c>
      <c r="R85" s="5" t="s">
        <v>9084</v>
      </c>
      <c r="S85" s="5" t="s">
        <v>9084</v>
      </c>
      <c r="T85" s="5" t="s">
        <v>9084</v>
      </c>
      <c r="U85" s="5" t="s">
        <v>9084</v>
      </c>
      <c r="V85" s="5" t="s">
        <v>9084</v>
      </c>
      <c r="W85" s="5" t="s">
        <v>540</v>
      </c>
      <c r="X85" s="5" t="s">
        <v>9084</v>
      </c>
      <c r="Y85" s="5" t="s">
        <v>9084</v>
      </c>
      <c r="Z85" s="5" t="s">
        <v>9084</v>
      </c>
      <c r="AA85" s="5" t="s">
        <v>9084</v>
      </c>
      <c r="AB85" s="5" t="s">
        <v>11096</v>
      </c>
      <c r="AC85" s="5" t="s">
        <v>11095</v>
      </c>
      <c r="AD85" s="5" t="s">
        <v>9084</v>
      </c>
      <c r="AE85" s="5" t="s">
        <v>9084</v>
      </c>
      <c r="AF85" s="5" t="s">
        <v>9084</v>
      </c>
      <c r="AG85" s="5" t="s">
        <v>9084</v>
      </c>
      <c r="AH85" s="5" t="s">
        <v>9084</v>
      </c>
      <c r="AI85" s="5" t="s">
        <v>9084</v>
      </c>
      <c r="AJ85" s="5" t="s">
        <v>9084</v>
      </c>
      <c r="AK85" s="5" t="s">
        <v>9084</v>
      </c>
      <c r="AL85" s="5" t="s">
        <v>9084</v>
      </c>
      <c r="AM85" s="5" t="s">
        <v>9084</v>
      </c>
      <c r="AN85" s="5" t="s">
        <v>9084</v>
      </c>
      <c r="AO85" s="5" t="s">
        <v>9084</v>
      </c>
      <c r="AP85" s="5" t="s">
        <v>486</v>
      </c>
      <c r="AQ85" s="5" t="s">
        <v>9084</v>
      </c>
      <c r="AR85" s="5" t="s">
        <v>9084</v>
      </c>
      <c r="AS85" s="5" t="s">
        <v>9084</v>
      </c>
      <c r="AT85" s="5" t="s">
        <v>9084</v>
      </c>
      <c r="AU85" s="5" t="s">
        <v>9084</v>
      </c>
      <c r="AV85" s="5">
        <v>2019</v>
      </c>
      <c r="AW85" s="5">
        <v>7</v>
      </c>
      <c r="AX85" s="5" t="s">
        <v>9084</v>
      </c>
      <c r="AY85" s="5" t="s">
        <v>9084</v>
      </c>
      <c r="AZ85" s="5" t="s">
        <v>9084</v>
      </c>
      <c r="BA85" s="5" t="s">
        <v>9084</v>
      </c>
      <c r="BB85" s="5" t="s">
        <v>9084</v>
      </c>
      <c r="BC85" s="5">
        <v>96604</v>
      </c>
      <c r="BD85" s="5">
        <v>96619</v>
      </c>
      <c r="BE85" s="5" t="s">
        <v>9084</v>
      </c>
      <c r="BF85" s="5" t="s">
        <v>539</v>
      </c>
      <c r="BG85" s="5" t="str">
        <f>HYPERLINK("http://dx.doi.org/10.1109/ACCESS.2019.2929330","http://dx.doi.org/10.1109/ACCESS.2019.2929330")</f>
        <v>http://dx.doi.org/10.1109/ACCESS.2019.2929330</v>
      </c>
      <c r="BH85" s="5" t="s">
        <v>9084</v>
      </c>
      <c r="BI85" s="5" t="s">
        <v>9084</v>
      </c>
      <c r="BJ85" s="5" t="s">
        <v>9084</v>
      </c>
      <c r="BK85" s="5" t="s">
        <v>9084</v>
      </c>
      <c r="BL85" s="5" t="s">
        <v>9084</v>
      </c>
      <c r="BM85" s="5" t="s">
        <v>9084</v>
      </c>
      <c r="BN85" s="5" t="s">
        <v>9084</v>
      </c>
      <c r="BO85" s="5" t="s">
        <v>9084</v>
      </c>
      <c r="BP85" s="5" t="s">
        <v>9084</v>
      </c>
      <c r="BQ85" s="5" t="s">
        <v>9084</v>
      </c>
      <c r="BR85" s="5" t="s">
        <v>9084</v>
      </c>
      <c r="BS85" s="5" t="s">
        <v>9084</v>
      </c>
      <c r="BT85" s="5" t="s">
        <v>11094</v>
      </c>
      <c r="BU85" s="5" t="str">
        <f>HYPERLINK("https%3A%2F%2Fwww.webofscience.com%2Fwos%2Fwoscc%2Ffull-record%2FWOS:000478961900100","View Full Record in Web of Science")</f>
        <v>View Full Record in Web of Science</v>
      </c>
    </row>
    <row r="86" spans="1:73" x14ac:dyDescent="0.35">
      <c r="A86" s="5" t="s">
        <v>11761</v>
      </c>
      <c r="B86" s="5" t="s">
        <v>9095</v>
      </c>
      <c r="C86" s="5" t="s">
        <v>11093</v>
      </c>
      <c r="D86" s="5" t="s">
        <v>9084</v>
      </c>
      <c r="E86" s="5" t="s">
        <v>9084</v>
      </c>
      <c r="F86" s="5" t="s">
        <v>9084</v>
      </c>
      <c r="G86" s="5" t="s">
        <v>11092</v>
      </c>
      <c r="H86" s="5" t="s">
        <v>9084</v>
      </c>
      <c r="I86" s="5" t="s">
        <v>9084</v>
      </c>
      <c r="J86" s="5" t="s">
        <v>8990</v>
      </c>
      <c r="K86" s="5" t="s">
        <v>11091</v>
      </c>
      <c r="L86" s="5" t="s">
        <v>9084</v>
      </c>
      <c r="M86" s="5" t="s">
        <v>9084</v>
      </c>
      <c r="N86" s="5" t="s">
        <v>9084</v>
      </c>
      <c r="O86" s="5" t="s">
        <v>9084</v>
      </c>
      <c r="P86" s="5" t="s">
        <v>9084</v>
      </c>
      <c r="Q86" s="5" t="s">
        <v>9084</v>
      </c>
      <c r="R86" s="5" t="s">
        <v>9084</v>
      </c>
      <c r="S86" s="5" t="s">
        <v>9084</v>
      </c>
      <c r="T86" s="5" t="s">
        <v>9084</v>
      </c>
      <c r="U86" s="5" t="s">
        <v>9084</v>
      </c>
      <c r="V86" s="5" t="s">
        <v>9084</v>
      </c>
      <c r="W86" s="5" t="s">
        <v>11090</v>
      </c>
      <c r="X86" s="5" t="s">
        <v>9084</v>
      </c>
      <c r="Y86" s="5" t="s">
        <v>9084</v>
      </c>
      <c r="Z86" s="5" t="s">
        <v>9084</v>
      </c>
      <c r="AA86" s="5" t="s">
        <v>9084</v>
      </c>
      <c r="AB86" s="5" t="s">
        <v>11089</v>
      </c>
      <c r="AC86" s="5" t="s">
        <v>11088</v>
      </c>
      <c r="AD86" s="5" t="s">
        <v>9084</v>
      </c>
      <c r="AE86" s="5" t="s">
        <v>9084</v>
      </c>
      <c r="AF86" s="5" t="s">
        <v>9084</v>
      </c>
      <c r="AG86" s="5" t="s">
        <v>9084</v>
      </c>
      <c r="AH86" s="5" t="s">
        <v>9084</v>
      </c>
      <c r="AI86" s="5" t="s">
        <v>9084</v>
      </c>
      <c r="AJ86" s="5" t="s">
        <v>9084</v>
      </c>
      <c r="AK86" s="5" t="s">
        <v>9084</v>
      </c>
      <c r="AL86" s="5" t="s">
        <v>9084</v>
      </c>
      <c r="AM86" s="5" t="s">
        <v>9084</v>
      </c>
      <c r="AN86" s="5" t="s">
        <v>9084</v>
      </c>
      <c r="AO86" s="5" t="s">
        <v>9084</v>
      </c>
      <c r="AP86" s="5" t="s">
        <v>11087</v>
      </c>
      <c r="AQ86" s="5" t="s">
        <v>11086</v>
      </c>
      <c r="AR86" s="5" t="s">
        <v>9084</v>
      </c>
      <c r="AS86" s="5" t="s">
        <v>9084</v>
      </c>
      <c r="AT86" s="5" t="s">
        <v>9084</v>
      </c>
      <c r="AU86" s="5" t="s">
        <v>9596</v>
      </c>
      <c r="AV86" s="5">
        <v>2024</v>
      </c>
      <c r="AW86" s="5">
        <v>36</v>
      </c>
      <c r="AX86" s="5">
        <v>1</v>
      </c>
      <c r="AY86" s="5" t="s">
        <v>9084</v>
      </c>
      <c r="AZ86" s="5" t="s">
        <v>9084</v>
      </c>
      <c r="BA86" s="5" t="s">
        <v>9439</v>
      </c>
      <c r="BB86" s="5" t="s">
        <v>9084</v>
      </c>
      <c r="BC86" s="5">
        <v>154</v>
      </c>
      <c r="BD86" s="5">
        <v>182</v>
      </c>
      <c r="BE86" s="5" t="s">
        <v>9084</v>
      </c>
      <c r="BF86" s="5" t="s">
        <v>8988</v>
      </c>
      <c r="BG86" s="5" t="str">
        <f>HYPERLINK("http://dx.doi.org/10.1007/s12528-023-09355-4","http://dx.doi.org/10.1007/s12528-023-09355-4")</f>
        <v>http://dx.doi.org/10.1007/s12528-023-09355-4</v>
      </c>
      <c r="BH86" s="5" t="s">
        <v>9084</v>
      </c>
      <c r="BI86" s="5" t="s">
        <v>9833</v>
      </c>
      <c r="BJ86" s="5" t="s">
        <v>9084</v>
      </c>
      <c r="BK86" s="5" t="s">
        <v>9084</v>
      </c>
      <c r="BL86" s="5" t="s">
        <v>9084</v>
      </c>
      <c r="BM86" s="5" t="s">
        <v>9084</v>
      </c>
      <c r="BN86" s="5" t="s">
        <v>9084</v>
      </c>
      <c r="BO86" s="5" t="s">
        <v>9084</v>
      </c>
      <c r="BP86" s="5" t="s">
        <v>9084</v>
      </c>
      <c r="BQ86" s="5" t="s">
        <v>9084</v>
      </c>
      <c r="BR86" s="5" t="s">
        <v>9084</v>
      </c>
      <c r="BS86" s="5" t="s">
        <v>9084</v>
      </c>
      <c r="BT86" s="5" t="s">
        <v>11085</v>
      </c>
      <c r="BU86" s="5" t="str">
        <f>HYPERLINK("https%3A%2F%2Fwww.webofscience.com%2Fwos%2Fwoscc%2Ffull-record%2FWOS:000920806400001","View Full Record in Web of Science")</f>
        <v>View Full Record in Web of Science</v>
      </c>
    </row>
    <row r="87" spans="1:73" x14ac:dyDescent="0.35">
      <c r="A87" s="5" t="s">
        <v>11761</v>
      </c>
      <c r="B87" s="5" t="s">
        <v>9095</v>
      </c>
      <c r="C87" s="5" t="s">
        <v>11084</v>
      </c>
      <c r="D87" s="5" t="s">
        <v>9084</v>
      </c>
      <c r="E87" s="5" t="s">
        <v>9084</v>
      </c>
      <c r="F87" s="5" t="s">
        <v>9084</v>
      </c>
      <c r="G87" s="5" t="s">
        <v>11083</v>
      </c>
      <c r="H87" s="5" t="s">
        <v>9084</v>
      </c>
      <c r="I87" s="5" t="s">
        <v>9084</v>
      </c>
      <c r="J87" s="5" t="s">
        <v>8199</v>
      </c>
      <c r="K87" s="5" t="s">
        <v>11082</v>
      </c>
      <c r="L87" s="5" t="s">
        <v>9084</v>
      </c>
      <c r="M87" s="5" t="s">
        <v>9084</v>
      </c>
      <c r="N87" s="5" t="s">
        <v>9084</v>
      </c>
      <c r="O87" s="5" t="s">
        <v>9084</v>
      </c>
      <c r="P87" s="5" t="s">
        <v>9084</v>
      </c>
      <c r="Q87" s="5" t="s">
        <v>9084</v>
      </c>
      <c r="R87" s="5" t="s">
        <v>9084</v>
      </c>
      <c r="S87" s="5" t="s">
        <v>9084</v>
      </c>
      <c r="T87" s="5" t="s">
        <v>9084</v>
      </c>
      <c r="U87" s="5" t="s">
        <v>9084</v>
      </c>
      <c r="V87" s="5" t="s">
        <v>9084</v>
      </c>
      <c r="W87" s="5" t="s">
        <v>11081</v>
      </c>
      <c r="X87" s="5" t="s">
        <v>9084</v>
      </c>
      <c r="Y87" s="5" t="s">
        <v>9084</v>
      </c>
      <c r="Z87" s="5" t="s">
        <v>9084</v>
      </c>
      <c r="AA87" s="5" t="s">
        <v>9084</v>
      </c>
      <c r="AB87" s="5" t="s">
        <v>11080</v>
      </c>
      <c r="AC87" s="5" t="s">
        <v>11079</v>
      </c>
      <c r="AD87" s="5" t="s">
        <v>9084</v>
      </c>
      <c r="AE87" s="5" t="s">
        <v>9084</v>
      </c>
      <c r="AF87" s="5" t="s">
        <v>9084</v>
      </c>
      <c r="AG87" s="5" t="s">
        <v>9084</v>
      </c>
      <c r="AH87" s="5" t="s">
        <v>9084</v>
      </c>
      <c r="AI87" s="5" t="s">
        <v>9084</v>
      </c>
      <c r="AJ87" s="5" t="s">
        <v>9084</v>
      </c>
      <c r="AK87" s="5" t="s">
        <v>9084</v>
      </c>
      <c r="AL87" s="5" t="s">
        <v>9084</v>
      </c>
      <c r="AM87" s="5" t="s">
        <v>9084</v>
      </c>
      <c r="AN87" s="5" t="s">
        <v>9084</v>
      </c>
      <c r="AO87" s="5" t="s">
        <v>9084</v>
      </c>
      <c r="AP87" s="5" t="s">
        <v>11078</v>
      </c>
      <c r="AQ87" s="5" t="s">
        <v>11077</v>
      </c>
      <c r="AR87" s="5" t="s">
        <v>9084</v>
      </c>
      <c r="AS87" s="5" t="s">
        <v>9084</v>
      </c>
      <c r="AT87" s="5" t="s">
        <v>9084</v>
      </c>
      <c r="AU87" s="5" t="s">
        <v>11076</v>
      </c>
      <c r="AV87" s="5">
        <v>2022</v>
      </c>
      <c r="AW87" s="5">
        <v>78</v>
      </c>
      <c r="AX87" s="5">
        <v>4</v>
      </c>
      <c r="AY87" s="5" t="s">
        <v>9084</v>
      </c>
      <c r="AZ87" s="5" t="s">
        <v>9084</v>
      </c>
      <c r="BA87" s="5" t="s">
        <v>9084</v>
      </c>
      <c r="BB87" s="5" t="s">
        <v>9084</v>
      </c>
      <c r="BC87" s="5">
        <v>761</v>
      </c>
      <c r="BD87" s="5">
        <v>779</v>
      </c>
      <c r="BE87" s="5" t="s">
        <v>9084</v>
      </c>
      <c r="BF87" s="5" t="s">
        <v>8197</v>
      </c>
      <c r="BG87" s="5" t="str">
        <f>HYPERLINK("http://dx.doi.org/10.1108/JD-05-2021-0102","http://dx.doi.org/10.1108/JD-05-2021-0102")</f>
        <v>http://dx.doi.org/10.1108/JD-05-2021-0102</v>
      </c>
      <c r="BH87" s="5" t="s">
        <v>9084</v>
      </c>
      <c r="BI87" s="5" t="s">
        <v>11075</v>
      </c>
      <c r="BJ87" s="5" t="s">
        <v>9084</v>
      </c>
      <c r="BK87" s="5" t="s">
        <v>9084</v>
      </c>
      <c r="BL87" s="5" t="s">
        <v>9084</v>
      </c>
      <c r="BM87" s="5" t="s">
        <v>9084</v>
      </c>
      <c r="BN87" s="5" t="s">
        <v>9084</v>
      </c>
      <c r="BO87" s="5" t="s">
        <v>9084</v>
      </c>
      <c r="BP87" s="5" t="s">
        <v>9084</v>
      </c>
      <c r="BQ87" s="5" t="s">
        <v>9084</v>
      </c>
      <c r="BR87" s="5" t="s">
        <v>9084</v>
      </c>
      <c r="BS87" s="5" t="s">
        <v>9084</v>
      </c>
      <c r="BT87" s="5" t="s">
        <v>11074</v>
      </c>
      <c r="BU87" s="5" t="str">
        <f>HYPERLINK("https%3A%2F%2Fwww.webofscience.com%2Fwos%2Fwoscc%2Ffull-record%2FWOS:000704054100001","View Full Record in Web of Science")</f>
        <v>View Full Record in Web of Science</v>
      </c>
    </row>
    <row r="88" spans="1:73" x14ac:dyDescent="0.35">
      <c r="A88" s="5" t="s">
        <v>11761</v>
      </c>
      <c r="B88" s="5" t="s">
        <v>9095</v>
      </c>
      <c r="C88" s="5" t="s">
        <v>11073</v>
      </c>
      <c r="D88" s="5" t="s">
        <v>9084</v>
      </c>
      <c r="E88" s="5" t="s">
        <v>9084</v>
      </c>
      <c r="F88" s="5" t="s">
        <v>9084</v>
      </c>
      <c r="G88" s="5" t="s">
        <v>4464</v>
      </c>
      <c r="H88" s="5" t="s">
        <v>9084</v>
      </c>
      <c r="I88" s="5" t="s">
        <v>9084</v>
      </c>
      <c r="J88" s="5" t="s">
        <v>4463</v>
      </c>
      <c r="K88" s="5" t="s">
        <v>9148</v>
      </c>
      <c r="L88" s="5" t="s">
        <v>9084</v>
      </c>
      <c r="M88" s="5" t="s">
        <v>9084</v>
      </c>
      <c r="N88" s="5" t="s">
        <v>9084</v>
      </c>
      <c r="O88" s="5" t="s">
        <v>9084</v>
      </c>
      <c r="P88" s="5" t="s">
        <v>9084</v>
      </c>
      <c r="Q88" s="5" t="s">
        <v>9084</v>
      </c>
      <c r="R88" s="5" t="s">
        <v>9084</v>
      </c>
      <c r="S88" s="5" t="s">
        <v>9084</v>
      </c>
      <c r="T88" s="5" t="s">
        <v>9084</v>
      </c>
      <c r="U88" s="5" t="s">
        <v>9084</v>
      </c>
      <c r="V88" s="5" t="s">
        <v>9084</v>
      </c>
      <c r="W88" s="5" t="s">
        <v>11072</v>
      </c>
      <c r="X88" s="5" t="s">
        <v>9084</v>
      </c>
      <c r="Y88" s="5" t="s">
        <v>9084</v>
      </c>
      <c r="Z88" s="5" t="s">
        <v>9084</v>
      </c>
      <c r="AA88" s="5" t="s">
        <v>9084</v>
      </c>
      <c r="AB88" s="5" t="s">
        <v>9084</v>
      </c>
      <c r="AC88" s="5" t="s">
        <v>11071</v>
      </c>
      <c r="AD88" s="5" t="s">
        <v>9084</v>
      </c>
      <c r="AE88" s="5" t="s">
        <v>9084</v>
      </c>
      <c r="AF88" s="5" t="s">
        <v>9084</v>
      </c>
      <c r="AG88" s="5" t="s">
        <v>9084</v>
      </c>
      <c r="AH88" s="5" t="s">
        <v>9084</v>
      </c>
      <c r="AI88" s="5" t="s">
        <v>9084</v>
      </c>
      <c r="AJ88" s="5" t="s">
        <v>9084</v>
      </c>
      <c r="AK88" s="5" t="s">
        <v>9084</v>
      </c>
      <c r="AL88" s="5" t="s">
        <v>9084</v>
      </c>
      <c r="AM88" s="5" t="s">
        <v>9084</v>
      </c>
      <c r="AN88" s="5" t="s">
        <v>9084</v>
      </c>
      <c r="AO88" s="5" t="s">
        <v>9084</v>
      </c>
      <c r="AP88" s="5" t="s">
        <v>9084</v>
      </c>
      <c r="AQ88" s="5" t="s">
        <v>9145</v>
      </c>
      <c r="AR88" s="5" t="s">
        <v>9084</v>
      </c>
      <c r="AS88" s="5" t="s">
        <v>9084</v>
      </c>
      <c r="AT88" s="5" t="s">
        <v>9084</v>
      </c>
      <c r="AU88" s="5" t="s">
        <v>9596</v>
      </c>
      <c r="AV88" s="5">
        <v>2022</v>
      </c>
      <c r="AW88" s="5">
        <v>10</v>
      </c>
      <c r="AX88" s="5">
        <v>4</v>
      </c>
      <c r="AY88" s="5" t="s">
        <v>9084</v>
      </c>
      <c r="AZ88" s="5" t="s">
        <v>9084</v>
      </c>
      <c r="BA88" s="5" t="s">
        <v>9084</v>
      </c>
      <c r="BB88" s="5" t="s">
        <v>9084</v>
      </c>
      <c r="BC88" s="5">
        <v>171</v>
      </c>
      <c r="BD88" s="5">
        <v>184</v>
      </c>
      <c r="BE88" s="5" t="s">
        <v>7620</v>
      </c>
      <c r="BF88" s="5" t="s">
        <v>7619</v>
      </c>
      <c r="BG88" s="5" t="str">
        <f>HYPERLINK("http://dx.doi.org/10.2196/35073","http://dx.doi.org/10.2196/35073")</f>
        <v>http://dx.doi.org/10.2196/35073</v>
      </c>
      <c r="BH88" s="5" t="s">
        <v>9084</v>
      </c>
      <c r="BI88" s="5" t="s">
        <v>9084</v>
      </c>
      <c r="BJ88" s="5" t="s">
        <v>9084</v>
      </c>
      <c r="BK88" s="5" t="s">
        <v>9084</v>
      </c>
      <c r="BL88" s="5" t="s">
        <v>9084</v>
      </c>
      <c r="BM88" s="5" t="s">
        <v>9084</v>
      </c>
      <c r="BN88" s="5" t="s">
        <v>9084</v>
      </c>
      <c r="BO88" s="5">
        <v>35311683</v>
      </c>
      <c r="BP88" s="5" t="s">
        <v>9084</v>
      </c>
      <c r="BQ88" s="5" t="s">
        <v>9084</v>
      </c>
      <c r="BR88" s="5" t="s">
        <v>9084</v>
      </c>
      <c r="BS88" s="5" t="s">
        <v>9084</v>
      </c>
      <c r="BT88" s="5" t="s">
        <v>11070</v>
      </c>
      <c r="BU88" s="5" t="str">
        <f>HYPERLINK("https%3A%2F%2Fwww.webofscience.com%2Fwos%2Fwoscc%2Ffull-record%2FWOS:000832007700013","View Full Record in Web of Science")</f>
        <v>View Full Record in Web of Science</v>
      </c>
    </row>
    <row r="89" spans="1:73" x14ac:dyDescent="0.35">
      <c r="A89" s="5" t="s">
        <v>11761</v>
      </c>
      <c r="B89" s="5" t="s">
        <v>9095</v>
      </c>
      <c r="C89" s="5" t="s">
        <v>11069</v>
      </c>
      <c r="D89" s="5" t="s">
        <v>9084</v>
      </c>
      <c r="E89" s="5" t="s">
        <v>9084</v>
      </c>
      <c r="F89" s="5" t="s">
        <v>9084</v>
      </c>
      <c r="G89" s="5" t="s">
        <v>11068</v>
      </c>
      <c r="H89" s="5" t="s">
        <v>9084</v>
      </c>
      <c r="I89" s="5" t="s">
        <v>9084</v>
      </c>
      <c r="J89" s="5" t="s">
        <v>11067</v>
      </c>
      <c r="K89" s="5" t="s">
        <v>10178</v>
      </c>
      <c r="L89" s="5" t="s">
        <v>9084</v>
      </c>
      <c r="M89" s="5" t="s">
        <v>9084</v>
      </c>
      <c r="N89" s="5" t="s">
        <v>9084</v>
      </c>
      <c r="O89" s="5" t="s">
        <v>9084</v>
      </c>
      <c r="P89" s="5" t="s">
        <v>9084</v>
      </c>
      <c r="Q89" s="5" t="s">
        <v>9084</v>
      </c>
      <c r="R89" s="5" t="s">
        <v>9084</v>
      </c>
      <c r="S89" s="5" t="s">
        <v>9084</v>
      </c>
      <c r="T89" s="5" t="s">
        <v>9084</v>
      </c>
      <c r="U89" s="5" t="s">
        <v>9084</v>
      </c>
      <c r="V89" s="5" t="s">
        <v>9084</v>
      </c>
      <c r="W89" s="5" t="s">
        <v>11066</v>
      </c>
      <c r="X89" s="5" t="s">
        <v>9084</v>
      </c>
      <c r="Y89" s="5" t="s">
        <v>9084</v>
      </c>
      <c r="Z89" s="5" t="s">
        <v>9084</v>
      </c>
      <c r="AA89" s="5" t="s">
        <v>9084</v>
      </c>
      <c r="AB89" s="5" t="s">
        <v>11065</v>
      </c>
      <c r="AC89" s="5" t="s">
        <v>11064</v>
      </c>
      <c r="AD89" s="5" t="s">
        <v>9084</v>
      </c>
      <c r="AE89" s="5" t="s">
        <v>9084</v>
      </c>
      <c r="AF89" s="5" t="s">
        <v>9084</v>
      </c>
      <c r="AG89" s="5" t="s">
        <v>9084</v>
      </c>
      <c r="AH89" s="5" t="s">
        <v>9084</v>
      </c>
      <c r="AI89" s="5" t="s">
        <v>9084</v>
      </c>
      <c r="AJ89" s="5" t="s">
        <v>9084</v>
      </c>
      <c r="AK89" s="5" t="s">
        <v>9084</v>
      </c>
      <c r="AL89" s="5" t="s">
        <v>9084</v>
      </c>
      <c r="AM89" s="5" t="s">
        <v>9084</v>
      </c>
      <c r="AN89" s="5" t="s">
        <v>9084</v>
      </c>
      <c r="AO89" s="5" t="s">
        <v>9084</v>
      </c>
      <c r="AP89" s="5" t="s">
        <v>9084</v>
      </c>
      <c r="AQ89" s="5" t="s">
        <v>10174</v>
      </c>
      <c r="AR89" s="5" t="s">
        <v>9084</v>
      </c>
      <c r="AS89" s="5" t="s">
        <v>9084</v>
      </c>
      <c r="AT89" s="5" t="s">
        <v>9084</v>
      </c>
      <c r="AU89" s="5" t="s">
        <v>11063</v>
      </c>
      <c r="AV89" s="5">
        <v>2022</v>
      </c>
      <c r="AW89" s="5">
        <v>9</v>
      </c>
      <c r="AX89" s="5">
        <v>1</v>
      </c>
      <c r="AY89" s="5" t="s">
        <v>9084</v>
      </c>
      <c r="AZ89" s="5" t="s">
        <v>9084</v>
      </c>
      <c r="BA89" s="5" t="s">
        <v>9084</v>
      </c>
      <c r="BB89" s="5" t="s">
        <v>9084</v>
      </c>
      <c r="BC89" s="5" t="s">
        <v>9084</v>
      </c>
      <c r="BD89" s="5" t="s">
        <v>9084</v>
      </c>
      <c r="BE89" s="5">
        <v>91</v>
      </c>
      <c r="BF89" s="5" t="s">
        <v>8080</v>
      </c>
      <c r="BG89" s="5" t="str">
        <f>HYPERLINK("http://dx.doi.org/10.1186/s40537-022-00639-7","http://dx.doi.org/10.1186/s40537-022-00639-7")</f>
        <v>http://dx.doi.org/10.1186/s40537-022-00639-7</v>
      </c>
      <c r="BH89" s="5" t="s">
        <v>9084</v>
      </c>
      <c r="BI89" s="5" t="s">
        <v>9084</v>
      </c>
      <c r="BJ89" s="5" t="s">
        <v>9084</v>
      </c>
      <c r="BK89" s="5" t="s">
        <v>9084</v>
      </c>
      <c r="BL89" s="5" t="s">
        <v>9084</v>
      </c>
      <c r="BM89" s="5" t="s">
        <v>9084</v>
      </c>
      <c r="BN89" s="5" t="s">
        <v>9084</v>
      </c>
      <c r="BO89" s="5">
        <v>35855913</v>
      </c>
      <c r="BP89" s="5" t="s">
        <v>9084</v>
      </c>
      <c r="BQ89" s="5" t="s">
        <v>9084</v>
      </c>
      <c r="BR89" s="5" t="s">
        <v>9084</v>
      </c>
      <c r="BS89" s="5" t="s">
        <v>9084</v>
      </c>
      <c r="BT89" s="5" t="s">
        <v>11062</v>
      </c>
      <c r="BU89" s="5" t="str">
        <f>HYPERLINK("https%3A%2F%2Fwww.webofscience.com%2Fwos%2Fwoscc%2Ffull-record%2FWOS:000825434400001","View Full Record in Web of Science")</f>
        <v>View Full Record in Web of Science</v>
      </c>
    </row>
    <row r="90" spans="1:73" x14ac:dyDescent="0.35">
      <c r="A90" s="5" t="s">
        <v>11761</v>
      </c>
      <c r="B90" s="5" t="s">
        <v>9095</v>
      </c>
      <c r="C90" s="5" t="s">
        <v>11061</v>
      </c>
      <c r="D90" s="5" t="s">
        <v>9084</v>
      </c>
      <c r="E90" s="5" t="s">
        <v>9084</v>
      </c>
      <c r="F90" s="5" t="s">
        <v>9084</v>
      </c>
      <c r="G90" s="5" t="s">
        <v>11060</v>
      </c>
      <c r="H90" s="5" t="s">
        <v>9084</v>
      </c>
      <c r="I90" s="5" t="s">
        <v>9084</v>
      </c>
      <c r="J90" s="5" t="s">
        <v>11059</v>
      </c>
      <c r="K90" s="5" t="s">
        <v>11058</v>
      </c>
      <c r="L90" s="5" t="s">
        <v>9084</v>
      </c>
      <c r="M90" s="5" t="s">
        <v>9084</v>
      </c>
      <c r="N90" s="5" t="s">
        <v>9084</v>
      </c>
      <c r="O90" s="5" t="s">
        <v>9084</v>
      </c>
      <c r="P90" s="5" t="s">
        <v>9084</v>
      </c>
      <c r="Q90" s="5" t="s">
        <v>9084</v>
      </c>
      <c r="R90" s="5" t="s">
        <v>9084</v>
      </c>
      <c r="S90" s="5" t="s">
        <v>9084</v>
      </c>
      <c r="T90" s="5" t="s">
        <v>9084</v>
      </c>
      <c r="U90" s="5" t="s">
        <v>9084</v>
      </c>
      <c r="V90" s="5" t="s">
        <v>9084</v>
      </c>
      <c r="W90" s="5" t="s">
        <v>11057</v>
      </c>
      <c r="X90" s="5" t="s">
        <v>9084</v>
      </c>
      <c r="Y90" s="5" t="s">
        <v>9084</v>
      </c>
      <c r="Z90" s="5" t="s">
        <v>9084</v>
      </c>
      <c r="AA90" s="5" t="s">
        <v>9084</v>
      </c>
      <c r="AB90" s="5" t="s">
        <v>11056</v>
      </c>
      <c r="AC90" s="5" t="s">
        <v>11055</v>
      </c>
      <c r="AD90" s="5" t="s">
        <v>9084</v>
      </c>
      <c r="AE90" s="5" t="s">
        <v>9084</v>
      </c>
      <c r="AF90" s="5" t="s">
        <v>9084</v>
      </c>
      <c r="AG90" s="5" t="s">
        <v>9084</v>
      </c>
      <c r="AH90" s="5" t="s">
        <v>9084</v>
      </c>
      <c r="AI90" s="5" t="s">
        <v>9084</v>
      </c>
      <c r="AJ90" s="5" t="s">
        <v>9084</v>
      </c>
      <c r="AK90" s="5" t="s">
        <v>9084</v>
      </c>
      <c r="AL90" s="5" t="s">
        <v>9084</v>
      </c>
      <c r="AM90" s="5" t="s">
        <v>9084</v>
      </c>
      <c r="AN90" s="5" t="s">
        <v>9084</v>
      </c>
      <c r="AO90" s="5" t="s">
        <v>9084</v>
      </c>
      <c r="AP90" s="5" t="s">
        <v>11054</v>
      </c>
      <c r="AQ90" s="5" t="s">
        <v>11053</v>
      </c>
      <c r="AR90" s="5" t="s">
        <v>9084</v>
      </c>
      <c r="AS90" s="5" t="s">
        <v>9084</v>
      </c>
      <c r="AT90" s="5" t="s">
        <v>9084</v>
      </c>
      <c r="AU90" s="5" t="s">
        <v>9084</v>
      </c>
      <c r="AV90" s="5">
        <v>2022</v>
      </c>
      <c r="AW90" s="5">
        <v>20</v>
      </c>
      <c r="AX90" s="5">
        <v>2</v>
      </c>
      <c r="AY90" s="5" t="s">
        <v>9084</v>
      </c>
      <c r="AZ90" s="5" t="s">
        <v>9084</v>
      </c>
      <c r="BA90" s="5" t="s">
        <v>9084</v>
      </c>
      <c r="BB90" s="5" t="s">
        <v>9084</v>
      </c>
      <c r="BC90" s="5">
        <v>78</v>
      </c>
      <c r="BD90" s="5">
        <v>95</v>
      </c>
      <c r="BE90" s="5" t="s">
        <v>9084</v>
      </c>
      <c r="BF90" s="5" t="s">
        <v>11052</v>
      </c>
      <c r="BG90" s="5" t="str">
        <f>HYPERLINK("http://dx.doi.org/10.7906/indecs.20.2.2","http://dx.doi.org/10.7906/indecs.20.2.2")</f>
        <v>http://dx.doi.org/10.7906/indecs.20.2.2</v>
      </c>
      <c r="BH90" s="5" t="s">
        <v>9084</v>
      </c>
      <c r="BI90" s="5" t="s">
        <v>9084</v>
      </c>
      <c r="BJ90" s="5" t="s">
        <v>9084</v>
      </c>
      <c r="BK90" s="5" t="s">
        <v>9084</v>
      </c>
      <c r="BL90" s="5" t="s">
        <v>9084</v>
      </c>
      <c r="BM90" s="5" t="s">
        <v>9084</v>
      </c>
      <c r="BN90" s="5" t="s">
        <v>9084</v>
      </c>
      <c r="BO90" s="5" t="s">
        <v>9084</v>
      </c>
      <c r="BP90" s="5" t="s">
        <v>9084</v>
      </c>
      <c r="BQ90" s="5" t="s">
        <v>9084</v>
      </c>
      <c r="BR90" s="5" t="s">
        <v>9084</v>
      </c>
      <c r="BS90" s="5" t="s">
        <v>9084</v>
      </c>
      <c r="BT90" s="5" t="s">
        <v>11051</v>
      </c>
      <c r="BU90" s="5" t="str">
        <f>HYPERLINK("https%3A%2F%2Fwww.webofscience.com%2Fwos%2Fwoscc%2Ffull-record%2FWOS:000796172300003","View Full Record in Web of Science")</f>
        <v>View Full Record in Web of Science</v>
      </c>
    </row>
    <row r="91" spans="1:73" x14ac:dyDescent="0.35">
      <c r="A91" s="5" t="s">
        <v>11761</v>
      </c>
      <c r="B91" s="5" t="s">
        <v>9095</v>
      </c>
      <c r="C91" s="5" t="s">
        <v>11050</v>
      </c>
      <c r="D91" s="5" t="s">
        <v>9084</v>
      </c>
      <c r="E91" s="5" t="s">
        <v>9084</v>
      </c>
      <c r="F91" s="5" t="s">
        <v>9084</v>
      </c>
      <c r="G91" s="5" t="s">
        <v>4608</v>
      </c>
      <c r="H91" s="5" t="s">
        <v>9084</v>
      </c>
      <c r="I91" s="5" t="s">
        <v>9084</v>
      </c>
      <c r="J91" s="5" t="s">
        <v>4607</v>
      </c>
      <c r="K91" s="5" t="s">
        <v>9983</v>
      </c>
      <c r="L91" s="5" t="s">
        <v>9084</v>
      </c>
      <c r="M91" s="5" t="s">
        <v>9084</v>
      </c>
      <c r="N91" s="5" t="s">
        <v>9084</v>
      </c>
      <c r="O91" s="5" t="s">
        <v>9084</v>
      </c>
      <c r="P91" s="5" t="s">
        <v>9084</v>
      </c>
      <c r="Q91" s="5" t="s">
        <v>9084</v>
      </c>
      <c r="R91" s="5" t="s">
        <v>9084</v>
      </c>
      <c r="S91" s="5" t="s">
        <v>9084</v>
      </c>
      <c r="T91" s="5" t="s">
        <v>9084</v>
      </c>
      <c r="U91" s="5" t="s">
        <v>9084</v>
      </c>
      <c r="V91" s="5" t="s">
        <v>9084</v>
      </c>
      <c r="W91" s="5" t="s">
        <v>11049</v>
      </c>
      <c r="X91" s="5" t="s">
        <v>9084</v>
      </c>
      <c r="Y91" s="5" t="s">
        <v>9084</v>
      </c>
      <c r="Z91" s="5" t="s">
        <v>9084</v>
      </c>
      <c r="AA91" s="5" t="s">
        <v>9084</v>
      </c>
      <c r="AB91" s="5" t="s">
        <v>11048</v>
      </c>
      <c r="AC91" s="5" t="s">
        <v>9084</v>
      </c>
      <c r="AD91" s="5" t="s">
        <v>9084</v>
      </c>
      <c r="AE91" s="5" t="s">
        <v>9084</v>
      </c>
      <c r="AF91" s="5" t="s">
        <v>9084</v>
      </c>
      <c r="AG91" s="5" t="s">
        <v>9084</v>
      </c>
      <c r="AH91" s="5" t="s">
        <v>9084</v>
      </c>
      <c r="AI91" s="5" t="s">
        <v>9084</v>
      </c>
      <c r="AJ91" s="5" t="s">
        <v>9084</v>
      </c>
      <c r="AK91" s="5" t="s">
        <v>9084</v>
      </c>
      <c r="AL91" s="5" t="s">
        <v>9084</v>
      </c>
      <c r="AM91" s="5" t="s">
        <v>9084</v>
      </c>
      <c r="AN91" s="5" t="s">
        <v>9084</v>
      </c>
      <c r="AO91" s="5" t="s">
        <v>9084</v>
      </c>
      <c r="AP91" s="5" t="s">
        <v>9980</v>
      </c>
      <c r="AQ91" s="5" t="s">
        <v>9979</v>
      </c>
      <c r="AR91" s="5" t="s">
        <v>9084</v>
      </c>
      <c r="AS91" s="5" t="s">
        <v>9084</v>
      </c>
      <c r="AT91" s="5" t="s">
        <v>9084</v>
      </c>
      <c r="AU91" s="5" t="s">
        <v>9302</v>
      </c>
      <c r="AV91" s="5">
        <v>2024</v>
      </c>
      <c r="AW91" s="5">
        <v>41</v>
      </c>
      <c r="AX91" s="5">
        <v>2</v>
      </c>
      <c r="AY91" s="5" t="s">
        <v>9084</v>
      </c>
      <c r="AZ91" s="5" t="s">
        <v>9084</v>
      </c>
      <c r="BA91" s="5" t="s">
        <v>9084</v>
      </c>
      <c r="BB91" s="5" t="s">
        <v>9084</v>
      </c>
      <c r="BC91" s="5" t="s">
        <v>9084</v>
      </c>
      <c r="BD91" s="5" t="s">
        <v>9084</v>
      </c>
      <c r="BE91" s="5">
        <v>101934</v>
      </c>
      <c r="BF91" s="5" t="s">
        <v>8404</v>
      </c>
      <c r="BG91" s="5" t="str">
        <f>HYPERLINK("http://dx.doi.org/10.1016/j.giq.2024.101934","http://dx.doi.org/10.1016/j.giq.2024.101934")</f>
        <v>http://dx.doi.org/10.1016/j.giq.2024.101934</v>
      </c>
      <c r="BH91" s="5" t="s">
        <v>9084</v>
      </c>
      <c r="BI91" s="5" t="s">
        <v>11047</v>
      </c>
      <c r="BJ91" s="5" t="s">
        <v>9084</v>
      </c>
      <c r="BK91" s="5" t="s">
        <v>9084</v>
      </c>
      <c r="BL91" s="5" t="s">
        <v>9084</v>
      </c>
      <c r="BM91" s="5" t="s">
        <v>9084</v>
      </c>
      <c r="BN91" s="5" t="s">
        <v>9084</v>
      </c>
      <c r="BO91" s="5" t="s">
        <v>9084</v>
      </c>
      <c r="BP91" s="5" t="s">
        <v>9084</v>
      </c>
      <c r="BQ91" s="5" t="s">
        <v>9084</v>
      </c>
      <c r="BR91" s="5" t="s">
        <v>9084</v>
      </c>
      <c r="BS91" s="5" t="s">
        <v>9084</v>
      </c>
      <c r="BT91" s="5" t="s">
        <v>11046</v>
      </c>
      <c r="BU91" s="5" t="str">
        <f>HYPERLINK("https%3A%2F%2Fwww.webofscience.com%2Fwos%2Fwoscc%2Ffull-record%2FWOS:001229446400001","View Full Record in Web of Science")</f>
        <v>View Full Record in Web of Science</v>
      </c>
    </row>
    <row r="92" spans="1:73" x14ac:dyDescent="0.35">
      <c r="A92" s="5" t="s">
        <v>11761</v>
      </c>
      <c r="B92" s="5" t="s">
        <v>9095</v>
      </c>
      <c r="C92" s="5" t="s">
        <v>11045</v>
      </c>
      <c r="D92" s="5" t="s">
        <v>9084</v>
      </c>
      <c r="E92" s="5" t="s">
        <v>9084</v>
      </c>
      <c r="F92" s="5" t="s">
        <v>9084</v>
      </c>
      <c r="G92" s="5" t="s">
        <v>1201</v>
      </c>
      <c r="H92" s="5" t="s">
        <v>9084</v>
      </c>
      <c r="I92" s="5" t="s">
        <v>9084</v>
      </c>
      <c r="J92" s="5" t="s">
        <v>1200</v>
      </c>
      <c r="K92" s="5" t="s">
        <v>11044</v>
      </c>
      <c r="L92" s="5" t="s">
        <v>9084</v>
      </c>
      <c r="M92" s="5" t="s">
        <v>9084</v>
      </c>
      <c r="N92" s="5" t="s">
        <v>9084</v>
      </c>
      <c r="O92" s="5" t="s">
        <v>9084</v>
      </c>
      <c r="P92" s="5" t="s">
        <v>9084</v>
      </c>
      <c r="Q92" s="5" t="s">
        <v>9084</v>
      </c>
      <c r="R92" s="5" t="s">
        <v>9084</v>
      </c>
      <c r="S92" s="5" t="s">
        <v>9084</v>
      </c>
      <c r="T92" s="5" t="s">
        <v>9084</v>
      </c>
      <c r="U92" s="5" t="s">
        <v>9084</v>
      </c>
      <c r="V92" s="5" t="s">
        <v>9084</v>
      </c>
      <c r="W92" s="5" t="s">
        <v>11043</v>
      </c>
      <c r="X92" s="5" t="s">
        <v>9084</v>
      </c>
      <c r="Y92" s="5" t="s">
        <v>9084</v>
      </c>
      <c r="Z92" s="5" t="s">
        <v>9084</v>
      </c>
      <c r="AA92" s="5" t="s">
        <v>9084</v>
      </c>
      <c r="AB92" s="5" t="s">
        <v>11042</v>
      </c>
      <c r="AC92" s="5" t="s">
        <v>9084</v>
      </c>
      <c r="AD92" s="5" t="s">
        <v>9084</v>
      </c>
      <c r="AE92" s="5" t="s">
        <v>9084</v>
      </c>
      <c r="AF92" s="5" t="s">
        <v>9084</v>
      </c>
      <c r="AG92" s="5" t="s">
        <v>9084</v>
      </c>
      <c r="AH92" s="5" t="s">
        <v>9084</v>
      </c>
      <c r="AI92" s="5" t="s">
        <v>9084</v>
      </c>
      <c r="AJ92" s="5" t="s">
        <v>9084</v>
      </c>
      <c r="AK92" s="5" t="s">
        <v>9084</v>
      </c>
      <c r="AL92" s="5" t="s">
        <v>9084</v>
      </c>
      <c r="AM92" s="5" t="s">
        <v>9084</v>
      </c>
      <c r="AN92" s="5" t="s">
        <v>9084</v>
      </c>
      <c r="AO92" s="5" t="s">
        <v>9084</v>
      </c>
      <c r="AP92" s="5" t="s">
        <v>11041</v>
      </c>
      <c r="AQ92" s="5" t="s">
        <v>11040</v>
      </c>
      <c r="AR92" s="5" t="s">
        <v>9084</v>
      </c>
      <c r="AS92" s="5" t="s">
        <v>9084</v>
      </c>
      <c r="AT92" s="5" t="s">
        <v>9084</v>
      </c>
      <c r="AU92" s="5" t="s">
        <v>9536</v>
      </c>
      <c r="AV92" s="5">
        <v>2021</v>
      </c>
      <c r="AW92" s="5">
        <v>12</v>
      </c>
      <c r="AX92" s="5">
        <v>1</v>
      </c>
      <c r="AY92" s="5" t="s">
        <v>9084</v>
      </c>
      <c r="AZ92" s="5" t="s">
        <v>9084</v>
      </c>
      <c r="BA92" s="5" t="s">
        <v>9084</v>
      </c>
      <c r="BB92" s="5" t="s">
        <v>9084</v>
      </c>
      <c r="BC92" s="5">
        <v>1</v>
      </c>
      <c r="BD92" s="5">
        <v>9</v>
      </c>
      <c r="BE92" s="5" t="s">
        <v>9084</v>
      </c>
      <c r="BF92" s="5" t="s">
        <v>6697</v>
      </c>
      <c r="BG92" s="5" t="str">
        <f>HYPERLINK("http://dx.doi.org/10.1016/j.shaw.2020.09.010","http://dx.doi.org/10.1016/j.shaw.2020.09.010")</f>
        <v>http://dx.doi.org/10.1016/j.shaw.2020.09.010</v>
      </c>
      <c r="BH92" s="5" t="s">
        <v>9084</v>
      </c>
      <c r="BI92" s="5" t="s">
        <v>11039</v>
      </c>
      <c r="BJ92" s="5" t="s">
        <v>9084</v>
      </c>
      <c r="BK92" s="5" t="s">
        <v>9084</v>
      </c>
      <c r="BL92" s="5" t="s">
        <v>9084</v>
      </c>
      <c r="BM92" s="5" t="s">
        <v>9084</v>
      </c>
      <c r="BN92" s="5" t="s">
        <v>9084</v>
      </c>
      <c r="BO92" s="5">
        <v>33732523</v>
      </c>
      <c r="BP92" s="5" t="s">
        <v>9084</v>
      </c>
      <c r="BQ92" s="5" t="s">
        <v>9084</v>
      </c>
      <c r="BR92" s="5" t="s">
        <v>9084</v>
      </c>
      <c r="BS92" s="5" t="s">
        <v>9084</v>
      </c>
      <c r="BT92" s="5" t="s">
        <v>11038</v>
      </c>
      <c r="BU92" s="5" t="str">
        <f>HYPERLINK("https%3A%2F%2Fwww.webofscience.com%2Fwos%2Fwoscc%2Ffull-record%2FWOS:000631902700001","View Full Record in Web of Science")</f>
        <v>View Full Record in Web of Science</v>
      </c>
    </row>
    <row r="93" spans="1:73" x14ac:dyDescent="0.35">
      <c r="A93" s="5" t="s">
        <v>11761</v>
      </c>
      <c r="B93" s="5" t="s">
        <v>9095</v>
      </c>
      <c r="C93" s="5" t="s">
        <v>11037</v>
      </c>
      <c r="D93" s="5" t="s">
        <v>9084</v>
      </c>
      <c r="E93" s="5" t="s">
        <v>9084</v>
      </c>
      <c r="F93" s="5" t="s">
        <v>9084</v>
      </c>
      <c r="G93" s="5" t="s">
        <v>11036</v>
      </c>
      <c r="H93" s="5" t="s">
        <v>9084</v>
      </c>
      <c r="I93" s="5" t="s">
        <v>9084</v>
      </c>
      <c r="J93" s="5" t="s">
        <v>7085</v>
      </c>
      <c r="K93" s="5" t="s">
        <v>11035</v>
      </c>
      <c r="L93" s="5" t="s">
        <v>9084</v>
      </c>
      <c r="M93" s="5" t="s">
        <v>9084</v>
      </c>
      <c r="N93" s="5" t="s">
        <v>9084</v>
      </c>
      <c r="O93" s="5" t="s">
        <v>9084</v>
      </c>
      <c r="P93" s="5" t="s">
        <v>9084</v>
      </c>
      <c r="Q93" s="5" t="s">
        <v>9084</v>
      </c>
      <c r="R93" s="5" t="s">
        <v>9084</v>
      </c>
      <c r="S93" s="5" t="s">
        <v>9084</v>
      </c>
      <c r="T93" s="5" t="s">
        <v>9084</v>
      </c>
      <c r="U93" s="5" t="s">
        <v>9084</v>
      </c>
      <c r="V93" s="5" t="s">
        <v>9084</v>
      </c>
      <c r="W93" s="5" t="s">
        <v>11034</v>
      </c>
      <c r="X93" s="5" t="s">
        <v>9084</v>
      </c>
      <c r="Y93" s="5" t="s">
        <v>9084</v>
      </c>
      <c r="Z93" s="5" t="s">
        <v>9084</v>
      </c>
      <c r="AA93" s="5" t="s">
        <v>9084</v>
      </c>
      <c r="AB93" s="5" t="s">
        <v>11033</v>
      </c>
      <c r="AC93" s="5" t="s">
        <v>11032</v>
      </c>
      <c r="AD93" s="5" t="s">
        <v>9084</v>
      </c>
      <c r="AE93" s="5" t="s">
        <v>9084</v>
      </c>
      <c r="AF93" s="5" t="s">
        <v>9084</v>
      </c>
      <c r="AG93" s="5" t="s">
        <v>9084</v>
      </c>
      <c r="AH93" s="5" t="s">
        <v>9084</v>
      </c>
      <c r="AI93" s="5" t="s">
        <v>9084</v>
      </c>
      <c r="AJ93" s="5" t="s">
        <v>9084</v>
      </c>
      <c r="AK93" s="5" t="s">
        <v>9084</v>
      </c>
      <c r="AL93" s="5" t="s">
        <v>9084</v>
      </c>
      <c r="AM93" s="5" t="s">
        <v>9084</v>
      </c>
      <c r="AN93" s="5" t="s">
        <v>9084</v>
      </c>
      <c r="AO93" s="5" t="s">
        <v>9084</v>
      </c>
      <c r="AP93" s="5" t="s">
        <v>11031</v>
      </c>
      <c r="AQ93" s="5" t="s">
        <v>11030</v>
      </c>
      <c r="AR93" s="5" t="s">
        <v>9084</v>
      </c>
      <c r="AS93" s="5" t="s">
        <v>9084</v>
      </c>
      <c r="AT93" s="5" t="s">
        <v>9084</v>
      </c>
      <c r="AU93" s="5" t="s">
        <v>11029</v>
      </c>
      <c r="AV93" s="5">
        <v>2022</v>
      </c>
      <c r="AW93" s="5">
        <v>28</v>
      </c>
      <c r="AX93" s="5">
        <v>2</v>
      </c>
      <c r="AY93" s="5" t="s">
        <v>9084</v>
      </c>
      <c r="AZ93" s="5" t="s">
        <v>9084</v>
      </c>
      <c r="BA93" s="5" t="s">
        <v>9084</v>
      </c>
      <c r="BB93" s="5" t="s">
        <v>9084</v>
      </c>
      <c r="BC93" s="5">
        <v>532</v>
      </c>
      <c r="BD93" s="5">
        <v>554</v>
      </c>
      <c r="BE93" s="5" t="s">
        <v>9084</v>
      </c>
      <c r="BF93" s="5" t="s">
        <v>7083</v>
      </c>
      <c r="BG93" s="5" t="str">
        <f>HYPERLINK("http://dx.doi.org/10.1108/BPMJ-06-2021-0373","http://dx.doi.org/10.1108/BPMJ-06-2021-0373")</f>
        <v>http://dx.doi.org/10.1108/BPMJ-06-2021-0373</v>
      </c>
      <c r="BH93" s="5" t="s">
        <v>9084</v>
      </c>
      <c r="BI93" s="5" t="s">
        <v>9773</v>
      </c>
      <c r="BJ93" s="5" t="s">
        <v>9084</v>
      </c>
      <c r="BK93" s="5" t="s">
        <v>9084</v>
      </c>
      <c r="BL93" s="5" t="s">
        <v>9084</v>
      </c>
      <c r="BM93" s="5" t="s">
        <v>9084</v>
      </c>
      <c r="BN93" s="5" t="s">
        <v>9084</v>
      </c>
      <c r="BO93" s="5" t="s">
        <v>9084</v>
      </c>
      <c r="BP93" s="5" t="s">
        <v>9084</v>
      </c>
      <c r="BQ93" s="5" t="s">
        <v>9084</v>
      </c>
      <c r="BR93" s="5" t="s">
        <v>9084</v>
      </c>
      <c r="BS93" s="5" t="s">
        <v>9084</v>
      </c>
      <c r="BT93" s="5" t="s">
        <v>11028</v>
      </c>
      <c r="BU93" s="5" t="str">
        <f>HYPERLINK("https%3A%2F%2Fwww.webofscience.com%2Fwos%2Fwoscc%2Ffull-record%2FWOS:000771598700001","View Full Record in Web of Science")</f>
        <v>View Full Record in Web of Science</v>
      </c>
    </row>
    <row r="94" spans="1:73" x14ac:dyDescent="0.35">
      <c r="A94" s="5" t="s">
        <v>11761</v>
      </c>
      <c r="B94" s="5" t="s">
        <v>9095</v>
      </c>
      <c r="C94" s="5" t="s">
        <v>11027</v>
      </c>
      <c r="D94" s="5" t="s">
        <v>9084</v>
      </c>
      <c r="E94" s="5" t="s">
        <v>9084</v>
      </c>
      <c r="F94" s="5" t="s">
        <v>9084</v>
      </c>
      <c r="G94" s="5" t="s">
        <v>11026</v>
      </c>
      <c r="H94" s="5" t="s">
        <v>9084</v>
      </c>
      <c r="I94" s="5" t="s">
        <v>9084</v>
      </c>
      <c r="J94" s="5" t="s">
        <v>7873</v>
      </c>
      <c r="K94" s="5" t="s">
        <v>11025</v>
      </c>
      <c r="L94" s="5" t="s">
        <v>9084</v>
      </c>
      <c r="M94" s="5" t="s">
        <v>9084</v>
      </c>
      <c r="N94" s="5" t="s">
        <v>9084</v>
      </c>
      <c r="O94" s="5" t="s">
        <v>9084</v>
      </c>
      <c r="P94" s="5" t="s">
        <v>9084</v>
      </c>
      <c r="Q94" s="5" t="s">
        <v>9084</v>
      </c>
      <c r="R94" s="5" t="s">
        <v>9084</v>
      </c>
      <c r="S94" s="5" t="s">
        <v>9084</v>
      </c>
      <c r="T94" s="5" t="s">
        <v>9084</v>
      </c>
      <c r="U94" s="5" t="s">
        <v>9084</v>
      </c>
      <c r="V94" s="5" t="s">
        <v>9084</v>
      </c>
      <c r="W94" s="5" t="s">
        <v>11024</v>
      </c>
      <c r="X94" s="5" t="s">
        <v>9084</v>
      </c>
      <c r="Y94" s="5" t="s">
        <v>9084</v>
      </c>
      <c r="Z94" s="5" t="s">
        <v>9084</v>
      </c>
      <c r="AA94" s="5" t="s">
        <v>9084</v>
      </c>
      <c r="AB94" s="5" t="s">
        <v>11023</v>
      </c>
      <c r="AC94" s="5" t="s">
        <v>11022</v>
      </c>
      <c r="AD94" s="5" t="s">
        <v>9084</v>
      </c>
      <c r="AE94" s="5" t="s">
        <v>9084</v>
      </c>
      <c r="AF94" s="5" t="s">
        <v>9084</v>
      </c>
      <c r="AG94" s="5" t="s">
        <v>9084</v>
      </c>
      <c r="AH94" s="5" t="s">
        <v>9084</v>
      </c>
      <c r="AI94" s="5" t="s">
        <v>9084</v>
      </c>
      <c r="AJ94" s="5" t="s">
        <v>9084</v>
      </c>
      <c r="AK94" s="5" t="s">
        <v>9084</v>
      </c>
      <c r="AL94" s="5" t="s">
        <v>9084</v>
      </c>
      <c r="AM94" s="5" t="s">
        <v>9084</v>
      </c>
      <c r="AN94" s="5" t="s">
        <v>9084</v>
      </c>
      <c r="AO94" s="5" t="s">
        <v>9084</v>
      </c>
      <c r="AP94" s="5" t="s">
        <v>11021</v>
      </c>
      <c r="AQ94" s="5" t="s">
        <v>11020</v>
      </c>
      <c r="AR94" s="5" t="s">
        <v>9084</v>
      </c>
      <c r="AS94" s="5" t="s">
        <v>9084</v>
      </c>
      <c r="AT94" s="5" t="s">
        <v>9084</v>
      </c>
      <c r="AU94" s="5" t="s">
        <v>9696</v>
      </c>
      <c r="AV94" s="5">
        <v>2023</v>
      </c>
      <c r="AW94" s="5">
        <v>160</v>
      </c>
      <c r="AX94" s="5">
        <v>3</v>
      </c>
      <c r="AY94" s="5" t="s">
        <v>9084</v>
      </c>
      <c r="AZ94" s="5" t="s">
        <v>9084</v>
      </c>
      <c r="BA94" s="5" t="s">
        <v>9439</v>
      </c>
      <c r="BB94" s="5" t="s">
        <v>9084</v>
      </c>
      <c r="BC94" s="5">
        <v>199</v>
      </c>
      <c r="BD94" s="5">
        <v>209</v>
      </c>
      <c r="BE94" s="5" t="s">
        <v>9084</v>
      </c>
      <c r="BF94" s="5" t="s">
        <v>7871</v>
      </c>
      <c r="BG94" s="5" t="str">
        <f>HYPERLINK("http://dx.doi.org/10.1007/s00418-023-02203-7","http://dx.doi.org/10.1007/s00418-023-02203-7")</f>
        <v>http://dx.doi.org/10.1007/s00418-023-02203-7</v>
      </c>
      <c r="BH94" s="5" t="s">
        <v>9084</v>
      </c>
      <c r="BI94" s="5" t="s">
        <v>10701</v>
      </c>
      <c r="BJ94" s="5" t="s">
        <v>9084</v>
      </c>
      <c r="BK94" s="5" t="s">
        <v>9084</v>
      </c>
      <c r="BL94" s="5" t="s">
        <v>9084</v>
      </c>
      <c r="BM94" s="5" t="s">
        <v>9084</v>
      </c>
      <c r="BN94" s="5" t="s">
        <v>9084</v>
      </c>
      <c r="BO94" s="5">
        <v>37341795</v>
      </c>
      <c r="BP94" s="5" t="s">
        <v>9084</v>
      </c>
      <c r="BQ94" s="5" t="s">
        <v>9084</v>
      </c>
      <c r="BR94" s="5" t="s">
        <v>9084</v>
      </c>
      <c r="BS94" s="5" t="s">
        <v>9084</v>
      </c>
      <c r="BT94" s="5" t="s">
        <v>11019</v>
      </c>
      <c r="BU94" s="5" t="str">
        <f>HYPERLINK("https%3A%2F%2Fwww.webofscience.com%2Fwos%2Fwoscc%2Ffull-record%2FWOS:001011747000001","View Full Record in Web of Science")</f>
        <v>View Full Record in Web of Science</v>
      </c>
    </row>
    <row r="95" spans="1:73" x14ac:dyDescent="0.35">
      <c r="A95" s="5" t="s">
        <v>11761</v>
      </c>
      <c r="B95" s="5" t="s">
        <v>9095</v>
      </c>
      <c r="C95" s="5" t="s">
        <v>11018</v>
      </c>
      <c r="D95" s="5" t="s">
        <v>9084</v>
      </c>
      <c r="E95" s="5" t="s">
        <v>9084</v>
      </c>
      <c r="F95" s="5" t="s">
        <v>9084</v>
      </c>
      <c r="G95" s="5" t="s">
        <v>11017</v>
      </c>
      <c r="H95" s="5" t="s">
        <v>9084</v>
      </c>
      <c r="I95" s="5" t="s">
        <v>9084</v>
      </c>
      <c r="J95" s="5" t="s">
        <v>11016</v>
      </c>
      <c r="K95" s="5" t="s">
        <v>10921</v>
      </c>
      <c r="L95" s="5" t="s">
        <v>9084</v>
      </c>
      <c r="M95" s="5" t="s">
        <v>9084</v>
      </c>
      <c r="N95" s="5" t="s">
        <v>9084</v>
      </c>
      <c r="O95" s="5" t="s">
        <v>9084</v>
      </c>
      <c r="P95" s="5" t="s">
        <v>9084</v>
      </c>
      <c r="Q95" s="5" t="s">
        <v>9084</v>
      </c>
      <c r="R95" s="5" t="s">
        <v>9084</v>
      </c>
      <c r="S95" s="5" t="s">
        <v>9084</v>
      </c>
      <c r="T95" s="5" t="s">
        <v>9084</v>
      </c>
      <c r="U95" s="5" t="s">
        <v>9084</v>
      </c>
      <c r="V95" s="5" t="s">
        <v>9084</v>
      </c>
      <c r="W95" s="5" t="s">
        <v>9084</v>
      </c>
      <c r="X95" s="5" t="s">
        <v>9084</v>
      </c>
      <c r="Y95" s="5" t="s">
        <v>9084</v>
      </c>
      <c r="Z95" s="5" t="s">
        <v>9084</v>
      </c>
      <c r="AA95" s="5" t="s">
        <v>9084</v>
      </c>
      <c r="AB95" s="5" t="s">
        <v>11015</v>
      </c>
      <c r="AC95" s="5" t="s">
        <v>11014</v>
      </c>
      <c r="AD95" s="5" t="s">
        <v>9084</v>
      </c>
      <c r="AE95" s="5" t="s">
        <v>9084</v>
      </c>
      <c r="AF95" s="5" t="s">
        <v>9084</v>
      </c>
      <c r="AG95" s="5" t="s">
        <v>9084</v>
      </c>
      <c r="AH95" s="5" t="s">
        <v>9084</v>
      </c>
      <c r="AI95" s="5" t="s">
        <v>9084</v>
      </c>
      <c r="AJ95" s="5" t="s">
        <v>9084</v>
      </c>
      <c r="AK95" s="5" t="s">
        <v>9084</v>
      </c>
      <c r="AL95" s="5" t="s">
        <v>9084</v>
      </c>
      <c r="AM95" s="5" t="s">
        <v>9084</v>
      </c>
      <c r="AN95" s="5" t="s">
        <v>9084</v>
      </c>
      <c r="AO95" s="5" t="s">
        <v>9084</v>
      </c>
      <c r="AP95" s="5" t="s">
        <v>10919</v>
      </c>
      <c r="AQ95" s="5" t="s">
        <v>10918</v>
      </c>
      <c r="AR95" s="5" t="s">
        <v>9084</v>
      </c>
      <c r="AS95" s="5" t="s">
        <v>9084</v>
      </c>
      <c r="AT95" s="5" t="s">
        <v>9084</v>
      </c>
      <c r="AU95" s="5" t="s">
        <v>9334</v>
      </c>
      <c r="AV95" s="5">
        <v>2019</v>
      </c>
      <c r="AW95" s="5">
        <v>62</v>
      </c>
      <c r="AX95" s="5">
        <v>1</v>
      </c>
      <c r="AY95" s="5" t="s">
        <v>9084</v>
      </c>
      <c r="AZ95" s="5" t="s">
        <v>9084</v>
      </c>
      <c r="BA95" s="5" t="s">
        <v>9084</v>
      </c>
      <c r="BB95" s="5" t="s">
        <v>9084</v>
      </c>
      <c r="BC95" s="5">
        <v>58</v>
      </c>
      <c r="BD95" s="5">
        <v>65</v>
      </c>
      <c r="BE95" s="5" t="s">
        <v>9084</v>
      </c>
      <c r="BF95" s="5" t="s">
        <v>6030</v>
      </c>
      <c r="BG95" s="5" t="str">
        <f>HYPERLINK("http://dx.doi.org/10.1145/3210752","http://dx.doi.org/10.1145/3210752")</f>
        <v>http://dx.doi.org/10.1145/3210752</v>
      </c>
      <c r="BH95" s="5" t="s">
        <v>9084</v>
      </c>
      <c r="BI95" s="5" t="s">
        <v>9084</v>
      </c>
      <c r="BJ95" s="5" t="s">
        <v>9084</v>
      </c>
      <c r="BK95" s="5" t="s">
        <v>9084</v>
      </c>
      <c r="BL95" s="5" t="s">
        <v>9084</v>
      </c>
      <c r="BM95" s="5" t="s">
        <v>9084</v>
      </c>
      <c r="BN95" s="5" t="s">
        <v>9084</v>
      </c>
      <c r="BO95" s="5" t="s">
        <v>9084</v>
      </c>
      <c r="BP95" s="5" t="s">
        <v>9084</v>
      </c>
      <c r="BQ95" s="5" t="s">
        <v>9084</v>
      </c>
      <c r="BR95" s="5" t="s">
        <v>9084</v>
      </c>
      <c r="BS95" s="5" t="s">
        <v>9084</v>
      </c>
      <c r="BT95" s="5" t="s">
        <v>11013</v>
      </c>
      <c r="BU95" s="5" t="str">
        <f>HYPERLINK("https%3A%2F%2Fwww.webofscience.com%2Fwos%2Fwoscc%2Ffull-record%2FWOS:000454348800017","View Full Record in Web of Science")</f>
        <v>View Full Record in Web of Science</v>
      </c>
    </row>
    <row r="96" spans="1:73" x14ac:dyDescent="0.35">
      <c r="A96" s="5" t="s">
        <v>11761</v>
      </c>
      <c r="B96" s="5" t="s">
        <v>9095</v>
      </c>
      <c r="C96" s="5" t="s">
        <v>11012</v>
      </c>
      <c r="D96" s="5" t="s">
        <v>9084</v>
      </c>
      <c r="E96" s="5" t="s">
        <v>9084</v>
      </c>
      <c r="F96" s="5" t="s">
        <v>9084</v>
      </c>
      <c r="G96" s="5" t="s">
        <v>11011</v>
      </c>
      <c r="H96" s="5" t="s">
        <v>9084</v>
      </c>
      <c r="I96" s="5" t="s">
        <v>9084</v>
      </c>
      <c r="J96" s="5" t="s">
        <v>2353</v>
      </c>
      <c r="K96" s="5" t="s">
        <v>11010</v>
      </c>
      <c r="L96" s="5" t="s">
        <v>9084</v>
      </c>
      <c r="M96" s="5" t="s">
        <v>9084</v>
      </c>
      <c r="N96" s="5" t="s">
        <v>9084</v>
      </c>
      <c r="O96" s="5" t="s">
        <v>9084</v>
      </c>
      <c r="P96" s="5" t="s">
        <v>11009</v>
      </c>
      <c r="Q96" s="5" t="s">
        <v>11008</v>
      </c>
      <c r="R96" s="5" t="s">
        <v>11007</v>
      </c>
      <c r="S96" s="5" t="s">
        <v>9084</v>
      </c>
      <c r="T96" s="5" t="s">
        <v>9084</v>
      </c>
      <c r="U96" s="5" t="s">
        <v>9084</v>
      </c>
      <c r="V96" s="5" t="s">
        <v>9084</v>
      </c>
      <c r="W96" s="5" t="s">
        <v>11006</v>
      </c>
      <c r="X96" s="5" t="s">
        <v>9084</v>
      </c>
      <c r="Y96" s="5" t="s">
        <v>9084</v>
      </c>
      <c r="Z96" s="5" t="s">
        <v>9084</v>
      </c>
      <c r="AA96" s="5" t="s">
        <v>9084</v>
      </c>
      <c r="AB96" s="5" t="s">
        <v>11005</v>
      </c>
      <c r="AC96" s="5" t="s">
        <v>11004</v>
      </c>
      <c r="AD96" s="5" t="s">
        <v>9084</v>
      </c>
      <c r="AE96" s="5" t="s">
        <v>9084</v>
      </c>
      <c r="AF96" s="5" t="s">
        <v>9084</v>
      </c>
      <c r="AG96" s="5" t="s">
        <v>9084</v>
      </c>
      <c r="AH96" s="5" t="s">
        <v>9084</v>
      </c>
      <c r="AI96" s="5" t="s">
        <v>9084</v>
      </c>
      <c r="AJ96" s="5" t="s">
        <v>9084</v>
      </c>
      <c r="AK96" s="5" t="s">
        <v>9084</v>
      </c>
      <c r="AL96" s="5" t="s">
        <v>9084</v>
      </c>
      <c r="AM96" s="5" t="s">
        <v>9084</v>
      </c>
      <c r="AN96" s="5" t="s">
        <v>9084</v>
      </c>
      <c r="AO96" s="5" t="s">
        <v>9084</v>
      </c>
      <c r="AP96" s="5" t="s">
        <v>11003</v>
      </c>
      <c r="AQ96" s="5" t="s">
        <v>11002</v>
      </c>
      <c r="AR96" s="5" t="s">
        <v>9084</v>
      </c>
      <c r="AS96" s="5" t="s">
        <v>9084</v>
      </c>
      <c r="AT96" s="5" t="s">
        <v>9084</v>
      </c>
      <c r="AU96" s="5" t="s">
        <v>9334</v>
      </c>
      <c r="AV96" s="5">
        <v>2019</v>
      </c>
      <c r="AW96" s="5">
        <v>79</v>
      </c>
      <c r="AX96" s="5" t="s">
        <v>9084</v>
      </c>
      <c r="AY96" s="5" t="s">
        <v>9084</v>
      </c>
      <c r="AZ96" s="5" t="s">
        <v>9084</v>
      </c>
      <c r="BA96" s="5" t="s">
        <v>9439</v>
      </c>
      <c r="BB96" s="5" t="s">
        <v>9084</v>
      </c>
      <c r="BC96" s="5">
        <v>3</v>
      </c>
      <c r="BD96" s="5">
        <v>19</v>
      </c>
      <c r="BE96" s="5" t="s">
        <v>9084</v>
      </c>
      <c r="BF96" s="5" t="s">
        <v>6302</v>
      </c>
      <c r="BG96" s="5" t="str">
        <f>HYPERLINK("http://dx.doi.org/10.1016/j.is.2018.01.006","http://dx.doi.org/10.1016/j.is.2018.01.006")</f>
        <v>http://dx.doi.org/10.1016/j.is.2018.01.006</v>
      </c>
      <c r="BH96" s="5" t="s">
        <v>9084</v>
      </c>
      <c r="BI96" s="5" t="s">
        <v>9084</v>
      </c>
      <c r="BJ96" s="5" t="s">
        <v>9084</v>
      </c>
      <c r="BK96" s="5" t="s">
        <v>9084</v>
      </c>
      <c r="BL96" s="5" t="s">
        <v>9084</v>
      </c>
      <c r="BM96" s="5" t="s">
        <v>9084</v>
      </c>
      <c r="BN96" s="5" t="s">
        <v>9084</v>
      </c>
      <c r="BO96" s="5" t="s">
        <v>9084</v>
      </c>
      <c r="BP96" s="5" t="s">
        <v>9084</v>
      </c>
      <c r="BQ96" s="5" t="s">
        <v>9084</v>
      </c>
      <c r="BR96" s="5" t="s">
        <v>9084</v>
      </c>
      <c r="BS96" s="5" t="s">
        <v>9084</v>
      </c>
      <c r="BT96" s="5" t="s">
        <v>11001</v>
      </c>
      <c r="BU96" s="5" t="str">
        <f>HYPERLINK("https%3A%2F%2Fwww.webofscience.com%2Fwos%2Fwoscc%2Ffull-record%2FWOS:000451653600002","View Full Record in Web of Science")</f>
        <v>View Full Record in Web of Science</v>
      </c>
    </row>
    <row r="97" spans="1:73" x14ac:dyDescent="0.35">
      <c r="A97" s="5" t="s">
        <v>11761</v>
      </c>
      <c r="B97" s="5" t="s">
        <v>9095</v>
      </c>
      <c r="C97" s="5" t="s">
        <v>11000</v>
      </c>
      <c r="D97" s="5" t="s">
        <v>9084</v>
      </c>
      <c r="E97" s="5" t="s">
        <v>9084</v>
      </c>
      <c r="F97" s="5" t="s">
        <v>9084</v>
      </c>
      <c r="G97" s="5" t="s">
        <v>10999</v>
      </c>
      <c r="H97" s="5" t="s">
        <v>9084</v>
      </c>
      <c r="I97" s="5" t="s">
        <v>9084</v>
      </c>
      <c r="J97" s="5" t="s">
        <v>10998</v>
      </c>
      <c r="K97" s="5" t="s">
        <v>10997</v>
      </c>
      <c r="L97" s="5" t="s">
        <v>9084</v>
      </c>
      <c r="M97" s="5" t="s">
        <v>9084</v>
      </c>
      <c r="N97" s="5" t="s">
        <v>9084</v>
      </c>
      <c r="O97" s="5" t="s">
        <v>9084</v>
      </c>
      <c r="P97" s="5" t="s">
        <v>9084</v>
      </c>
      <c r="Q97" s="5" t="s">
        <v>9084</v>
      </c>
      <c r="R97" s="5" t="s">
        <v>9084</v>
      </c>
      <c r="S97" s="5" t="s">
        <v>9084</v>
      </c>
      <c r="T97" s="5" t="s">
        <v>9084</v>
      </c>
      <c r="U97" s="5" t="s">
        <v>9084</v>
      </c>
      <c r="V97" s="5" t="s">
        <v>9084</v>
      </c>
      <c r="W97" s="5" t="s">
        <v>10996</v>
      </c>
      <c r="X97" s="5" t="s">
        <v>9084</v>
      </c>
      <c r="Y97" s="5" t="s">
        <v>9084</v>
      </c>
      <c r="Z97" s="5" t="s">
        <v>9084</v>
      </c>
      <c r="AA97" s="5" t="s">
        <v>9084</v>
      </c>
      <c r="AB97" s="5" t="s">
        <v>9084</v>
      </c>
      <c r="AC97" s="5" t="s">
        <v>9084</v>
      </c>
      <c r="AD97" s="5" t="s">
        <v>9084</v>
      </c>
      <c r="AE97" s="5" t="s">
        <v>9084</v>
      </c>
      <c r="AF97" s="5" t="s">
        <v>9084</v>
      </c>
      <c r="AG97" s="5" t="s">
        <v>9084</v>
      </c>
      <c r="AH97" s="5" t="s">
        <v>9084</v>
      </c>
      <c r="AI97" s="5" t="s">
        <v>9084</v>
      </c>
      <c r="AJ97" s="5" t="s">
        <v>9084</v>
      </c>
      <c r="AK97" s="5" t="s">
        <v>9084</v>
      </c>
      <c r="AL97" s="5" t="s">
        <v>9084</v>
      </c>
      <c r="AM97" s="5" t="s">
        <v>9084</v>
      </c>
      <c r="AN97" s="5" t="s">
        <v>9084</v>
      </c>
      <c r="AO97" s="5" t="s">
        <v>9084</v>
      </c>
      <c r="AP97" s="5" t="s">
        <v>10995</v>
      </c>
      <c r="AQ97" s="5" t="s">
        <v>9084</v>
      </c>
      <c r="AR97" s="5" t="s">
        <v>9084</v>
      </c>
      <c r="AS97" s="5" t="s">
        <v>9084</v>
      </c>
      <c r="AT97" s="5" t="s">
        <v>9084</v>
      </c>
      <c r="AU97" s="5" t="s">
        <v>9084</v>
      </c>
      <c r="AV97" s="5">
        <v>2024</v>
      </c>
      <c r="AW97" s="5">
        <v>28</v>
      </c>
      <c r="AX97" s="5" t="s">
        <v>9084</v>
      </c>
      <c r="AY97" s="5" t="s">
        <v>9084</v>
      </c>
      <c r="AZ97" s="5" t="s">
        <v>9084</v>
      </c>
      <c r="BA97" s="5" t="s">
        <v>9084</v>
      </c>
      <c r="BB97" s="5" t="s">
        <v>9084</v>
      </c>
      <c r="BC97" s="5" t="s">
        <v>9084</v>
      </c>
      <c r="BD97" s="5" t="s">
        <v>9084</v>
      </c>
      <c r="BE97" s="5" t="s">
        <v>10994</v>
      </c>
      <c r="BF97" s="5" t="s">
        <v>10993</v>
      </c>
      <c r="BG97" s="5" t="str">
        <f>HYPERLINK("http://dx.doi.org/10.4000/11r34","http://dx.doi.org/10.4000/11r34")</f>
        <v>http://dx.doi.org/10.4000/11r34</v>
      </c>
      <c r="BH97" s="5" t="s">
        <v>9084</v>
      </c>
      <c r="BI97" s="5" t="s">
        <v>9084</v>
      </c>
      <c r="BJ97" s="5" t="s">
        <v>9084</v>
      </c>
      <c r="BK97" s="5" t="s">
        <v>9084</v>
      </c>
      <c r="BL97" s="5" t="s">
        <v>9084</v>
      </c>
      <c r="BM97" s="5" t="s">
        <v>9084</v>
      </c>
      <c r="BN97" s="5" t="s">
        <v>9084</v>
      </c>
      <c r="BO97" s="5" t="s">
        <v>9084</v>
      </c>
      <c r="BP97" s="5" t="s">
        <v>9084</v>
      </c>
      <c r="BQ97" s="5" t="s">
        <v>9084</v>
      </c>
      <c r="BR97" s="5" t="s">
        <v>9084</v>
      </c>
      <c r="BS97" s="5" t="s">
        <v>9084</v>
      </c>
      <c r="BT97" s="5" t="s">
        <v>10992</v>
      </c>
      <c r="BU97" s="5" t="str">
        <f>HYPERLINK("https%3A%2F%2Fwww.webofscience.com%2Fwos%2Fwoscc%2Ffull-record%2FWOS:001262920400014","View Full Record in Web of Science")</f>
        <v>View Full Record in Web of Science</v>
      </c>
    </row>
    <row r="98" spans="1:73" x14ac:dyDescent="0.35">
      <c r="A98" s="5" t="s">
        <v>11761</v>
      </c>
      <c r="B98" s="5" t="s">
        <v>9095</v>
      </c>
      <c r="C98" s="5" t="s">
        <v>10991</v>
      </c>
      <c r="D98" s="5" t="s">
        <v>9084</v>
      </c>
      <c r="E98" s="5" t="s">
        <v>9084</v>
      </c>
      <c r="F98" s="5" t="s">
        <v>9084</v>
      </c>
      <c r="G98" s="5" t="s">
        <v>10990</v>
      </c>
      <c r="H98" s="5" t="s">
        <v>9084</v>
      </c>
      <c r="I98" s="5" t="s">
        <v>9084</v>
      </c>
      <c r="J98" s="5" t="s">
        <v>8981</v>
      </c>
      <c r="K98" s="5" t="s">
        <v>9283</v>
      </c>
      <c r="L98" s="5" t="s">
        <v>9084</v>
      </c>
      <c r="M98" s="5" t="s">
        <v>9084</v>
      </c>
      <c r="N98" s="5" t="s">
        <v>9084</v>
      </c>
      <c r="O98" s="5" t="s">
        <v>9084</v>
      </c>
      <c r="P98" s="5" t="s">
        <v>9084</v>
      </c>
      <c r="Q98" s="5" t="s">
        <v>9084</v>
      </c>
      <c r="R98" s="5" t="s">
        <v>9084</v>
      </c>
      <c r="S98" s="5" t="s">
        <v>9084</v>
      </c>
      <c r="T98" s="5" t="s">
        <v>9084</v>
      </c>
      <c r="U98" s="5" t="s">
        <v>9084</v>
      </c>
      <c r="V98" s="5" t="s">
        <v>9084</v>
      </c>
      <c r="W98" s="5" t="s">
        <v>10989</v>
      </c>
      <c r="X98" s="5" t="s">
        <v>9084</v>
      </c>
      <c r="Y98" s="5" t="s">
        <v>9084</v>
      </c>
      <c r="Z98" s="5" t="s">
        <v>9084</v>
      </c>
      <c r="AA98" s="5" t="s">
        <v>9084</v>
      </c>
      <c r="AB98" s="5" t="s">
        <v>9084</v>
      </c>
      <c r="AC98" s="5" t="s">
        <v>10988</v>
      </c>
      <c r="AD98" s="5" t="s">
        <v>9084</v>
      </c>
      <c r="AE98" s="5" t="s">
        <v>9084</v>
      </c>
      <c r="AF98" s="5" t="s">
        <v>9084</v>
      </c>
      <c r="AG98" s="5" t="s">
        <v>9084</v>
      </c>
      <c r="AH98" s="5" t="s">
        <v>9084</v>
      </c>
      <c r="AI98" s="5" t="s">
        <v>9084</v>
      </c>
      <c r="AJ98" s="5" t="s">
        <v>9084</v>
      </c>
      <c r="AK98" s="5" t="s">
        <v>9084</v>
      </c>
      <c r="AL98" s="5" t="s">
        <v>9084</v>
      </c>
      <c r="AM98" s="5" t="s">
        <v>9084</v>
      </c>
      <c r="AN98" s="5" t="s">
        <v>9084</v>
      </c>
      <c r="AO98" s="5" t="s">
        <v>9084</v>
      </c>
      <c r="AP98" s="5" t="s">
        <v>9084</v>
      </c>
      <c r="AQ98" s="5" t="s">
        <v>9281</v>
      </c>
      <c r="AR98" s="5" t="s">
        <v>9084</v>
      </c>
      <c r="AS98" s="5" t="s">
        <v>9084</v>
      </c>
      <c r="AT98" s="5" t="s">
        <v>9084</v>
      </c>
      <c r="AU98" s="5" t="s">
        <v>10987</v>
      </c>
      <c r="AV98" s="5">
        <v>2024</v>
      </c>
      <c r="AW98" s="5">
        <v>11</v>
      </c>
      <c r="AX98" s="5" t="s">
        <v>9084</v>
      </c>
      <c r="AY98" s="5" t="s">
        <v>9084</v>
      </c>
      <c r="AZ98" s="5" t="s">
        <v>9084</v>
      </c>
      <c r="BA98" s="5" t="s">
        <v>9084</v>
      </c>
      <c r="BB98" s="5" t="s">
        <v>9084</v>
      </c>
      <c r="BC98" s="5" t="s">
        <v>9084</v>
      </c>
      <c r="BD98" s="5" t="s">
        <v>9084</v>
      </c>
      <c r="BE98" s="5">
        <v>1393123</v>
      </c>
      <c r="BF98" s="5" t="s">
        <v>8980</v>
      </c>
      <c r="BG98" s="5" t="str">
        <f>HYPERLINK("http://dx.doi.org/10.3389/fmed.2024.1393123","http://dx.doi.org/10.3389/fmed.2024.1393123")</f>
        <v>http://dx.doi.org/10.3389/fmed.2024.1393123</v>
      </c>
      <c r="BH98" s="5" t="s">
        <v>9084</v>
      </c>
      <c r="BI98" s="5" t="s">
        <v>9084</v>
      </c>
      <c r="BJ98" s="5" t="s">
        <v>9084</v>
      </c>
      <c r="BK98" s="5" t="s">
        <v>9084</v>
      </c>
      <c r="BL98" s="5" t="s">
        <v>9084</v>
      </c>
      <c r="BM98" s="5" t="s">
        <v>9084</v>
      </c>
      <c r="BN98" s="5" t="s">
        <v>9084</v>
      </c>
      <c r="BO98" s="5">
        <v>39139784</v>
      </c>
      <c r="BP98" s="5" t="s">
        <v>9084</v>
      </c>
      <c r="BQ98" s="5" t="s">
        <v>9084</v>
      </c>
      <c r="BR98" s="5" t="s">
        <v>9084</v>
      </c>
      <c r="BS98" s="5" t="s">
        <v>9084</v>
      </c>
      <c r="BT98" s="5" t="s">
        <v>10986</v>
      </c>
      <c r="BU98" s="5" t="str">
        <f>HYPERLINK("https%3A%2F%2Fwww.webofscience.com%2Fwos%2Fwoscc%2Ffull-record%2FWOS:001289573800001","View Full Record in Web of Science")</f>
        <v>View Full Record in Web of Science</v>
      </c>
    </row>
    <row r="99" spans="1:73" x14ac:dyDescent="0.35">
      <c r="A99" s="5" t="s">
        <v>11761</v>
      </c>
      <c r="B99" s="5" t="s">
        <v>9095</v>
      </c>
      <c r="C99" s="5" t="s">
        <v>10985</v>
      </c>
      <c r="D99" s="5" t="s">
        <v>9084</v>
      </c>
      <c r="E99" s="5" t="s">
        <v>9084</v>
      </c>
      <c r="F99" s="5" t="s">
        <v>9084</v>
      </c>
      <c r="G99" s="5" t="s">
        <v>4406</v>
      </c>
      <c r="H99" s="5" t="s">
        <v>9084</v>
      </c>
      <c r="I99" s="5" t="s">
        <v>9084</v>
      </c>
      <c r="J99" s="5" t="s">
        <v>4405</v>
      </c>
      <c r="K99" s="5" t="s">
        <v>9983</v>
      </c>
      <c r="L99" s="5" t="s">
        <v>9084</v>
      </c>
      <c r="M99" s="5" t="s">
        <v>9084</v>
      </c>
      <c r="N99" s="5" t="s">
        <v>9084</v>
      </c>
      <c r="O99" s="5" t="s">
        <v>9084</v>
      </c>
      <c r="P99" s="5" t="s">
        <v>9084</v>
      </c>
      <c r="Q99" s="5" t="s">
        <v>9084</v>
      </c>
      <c r="R99" s="5" t="s">
        <v>9084</v>
      </c>
      <c r="S99" s="5" t="s">
        <v>9084</v>
      </c>
      <c r="T99" s="5" t="s">
        <v>9084</v>
      </c>
      <c r="U99" s="5" t="s">
        <v>9084</v>
      </c>
      <c r="V99" s="5" t="s">
        <v>9084</v>
      </c>
      <c r="W99" s="5" t="s">
        <v>10984</v>
      </c>
      <c r="X99" s="5" t="s">
        <v>9084</v>
      </c>
      <c r="Y99" s="5" t="s">
        <v>9084</v>
      </c>
      <c r="Z99" s="5" t="s">
        <v>9084</v>
      </c>
      <c r="AA99" s="5" t="s">
        <v>9084</v>
      </c>
      <c r="AB99" s="5" t="s">
        <v>9084</v>
      </c>
      <c r="AC99" s="5" t="s">
        <v>9084</v>
      </c>
      <c r="AD99" s="5" t="s">
        <v>9084</v>
      </c>
      <c r="AE99" s="5" t="s">
        <v>9084</v>
      </c>
      <c r="AF99" s="5" t="s">
        <v>9084</v>
      </c>
      <c r="AG99" s="5" t="s">
        <v>9084</v>
      </c>
      <c r="AH99" s="5" t="s">
        <v>9084</v>
      </c>
      <c r="AI99" s="5" t="s">
        <v>9084</v>
      </c>
      <c r="AJ99" s="5" t="s">
        <v>9084</v>
      </c>
      <c r="AK99" s="5" t="s">
        <v>9084</v>
      </c>
      <c r="AL99" s="5" t="s">
        <v>9084</v>
      </c>
      <c r="AM99" s="5" t="s">
        <v>9084</v>
      </c>
      <c r="AN99" s="5" t="s">
        <v>9084</v>
      </c>
      <c r="AO99" s="5" t="s">
        <v>9084</v>
      </c>
      <c r="AP99" s="5" t="s">
        <v>9980</v>
      </c>
      <c r="AQ99" s="5" t="s">
        <v>9979</v>
      </c>
      <c r="AR99" s="5" t="s">
        <v>9084</v>
      </c>
      <c r="AS99" s="5" t="s">
        <v>9084</v>
      </c>
      <c r="AT99" s="5" t="s">
        <v>9084</v>
      </c>
      <c r="AU99" s="5" t="s">
        <v>9596</v>
      </c>
      <c r="AV99" s="5">
        <v>2022</v>
      </c>
      <c r="AW99" s="5">
        <v>39</v>
      </c>
      <c r="AX99" s="5">
        <v>2</v>
      </c>
      <c r="AY99" s="5" t="s">
        <v>9084</v>
      </c>
      <c r="AZ99" s="5" t="s">
        <v>9084</v>
      </c>
      <c r="BA99" s="5" t="s">
        <v>9084</v>
      </c>
      <c r="BB99" s="5" t="s">
        <v>9084</v>
      </c>
      <c r="BC99" s="5" t="s">
        <v>9084</v>
      </c>
      <c r="BD99" s="5" t="s">
        <v>9084</v>
      </c>
      <c r="BE99" s="5">
        <v>101642</v>
      </c>
      <c r="BF99" s="5" t="s">
        <v>6911</v>
      </c>
      <c r="BG99" s="5" t="str">
        <f>HYPERLINK("http://dx.doi.org/10.1016/j.giq.2021.101642","http://dx.doi.org/10.1016/j.giq.2021.101642")</f>
        <v>http://dx.doi.org/10.1016/j.giq.2021.101642</v>
      </c>
      <c r="BH99" s="5" t="s">
        <v>9084</v>
      </c>
      <c r="BI99" s="5" t="s">
        <v>9773</v>
      </c>
      <c r="BJ99" s="5" t="s">
        <v>9084</v>
      </c>
      <c r="BK99" s="5" t="s">
        <v>9084</v>
      </c>
      <c r="BL99" s="5" t="s">
        <v>9084</v>
      </c>
      <c r="BM99" s="5" t="s">
        <v>9084</v>
      </c>
      <c r="BN99" s="5" t="s">
        <v>9084</v>
      </c>
      <c r="BO99" s="5" t="s">
        <v>9084</v>
      </c>
      <c r="BP99" s="5" t="s">
        <v>9084</v>
      </c>
      <c r="BQ99" s="5" t="s">
        <v>9084</v>
      </c>
      <c r="BR99" s="5" t="s">
        <v>9084</v>
      </c>
      <c r="BS99" s="5" t="s">
        <v>9084</v>
      </c>
      <c r="BT99" s="5" t="s">
        <v>10983</v>
      </c>
      <c r="BU99" s="5" t="str">
        <f>HYPERLINK("https%3A%2F%2Fwww.webofscience.com%2Fwos%2Fwoscc%2Ffull-record%2FWOS:000788795700020","View Full Record in Web of Science")</f>
        <v>View Full Record in Web of Science</v>
      </c>
    </row>
    <row r="100" spans="1:73" x14ac:dyDescent="0.35">
      <c r="A100" s="5" t="s">
        <v>11761</v>
      </c>
      <c r="B100" s="5" t="s">
        <v>9095</v>
      </c>
      <c r="C100" s="5" t="s">
        <v>10982</v>
      </c>
      <c r="D100" s="5" t="s">
        <v>9084</v>
      </c>
      <c r="E100" s="5" t="s">
        <v>9084</v>
      </c>
      <c r="F100" s="5" t="s">
        <v>9084</v>
      </c>
      <c r="G100" s="5" t="s">
        <v>10981</v>
      </c>
      <c r="H100" s="5" t="s">
        <v>9084</v>
      </c>
      <c r="I100" s="5" t="s">
        <v>9084</v>
      </c>
      <c r="J100" s="5" t="s">
        <v>10980</v>
      </c>
      <c r="K100" s="5" t="s">
        <v>10979</v>
      </c>
      <c r="L100" s="5" t="s">
        <v>9084</v>
      </c>
      <c r="M100" s="5" t="s">
        <v>9084</v>
      </c>
      <c r="N100" s="5" t="s">
        <v>9084</v>
      </c>
      <c r="O100" s="5" t="s">
        <v>9084</v>
      </c>
      <c r="P100" s="5" t="s">
        <v>9084</v>
      </c>
      <c r="Q100" s="5" t="s">
        <v>9084</v>
      </c>
      <c r="R100" s="5" t="s">
        <v>9084</v>
      </c>
      <c r="S100" s="5" t="s">
        <v>9084</v>
      </c>
      <c r="T100" s="5" t="s">
        <v>9084</v>
      </c>
      <c r="U100" s="5" t="s">
        <v>9084</v>
      </c>
      <c r="V100" s="5" t="s">
        <v>9084</v>
      </c>
      <c r="W100" s="5" t="s">
        <v>10978</v>
      </c>
      <c r="X100" s="5" t="s">
        <v>9084</v>
      </c>
      <c r="Y100" s="5" t="s">
        <v>9084</v>
      </c>
      <c r="Z100" s="5" t="s">
        <v>9084</v>
      </c>
      <c r="AA100" s="5" t="s">
        <v>9084</v>
      </c>
      <c r="AB100" s="5" t="s">
        <v>9084</v>
      </c>
      <c r="AC100" s="5" t="s">
        <v>10977</v>
      </c>
      <c r="AD100" s="5" t="s">
        <v>9084</v>
      </c>
      <c r="AE100" s="5" t="s">
        <v>9084</v>
      </c>
      <c r="AF100" s="5" t="s">
        <v>9084</v>
      </c>
      <c r="AG100" s="5" t="s">
        <v>9084</v>
      </c>
      <c r="AH100" s="5" t="s">
        <v>9084</v>
      </c>
      <c r="AI100" s="5" t="s">
        <v>9084</v>
      </c>
      <c r="AJ100" s="5" t="s">
        <v>9084</v>
      </c>
      <c r="AK100" s="5" t="s">
        <v>9084</v>
      </c>
      <c r="AL100" s="5" t="s">
        <v>9084</v>
      </c>
      <c r="AM100" s="5" t="s">
        <v>9084</v>
      </c>
      <c r="AN100" s="5" t="s">
        <v>9084</v>
      </c>
      <c r="AO100" s="5" t="s">
        <v>9084</v>
      </c>
      <c r="AP100" s="5" t="s">
        <v>10976</v>
      </c>
      <c r="AQ100" s="5" t="s">
        <v>10975</v>
      </c>
      <c r="AR100" s="5" t="s">
        <v>9084</v>
      </c>
      <c r="AS100" s="5" t="s">
        <v>9084</v>
      </c>
      <c r="AT100" s="5" t="s">
        <v>9084</v>
      </c>
      <c r="AU100" s="5" t="s">
        <v>9536</v>
      </c>
      <c r="AV100" s="5">
        <v>2024</v>
      </c>
      <c r="AW100" s="5">
        <v>30</v>
      </c>
      <c r="AX100" s="5">
        <v>3</v>
      </c>
      <c r="AY100" s="5" t="s">
        <v>9084</v>
      </c>
      <c r="AZ100" s="5" t="s">
        <v>9084</v>
      </c>
      <c r="BA100" s="5" t="s">
        <v>9084</v>
      </c>
      <c r="BB100" s="5" t="s">
        <v>9084</v>
      </c>
      <c r="BC100" s="5">
        <v>631</v>
      </c>
      <c r="BD100" s="5">
        <v>634</v>
      </c>
      <c r="BE100" s="5" t="s">
        <v>9084</v>
      </c>
      <c r="BF100" s="5" t="s">
        <v>10974</v>
      </c>
      <c r="BG100" s="5" t="str">
        <f>HYPERLINK("http://dx.doi.org/10.1038/s41591-023-02783-w","http://dx.doi.org/10.1038/s41591-023-02783-w")</f>
        <v>http://dx.doi.org/10.1038/s41591-023-02783-w</v>
      </c>
      <c r="BH100" s="5" t="s">
        <v>9084</v>
      </c>
      <c r="BI100" s="5" t="s">
        <v>9903</v>
      </c>
      <c r="BJ100" s="5" t="s">
        <v>9084</v>
      </c>
      <c r="BK100" s="5" t="s">
        <v>9084</v>
      </c>
      <c r="BL100" s="5" t="s">
        <v>9084</v>
      </c>
      <c r="BM100" s="5" t="s">
        <v>9084</v>
      </c>
      <c r="BN100" s="5" t="s">
        <v>9084</v>
      </c>
      <c r="BO100" s="5">
        <v>38291298</v>
      </c>
      <c r="BP100" s="5" t="s">
        <v>9084</v>
      </c>
      <c r="BQ100" s="5" t="s">
        <v>9084</v>
      </c>
      <c r="BR100" s="5" t="s">
        <v>9084</v>
      </c>
      <c r="BS100" s="5" t="s">
        <v>9084</v>
      </c>
      <c r="BT100" s="5" t="s">
        <v>10973</v>
      </c>
      <c r="BU100" s="5" t="str">
        <f>HYPERLINK("https%3A%2F%2Fwww.webofscience.com%2Fwos%2Fwoscc%2Ffull-record%2FWOS:001154738600005","View Full Record in Web of Science")</f>
        <v>View Full Record in Web of Science</v>
      </c>
    </row>
    <row r="101" spans="1:73" x14ac:dyDescent="0.35">
      <c r="A101" s="5" t="s">
        <v>11761</v>
      </c>
      <c r="B101" s="5" t="s">
        <v>9095</v>
      </c>
      <c r="C101" s="5" t="s">
        <v>10972</v>
      </c>
      <c r="D101" s="5" t="s">
        <v>9084</v>
      </c>
      <c r="E101" s="5" t="s">
        <v>9084</v>
      </c>
      <c r="F101" s="5" t="s">
        <v>9084</v>
      </c>
      <c r="G101" s="5" t="s">
        <v>10971</v>
      </c>
      <c r="H101" s="5" t="s">
        <v>9084</v>
      </c>
      <c r="I101" s="5" t="s">
        <v>9084</v>
      </c>
      <c r="J101" s="5" t="s">
        <v>8822</v>
      </c>
      <c r="K101" s="5" t="s">
        <v>10970</v>
      </c>
      <c r="L101" s="5" t="s">
        <v>9084</v>
      </c>
      <c r="M101" s="5" t="s">
        <v>9084</v>
      </c>
      <c r="N101" s="5" t="s">
        <v>9084</v>
      </c>
      <c r="O101" s="5" t="s">
        <v>9084</v>
      </c>
      <c r="P101" s="5" t="s">
        <v>9084</v>
      </c>
      <c r="Q101" s="5" t="s">
        <v>9084</v>
      </c>
      <c r="R101" s="5" t="s">
        <v>9084</v>
      </c>
      <c r="S101" s="5" t="s">
        <v>9084</v>
      </c>
      <c r="T101" s="5" t="s">
        <v>9084</v>
      </c>
      <c r="U101" s="5" t="s">
        <v>9084</v>
      </c>
      <c r="V101" s="5" t="s">
        <v>9084</v>
      </c>
      <c r="W101" s="5" t="s">
        <v>10969</v>
      </c>
      <c r="X101" s="5" t="s">
        <v>9084</v>
      </c>
      <c r="Y101" s="5" t="s">
        <v>9084</v>
      </c>
      <c r="Z101" s="5" t="s">
        <v>9084</v>
      </c>
      <c r="AA101" s="5" t="s">
        <v>9084</v>
      </c>
      <c r="AB101" s="5" t="s">
        <v>9084</v>
      </c>
      <c r="AC101" s="5" t="s">
        <v>9084</v>
      </c>
      <c r="AD101" s="5" t="s">
        <v>9084</v>
      </c>
      <c r="AE101" s="5" t="s">
        <v>9084</v>
      </c>
      <c r="AF101" s="5" t="s">
        <v>9084</v>
      </c>
      <c r="AG101" s="5" t="s">
        <v>9084</v>
      </c>
      <c r="AH101" s="5" t="s">
        <v>9084</v>
      </c>
      <c r="AI101" s="5" t="s">
        <v>9084</v>
      </c>
      <c r="AJ101" s="5" t="s">
        <v>9084</v>
      </c>
      <c r="AK101" s="5" t="s">
        <v>9084</v>
      </c>
      <c r="AL101" s="5" t="s">
        <v>9084</v>
      </c>
      <c r="AM101" s="5" t="s">
        <v>9084</v>
      </c>
      <c r="AN101" s="5" t="s">
        <v>9084</v>
      </c>
      <c r="AO101" s="5" t="s">
        <v>9084</v>
      </c>
      <c r="AP101" s="5" t="s">
        <v>10968</v>
      </c>
      <c r="AQ101" s="5" t="s">
        <v>10967</v>
      </c>
      <c r="AR101" s="5" t="s">
        <v>9084</v>
      </c>
      <c r="AS101" s="5" t="s">
        <v>9084</v>
      </c>
      <c r="AT101" s="5" t="s">
        <v>9084</v>
      </c>
      <c r="AU101" s="5" t="s">
        <v>9084</v>
      </c>
      <c r="AV101" s="5">
        <v>2023</v>
      </c>
      <c r="AW101" s="5">
        <v>28</v>
      </c>
      <c r="AX101" s="5">
        <v>4</v>
      </c>
      <c r="AY101" s="5" t="s">
        <v>9084</v>
      </c>
      <c r="AZ101" s="5" t="s">
        <v>9084</v>
      </c>
      <c r="BA101" s="5" t="s">
        <v>9084</v>
      </c>
      <c r="BB101" s="5" t="s">
        <v>9084</v>
      </c>
      <c r="BC101" s="5">
        <v>541</v>
      </c>
      <c r="BD101" s="5">
        <v>557</v>
      </c>
      <c r="BE101" s="5" t="s">
        <v>9084</v>
      </c>
      <c r="BF101" s="5" t="s">
        <v>8821</v>
      </c>
      <c r="BG101" s="5" t="str">
        <f>HYPERLINK("http://dx.doi.org/10.3233/IP-220020","http://dx.doi.org/10.3233/IP-220020")</f>
        <v>http://dx.doi.org/10.3233/IP-220020</v>
      </c>
      <c r="BH101" s="5" t="s">
        <v>9084</v>
      </c>
      <c r="BI101" s="5" t="s">
        <v>9084</v>
      </c>
      <c r="BJ101" s="5" t="s">
        <v>9084</v>
      </c>
      <c r="BK101" s="5" t="s">
        <v>9084</v>
      </c>
      <c r="BL101" s="5" t="s">
        <v>9084</v>
      </c>
      <c r="BM101" s="5" t="s">
        <v>9084</v>
      </c>
      <c r="BN101" s="5" t="s">
        <v>9084</v>
      </c>
      <c r="BO101" s="5" t="s">
        <v>9084</v>
      </c>
      <c r="BP101" s="5" t="s">
        <v>9084</v>
      </c>
      <c r="BQ101" s="5" t="s">
        <v>9084</v>
      </c>
      <c r="BR101" s="5" t="s">
        <v>9084</v>
      </c>
      <c r="BS101" s="5" t="s">
        <v>9084</v>
      </c>
      <c r="BT101" s="5" t="s">
        <v>10966</v>
      </c>
      <c r="BU101" s="5" t="str">
        <f>HYPERLINK("https%3A%2F%2Fwww.webofscience.com%2Fwos%2Fwoscc%2Ffull-record%2FWOS:001111137500007","View Full Record in Web of Science")</f>
        <v>View Full Record in Web of Science</v>
      </c>
    </row>
    <row r="102" spans="1:73" x14ac:dyDescent="0.35">
      <c r="A102" s="5" t="s">
        <v>11761</v>
      </c>
      <c r="B102" s="5" t="s">
        <v>9095</v>
      </c>
      <c r="C102" s="5" t="s">
        <v>10965</v>
      </c>
      <c r="D102" s="5" t="s">
        <v>9084</v>
      </c>
      <c r="E102" s="5" t="s">
        <v>9084</v>
      </c>
      <c r="F102" s="5" t="s">
        <v>9084</v>
      </c>
      <c r="G102" s="5" t="s">
        <v>10964</v>
      </c>
      <c r="H102" s="5" t="s">
        <v>9084</v>
      </c>
      <c r="I102" s="5" t="s">
        <v>9084</v>
      </c>
      <c r="J102" s="5" t="s">
        <v>7597</v>
      </c>
      <c r="K102" s="5" t="s">
        <v>9610</v>
      </c>
      <c r="L102" s="5" t="s">
        <v>9084</v>
      </c>
      <c r="M102" s="5" t="s">
        <v>9084</v>
      </c>
      <c r="N102" s="5" t="s">
        <v>9084</v>
      </c>
      <c r="O102" s="5" t="s">
        <v>9084</v>
      </c>
      <c r="P102" s="5" t="s">
        <v>9084</v>
      </c>
      <c r="Q102" s="5" t="s">
        <v>9084</v>
      </c>
      <c r="R102" s="5" t="s">
        <v>9084</v>
      </c>
      <c r="S102" s="5" t="s">
        <v>9084</v>
      </c>
      <c r="T102" s="5" t="s">
        <v>9084</v>
      </c>
      <c r="U102" s="5" t="s">
        <v>9084</v>
      </c>
      <c r="V102" s="5" t="s">
        <v>9084</v>
      </c>
      <c r="W102" s="5" t="s">
        <v>10963</v>
      </c>
      <c r="X102" s="5" t="s">
        <v>9084</v>
      </c>
      <c r="Y102" s="5" t="s">
        <v>9084</v>
      </c>
      <c r="Z102" s="5" t="s">
        <v>9084</v>
      </c>
      <c r="AA102" s="5" t="s">
        <v>9084</v>
      </c>
      <c r="AB102" s="5" t="s">
        <v>10962</v>
      </c>
      <c r="AC102" s="5" t="s">
        <v>10961</v>
      </c>
      <c r="AD102" s="5" t="s">
        <v>9084</v>
      </c>
      <c r="AE102" s="5" t="s">
        <v>9084</v>
      </c>
      <c r="AF102" s="5" t="s">
        <v>9084</v>
      </c>
      <c r="AG102" s="5" t="s">
        <v>9084</v>
      </c>
      <c r="AH102" s="5" t="s">
        <v>9084</v>
      </c>
      <c r="AI102" s="5" t="s">
        <v>9084</v>
      </c>
      <c r="AJ102" s="5" t="s">
        <v>9084</v>
      </c>
      <c r="AK102" s="5" t="s">
        <v>9084</v>
      </c>
      <c r="AL102" s="5" t="s">
        <v>9084</v>
      </c>
      <c r="AM102" s="5" t="s">
        <v>9084</v>
      </c>
      <c r="AN102" s="5" t="s">
        <v>9084</v>
      </c>
      <c r="AO102" s="5" t="s">
        <v>9084</v>
      </c>
      <c r="AP102" s="5" t="s">
        <v>9607</v>
      </c>
      <c r="AQ102" s="5" t="s">
        <v>9606</v>
      </c>
      <c r="AR102" s="5" t="s">
        <v>9084</v>
      </c>
      <c r="AS102" s="5" t="s">
        <v>9084</v>
      </c>
      <c r="AT102" s="5" t="s">
        <v>9084</v>
      </c>
      <c r="AU102" s="5" t="s">
        <v>9151</v>
      </c>
      <c r="AV102" s="5">
        <v>2022</v>
      </c>
      <c r="AW102" s="5">
        <v>126</v>
      </c>
      <c r="AX102" s="5">
        <v>3</v>
      </c>
      <c r="AY102" s="5" t="s">
        <v>9084</v>
      </c>
      <c r="AZ102" s="5" t="s">
        <v>9084</v>
      </c>
      <c r="BA102" s="5" t="s">
        <v>9084</v>
      </c>
      <c r="BB102" s="5" t="s">
        <v>9084</v>
      </c>
      <c r="BC102" s="5">
        <v>2403</v>
      </c>
      <c r="BD102" s="5">
        <v>2423</v>
      </c>
      <c r="BE102" s="5" t="s">
        <v>9084</v>
      </c>
      <c r="BF102" s="5" t="s">
        <v>7596</v>
      </c>
      <c r="BG102" s="5" t="str">
        <f>HYPERLINK("http://dx.doi.org/10.1007/s11277-021-09362-7","http://dx.doi.org/10.1007/s11277-021-09362-7")</f>
        <v>http://dx.doi.org/10.1007/s11277-021-09362-7</v>
      </c>
      <c r="BH102" s="5" t="s">
        <v>9084</v>
      </c>
      <c r="BI102" s="5" t="s">
        <v>10295</v>
      </c>
      <c r="BJ102" s="5" t="s">
        <v>9084</v>
      </c>
      <c r="BK102" s="5" t="s">
        <v>9084</v>
      </c>
      <c r="BL102" s="5" t="s">
        <v>9084</v>
      </c>
      <c r="BM102" s="5" t="s">
        <v>9084</v>
      </c>
      <c r="BN102" s="5" t="s">
        <v>9084</v>
      </c>
      <c r="BO102" s="5">
        <v>36033548</v>
      </c>
      <c r="BP102" s="5" t="s">
        <v>9084</v>
      </c>
      <c r="BQ102" s="5" t="s">
        <v>9084</v>
      </c>
      <c r="BR102" s="5" t="s">
        <v>9084</v>
      </c>
      <c r="BS102" s="5" t="s">
        <v>9084</v>
      </c>
      <c r="BT102" s="5" t="s">
        <v>10960</v>
      </c>
      <c r="BU102" s="5" t="str">
        <f>HYPERLINK("https%3A%2F%2Fwww.webofscience.com%2Fwos%2Fwoscc%2Ffull-record%2FWOS:000843735300005","View Full Record in Web of Science")</f>
        <v>View Full Record in Web of Science</v>
      </c>
    </row>
    <row r="103" spans="1:73" x14ac:dyDescent="0.35">
      <c r="A103" s="5" t="s">
        <v>11761</v>
      </c>
      <c r="B103" s="5" t="s">
        <v>9095</v>
      </c>
      <c r="C103" s="5" t="s">
        <v>10959</v>
      </c>
      <c r="D103" s="5" t="s">
        <v>9084</v>
      </c>
      <c r="E103" s="5" t="s">
        <v>9084</v>
      </c>
      <c r="F103" s="5" t="s">
        <v>9084</v>
      </c>
      <c r="G103" s="5" t="s">
        <v>4781</v>
      </c>
      <c r="H103" s="5" t="s">
        <v>9084</v>
      </c>
      <c r="I103" s="5" t="s">
        <v>9084</v>
      </c>
      <c r="J103" s="5" t="s">
        <v>4780</v>
      </c>
      <c r="K103" s="5" t="s">
        <v>10540</v>
      </c>
      <c r="L103" s="5" t="s">
        <v>9084</v>
      </c>
      <c r="M103" s="5" t="s">
        <v>9084</v>
      </c>
      <c r="N103" s="5" t="s">
        <v>9084</v>
      </c>
      <c r="O103" s="5" t="s">
        <v>9084</v>
      </c>
      <c r="P103" s="5" t="s">
        <v>9084</v>
      </c>
      <c r="Q103" s="5" t="s">
        <v>9084</v>
      </c>
      <c r="R103" s="5" t="s">
        <v>9084</v>
      </c>
      <c r="S103" s="5" t="s">
        <v>9084</v>
      </c>
      <c r="T103" s="5" t="s">
        <v>9084</v>
      </c>
      <c r="U103" s="5" t="s">
        <v>9084</v>
      </c>
      <c r="V103" s="5" t="s">
        <v>9084</v>
      </c>
      <c r="W103" s="5" t="s">
        <v>10958</v>
      </c>
      <c r="X103" s="5" t="s">
        <v>9084</v>
      </c>
      <c r="Y103" s="5" t="s">
        <v>9084</v>
      </c>
      <c r="Z103" s="5" t="s">
        <v>9084</v>
      </c>
      <c r="AA103" s="5" t="s">
        <v>9084</v>
      </c>
      <c r="AB103" s="5" t="s">
        <v>9084</v>
      </c>
      <c r="AC103" s="5" t="s">
        <v>9084</v>
      </c>
      <c r="AD103" s="5" t="s">
        <v>9084</v>
      </c>
      <c r="AE103" s="5" t="s">
        <v>9084</v>
      </c>
      <c r="AF103" s="5" t="s">
        <v>9084</v>
      </c>
      <c r="AG103" s="5" t="s">
        <v>9084</v>
      </c>
      <c r="AH103" s="5" t="s">
        <v>9084</v>
      </c>
      <c r="AI103" s="5" t="s">
        <v>9084</v>
      </c>
      <c r="AJ103" s="5" t="s">
        <v>9084</v>
      </c>
      <c r="AK103" s="5" t="s">
        <v>9084</v>
      </c>
      <c r="AL103" s="5" t="s">
        <v>9084</v>
      </c>
      <c r="AM103" s="5" t="s">
        <v>9084</v>
      </c>
      <c r="AN103" s="5" t="s">
        <v>9084</v>
      </c>
      <c r="AO103" s="5" t="s">
        <v>9084</v>
      </c>
      <c r="AP103" s="5" t="s">
        <v>10537</v>
      </c>
      <c r="AQ103" s="5" t="s">
        <v>10536</v>
      </c>
      <c r="AR103" s="5" t="s">
        <v>9084</v>
      </c>
      <c r="AS103" s="5" t="s">
        <v>9084</v>
      </c>
      <c r="AT103" s="5" t="s">
        <v>9084</v>
      </c>
      <c r="AU103" s="5" t="s">
        <v>9334</v>
      </c>
      <c r="AV103" s="5">
        <v>2024</v>
      </c>
      <c r="AW103" s="5">
        <v>46</v>
      </c>
      <c r="AX103" s="5">
        <v>1</v>
      </c>
      <c r="AY103" s="5" t="s">
        <v>9084</v>
      </c>
      <c r="AZ103" s="5" t="s">
        <v>9084</v>
      </c>
      <c r="BA103" s="5" t="s">
        <v>9084</v>
      </c>
      <c r="BB103" s="5" t="s">
        <v>9084</v>
      </c>
      <c r="BC103" s="5" t="s">
        <v>9084</v>
      </c>
      <c r="BD103" s="5" t="s">
        <v>9084</v>
      </c>
      <c r="BE103" s="5">
        <v>101284</v>
      </c>
      <c r="BF103" s="5" t="s">
        <v>8773</v>
      </c>
      <c r="BG103" s="5" t="str">
        <f>HYPERLINK("http://dx.doi.org/10.1016/j.lisr.2024.101284","http://dx.doi.org/10.1016/j.lisr.2024.101284")</f>
        <v>http://dx.doi.org/10.1016/j.lisr.2024.101284</v>
      </c>
      <c r="BH103" s="5" t="s">
        <v>9084</v>
      </c>
      <c r="BI103" s="5" t="s">
        <v>10323</v>
      </c>
      <c r="BJ103" s="5" t="s">
        <v>9084</v>
      </c>
      <c r="BK103" s="5" t="s">
        <v>9084</v>
      </c>
      <c r="BL103" s="5" t="s">
        <v>9084</v>
      </c>
      <c r="BM103" s="5" t="s">
        <v>9084</v>
      </c>
      <c r="BN103" s="5" t="s">
        <v>9084</v>
      </c>
      <c r="BO103" s="5" t="s">
        <v>9084</v>
      </c>
      <c r="BP103" s="5" t="s">
        <v>9084</v>
      </c>
      <c r="BQ103" s="5" t="s">
        <v>9084</v>
      </c>
      <c r="BR103" s="5" t="s">
        <v>9084</v>
      </c>
      <c r="BS103" s="5" t="s">
        <v>9084</v>
      </c>
      <c r="BT103" s="5" t="s">
        <v>10957</v>
      </c>
      <c r="BU103" s="5" t="str">
        <f>HYPERLINK("https%3A%2F%2Fwww.webofscience.com%2Fwos%2Fwoscc%2Ffull-record%2FWOS:001186723200001","View Full Record in Web of Science")</f>
        <v>View Full Record in Web of Science</v>
      </c>
    </row>
    <row r="104" spans="1:73" x14ac:dyDescent="0.35">
      <c r="A104" s="5" t="s">
        <v>11761</v>
      </c>
      <c r="B104" s="5" t="s">
        <v>9095</v>
      </c>
      <c r="C104" s="5" t="s">
        <v>10956</v>
      </c>
      <c r="D104" s="5" t="s">
        <v>9084</v>
      </c>
      <c r="E104" s="5" t="s">
        <v>9084</v>
      </c>
      <c r="F104" s="5" t="s">
        <v>9084</v>
      </c>
      <c r="G104" s="5" t="s">
        <v>10955</v>
      </c>
      <c r="H104" s="5" t="s">
        <v>9084</v>
      </c>
      <c r="I104" s="5" t="s">
        <v>9084</v>
      </c>
      <c r="J104" s="5" t="s">
        <v>10954</v>
      </c>
      <c r="K104" s="5" t="s">
        <v>10953</v>
      </c>
      <c r="L104" s="5" t="s">
        <v>9084</v>
      </c>
      <c r="M104" s="5" t="s">
        <v>9084</v>
      </c>
      <c r="N104" s="5" t="s">
        <v>9084</v>
      </c>
      <c r="O104" s="5" t="s">
        <v>9084</v>
      </c>
      <c r="P104" s="5" t="s">
        <v>9084</v>
      </c>
      <c r="Q104" s="5" t="s">
        <v>9084</v>
      </c>
      <c r="R104" s="5" t="s">
        <v>9084</v>
      </c>
      <c r="S104" s="5" t="s">
        <v>9084</v>
      </c>
      <c r="T104" s="5" t="s">
        <v>9084</v>
      </c>
      <c r="U104" s="5" t="s">
        <v>9084</v>
      </c>
      <c r="V104" s="5" t="s">
        <v>9084</v>
      </c>
      <c r="W104" s="5" t="s">
        <v>10952</v>
      </c>
      <c r="X104" s="5" t="s">
        <v>9084</v>
      </c>
      <c r="Y104" s="5" t="s">
        <v>9084</v>
      </c>
      <c r="Z104" s="5" t="s">
        <v>9084</v>
      </c>
      <c r="AA104" s="5" t="s">
        <v>9084</v>
      </c>
      <c r="AB104" s="5" t="s">
        <v>9084</v>
      </c>
      <c r="AC104" s="5" t="s">
        <v>10951</v>
      </c>
      <c r="AD104" s="5" t="s">
        <v>9084</v>
      </c>
      <c r="AE104" s="5" t="s">
        <v>9084</v>
      </c>
      <c r="AF104" s="5" t="s">
        <v>9084</v>
      </c>
      <c r="AG104" s="5" t="s">
        <v>9084</v>
      </c>
      <c r="AH104" s="5" t="s">
        <v>9084</v>
      </c>
      <c r="AI104" s="5" t="s">
        <v>9084</v>
      </c>
      <c r="AJ104" s="5" t="s">
        <v>9084</v>
      </c>
      <c r="AK104" s="5" t="s">
        <v>9084</v>
      </c>
      <c r="AL104" s="5" t="s">
        <v>9084</v>
      </c>
      <c r="AM104" s="5" t="s">
        <v>9084</v>
      </c>
      <c r="AN104" s="5" t="s">
        <v>9084</v>
      </c>
      <c r="AO104" s="5" t="s">
        <v>9084</v>
      </c>
      <c r="AP104" s="5" t="s">
        <v>10950</v>
      </c>
      <c r="AQ104" s="5" t="s">
        <v>9084</v>
      </c>
      <c r="AR104" s="5" t="s">
        <v>9084</v>
      </c>
      <c r="AS104" s="5" t="s">
        <v>9084</v>
      </c>
      <c r="AT104" s="5" t="s">
        <v>9084</v>
      </c>
      <c r="AU104" s="5" t="s">
        <v>10435</v>
      </c>
      <c r="AV104" s="5">
        <v>2023</v>
      </c>
      <c r="AW104" s="5">
        <v>23</v>
      </c>
      <c r="AX104" s="5">
        <v>71</v>
      </c>
      <c r="AY104" s="5" t="s">
        <v>9084</v>
      </c>
      <c r="AZ104" s="5" t="s">
        <v>9084</v>
      </c>
      <c r="BA104" s="5" t="s">
        <v>9439</v>
      </c>
      <c r="BB104" s="5" t="s">
        <v>9084</v>
      </c>
      <c r="BC104" s="5" t="s">
        <v>9084</v>
      </c>
      <c r="BD104" s="5" t="s">
        <v>9084</v>
      </c>
      <c r="BE104" s="5">
        <v>9</v>
      </c>
      <c r="BF104" s="5" t="s">
        <v>7946</v>
      </c>
      <c r="BG104" s="5" t="str">
        <f>HYPERLINK("http://dx.doi.org/10.6018/red.526851","http://dx.doi.org/10.6018/red.526851")</f>
        <v>http://dx.doi.org/10.6018/red.526851</v>
      </c>
      <c r="BH104" s="5" t="s">
        <v>9084</v>
      </c>
      <c r="BI104" s="5" t="s">
        <v>9084</v>
      </c>
      <c r="BJ104" s="5" t="s">
        <v>9084</v>
      </c>
      <c r="BK104" s="5" t="s">
        <v>9084</v>
      </c>
      <c r="BL104" s="5" t="s">
        <v>9084</v>
      </c>
      <c r="BM104" s="5" t="s">
        <v>9084</v>
      </c>
      <c r="BN104" s="5" t="s">
        <v>9084</v>
      </c>
      <c r="BO104" s="5" t="s">
        <v>9084</v>
      </c>
      <c r="BP104" s="5" t="s">
        <v>9084</v>
      </c>
      <c r="BQ104" s="5" t="s">
        <v>9084</v>
      </c>
      <c r="BR104" s="5" t="s">
        <v>9084</v>
      </c>
      <c r="BS104" s="5" t="s">
        <v>9084</v>
      </c>
      <c r="BT104" s="5" t="s">
        <v>10949</v>
      </c>
      <c r="BU104" s="5" t="str">
        <f>HYPERLINK("https%3A%2F%2Fwww.webofscience.com%2Fwos%2Fwoscc%2Ffull-record%2FWOS:000907788600002","View Full Record in Web of Science")</f>
        <v>View Full Record in Web of Science</v>
      </c>
    </row>
    <row r="105" spans="1:73" x14ac:dyDescent="0.35">
      <c r="A105" s="5" t="s">
        <v>11761</v>
      </c>
      <c r="B105" s="5" t="s">
        <v>9095</v>
      </c>
      <c r="C105" s="5" t="s">
        <v>10948</v>
      </c>
      <c r="D105" s="5" t="s">
        <v>9084</v>
      </c>
      <c r="E105" s="5" t="s">
        <v>9084</v>
      </c>
      <c r="F105" s="5" t="s">
        <v>9084</v>
      </c>
      <c r="G105" s="5" t="s">
        <v>10947</v>
      </c>
      <c r="H105" s="5" t="s">
        <v>9084</v>
      </c>
      <c r="I105" s="5" t="s">
        <v>9084</v>
      </c>
      <c r="J105" s="5" t="s">
        <v>10946</v>
      </c>
      <c r="K105" s="5" t="s">
        <v>10849</v>
      </c>
      <c r="L105" s="5" t="s">
        <v>9084</v>
      </c>
      <c r="M105" s="5" t="s">
        <v>9084</v>
      </c>
      <c r="N105" s="5" t="s">
        <v>9084</v>
      </c>
      <c r="O105" s="5" t="s">
        <v>9084</v>
      </c>
      <c r="P105" s="5" t="s">
        <v>9084</v>
      </c>
      <c r="Q105" s="5" t="s">
        <v>9084</v>
      </c>
      <c r="R105" s="5" t="s">
        <v>9084</v>
      </c>
      <c r="S105" s="5" t="s">
        <v>9084</v>
      </c>
      <c r="T105" s="5" t="s">
        <v>9084</v>
      </c>
      <c r="U105" s="5" t="s">
        <v>9084</v>
      </c>
      <c r="V105" s="5" t="s">
        <v>9084</v>
      </c>
      <c r="W105" s="5" t="s">
        <v>10945</v>
      </c>
      <c r="X105" s="5" t="s">
        <v>9084</v>
      </c>
      <c r="Y105" s="5" t="s">
        <v>9084</v>
      </c>
      <c r="Z105" s="5" t="s">
        <v>9084</v>
      </c>
      <c r="AA105" s="5" t="s">
        <v>9084</v>
      </c>
      <c r="AB105" s="5" t="s">
        <v>10944</v>
      </c>
      <c r="AC105" s="5" t="s">
        <v>10943</v>
      </c>
      <c r="AD105" s="5" t="s">
        <v>9084</v>
      </c>
      <c r="AE105" s="5" t="s">
        <v>9084</v>
      </c>
      <c r="AF105" s="5" t="s">
        <v>9084</v>
      </c>
      <c r="AG105" s="5" t="s">
        <v>9084</v>
      </c>
      <c r="AH105" s="5" t="s">
        <v>9084</v>
      </c>
      <c r="AI105" s="5" t="s">
        <v>9084</v>
      </c>
      <c r="AJ105" s="5" t="s">
        <v>9084</v>
      </c>
      <c r="AK105" s="5" t="s">
        <v>9084</v>
      </c>
      <c r="AL105" s="5" t="s">
        <v>9084</v>
      </c>
      <c r="AM105" s="5" t="s">
        <v>9084</v>
      </c>
      <c r="AN105" s="5" t="s">
        <v>9084</v>
      </c>
      <c r="AO105" s="5" t="s">
        <v>9084</v>
      </c>
      <c r="AP105" s="5" t="s">
        <v>10845</v>
      </c>
      <c r="AQ105" s="5" t="s">
        <v>10844</v>
      </c>
      <c r="AR105" s="5" t="s">
        <v>9084</v>
      </c>
      <c r="AS105" s="5" t="s">
        <v>9084</v>
      </c>
      <c r="AT105" s="5" t="s">
        <v>9084</v>
      </c>
      <c r="AU105" s="5" t="s">
        <v>10264</v>
      </c>
      <c r="AV105" s="5">
        <v>2018</v>
      </c>
      <c r="AW105" s="5">
        <v>46</v>
      </c>
      <c r="AX105" s="5" t="s">
        <v>6249</v>
      </c>
      <c r="AY105" s="5" t="s">
        <v>9084</v>
      </c>
      <c r="AZ105" s="5" t="s">
        <v>9084</v>
      </c>
      <c r="BA105" s="5" t="s">
        <v>9084</v>
      </c>
      <c r="BB105" s="5" t="s">
        <v>9084</v>
      </c>
      <c r="BC105" s="5" t="s">
        <v>6248</v>
      </c>
      <c r="BD105" s="5" t="s">
        <v>6247</v>
      </c>
      <c r="BE105" s="5" t="s">
        <v>9084</v>
      </c>
      <c r="BF105" s="5" t="s">
        <v>6246</v>
      </c>
      <c r="BG105" s="5" t="str">
        <f>HYPERLINK("http://dx.doi.org/10.1093/nar/gkx807","http://dx.doi.org/10.1093/nar/gkx807")</f>
        <v>http://dx.doi.org/10.1093/nar/gkx807</v>
      </c>
      <c r="BH105" s="5" t="s">
        <v>9084</v>
      </c>
      <c r="BI105" s="5" t="s">
        <v>9084</v>
      </c>
      <c r="BJ105" s="5" t="s">
        <v>9084</v>
      </c>
      <c r="BK105" s="5" t="s">
        <v>9084</v>
      </c>
      <c r="BL105" s="5" t="s">
        <v>9084</v>
      </c>
      <c r="BM105" s="5" t="s">
        <v>9084</v>
      </c>
      <c r="BN105" s="5" t="s">
        <v>9084</v>
      </c>
      <c r="BO105" s="5">
        <v>28981707</v>
      </c>
      <c r="BP105" s="5" t="s">
        <v>9084</v>
      </c>
      <c r="BQ105" s="5" t="s">
        <v>9084</v>
      </c>
      <c r="BR105" s="5" t="s">
        <v>9084</v>
      </c>
      <c r="BS105" s="5" t="s">
        <v>9084</v>
      </c>
      <c r="BT105" s="5" t="s">
        <v>10942</v>
      </c>
      <c r="BU105" s="5" t="str">
        <f>HYPERLINK("https%3A%2F%2Fwww.webofscience.com%2Fwos%2Fwoscc%2Ffull-record%2FWOS:000419550700171","View Full Record in Web of Science")</f>
        <v>View Full Record in Web of Science</v>
      </c>
    </row>
    <row r="106" spans="1:73" x14ac:dyDescent="0.35">
      <c r="A106" s="5" t="s">
        <v>11761</v>
      </c>
      <c r="B106" s="5" t="s">
        <v>9095</v>
      </c>
      <c r="C106" s="5" t="s">
        <v>10941</v>
      </c>
      <c r="D106" s="5" t="s">
        <v>9084</v>
      </c>
      <c r="E106" s="5" t="s">
        <v>9084</v>
      </c>
      <c r="F106" s="5" t="s">
        <v>9084</v>
      </c>
      <c r="G106" s="5" t="s">
        <v>10940</v>
      </c>
      <c r="H106" s="5" t="s">
        <v>9084</v>
      </c>
      <c r="I106" s="5" t="s">
        <v>9084</v>
      </c>
      <c r="J106" s="5" t="s">
        <v>8603</v>
      </c>
      <c r="K106" s="5" t="s">
        <v>10939</v>
      </c>
      <c r="L106" s="5" t="s">
        <v>9084</v>
      </c>
      <c r="M106" s="5" t="s">
        <v>9084</v>
      </c>
      <c r="N106" s="5" t="s">
        <v>9084</v>
      </c>
      <c r="O106" s="5" t="s">
        <v>9084</v>
      </c>
      <c r="P106" s="5" t="s">
        <v>9084</v>
      </c>
      <c r="Q106" s="5" t="s">
        <v>9084</v>
      </c>
      <c r="R106" s="5" t="s">
        <v>9084</v>
      </c>
      <c r="S106" s="5" t="s">
        <v>9084</v>
      </c>
      <c r="T106" s="5" t="s">
        <v>9084</v>
      </c>
      <c r="U106" s="5" t="s">
        <v>9084</v>
      </c>
      <c r="V106" s="5" t="s">
        <v>9084</v>
      </c>
      <c r="W106" s="5" t="s">
        <v>10938</v>
      </c>
      <c r="X106" s="5" t="s">
        <v>9084</v>
      </c>
      <c r="Y106" s="5" t="s">
        <v>9084</v>
      </c>
      <c r="Z106" s="5" t="s">
        <v>9084</v>
      </c>
      <c r="AA106" s="5" t="s">
        <v>9084</v>
      </c>
      <c r="AB106" s="5" t="s">
        <v>10937</v>
      </c>
      <c r="AC106" s="5" t="s">
        <v>9084</v>
      </c>
      <c r="AD106" s="5" t="s">
        <v>9084</v>
      </c>
      <c r="AE106" s="5" t="s">
        <v>9084</v>
      </c>
      <c r="AF106" s="5" t="s">
        <v>9084</v>
      </c>
      <c r="AG106" s="5" t="s">
        <v>9084</v>
      </c>
      <c r="AH106" s="5" t="s">
        <v>9084</v>
      </c>
      <c r="AI106" s="5" t="s">
        <v>9084</v>
      </c>
      <c r="AJ106" s="5" t="s">
        <v>9084</v>
      </c>
      <c r="AK106" s="5" t="s">
        <v>9084</v>
      </c>
      <c r="AL106" s="5" t="s">
        <v>9084</v>
      </c>
      <c r="AM106" s="5" t="s">
        <v>9084</v>
      </c>
      <c r="AN106" s="5" t="s">
        <v>9084</v>
      </c>
      <c r="AO106" s="5" t="s">
        <v>9084</v>
      </c>
      <c r="AP106" s="5" t="s">
        <v>10936</v>
      </c>
      <c r="AQ106" s="5" t="s">
        <v>10935</v>
      </c>
      <c r="AR106" s="5" t="s">
        <v>9084</v>
      </c>
      <c r="AS106" s="5" t="s">
        <v>9084</v>
      </c>
      <c r="AT106" s="5" t="s">
        <v>9084</v>
      </c>
      <c r="AU106" s="5" t="s">
        <v>10325</v>
      </c>
      <c r="AV106" s="5">
        <v>2024</v>
      </c>
      <c r="AW106" s="5">
        <v>45</v>
      </c>
      <c r="AX106" s="5">
        <v>2</v>
      </c>
      <c r="AY106" s="5" t="s">
        <v>9084</v>
      </c>
      <c r="AZ106" s="5" t="s">
        <v>9084</v>
      </c>
      <c r="BA106" s="5" t="s">
        <v>9084</v>
      </c>
      <c r="BB106" s="5" t="s">
        <v>9084</v>
      </c>
      <c r="BC106" s="5">
        <v>152</v>
      </c>
      <c r="BD106" s="5">
        <v>183</v>
      </c>
      <c r="BE106" s="5" t="s">
        <v>9084</v>
      </c>
      <c r="BF106" s="5" t="s">
        <v>8601</v>
      </c>
      <c r="BG106" s="5" t="str">
        <f>HYPERLINK("http://dx.doi.org/10.1080/02529203.2024.2367321","http://dx.doi.org/10.1080/02529203.2024.2367321")</f>
        <v>http://dx.doi.org/10.1080/02529203.2024.2367321</v>
      </c>
      <c r="BH106" s="5" t="s">
        <v>9084</v>
      </c>
      <c r="BI106" s="5" t="s">
        <v>9084</v>
      </c>
      <c r="BJ106" s="5" t="s">
        <v>9084</v>
      </c>
      <c r="BK106" s="5" t="s">
        <v>9084</v>
      </c>
      <c r="BL106" s="5" t="s">
        <v>9084</v>
      </c>
      <c r="BM106" s="5" t="s">
        <v>9084</v>
      </c>
      <c r="BN106" s="5" t="s">
        <v>9084</v>
      </c>
      <c r="BO106" s="5" t="s">
        <v>9084</v>
      </c>
      <c r="BP106" s="5" t="s">
        <v>9084</v>
      </c>
      <c r="BQ106" s="5" t="s">
        <v>9084</v>
      </c>
      <c r="BR106" s="5" t="s">
        <v>9084</v>
      </c>
      <c r="BS106" s="5" t="s">
        <v>9084</v>
      </c>
      <c r="BT106" s="5" t="s">
        <v>10934</v>
      </c>
      <c r="BU106" s="5" t="str">
        <f>HYPERLINK("https%3A%2F%2Fwww.webofscience.com%2Fwos%2Fwoscc%2Ffull-record%2FWOS:001270067400008","View Full Record in Web of Science")</f>
        <v>View Full Record in Web of Science</v>
      </c>
    </row>
    <row r="107" spans="1:73" x14ac:dyDescent="0.35">
      <c r="A107" s="5" t="s">
        <v>11761</v>
      </c>
      <c r="B107" s="5" t="s">
        <v>9095</v>
      </c>
      <c r="C107" s="5" t="s">
        <v>10933</v>
      </c>
      <c r="D107" s="5" t="s">
        <v>9084</v>
      </c>
      <c r="E107" s="5" t="s">
        <v>9084</v>
      </c>
      <c r="F107" s="5" t="s">
        <v>9084</v>
      </c>
      <c r="G107" s="5" t="s">
        <v>10932</v>
      </c>
      <c r="H107" s="5" t="s">
        <v>9084</v>
      </c>
      <c r="I107" s="5" t="s">
        <v>9084</v>
      </c>
      <c r="J107" s="5" t="s">
        <v>6516</v>
      </c>
      <c r="K107" s="5" t="s">
        <v>10178</v>
      </c>
      <c r="L107" s="5" t="s">
        <v>9084</v>
      </c>
      <c r="M107" s="5" t="s">
        <v>9084</v>
      </c>
      <c r="N107" s="5" t="s">
        <v>9084</v>
      </c>
      <c r="O107" s="5" t="s">
        <v>9084</v>
      </c>
      <c r="P107" s="5" t="s">
        <v>9084</v>
      </c>
      <c r="Q107" s="5" t="s">
        <v>9084</v>
      </c>
      <c r="R107" s="5" t="s">
        <v>9084</v>
      </c>
      <c r="S107" s="5" t="s">
        <v>9084</v>
      </c>
      <c r="T107" s="5" t="s">
        <v>9084</v>
      </c>
      <c r="U107" s="5" t="s">
        <v>9084</v>
      </c>
      <c r="V107" s="5" t="s">
        <v>9084</v>
      </c>
      <c r="W107" s="5" t="s">
        <v>10931</v>
      </c>
      <c r="X107" s="5" t="s">
        <v>9084</v>
      </c>
      <c r="Y107" s="5" t="s">
        <v>9084</v>
      </c>
      <c r="Z107" s="5" t="s">
        <v>9084</v>
      </c>
      <c r="AA107" s="5" t="s">
        <v>9084</v>
      </c>
      <c r="AB107" s="5" t="s">
        <v>10930</v>
      </c>
      <c r="AC107" s="5" t="s">
        <v>10929</v>
      </c>
      <c r="AD107" s="5" t="s">
        <v>9084</v>
      </c>
      <c r="AE107" s="5" t="s">
        <v>9084</v>
      </c>
      <c r="AF107" s="5" t="s">
        <v>9084</v>
      </c>
      <c r="AG107" s="5" t="s">
        <v>9084</v>
      </c>
      <c r="AH107" s="5" t="s">
        <v>9084</v>
      </c>
      <c r="AI107" s="5" t="s">
        <v>9084</v>
      </c>
      <c r="AJ107" s="5" t="s">
        <v>9084</v>
      </c>
      <c r="AK107" s="5" t="s">
        <v>9084</v>
      </c>
      <c r="AL107" s="5" t="s">
        <v>9084</v>
      </c>
      <c r="AM107" s="5" t="s">
        <v>9084</v>
      </c>
      <c r="AN107" s="5" t="s">
        <v>9084</v>
      </c>
      <c r="AO107" s="5" t="s">
        <v>9084</v>
      </c>
      <c r="AP107" s="5" t="s">
        <v>9084</v>
      </c>
      <c r="AQ107" s="5" t="s">
        <v>10174</v>
      </c>
      <c r="AR107" s="5" t="s">
        <v>9084</v>
      </c>
      <c r="AS107" s="5" t="s">
        <v>9084</v>
      </c>
      <c r="AT107" s="5" t="s">
        <v>9084</v>
      </c>
      <c r="AU107" s="5" t="s">
        <v>10928</v>
      </c>
      <c r="AV107" s="5">
        <v>2019</v>
      </c>
      <c r="AW107" s="5">
        <v>6</v>
      </c>
      <c r="AX107" s="5">
        <v>1</v>
      </c>
      <c r="AY107" s="5" t="s">
        <v>9084</v>
      </c>
      <c r="AZ107" s="5" t="s">
        <v>9084</v>
      </c>
      <c r="BA107" s="5" t="s">
        <v>9084</v>
      </c>
      <c r="BB107" s="5" t="s">
        <v>9084</v>
      </c>
      <c r="BC107" s="5" t="s">
        <v>9084</v>
      </c>
      <c r="BD107" s="5" t="s">
        <v>9084</v>
      </c>
      <c r="BE107" s="5">
        <v>15</v>
      </c>
      <c r="BF107" s="5" t="s">
        <v>6514</v>
      </c>
      <c r="BG107" s="5" t="str">
        <f>HYPERLINK("http://dx.doi.org/10.1186/s40537-019-0178-3","http://dx.doi.org/10.1186/s40537-019-0178-3")</f>
        <v>http://dx.doi.org/10.1186/s40537-019-0178-3</v>
      </c>
      <c r="BH107" s="5" t="s">
        <v>9084</v>
      </c>
      <c r="BI107" s="5" t="s">
        <v>9084</v>
      </c>
      <c r="BJ107" s="5" t="s">
        <v>9084</v>
      </c>
      <c r="BK107" s="5" t="s">
        <v>9084</v>
      </c>
      <c r="BL107" s="5" t="s">
        <v>9084</v>
      </c>
      <c r="BM107" s="5" t="s">
        <v>9084</v>
      </c>
      <c r="BN107" s="5" t="s">
        <v>9084</v>
      </c>
      <c r="BO107" s="5" t="s">
        <v>9084</v>
      </c>
      <c r="BP107" s="5" t="s">
        <v>9084</v>
      </c>
      <c r="BQ107" s="5" t="s">
        <v>9084</v>
      </c>
      <c r="BR107" s="5" t="s">
        <v>9084</v>
      </c>
      <c r="BS107" s="5" t="s">
        <v>9084</v>
      </c>
      <c r="BT107" s="5" t="s">
        <v>10927</v>
      </c>
      <c r="BU107" s="5" t="str">
        <f>HYPERLINK("https%3A%2F%2Fwww.webofscience.com%2Fwos%2Fwoscc%2Ffull-record%2FWOS:000599129400001","View Full Record in Web of Science")</f>
        <v>View Full Record in Web of Science</v>
      </c>
    </row>
    <row r="108" spans="1:73" x14ac:dyDescent="0.35">
      <c r="A108" s="5" t="s">
        <v>11761</v>
      </c>
      <c r="B108" s="5" t="s">
        <v>9095</v>
      </c>
      <c r="C108" s="5" t="s">
        <v>10926</v>
      </c>
      <c r="D108" s="5" t="s">
        <v>9084</v>
      </c>
      <c r="E108" s="5" t="s">
        <v>9084</v>
      </c>
      <c r="F108" s="5" t="s">
        <v>9084</v>
      </c>
      <c r="G108" s="5" t="s">
        <v>4304</v>
      </c>
      <c r="H108" s="5" t="s">
        <v>9084</v>
      </c>
      <c r="I108" s="5" t="s">
        <v>9084</v>
      </c>
      <c r="J108" s="5" t="s">
        <v>4303</v>
      </c>
      <c r="K108" s="5" t="s">
        <v>9983</v>
      </c>
      <c r="L108" s="5" t="s">
        <v>9084</v>
      </c>
      <c r="M108" s="5" t="s">
        <v>9084</v>
      </c>
      <c r="N108" s="5" t="s">
        <v>9084</v>
      </c>
      <c r="O108" s="5" t="s">
        <v>9084</v>
      </c>
      <c r="P108" s="5" t="s">
        <v>9084</v>
      </c>
      <c r="Q108" s="5" t="s">
        <v>9084</v>
      </c>
      <c r="R108" s="5" t="s">
        <v>9084</v>
      </c>
      <c r="S108" s="5" t="s">
        <v>9084</v>
      </c>
      <c r="T108" s="5" t="s">
        <v>9084</v>
      </c>
      <c r="U108" s="5" t="s">
        <v>9084</v>
      </c>
      <c r="V108" s="5" t="s">
        <v>9084</v>
      </c>
      <c r="W108" s="5" t="s">
        <v>4301</v>
      </c>
      <c r="X108" s="5" t="s">
        <v>9084</v>
      </c>
      <c r="Y108" s="5" t="s">
        <v>9084</v>
      </c>
      <c r="Z108" s="5" t="s">
        <v>9084</v>
      </c>
      <c r="AA108" s="5" t="s">
        <v>9084</v>
      </c>
      <c r="AB108" s="5" t="s">
        <v>9084</v>
      </c>
      <c r="AC108" s="5" t="s">
        <v>9084</v>
      </c>
      <c r="AD108" s="5" t="s">
        <v>9084</v>
      </c>
      <c r="AE108" s="5" t="s">
        <v>9084</v>
      </c>
      <c r="AF108" s="5" t="s">
        <v>9084</v>
      </c>
      <c r="AG108" s="5" t="s">
        <v>9084</v>
      </c>
      <c r="AH108" s="5" t="s">
        <v>9084</v>
      </c>
      <c r="AI108" s="5" t="s">
        <v>9084</v>
      </c>
      <c r="AJ108" s="5" t="s">
        <v>9084</v>
      </c>
      <c r="AK108" s="5" t="s">
        <v>9084</v>
      </c>
      <c r="AL108" s="5" t="s">
        <v>9084</v>
      </c>
      <c r="AM108" s="5" t="s">
        <v>9084</v>
      </c>
      <c r="AN108" s="5" t="s">
        <v>9084</v>
      </c>
      <c r="AO108" s="5" t="s">
        <v>9084</v>
      </c>
      <c r="AP108" s="5" t="s">
        <v>9980</v>
      </c>
      <c r="AQ108" s="5" t="s">
        <v>9979</v>
      </c>
      <c r="AR108" s="5" t="s">
        <v>9084</v>
      </c>
      <c r="AS108" s="5" t="s">
        <v>9084</v>
      </c>
      <c r="AT108" s="5" t="s">
        <v>9084</v>
      </c>
      <c r="AU108" s="5" t="s">
        <v>9596</v>
      </c>
      <c r="AV108" s="5">
        <v>2022</v>
      </c>
      <c r="AW108" s="5">
        <v>39</v>
      </c>
      <c r="AX108" s="5">
        <v>2</v>
      </c>
      <c r="AY108" s="5" t="s">
        <v>9084</v>
      </c>
      <c r="AZ108" s="5" t="s">
        <v>9084</v>
      </c>
      <c r="BA108" s="5" t="s">
        <v>9084</v>
      </c>
      <c r="BB108" s="5" t="s">
        <v>9084</v>
      </c>
      <c r="BC108" s="5" t="s">
        <v>9084</v>
      </c>
      <c r="BD108" s="5" t="s">
        <v>9084</v>
      </c>
      <c r="BE108" s="5">
        <v>101675</v>
      </c>
      <c r="BF108" s="5" t="s">
        <v>7604</v>
      </c>
      <c r="BG108" s="5" t="str">
        <f>HYPERLINK("http://dx.doi.org/10.1016/j.giq.2022.101675","http://dx.doi.org/10.1016/j.giq.2022.101675")</f>
        <v>http://dx.doi.org/10.1016/j.giq.2022.101675</v>
      </c>
      <c r="BH108" s="5" t="s">
        <v>9084</v>
      </c>
      <c r="BI108" s="5" t="s">
        <v>9773</v>
      </c>
      <c r="BJ108" s="5" t="s">
        <v>9084</v>
      </c>
      <c r="BK108" s="5" t="s">
        <v>9084</v>
      </c>
      <c r="BL108" s="5" t="s">
        <v>9084</v>
      </c>
      <c r="BM108" s="5" t="s">
        <v>9084</v>
      </c>
      <c r="BN108" s="5" t="s">
        <v>9084</v>
      </c>
      <c r="BO108" s="5" t="s">
        <v>9084</v>
      </c>
      <c r="BP108" s="5" t="s">
        <v>9084</v>
      </c>
      <c r="BQ108" s="5" t="s">
        <v>9084</v>
      </c>
      <c r="BR108" s="5" t="s">
        <v>9084</v>
      </c>
      <c r="BS108" s="5" t="s">
        <v>9084</v>
      </c>
      <c r="BT108" s="5" t="s">
        <v>10925</v>
      </c>
      <c r="BU108" s="5" t="str">
        <f>HYPERLINK("https%3A%2F%2Fwww.webofscience.com%2Fwos%2Fwoscc%2Ffull-record%2FWOS:000788795700012","View Full Record in Web of Science")</f>
        <v>View Full Record in Web of Science</v>
      </c>
    </row>
    <row r="109" spans="1:73" x14ac:dyDescent="0.35">
      <c r="A109" s="5" t="s">
        <v>11761</v>
      </c>
      <c r="B109" s="5" t="s">
        <v>9095</v>
      </c>
      <c r="C109" s="5" t="s">
        <v>10924</v>
      </c>
      <c r="D109" s="5" t="s">
        <v>9084</v>
      </c>
      <c r="E109" s="5" t="s">
        <v>9084</v>
      </c>
      <c r="F109" s="5" t="s">
        <v>9084</v>
      </c>
      <c r="G109" s="5" t="s">
        <v>10923</v>
      </c>
      <c r="H109" s="5" t="s">
        <v>9084</v>
      </c>
      <c r="I109" s="5" t="s">
        <v>9084</v>
      </c>
      <c r="J109" s="5" t="s">
        <v>10922</v>
      </c>
      <c r="K109" s="5" t="s">
        <v>10921</v>
      </c>
      <c r="L109" s="5" t="s">
        <v>9084</v>
      </c>
      <c r="M109" s="5" t="s">
        <v>9084</v>
      </c>
      <c r="N109" s="5" t="s">
        <v>9084</v>
      </c>
      <c r="O109" s="5" t="s">
        <v>9084</v>
      </c>
      <c r="P109" s="5" t="s">
        <v>9084</v>
      </c>
      <c r="Q109" s="5" t="s">
        <v>9084</v>
      </c>
      <c r="R109" s="5" t="s">
        <v>9084</v>
      </c>
      <c r="S109" s="5" t="s">
        <v>9084</v>
      </c>
      <c r="T109" s="5" t="s">
        <v>9084</v>
      </c>
      <c r="U109" s="5" t="s">
        <v>9084</v>
      </c>
      <c r="V109" s="5" t="s">
        <v>9084</v>
      </c>
      <c r="W109" s="5" t="s">
        <v>10920</v>
      </c>
      <c r="X109" s="5" t="s">
        <v>9084</v>
      </c>
      <c r="Y109" s="5" t="s">
        <v>9084</v>
      </c>
      <c r="Z109" s="5" t="s">
        <v>9084</v>
      </c>
      <c r="AA109" s="5" t="s">
        <v>9084</v>
      </c>
      <c r="AB109" s="5" t="s">
        <v>9084</v>
      </c>
      <c r="AC109" s="5" t="s">
        <v>9084</v>
      </c>
      <c r="AD109" s="5" t="s">
        <v>9084</v>
      </c>
      <c r="AE109" s="5" t="s">
        <v>9084</v>
      </c>
      <c r="AF109" s="5" t="s">
        <v>9084</v>
      </c>
      <c r="AG109" s="5" t="s">
        <v>9084</v>
      </c>
      <c r="AH109" s="5" t="s">
        <v>9084</v>
      </c>
      <c r="AI109" s="5" t="s">
        <v>9084</v>
      </c>
      <c r="AJ109" s="5" t="s">
        <v>9084</v>
      </c>
      <c r="AK109" s="5" t="s">
        <v>9084</v>
      </c>
      <c r="AL109" s="5" t="s">
        <v>9084</v>
      </c>
      <c r="AM109" s="5" t="s">
        <v>9084</v>
      </c>
      <c r="AN109" s="5" t="s">
        <v>9084</v>
      </c>
      <c r="AO109" s="5" t="s">
        <v>9084</v>
      </c>
      <c r="AP109" s="5" t="s">
        <v>10919</v>
      </c>
      <c r="AQ109" s="5" t="s">
        <v>10918</v>
      </c>
      <c r="AR109" s="5" t="s">
        <v>9084</v>
      </c>
      <c r="AS109" s="5" t="s">
        <v>9084</v>
      </c>
      <c r="AT109" s="5" t="s">
        <v>9084</v>
      </c>
      <c r="AU109" s="5" t="s">
        <v>9420</v>
      </c>
      <c r="AV109" s="5">
        <v>2021</v>
      </c>
      <c r="AW109" s="5">
        <v>64</v>
      </c>
      <c r="AX109" s="5">
        <v>11</v>
      </c>
      <c r="AY109" s="5" t="s">
        <v>9084</v>
      </c>
      <c r="AZ109" s="5" t="s">
        <v>9084</v>
      </c>
      <c r="BA109" s="5" t="s">
        <v>9084</v>
      </c>
      <c r="BB109" s="5" t="s">
        <v>9084</v>
      </c>
      <c r="BC109" s="5">
        <v>98</v>
      </c>
      <c r="BD109" s="5">
        <v>108</v>
      </c>
      <c r="BE109" s="5" t="s">
        <v>9084</v>
      </c>
      <c r="BF109" s="5" t="s">
        <v>10917</v>
      </c>
      <c r="BG109" s="5" t="str">
        <f>HYPERLINK("http://dx.doi.org/10.1145/3448247","http://dx.doi.org/10.1145/3448247")</f>
        <v>http://dx.doi.org/10.1145/3448247</v>
      </c>
      <c r="BH109" s="5" t="s">
        <v>9084</v>
      </c>
      <c r="BI109" s="5" t="s">
        <v>9084</v>
      </c>
      <c r="BJ109" s="5" t="s">
        <v>9084</v>
      </c>
      <c r="BK109" s="5" t="s">
        <v>9084</v>
      </c>
      <c r="BL109" s="5" t="s">
        <v>9084</v>
      </c>
      <c r="BM109" s="5" t="s">
        <v>9084</v>
      </c>
      <c r="BN109" s="5" t="s">
        <v>9084</v>
      </c>
      <c r="BO109" s="5" t="s">
        <v>9084</v>
      </c>
      <c r="BP109" s="5" t="s">
        <v>9084</v>
      </c>
      <c r="BQ109" s="5" t="s">
        <v>9084</v>
      </c>
      <c r="BR109" s="5" t="s">
        <v>9084</v>
      </c>
      <c r="BS109" s="5" t="s">
        <v>9084</v>
      </c>
      <c r="BT109" s="5" t="s">
        <v>10916</v>
      </c>
      <c r="BU109" s="5" t="str">
        <f>HYPERLINK("https%3A%2F%2Fwww.webofscience.com%2Fwos%2Fwoscc%2Ffull-record%2FWOS:000745542100027","View Full Record in Web of Science")</f>
        <v>View Full Record in Web of Science</v>
      </c>
    </row>
    <row r="110" spans="1:73" x14ac:dyDescent="0.35">
      <c r="A110" s="5" t="s">
        <v>11761</v>
      </c>
      <c r="B110" s="5" t="s">
        <v>9095</v>
      </c>
      <c r="C110" s="5" t="s">
        <v>10915</v>
      </c>
      <c r="D110" s="5" t="s">
        <v>9084</v>
      </c>
      <c r="E110" s="5" t="s">
        <v>9084</v>
      </c>
      <c r="F110" s="5" t="s">
        <v>9084</v>
      </c>
      <c r="G110" s="5" t="s">
        <v>10914</v>
      </c>
      <c r="H110" s="5" t="s">
        <v>9084</v>
      </c>
      <c r="I110" s="5" t="s">
        <v>9084</v>
      </c>
      <c r="J110" s="5" t="s">
        <v>6919</v>
      </c>
      <c r="K110" s="5" t="s">
        <v>10178</v>
      </c>
      <c r="L110" s="5" t="s">
        <v>9084</v>
      </c>
      <c r="M110" s="5" t="s">
        <v>9084</v>
      </c>
      <c r="N110" s="5" t="s">
        <v>9084</v>
      </c>
      <c r="O110" s="5" t="s">
        <v>9084</v>
      </c>
      <c r="P110" s="5" t="s">
        <v>9084</v>
      </c>
      <c r="Q110" s="5" t="s">
        <v>9084</v>
      </c>
      <c r="R110" s="5" t="s">
        <v>9084</v>
      </c>
      <c r="S110" s="5" t="s">
        <v>9084</v>
      </c>
      <c r="T110" s="5" t="s">
        <v>9084</v>
      </c>
      <c r="U110" s="5" t="s">
        <v>9084</v>
      </c>
      <c r="V110" s="5" t="s">
        <v>9084</v>
      </c>
      <c r="W110" s="5" t="s">
        <v>10913</v>
      </c>
      <c r="X110" s="5" t="s">
        <v>9084</v>
      </c>
      <c r="Y110" s="5" t="s">
        <v>9084</v>
      </c>
      <c r="Z110" s="5" t="s">
        <v>9084</v>
      </c>
      <c r="AA110" s="5" t="s">
        <v>9084</v>
      </c>
      <c r="AB110" s="5" t="s">
        <v>10912</v>
      </c>
      <c r="AC110" s="5" t="s">
        <v>10911</v>
      </c>
      <c r="AD110" s="5" t="s">
        <v>9084</v>
      </c>
      <c r="AE110" s="5" t="s">
        <v>9084</v>
      </c>
      <c r="AF110" s="5" t="s">
        <v>9084</v>
      </c>
      <c r="AG110" s="5" t="s">
        <v>9084</v>
      </c>
      <c r="AH110" s="5" t="s">
        <v>9084</v>
      </c>
      <c r="AI110" s="5" t="s">
        <v>9084</v>
      </c>
      <c r="AJ110" s="5" t="s">
        <v>9084</v>
      </c>
      <c r="AK110" s="5" t="s">
        <v>9084</v>
      </c>
      <c r="AL110" s="5" t="s">
        <v>9084</v>
      </c>
      <c r="AM110" s="5" t="s">
        <v>9084</v>
      </c>
      <c r="AN110" s="5" t="s">
        <v>9084</v>
      </c>
      <c r="AO110" s="5" t="s">
        <v>9084</v>
      </c>
      <c r="AP110" s="5" t="s">
        <v>9084</v>
      </c>
      <c r="AQ110" s="5" t="s">
        <v>10174</v>
      </c>
      <c r="AR110" s="5" t="s">
        <v>9084</v>
      </c>
      <c r="AS110" s="5" t="s">
        <v>9084</v>
      </c>
      <c r="AT110" s="5" t="s">
        <v>9084</v>
      </c>
      <c r="AU110" s="5" t="s">
        <v>10910</v>
      </c>
      <c r="AV110" s="5">
        <v>2021</v>
      </c>
      <c r="AW110" s="5">
        <v>8</v>
      </c>
      <c r="AX110" s="5">
        <v>1</v>
      </c>
      <c r="AY110" s="5" t="s">
        <v>9084</v>
      </c>
      <c r="AZ110" s="5" t="s">
        <v>9084</v>
      </c>
      <c r="BA110" s="5" t="s">
        <v>9084</v>
      </c>
      <c r="BB110" s="5" t="s">
        <v>9084</v>
      </c>
      <c r="BC110" s="5" t="s">
        <v>9084</v>
      </c>
      <c r="BD110" s="5" t="s">
        <v>9084</v>
      </c>
      <c r="BE110" s="5">
        <v>114</v>
      </c>
      <c r="BF110" s="5" t="s">
        <v>6918</v>
      </c>
      <c r="BG110" s="5" t="str">
        <f>HYPERLINK("http://dx.doi.org/10.1186/s40537-021-00505-y","http://dx.doi.org/10.1186/s40537-021-00505-y")</f>
        <v>http://dx.doi.org/10.1186/s40537-021-00505-y</v>
      </c>
      <c r="BH110" s="5" t="s">
        <v>9084</v>
      </c>
      <c r="BI110" s="5" t="s">
        <v>9084</v>
      </c>
      <c r="BJ110" s="5" t="s">
        <v>9084</v>
      </c>
      <c r="BK110" s="5" t="s">
        <v>9084</v>
      </c>
      <c r="BL110" s="5" t="s">
        <v>9084</v>
      </c>
      <c r="BM110" s="5" t="s">
        <v>9084</v>
      </c>
      <c r="BN110" s="5" t="s">
        <v>9084</v>
      </c>
      <c r="BO110" s="5" t="s">
        <v>9084</v>
      </c>
      <c r="BP110" s="5" t="s">
        <v>9084</v>
      </c>
      <c r="BQ110" s="5" t="s">
        <v>9084</v>
      </c>
      <c r="BR110" s="5" t="s">
        <v>9084</v>
      </c>
      <c r="BS110" s="5" t="s">
        <v>9084</v>
      </c>
      <c r="BT110" s="5" t="s">
        <v>10909</v>
      </c>
      <c r="BU110" s="5" t="str">
        <f>HYPERLINK("https%3A%2F%2Fwww.webofscience.com%2Fwos%2Fwoscc%2Ffull-record%2FWOS:000692404600002","View Full Record in Web of Science")</f>
        <v>View Full Record in Web of Science</v>
      </c>
    </row>
    <row r="111" spans="1:73" x14ac:dyDescent="0.35">
      <c r="A111" s="5" t="s">
        <v>11761</v>
      </c>
      <c r="B111" s="5" t="s">
        <v>9095</v>
      </c>
      <c r="C111" s="5" t="s">
        <v>10908</v>
      </c>
      <c r="D111" s="5" t="s">
        <v>9084</v>
      </c>
      <c r="E111" s="5" t="s">
        <v>9084</v>
      </c>
      <c r="F111" s="5" t="s">
        <v>9084</v>
      </c>
      <c r="G111" s="5" t="s">
        <v>10907</v>
      </c>
      <c r="H111" s="5" t="s">
        <v>9084</v>
      </c>
      <c r="I111" s="5" t="s">
        <v>10906</v>
      </c>
      <c r="J111" s="5" t="s">
        <v>10905</v>
      </c>
      <c r="K111" s="5" t="s">
        <v>10904</v>
      </c>
      <c r="L111" s="5" t="s">
        <v>9084</v>
      </c>
      <c r="M111" s="5" t="s">
        <v>9084</v>
      </c>
      <c r="N111" s="5" t="s">
        <v>9084</v>
      </c>
      <c r="O111" s="5" t="s">
        <v>9084</v>
      </c>
      <c r="P111" s="5" t="s">
        <v>9084</v>
      </c>
      <c r="Q111" s="5" t="s">
        <v>9084</v>
      </c>
      <c r="R111" s="5" t="s">
        <v>9084</v>
      </c>
      <c r="S111" s="5" t="s">
        <v>9084</v>
      </c>
      <c r="T111" s="5" t="s">
        <v>9084</v>
      </c>
      <c r="U111" s="5" t="s">
        <v>9084</v>
      </c>
      <c r="V111" s="5" t="s">
        <v>9084</v>
      </c>
      <c r="W111" s="5" t="s">
        <v>10903</v>
      </c>
      <c r="X111" s="5" t="s">
        <v>9084</v>
      </c>
      <c r="Y111" s="5" t="s">
        <v>9084</v>
      </c>
      <c r="Z111" s="5" t="s">
        <v>9084</v>
      </c>
      <c r="AA111" s="5" t="s">
        <v>9084</v>
      </c>
      <c r="AB111" s="5" t="s">
        <v>10902</v>
      </c>
      <c r="AC111" s="5" t="s">
        <v>10901</v>
      </c>
      <c r="AD111" s="5" t="s">
        <v>9084</v>
      </c>
      <c r="AE111" s="5" t="s">
        <v>9084</v>
      </c>
      <c r="AF111" s="5" t="s">
        <v>9084</v>
      </c>
      <c r="AG111" s="5" t="s">
        <v>9084</v>
      </c>
      <c r="AH111" s="5" t="s">
        <v>9084</v>
      </c>
      <c r="AI111" s="5" t="s">
        <v>9084</v>
      </c>
      <c r="AJ111" s="5" t="s">
        <v>9084</v>
      </c>
      <c r="AK111" s="5" t="s">
        <v>9084</v>
      </c>
      <c r="AL111" s="5" t="s">
        <v>9084</v>
      </c>
      <c r="AM111" s="5" t="s">
        <v>9084</v>
      </c>
      <c r="AN111" s="5" t="s">
        <v>9084</v>
      </c>
      <c r="AO111" s="5" t="s">
        <v>9084</v>
      </c>
      <c r="AP111" s="5" t="s">
        <v>10900</v>
      </c>
      <c r="AQ111" s="5" t="s">
        <v>10899</v>
      </c>
      <c r="AR111" s="5" t="s">
        <v>9084</v>
      </c>
      <c r="AS111" s="5" t="s">
        <v>9084</v>
      </c>
      <c r="AT111" s="5" t="s">
        <v>9084</v>
      </c>
      <c r="AU111" s="5" t="s">
        <v>9500</v>
      </c>
      <c r="AV111" s="5">
        <v>2019</v>
      </c>
      <c r="AW111" s="5">
        <v>213</v>
      </c>
      <c r="AX111" s="5">
        <v>4</v>
      </c>
      <c r="AY111" s="5" t="s">
        <v>9084</v>
      </c>
      <c r="AZ111" s="5" t="s">
        <v>9084</v>
      </c>
      <c r="BA111" s="5" t="s">
        <v>9084</v>
      </c>
      <c r="BB111" s="5" t="s">
        <v>9084</v>
      </c>
      <c r="BC111" s="5">
        <v>1189</v>
      </c>
      <c r="BD111" s="5">
        <v>1196</v>
      </c>
      <c r="BE111" s="5" t="s">
        <v>9084</v>
      </c>
      <c r="BF111" s="5" t="s">
        <v>6139</v>
      </c>
      <c r="BG111" s="5" t="str">
        <f>HYPERLINK("http://dx.doi.org/10.1534/genetics.119.302523","http://dx.doi.org/10.1534/genetics.119.302523")</f>
        <v>http://dx.doi.org/10.1534/genetics.119.302523</v>
      </c>
      <c r="BH111" s="5" t="s">
        <v>9084</v>
      </c>
      <c r="BI111" s="5" t="s">
        <v>9084</v>
      </c>
      <c r="BJ111" s="5" t="s">
        <v>9084</v>
      </c>
      <c r="BK111" s="5" t="s">
        <v>9084</v>
      </c>
      <c r="BL111" s="5" t="s">
        <v>9084</v>
      </c>
      <c r="BM111" s="5" t="s">
        <v>9084</v>
      </c>
      <c r="BN111" s="5" t="s">
        <v>9084</v>
      </c>
      <c r="BO111" s="5" t="s">
        <v>9084</v>
      </c>
      <c r="BP111" s="5" t="s">
        <v>9084</v>
      </c>
      <c r="BQ111" s="5" t="s">
        <v>9084</v>
      </c>
      <c r="BR111" s="5" t="s">
        <v>9084</v>
      </c>
      <c r="BS111" s="5" t="s">
        <v>9084</v>
      </c>
      <c r="BT111" s="5" t="s">
        <v>10898</v>
      </c>
      <c r="BU111" s="5" t="str">
        <f>HYPERLINK("https%3A%2F%2Fwww.webofscience.com%2Fwos%2Fwoscc%2Ffull-record%2FWOS:000501177400004","View Full Record in Web of Science")</f>
        <v>View Full Record in Web of Science</v>
      </c>
    </row>
    <row r="112" spans="1:73" x14ac:dyDescent="0.35">
      <c r="A112" s="5" t="s">
        <v>11761</v>
      </c>
      <c r="B112" s="5" t="s">
        <v>9095</v>
      </c>
      <c r="C112" s="5" t="s">
        <v>10897</v>
      </c>
      <c r="D112" s="5" t="s">
        <v>9084</v>
      </c>
      <c r="E112" s="5" t="s">
        <v>9084</v>
      </c>
      <c r="F112" s="5" t="s">
        <v>9084</v>
      </c>
      <c r="G112" s="5" t="s">
        <v>10896</v>
      </c>
      <c r="H112" s="5" t="s">
        <v>9084</v>
      </c>
      <c r="I112" s="5" t="s">
        <v>9084</v>
      </c>
      <c r="J112" s="5" t="s">
        <v>8708</v>
      </c>
      <c r="K112" s="5" t="s">
        <v>10895</v>
      </c>
      <c r="L112" s="5" t="s">
        <v>9084</v>
      </c>
      <c r="M112" s="5" t="s">
        <v>9084</v>
      </c>
      <c r="N112" s="5" t="s">
        <v>9084</v>
      </c>
      <c r="O112" s="5" t="s">
        <v>9084</v>
      </c>
      <c r="P112" s="5" t="s">
        <v>9084</v>
      </c>
      <c r="Q112" s="5" t="s">
        <v>9084</v>
      </c>
      <c r="R112" s="5" t="s">
        <v>9084</v>
      </c>
      <c r="S112" s="5" t="s">
        <v>9084</v>
      </c>
      <c r="T112" s="5" t="s">
        <v>9084</v>
      </c>
      <c r="U112" s="5" t="s">
        <v>9084</v>
      </c>
      <c r="V112" s="5" t="s">
        <v>9084</v>
      </c>
      <c r="W112" s="5" t="s">
        <v>10894</v>
      </c>
      <c r="X112" s="5" t="s">
        <v>9084</v>
      </c>
      <c r="Y112" s="5" t="s">
        <v>9084</v>
      </c>
      <c r="Z112" s="5" t="s">
        <v>9084</v>
      </c>
      <c r="AA112" s="5" t="s">
        <v>9084</v>
      </c>
      <c r="AB112" s="5" t="s">
        <v>10893</v>
      </c>
      <c r="AC112" s="5" t="s">
        <v>10892</v>
      </c>
      <c r="AD112" s="5" t="s">
        <v>9084</v>
      </c>
      <c r="AE112" s="5" t="s">
        <v>9084</v>
      </c>
      <c r="AF112" s="5" t="s">
        <v>9084</v>
      </c>
      <c r="AG112" s="5" t="s">
        <v>9084</v>
      </c>
      <c r="AH112" s="5" t="s">
        <v>9084</v>
      </c>
      <c r="AI112" s="5" t="s">
        <v>9084</v>
      </c>
      <c r="AJ112" s="5" t="s">
        <v>9084</v>
      </c>
      <c r="AK112" s="5" t="s">
        <v>9084</v>
      </c>
      <c r="AL112" s="5" t="s">
        <v>9084</v>
      </c>
      <c r="AM112" s="5" t="s">
        <v>9084</v>
      </c>
      <c r="AN112" s="5" t="s">
        <v>9084</v>
      </c>
      <c r="AO112" s="5" t="s">
        <v>9084</v>
      </c>
      <c r="AP112" s="5" t="s">
        <v>10891</v>
      </c>
      <c r="AQ112" s="5" t="s">
        <v>10890</v>
      </c>
      <c r="AR112" s="5" t="s">
        <v>9084</v>
      </c>
      <c r="AS112" s="5" t="s">
        <v>9084</v>
      </c>
      <c r="AT112" s="5" t="s">
        <v>9084</v>
      </c>
      <c r="AU112" s="5" t="s">
        <v>9151</v>
      </c>
      <c r="AV112" s="5">
        <v>2024</v>
      </c>
      <c r="AW112" s="5">
        <v>75</v>
      </c>
      <c r="AX112" s="5">
        <v>10</v>
      </c>
      <c r="AY112" s="5" t="s">
        <v>9084</v>
      </c>
      <c r="AZ112" s="5" t="s">
        <v>9084</v>
      </c>
      <c r="BA112" s="5" t="s">
        <v>9084</v>
      </c>
      <c r="BB112" s="5" t="s">
        <v>9084</v>
      </c>
      <c r="BC112" s="5">
        <v>1070</v>
      </c>
      <c r="BD112" s="5">
        <v>1086</v>
      </c>
      <c r="BE112" s="5" t="s">
        <v>9084</v>
      </c>
      <c r="BF112" s="5" t="s">
        <v>8707</v>
      </c>
      <c r="BG112" s="5" t="str">
        <f>HYPERLINK("http://dx.doi.org/10.1002/asi.24849","http://dx.doi.org/10.1002/asi.24849")</f>
        <v>http://dx.doi.org/10.1002/asi.24849</v>
      </c>
      <c r="BH112" s="5" t="s">
        <v>9084</v>
      </c>
      <c r="BI112" s="5" t="s">
        <v>9545</v>
      </c>
      <c r="BJ112" s="5" t="s">
        <v>9084</v>
      </c>
      <c r="BK112" s="5" t="s">
        <v>9084</v>
      </c>
      <c r="BL112" s="5" t="s">
        <v>9084</v>
      </c>
      <c r="BM112" s="5" t="s">
        <v>9084</v>
      </c>
      <c r="BN112" s="5" t="s">
        <v>9084</v>
      </c>
      <c r="BO112" s="5" t="s">
        <v>9084</v>
      </c>
      <c r="BP112" s="5" t="s">
        <v>9084</v>
      </c>
      <c r="BQ112" s="5" t="s">
        <v>9084</v>
      </c>
      <c r="BR112" s="5" t="s">
        <v>9084</v>
      </c>
      <c r="BS112" s="5" t="s">
        <v>9084</v>
      </c>
      <c r="BT112" s="5" t="s">
        <v>10889</v>
      </c>
      <c r="BU112" s="5" t="str">
        <f>HYPERLINK("https%3A%2F%2Fwww.webofscience.com%2Fwos%2Fwoscc%2Ffull-record%2FWOS:001096679100001","View Full Record in Web of Science")</f>
        <v>View Full Record in Web of Science</v>
      </c>
    </row>
    <row r="113" spans="1:73" x14ac:dyDescent="0.35">
      <c r="A113" s="5" t="s">
        <v>11761</v>
      </c>
      <c r="B113" s="5" t="s">
        <v>9095</v>
      </c>
      <c r="C113" s="5" t="s">
        <v>10888</v>
      </c>
      <c r="D113" s="5" t="s">
        <v>9084</v>
      </c>
      <c r="E113" s="5" t="s">
        <v>9084</v>
      </c>
      <c r="F113" s="5" t="s">
        <v>9084</v>
      </c>
      <c r="G113" s="5" t="s">
        <v>10887</v>
      </c>
      <c r="H113" s="5" t="s">
        <v>9084</v>
      </c>
      <c r="I113" s="5" t="s">
        <v>9084</v>
      </c>
      <c r="J113" s="5" t="s">
        <v>6507</v>
      </c>
      <c r="K113" s="5" t="s">
        <v>10886</v>
      </c>
      <c r="L113" s="5" t="s">
        <v>9084</v>
      </c>
      <c r="M113" s="5" t="s">
        <v>9084</v>
      </c>
      <c r="N113" s="5" t="s">
        <v>9084</v>
      </c>
      <c r="O113" s="5" t="s">
        <v>9084</v>
      </c>
      <c r="P113" s="5" t="s">
        <v>9084</v>
      </c>
      <c r="Q113" s="5" t="s">
        <v>9084</v>
      </c>
      <c r="R113" s="5" t="s">
        <v>9084</v>
      </c>
      <c r="S113" s="5" t="s">
        <v>9084</v>
      </c>
      <c r="T113" s="5" t="s">
        <v>9084</v>
      </c>
      <c r="U113" s="5" t="s">
        <v>9084</v>
      </c>
      <c r="V113" s="5" t="s">
        <v>9084</v>
      </c>
      <c r="W113" s="5" t="s">
        <v>10885</v>
      </c>
      <c r="X113" s="5" t="s">
        <v>9084</v>
      </c>
      <c r="Y113" s="5" t="s">
        <v>9084</v>
      </c>
      <c r="Z113" s="5" t="s">
        <v>9084</v>
      </c>
      <c r="AA113" s="5" t="s">
        <v>9084</v>
      </c>
      <c r="AB113" s="5" t="s">
        <v>10884</v>
      </c>
      <c r="AC113" s="5" t="s">
        <v>10883</v>
      </c>
      <c r="AD113" s="5" t="s">
        <v>9084</v>
      </c>
      <c r="AE113" s="5" t="s">
        <v>9084</v>
      </c>
      <c r="AF113" s="5" t="s">
        <v>9084</v>
      </c>
      <c r="AG113" s="5" t="s">
        <v>9084</v>
      </c>
      <c r="AH113" s="5" t="s">
        <v>9084</v>
      </c>
      <c r="AI113" s="5" t="s">
        <v>9084</v>
      </c>
      <c r="AJ113" s="5" t="s">
        <v>9084</v>
      </c>
      <c r="AK113" s="5" t="s">
        <v>9084</v>
      </c>
      <c r="AL113" s="5" t="s">
        <v>9084</v>
      </c>
      <c r="AM113" s="5" t="s">
        <v>9084</v>
      </c>
      <c r="AN113" s="5" t="s">
        <v>9084</v>
      </c>
      <c r="AO113" s="5" t="s">
        <v>9084</v>
      </c>
      <c r="AP113" s="5" t="s">
        <v>10882</v>
      </c>
      <c r="AQ113" s="5" t="s">
        <v>10881</v>
      </c>
      <c r="AR113" s="5" t="s">
        <v>9084</v>
      </c>
      <c r="AS113" s="5" t="s">
        <v>9084</v>
      </c>
      <c r="AT113" s="5" t="s">
        <v>9084</v>
      </c>
      <c r="AU113" s="5" t="s">
        <v>9420</v>
      </c>
      <c r="AV113" s="5">
        <v>2018</v>
      </c>
      <c r="AW113" s="5">
        <v>27</v>
      </c>
      <c r="AX113" s="5">
        <v>11</v>
      </c>
      <c r="AY113" s="5" t="s">
        <v>9084</v>
      </c>
      <c r="AZ113" s="5" t="s">
        <v>9084</v>
      </c>
      <c r="BA113" s="5" t="s">
        <v>9084</v>
      </c>
      <c r="BB113" s="5" t="s">
        <v>9084</v>
      </c>
      <c r="BC113" s="5" t="s">
        <v>9084</v>
      </c>
      <c r="BD113" s="5" t="s">
        <v>9084</v>
      </c>
      <c r="BE113" s="5">
        <v>118101</v>
      </c>
      <c r="BF113" s="5" t="s">
        <v>6505</v>
      </c>
      <c r="BG113" s="5" t="str">
        <f>HYPERLINK("http://dx.doi.org/10.1088/1674-1056/27/11/118101","http://dx.doi.org/10.1088/1674-1056/27/11/118101")</f>
        <v>http://dx.doi.org/10.1088/1674-1056/27/11/118101</v>
      </c>
      <c r="BH113" s="5" t="s">
        <v>9084</v>
      </c>
      <c r="BI113" s="5" t="s">
        <v>9084</v>
      </c>
      <c r="BJ113" s="5" t="s">
        <v>9084</v>
      </c>
      <c r="BK113" s="5" t="s">
        <v>9084</v>
      </c>
      <c r="BL113" s="5" t="s">
        <v>9084</v>
      </c>
      <c r="BM113" s="5" t="s">
        <v>9084</v>
      </c>
      <c r="BN113" s="5" t="s">
        <v>9084</v>
      </c>
      <c r="BO113" s="5" t="s">
        <v>9084</v>
      </c>
      <c r="BP113" s="5" t="s">
        <v>9084</v>
      </c>
      <c r="BQ113" s="5" t="s">
        <v>9084</v>
      </c>
      <c r="BR113" s="5" t="s">
        <v>9084</v>
      </c>
      <c r="BS113" s="5" t="s">
        <v>9084</v>
      </c>
      <c r="BT113" s="5" t="s">
        <v>10880</v>
      </c>
      <c r="BU113" s="5" t="str">
        <f>HYPERLINK("https%3A%2F%2Fwww.webofscience.com%2Fwos%2Fwoscc%2Ffull-record%2FWOS:000450997000001","View Full Record in Web of Science")</f>
        <v>View Full Record in Web of Science</v>
      </c>
    </row>
    <row r="114" spans="1:73" x14ac:dyDescent="0.35">
      <c r="A114" s="5" t="s">
        <v>11761</v>
      </c>
      <c r="B114" s="5" t="s">
        <v>9095</v>
      </c>
      <c r="C114" s="5" t="s">
        <v>10879</v>
      </c>
      <c r="D114" s="5" t="s">
        <v>9084</v>
      </c>
      <c r="E114" s="5" t="s">
        <v>9084</v>
      </c>
      <c r="F114" s="5" t="s">
        <v>9084</v>
      </c>
      <c r="G114" s="5" t="s">
        <v>1404</v>
      </c>
      <c r="H114" s="5" t="s">
        <v>9084</v>
      </c>
      <c r="I114" s="5" t="s">
        <v>9084</v>
      </c>
      <c r="J114" s="5" t="s">
        <v>1403</v>
      </c>
      <c r="K114" s="5" t="s">
        <v>10878</v>
      </c>
      <c r="L114" s="5" t="s">
        <v>9084</v>
      </c>
      <c r="M114" s="5" t="s">
        <v>9084</v>
      </c>
      <c r="N114" s="5" t="s">
        <v>9084</v>
      </c>
      <c r="O114" s="5" t="s">
        <v>9084</v>
      </c>
      <c r="P114" s="5" t="s">
        <v>9084</v>
      </c>
      <c r="Q114" s="5" t="s">
        <v>9084</v>
      </c>
      <c r="R114" s="5" t="s">
        <v>9084</v>
      </c>
      <c r="S114" s="5" t="s">
        <v>9084</v>
      </c>
      <c r="T114" s="5" t="s">
        <v>9084</v>
      </c>
      <c r="U114" s="5" t="s">
        <v>9084</v>
      </c>
      <c r="V114" s="5" t="s">
        <v>9084</v>
      </c>
      <c r="W114" s="5" t="s">
        <v>1399</v>
      </c>
      <c r="X114" s="5" t="s">
        <v>9084</v>
      </c>
      <c r="Y114" s="5" t="s">
        <v>9084</v>
      </c>
      <c r="Z114" s="5" t="s">
        <v>9084</v>
      </c>
      <c r="AA114" s="5" t="s">
        <v>9084</v>
      </c>
      <c r="AB114" s="5" t="s">
        <v>10877</v>
      </c>
      <c r="AC114" s="5" t="s">
        <v>9084</v>
      </c>
      <c r="AD114" s="5" t="s">
        <v>9084</v>
      </c>
      <c r="AE114" s="5" t="s">
        <v>9084</v>
      </c>
      <c r="AF114" s="5" t="s">
        <v>9084</v>
      </c>
      <c r="AG114" s="5" t="s">
        <v>9084</v>
      </c>
      <c r="AH114" s="5" t="s">
        <v>9084</v>
      </c>
      <c r="AI114" s="5" t="s">
        <v>9084</v>
      </c>
      <c r="AJ114" s="5" t="s">
        <v>9084</v>
      </c>
      <c r="AK114" s="5" t="s">
        <v>9084</v>
      </c>
      <c r="AL114" s="5" t="s">
        <v>9084</v>
      </c>
      <c r="AM114" s="5" t="s">
        <v>9084</v>
      </c>
      <c r="AN114" s="5" t="s">
        <v>9084</v>
      </c>
      <c r="AO114" s="5" t="s">
        <v>9084</v>
      </c>
      <c r="AP114" s="5" t="s">
        <v>10876</v>
      </c>
      <c r="AQ114" s="5" t="s">
        <v>10875</v>
      </c>
      <c r="AR114" s="5" t="s">
        <v>9084</v>
      </c>
      <c r="AS114" s="5" t="s">
        <v>9084</v>
      </c>
      <c r="AT114" s="5" t="s">
        <v>9084</v>
      </c>
      <c r="AU114" s="5" t="s">
        <v>9536</v>
      </c>
      <c r="AV114" s="5">
        <v>2019</v>
      </c>
      <c r="AW114" s="5">
        <v>35</v>
      </c>
      <c r="AX114" s="5">
        <v>3</v>
      </c>
      <c r="AY114" s="5" t="s">
        <v>9084</v>
      </c>
      <c r="AZ114" s="5" t="s">
        <v>9084</v>
      </c>
      <c r="BA114" s="5" t="s">
        <v>9084</v>
      </c>
      <c r="BB114" s="5" t="s">
        <v>9084</v>
      </c>
      <c r="BC114" s="5">
        <v>223</v>
      </c>
      <c r="BD114" s="5">
        <v>234</v>
      </c>
      <c r="BE114" s="5" t="s">
        <v>9084</v>
      </c>
      <c r="BF114" s="5" t="s">
        <v>5998</v>
      </c>
      <c r="BG114" s="5" t="str">
        <f>HYPERLINK("http://dx.doi.org/10.1016/j.tig.2018.12.006","http://dx.doi.org/10.1016/j.tig.2018.12.006")</f>
        <v>http://dx.doi.org/10.1016/j.tig.2018.12.006</v>
      </c>
      <c r="BH114" s="5" t="s">
        <v>9084</v>
      </c>
      <c r="BI114" s="5" t="s">
        <v>9084</v>
      </c>
      <c r="BJ114" s="5" t="s">
        <v>9084</v>
      </c>
      <c r="BK114" s="5" t="s">
        <v>9084</v>
      </c>
      <c r="BL114" s="5" t="s">
        <v>9084</v>
      </c>
      <c r="BM114" s="5" t="s">
        <v>9084</v>
      </c>
      <c r="BN114" s="5" t="s">
        <v>9084</v>
      </c>
      <c r="BO114" s="5">
        <v>30691868</v>
      </c>
      <c r="BP114" s="5" t="s">
        <v>9084</v>
      </c>
      <c r="BQ114" s="5" t="s">
        <v>9084</v>
      </c>
      <c r="BR114" s="5" t="s">
        <v>9084</v>
      </c>
      <c r="BS114" s="5" t="s">
        <v>9084</v>
      </c>
      <c r="BT114" s="5" t="s">
        <v>10874</v>
      </c>
      <c r="BU114" s="5" t="str">
        <f>HYPERLINK("https%3A%2F%2Fwww.webofscience.com%2Fwos%2Fwoscc%2Ffull-record%2FWOS:000458430700006","View Full Record in Web of Science")</f>
        <v>View Full Record in Web of Science</v>
      </c>
    </row>
    <row r="115" spans="1:73" x14ac:dyDescent="0.35">
      <c r="A115" s="5" t="s">
        <v>11761</v>
      </c>
      <c r="B115" s="5" t="s">
        <v>9095</v>
      </c>
      <c r="C115" s="5" t="s">
        <v>10873</v>
      </c>
      <c r="D115" s="5" t="s">
        <v>9084</v>
      </c>
      <c r="E115" s="5" t="s">
        <v>9084</v>
      </c>
      <c r="F115" s="5" t="s">
        <v>9084</v>
      </c>
      <c r="G115" s="5" t="s">
        <v>10872</v>
      </c>
      <c r="H115" s="5" t="s">
        <v>9084</v>
      </c>
      <c r="I115" s="5" t="s">
        <v>9084</v>
      </c>
      <c r="J115" s="5" t="s">
        <v>8732</v>
      </c>
      <c r="K115" s="5" t="s">
        <v>10871</v>
      </c>
      <c r="L115" s="5" t="s">
        <v>9084</v>
      </c>
      <c r="M115" s="5" t="s">
        <v>9084</v>
      </c>
      <c r="N115" s="5" t="s">
        <v>9084</v>
      </c>
      <c r="O115" s="5" t="s">
        <v>9084</v>
      </c>
      <c r="P115" s="5" t="s">
        <v>9084</v>
      </c>
      <c r="Q115" s="5" t="s">
        <v>9084</v>
      </c>
      <c r="R115" s="5" t="s">
        <v>9084</v>
      </c>
      <c r="S115" s="5" t="s">
        <v>9084</v>
      </c>
      <c r="T115" s="5" t="s">
        <v>9084</v>
      </c>
      <c r="U115" s="5" t="s">
        <v>9084</v>
      </c>
      <c r="V115" s="5" t="s">
        <v>9084</v>
      </c>
      <c r="W115" s="5" t="s">
        <v>10870</v>
      </c>
      <c r="X115" s="5" t="s">
        <v>9084</v>
      </c>
      <c r="Y115" s="5" t="s">
        <v>9084</v>
      </c>
      <c r="Z115" s="5" t="s">
        <v>9084</v>
      </c>
      <c r="AA115" s="5" t="s">
        <v>9084</v>
      </c>
      <c r="AB115" s="5" t="s">
        <v>10869</v>
      </c>
      <c r="AC115" s="5" t="s">
        <v>10868</v>
      </c>
      <c r="AD115" s="5" t="s">
        <v>9084</v>
      </c>
      <c r="AE115" s="5" t="s">
        <v>9084</v>
      </c>
      <c r="AF115" s="5" t="s">
        <v>9084</v>
      </c>
      <c r="AG115" s="5" t="s">
        <v>9084</v>
      </c>
      <c r="AH115" s="5" t="s">
        <v>9084</v>
      </c>
      <c r="AI115" s="5" t="s">
        <v>9084</v>
      </c>
      <c r="AJ115" s="5" t="s">
        <v>9084</v>
      </c>
      <c r="AK115" s="5" t="s">
        <v>9084</v>
      </c>
      <c r="AL115" s="5" t="s">
        <v>9084</v>
      </c>
      <c r="AM115" s="5" t="s">
        <v>9084</v>
      </c>
      <c r="AN115" s="5" t="s">
        <v>9084</v>
      </c>
      <c r="AO115" s="5" t="s">
        <v>9084</v>
      </c>
      <c r="AP115" s="5" t="s">
        <v>10867</v>
      </c>
      <c r="AQ115" s="5" t="s">
        <v>10866</v>
      </c>
      <c r="AR115" s="5" t="s">
        <v>9084</v>
      </c>
      <c r="AS115" s="5" t="s">
        <v>9084</v>
      </c>
      <c r="AT115" s="5" t="s">
        <v>9084</v>
      </c>
      <c r="AU115" s="5" t="s">
        <v>10865</v>
      </c>
      <c r="AV115" s="5">
        <v>2024</v>
      </c>
      <c r="AW115" s="5" t="s">
        <v>9084</v>
      </c>
      <c r="AX115" s="5" t="s">
        <v>9084</v>
      </c>
      <c r="AY115" s="5" t="s">
        <v>9084</v>
      </c>
      <c r="AZ115" s="5" t="s">
        <v>9084</v>
      </c>
      <c r="BA115" s="5" t="s">
        <v>9084</v>
      </c>
      <c r="BB115" s="5" t="s">
        <v>9084</v>
      </c>
      <c r="BC115" s="5" t="s">
        <v>9084</v>
      </c>
      <c r="BD115" s="5" t="s">
        <v>9084</v>
      </c>
      <c r="BE115" s="5" t="s">
        <v>9084</v>
      </c>
      <c r="BF115" s="5" t="s">
        <v>8730</v>
      </c>
      <c r="BG115" s="5" t="str">
        <f>HYPERLINK("http://dx.doi.org/10.1108/IJPPM-06-2024-0377","http://dx.doi.org/10.1108/IJPPM-06-2024-0377")</f>
        <v>http://dx.doi.org/10.1108/IJPPM-06-2024-0377</v>
      </c>
      <c r="BH115" s="5" t="s">
        <v>9084</v>
      </c>
      <c r="BI115" s="5" t="s">
        <v>9135</v>
      </c>
      <c r="BJ115" s="5" t="s">
        <v>9084</v>
      </c>
      <c r="BK115" s="5" t="s">
        <v>9084</v>
      </c>
      <c r="BL115" s="5" t="s">
        <v>9084</v>
      </c>
      <c r="BM115" s="5" t="s">
        <v>9084</v>
      </c>
      <c r="BN115" s="5" t="s">
        <v>9084</v>
      </c>
      <c r="BO115" s="5" t="s">
        <v>9084</v>
      </c>
      <c r="BP115" s="5" t="s">
        <v>9084</v>
      </c>
      <c r="BQ115" s="5" t="s">
        <v>9084</v>
      </c>
      <c r="BR115" s="5" t="s">
        <v>9084</v>
      </c>
      <c r="BS115" s="5" t="s">
        <v>9084</v>
      </c>
      <c r="BT115" s="5" t="s">
        <v>10864</v>
      </c>
      <c r="BU115" s="5" t="str">
        <f>HYPERLINK("https%3A%2F%2Fwww.webofscience.com%2Fwos%2Fwoscc%2Ffull-record%2FWOS:001314546200001","View Full Record in Web of Science")</f>
        <v>View Full Record in Web of Science</v>
      </c>
    </row>
    <row r="116" spans="1:73" x14ac:dyDescent="0.35">
      <c r="A116" s="5" t="s">
        <v>11761</v>
      </c>
      <c r="B116" s="5" t="s">
        <v>9095</v>
      </c>
      <c r="C116" s="5" t="s">
        <v>10863</v>
      </c>
      <c r="D116" s="5" t="s">
        <v>9084</v>
      </c>
      <c r="E116" s="5" t="s">
        <v>9084</v>
      </c>
      <c r="F116" s="5" t="s">
        <v>9084</v>
      </c>
      <c r="G116" s="5" t="s">
        <v>10862</v>
      </c>
      <c r="H116" s="5" t="s">
        <v>9084</v>
      </c>
      <c r="I116" s="5" t="s">
        <v>9084</v>
      </c>
      <c r="J116" s="5" t="s">
        <v>8089</v>
      </c>
      <c r="K116" s="5" t="s">
        <v>10062</v>
      </c>
      <c r="L116" s="5" t="s">
        <v>9084</v>
      </c>
      <c r="M116" s="5" t="s">
        <v>9084</v>
      </c>
      <c r="N116" s="5" t="s">
        <v>9084</v>
      </c>
      <c r="O116" s="5" t="s">
        <v>9084</v>
      </c>
      <c r="P116" s="5" t="s">
        <v>9084</v>
      </c>
      <c r="Q116" s="5" t="s">
        <v>9084</v>
      </c>
      <c r="R116" s="5" t="s">
        <v>9084</v>
      </c>
      <c r="S116" s="5" t="s">
        <v>9084</v>
      </c>
      <c r="T116" s="5" t="s">
        <v>9084</v>
      </c>
      <c r="U116" s="5" t="s">
        <v>9084</v>
      </c>
      <c r="V116" s="5" t="s">
        <v>9084</v>
      </c>
      <c r="W116" s="5" t="s">
        <v>10861</v>
      </c>
      <c r="X116" s="5" t="s">
        <v>9084</v>
      </c>
      <c r="Y116" s="5" t="s">
        <v>9084</v>
      </c>
      <c r="Z116" s="5" t="s">
        <v>9084</v>
      </c>
      <c r="AA116" s="5" t="s">
        <v>9084</v>
      </c>
      <c r="AB116" s="5" t="s">
        <v>10860</v>
      </c>
      <c r="AC116" s="5" t="s">
        <v>9084</v>
      </c>
      <c r="AD116" s="5" t="s">
        <v>9084</v>
      </c>
      <c r="AE116" s="5" t="s">
        <v>9084</v>
      </c>
      <c r="AF116" s="5" t="s">
        <v>9084</v>
      </c>
      <c r="AG116" s="5" t="s">
        <v>9084</v>
      </c>
      <c r="AH116" s="5" t="s">
        <v>9084</v>
      </c>
      <c r="AI116" s="5" t="s">
        <v>9084</v>
      </c>
      <c r="AJ116" s="5" t="s">
        <v>9084</v>
      </c>
      <c r="AK116" s="5" t="s">
        <v>9084</v>
      </c>
      <c r="AL116" s="5" t="s">
        <v>9084</v>
      </c>
      <c r="AM116" s="5" t="s">
        <v>9084</v>
      </c>
      <c r="AN116" s="5" t="s">
        <v>9084</v>
      </c>
      <c r="AO116" s="5" t="s">
        <v>9084</v>
      </c>
      <c r="AP116" s="5" t="s">
        <v>9084</v>
      </c>
      <c r="AQ116" s="5" t="s">
        <v>10058</v>
      </c>
      <c r="AR116" s="5" t="s">
        <v>9084</v>
      </c>
      <c r="AS116" s="5" t="s">
        <v>9084</v>
      </c>
      <c r="AT116" s="5" t="s">
        <v>9084</v>
      </c>
      <c r="AU116" s="5" t="s">
        <v>9385</v>
      </c>
      <c r="AV116" s="5">
        <v>2022</v>
      </c>
      <c r="AW116" s="5">
        <v>14</v>
      </c>
      <c r="AX116" s="5">
        <v>10</v>
      </c>
      <c r="AY116" s="5" t="s">
        <v>9084</v>
      </c>
      <c r="AZ116" s="5" t="s">
        <v>9084</v>
      </c>
      <c r="BA116" s="5" t="s">
        <v>9084</v>
      </c>
      <c r="BB116" s="5" t="s">
        <v>9084</v>
      </c>
      <c r="BC116" s="5" t="s">
        <v>9084</v>
      </c>
      <c r="BD116" s="5" t="s">
        <v>9084</v>
      </c>
      <c r="BE116" s="5">
        <v>6013</v>
      </c>
      <c r="BF116" s="5" t="s">
        <v>8088</v>
      </c>
      <c r="BG116" s="5" t="str">
        <f>HYPERLINK("http://dx.doi.org/10.3390/su14106013","http://dx.doi.org/10.3390/su14106013")</f>
        <v>http://dx.doi.org/10.3390/su14106013</v>
      </c>
      <c r="BH116" s="5" t="s">
        <v>9084</v>
      </c>
      <c r="BI116" s="5" t="s">
        <v>9084</v>
      </c>
      <c r="BJ116" s="5" t="s">
        <v>9084</v>
      </c>
      <c r="BK116" s="5" t="s">
        <v>9084</v>
      </c>
      <c r="BL116" s="5" t="s">
        <v>9084</v>
      </c>
      <c r="BM116" s="5" t="s">
        <v>9084</v>
      </c>
      <c r="BN116" s="5" t="s">
        <v>9084</v>
      </c>
      <c r="BO116" s="5" t="s">
        <v>9084</v>
      </c>
      <c r="BP116" s="5" t="s">
        <v>9084</v>
      </c>
      <c r="BQ116" s="5" t="s">
        <v>9084</v>
      </c>
      <c r="BR116" s="5" t="s">
        <v>9084</v>
      </c>
      <c r="BS116" s="5" t="s">
        <v>9084</v>
      </c>
      <c r="BT116" s="5" t="s">
        <v>10859</v>
      </c>
      <c r="BU116" s="5" t="str">
        <f>HYPERLINK("https%3A%2F%2Fwww.webofscience.com%2Fwos%2Fwoscc%2Ffull-record%2FWOS:000803260500001","View Full Record in Web of Science")</f>
        <v>View Full Record in Web of Science</v>
      </c>
    </row>
    <row r="117" spans="1:73" x14ac:dyDescent="0.35">
      <c r="A117" s="5" t="s">
        <v>11761</v>
      </c>
      <c r="B117" s="5" t="s">
        <v>9095</v>
      </c>
      <c r="C117" s="5" t="s">
        <v>10858</v>
      </c>
      <c r="D117" s="5" t="s">
        <v>9084</v>
      </c>
      <c r="E117" s="5" t="s">
        <v>9084</v>
      </c>
      <c r="F117" s="5" t="s">
        <v>9084</v>
      </c>
      <c r="G117" s="5" t="s">
        <v>10857</v>
      </c>
      <c r="H117" s="5" t="s">
        <v>9084</v>
      </c>
      <c r="I117" s="5" t="s">
        <v>9084</v>
      </c>
      <c r="J117" s="5" t="s">
        <v>8807</v>
      </c>
      <c r="K117" s="5" t="s">
        <v>9855</v>
      </c>
      <c r="L117" s="5" t="s">
        <v>9084</v>
      </c>
      <c r="M117" s="5" t="s">
        <v>9084</v>
      </c>
      <c r="N117" s="5" t="s">
        <v>9084</v>
      </c>
      <c r="O117" s="5" t="s">
        <v>9084</v>
      </c>
      <c r="P117" s="5" t="s">
        <v>9084</v>
      </c>
      <c r="Q117" s="5" t="s">
        <v>9084</v>
      </c>
      <c r="R117" s="5" t="s">
        <v>9084</v>
      </c>
      <c r="S117" s="5" t="s">
        <v>9084</v>
      </c>
      <c r="T117" s="5" t="s">
        <v>9084</v>
      </c>
      <c r="U117" s="5" t="s">
        <v>9084</v>
      </c>
      <c r="V117" s="5" t="s">
        <v>9084</v>
      </c>
      <c r="W117" s="5" t="s">
        <v>10856</v>
      </c>
      <c r="X117" s="5" t="s">
        <v>9084</v>
      </c>
      <c r="Y117" s="5" t="s">
        <v>9084</v>
      </c>
      <c r="Z117" s="5" t="s">
        <v>9084</v>
      </c>
      <c r="AA117" s="5" t="s">
        <v>9084</v>
      </c>
      <c r="AB117" s="5" t="s">
        <v>10855</v>
      </c>
      <c r="AC117" s="5" t="s">
        <v>10854</v>
      </c>
      <c r="AD117" s="5" t="s">
        <v>9084</v>
      </c>
      <c r="AE117" s="5" t="s">
        <v>9084</v>
      </c>
      <c r="AF117" s="5" t="s">
        <v>9084</v>
      </c>
      <c r="AG117" s="5" t="s">
        <v>9084</v>
      </c>
      <c r="AH117" s="5" t="s">
        <v>9084</v>
      </c>
      <c r="AI117" s="5" t="s">
        <v>9084</v>
      </c>
      <c r="AJ117" s="5" t="s">
        <v>9084</v>
      </c>
      <c r="AK117" s="5" t="s">
        <v>9084</v>
      </c>
      <c r="AL117" s="5" t="s">
        <v>9084</v>
      </c>
      <c r="AM117" s="5" t="s">
        <v>9084</v>
      </c>
      <c r="AN117" s="5" t="s">
        <v>9084</v>
      </c>
      <c r="AO117" s="5" t="s">
        <v>9084</v>
      </c>
      <c r="AP117" s="5" t="s">
        <v>9853</v>
      </c>
      <c r="AQ117" s="5" t="s">
        <v>9852</v>
      </c>
      <c r="AR117" s="5" t="s">
        <v>9084</v>
      </c>
      <c r="AS117" s="5" t="s">
        <v>9084</v>
      </c>
      <c r="AT117" s="5" t="s">
        <v>9084</v>
      </c>
      <c r="AU117" s="5" t="s">
        <v>10516</v>
      </c>
      <c r="AV117" s="5">
        <v>2024</v>
      </c>
      <c r="AW117" s="5">
        <v>31</v>
      </c>
      <c r="AX117" s="5">
        <v>3</v>
      </c>
      <c r="AY117" s="5" t="s">
        <v>9084</v>
      </c>
      <c r="AZ117" s="5" t="s">
        <v>9084</v>
      </c>
      <c r="BA117" s="5" t="s">
        <v>9084</v>
      </c>
      <c r="BB117" s="5" t="s">
        <v>9084</v>
      </c>
      <c r="BC117" s="5">
        <v>720</v>
      </c>
      <c r="BD117" s="5">
        <v>726</v>
      </c>
      <c r="BE117" s="5" t="s">
        <v>9084</v>
      </c>
      <c r="BF117" s="5" t="s">
        <v>8806</v>
      </c>
      <c r="BG117" s="5" t="str">
        <f>HYPERLINK("http://dx.doi.org/10.1093/jamia/ocad236","http://dx.doi.org/10.1093/jamia/ocad236")</f>
        <v>http://dx.doi.org/10.1093/jamia/ocad236</v>
      </c>
      <c r="BH117" s="5" t="s">
        <v>9084</v>
      </c>
      <c r="BI117" s="5" t="s">
        <v>9843</v>
      </c>
      <c r="BJ117" s="5" t="s">
        <v>9084</v>
      </c>
      <c r="BK117" s="5" t="s">
        <v>9084</v>
      </c>
      <c r="BL117" s="5" t="s">
        <v>9084</v>
      </c>
      <c r="BM117" s="5" t="s">
        <v>9084</v>
      </c>
      <c r="BN117" s="5" t="s">
        <v>9084</v>
      </c>
      <c r="BO117" s="5">
        <v>38102790</v>
      </c>
      <c r="BP117" s="5" t="s">
        <v>9084</v>
      </c>
      <c r="BQ117" s="5" t="s">
        <v>9084</v>
      </c>
      <c r="BR117" s="5" t="s">
        <v>9084</v>
      </c>
      <c r="BS117" s="5" t="s">
        <v>9084</v>
      </c>
      <c r="BT117" s="5" t="s">
        <v>10853</v>
      </c>
      <c r="BU117" s="5" t="str">
        <f>HYPERLINK("https%3A%2F%2Fwww.webofscience.com%2Fwos%2Fwoscc%2Ffull-record%2FWOS:001125121800001","View Full Record in Web of Science")</f>
        <v>View Full Record in Web of Science</v>
      </c>
    </row>
    <row r="118" spans="1:73" x14ac:dyDescent="0.35">
      <c r="A118" s="5" t="s">
        <v>11761</v>
      </c>
      <c r="B118" s="5" t="s">
        <v>9095</v>
      </c>
      <c r="C118" s="5" t="s">
        <v>10852</v>
      </c>
      <c r="D118" s="5" t="s">
        <v>9084</v>
      </c>
      <c r="E118" s="5" t="s">
        <v>9084</v>
      </c>
      <c r="F118" s="5" t="s">
        <v>9084</v>
      </c>
      <c r="G118" s="5" t="s">
        <v>10851</v>
      </c>
      <c r="H118" s="5" t="s">
        <v>9084</v>
      </c>
      <c r="I118" s="5" t="s">
        <v>9084</v>
      </c>
      <c r="J118" s="5" t="s">
        <v>10850</v>
      </c>
      <c r="K118" s="5" t="s">
        <v>10849</v>
      </c>
      <c r="L118" s="5" t="s">
        <v>9084</v>
      </c>
      <c r="M118" s="5" t="s">
        <v>9084</v>
      </c>
      <c r="N118" s="5" t="s">
        <v>9084</v>
      </c>
      <c r="O118" s="5" t="s">
        <v>9084</v>
      </c>
      <c r="P118" s="5" t="s">
        <v>9084</v>
      </c>
      <c r="Q118" s="5" t="s">
        <v>9084</v>
      </c>
      <c r="R118" s="5" t="s">
        <v>9084</v>
      </c>
      <c r="S118" s="5" t="s">
        <v>9084</v>
      </c>
      <c r="T118" s="5" t="s">
        <v>9084</v>
      </c>
      <c r="U118" s="5" t="s">
        <v>9084</v>
      </c>
      <c r="V118" s="5" t="s">
        <v>9084</v>
      </c>
      <c r="W118" s="5" t="s">
        <v>10848</v>
      </c>
      <c r="X118" s="5" t="s">
        <v>9084</v>
      </c>
      <c r="Y118" s="5" t="s">
        <v>9084</v>
      </c>
      <c r="Z118" s="5" t="s">
        <v>9084</v>
      </c>
      <c r="AA118" s="5" t="s">
        <v>9084</v>
      </c>
      <c r="AB118" s="5" t="s">
        <v>10847</v>
      </c>
      <c r="AC118" s="5" t="s">
        <v>10846</v>
      </c>
      <c r="AD118" s="5" t="s">
        <v>9084</v>
      </c>
      <c r="AE118" s="5" t="s">
        <v>9084</v>
      </c>
      <c r="AF118" s="5" t="s">
        <v>9084</v>
      </c>
      <c r="AG118" s="5" t="s">
        <v>9084</v>
      </c>
      <c r="AH118" s="5" t="s">
        <v>9084</v>
      </c>
      <c r="AI118" s="5" t="s">
        <v>9084</v>
      </c>
      <c r="AJ118" s="5" t="s">
        <v>9084</v>
      </c>
      <c r="AK118" s="5" t="s">
        <v>9084</v>
      </c>
      <c r="AL118" s="5" t="s">
        <v>9084</v>
      </c>
      <c r="AM118" s="5" t="s">
        <v>9084</v>
      </c>
      <c r="AN118" s="5" t="s">
        <v>9084</v>
      </c>
      <c r="AO118" s="5" t="s">
        <v>9084</v>
      </c>
      <c r="AP118" s="5" t="s">
        <v>10845</v>
      </c>
      <c r="AQ118" s="5" t="s">
        <v>10844</v>
      </c>
      <c r="AR118" s="5" t="s">
        <v>9084</v>
      </c>
      <c r="AS118" s="5" t="s">
        <v>9084</v>
      </c>
      <c r="AT118" s="5" t="s">
        <v>9084</v>
      </c>
      <c r="AU118" s="5" t="s">
        <v>10843</v>
      </c>
      <c r="AV118" s="5">
        <v>2024</v>
      </c>
      <c r="AW118" s="5">
        <v>53</v>
      </c>
      <c r="AX118" s="5" t="s">
        <v>6249</v>
      </c>
      <c r="AY118" s="5" t="s">
        <v>9084</v>
      </c>
      <c r="AZ118" s="5" t="s">
        <v>9084</v>
      </c>
      <c r="BA118" s="5" t="s">
        <v>9084</v>
      </c>
      <c r="BB118" s="5" t="s">
        <v>9084</v>
      </c>
      <c r="BC118" s="5" t="s">
        <v>10842</v>
      </c>
      <c r="BD118" s="5" t="s">
        <v>10841</v>
      </c>
      <c r="BE118" s="5" t="s">
        <v>9084</v>
      </c>
      <c r="BF118" s="5" t="s">
        <v>10840</v>
      </c>
      <c r="BG118" s="5" t="str">
        <f>HYPERLINK("http://dx.doi.org/10.1093/nar/gkae860","http://dx.doi.org/10.1093/nar/gkae860")</f>
        <v>http://dx.doi.org/10.1093/nar/gkae860</v>
      </c>
      <c r="BH118" s="5" t="s">
        <v>9084</v>
      </c>
      <c r="BI118" s="5" t="s">
        <v>10839</v>
      </c>
      <c r="BJ118" s="5" t="s">
        <v>9084</v>
      </c>
      <c r="BK118" s="5" t="s">
        <v>9084</v>
      </c>
      <c r="BL118" s="5" t="s">
        <v>9084</v>
      </c>
      <c r="BM118" s="5" t="s">
        <v>9084</v>
      </c>
      <c r="BN118" s="5" t="s">
        <v>9084</v>
      </c>
      <c r="BO118" s="5">
        <v>39479781</v>
      </c>
      <c r="BP118" s="5" t="s">
        <v>9084</v>
      </c>
      <c r="BQ118" s="5" t="s">
        <v>9084</v>
      </c>
      <c r="BR118" s="5" t="s">
        <v>9084</v>
      </c>
      <c r="BS118" s="5" t="s">
        <v>9084</v>
      </c>
      <c r="BT118" s="5" t="s">
        <v>10838</v>
      </c>
      <c r="BU118" s="5" t="str">
        <f>HYPERLINK("https%3A%2F%2Fwww.webofscience.com%2Fwos%2Fwoscc%2Ffull-record%2FWOS:001348095800001","View Full Record in Web of Science")</f>
        <v>View Full Record in Web of Science</v>
      </c>
    </row>
    <row r="119" spans="1:73" x14ac:dyDescent="0.35">
      <c r="A119" s="5" t="s">
        <v>11761</v>
      </c>
      <c r="B119" s="5" t="s">
        <v>9095</v>
      </c>
      <c r="C119" s="5" t="s">
        <v>10837</v>
      </c>
      <c r="D119" s="5" t="s">
        <v>9084</v>
      </c>
      <c r="E119" s="5" t="s">
        <v>9084</v>
      </c>
      <c r="F119" s="5" t="s">
        <v>9084</v>
      </c>
      <c r="G119" s="5" t="s">
        <v>10836</v>
      </c>
      <c r="H119" s="5" t="s">
        <v>9084</v>
      </c>
      <c r="I119" s="5" t="s">
        <v>9084</v>
      </c>
      <c r="J119" s="5" t="s">
        <v>7482</v>
      </c>
      <c r="K119" s="5" t="s">
        <v>10835</v>
      </c>
      <c r="L119" s="5" t="s">
        <v>9084</v>
      </c>
      <c r="M119" s="5" t="s">
        <v>9084</v>
      </c>
      <c r="N119" s="5" t="s">
        <v>9084</v>
      </c>
      <c r="O119" s="5" t="s">
        <v>9084</v>
      </c>
      <c r="P119" s="5" t="s">
        <v>9084</v>
      </c>
      <c r="Q119" s="5" t="s">
        <v>9084</v>
      </c>
      <c r="R119" s="5" t="s">
        <v>9084</v>
      </c>
      <c r="S119" s="5" t="s">
        <v>9084</v>
      </c>
      <c r="T119" s="5" t="s">
        <v>9084</v>
      </c>
      <c r="U119" s="5" t="s">
        <v>9084</v>
      </c>
      <c r="V119" s="5" t="s">
        <v>9084</v>
      </c>
      <c r="W119" s="5" t="s">
        <v>10834</v>
      </c>
      <c r="X119" s="5" t="s">
        <v>9084</v>
      </c>
      <c r="Y119" s="5" t="s">
        <v>9084</v>
      </c>
      <c r="Z119" s="5" t="s">
        <v>9084</v>
      </c>
      <c r="AA119" s="5" t="s">
        <v>9084</v>
      </c>
      <c r="AB119" s="5" t="s">
        <v>10833</v>
      </c>
      <c r="AC119" s="5" t="s">
        <v>10832</v>
      </c>
      <c r="AD119" s="5" t="s">
        <v>9084</v>
      </c>
      <c r="AE119" s="5" t="s">
        <v>9084</v>
      </c>
      <c r="AF119" s="5" t="s">
        <v>9084</v>
      </c>
      <c r="AG119" s="5" t="s">
        <v>9084</v>
      </c>
      <c r="AH119" s="5" t="s">
        <v>9084</v>
      </c>
      <c r="AI119" s="5" t="s">
        <v>9084</v>
      </c>
      <c r="AJ119" s="5" t="s">
        <v>9084</v>
      </c>
      <c r="AK119" s="5" t="s">
        <v>9084</v>
      </c>
      <c r="AL119" s="5" t="s">
        <v>9084</v>
      </c>
      <c r="AM119" s="5" t="s">
        <v>9084</v>
      </c>
      <c r="AN119" s="5" t="s">
        <v>9084</v>
      </c>
      <c r="AO119" s="5" t="s">
        <v>9084</v>
      </c>
      <c r="AP119" s="5" t="s">
        <v>10831</v>
      </c>
      <c r="AQ119" s="5" t="s">
        <v>9084</v>
      </c>
      <c r="AR119" s="5" t="s">
        <v>9084</v>
      </c>
      <c r="AS119" s="5" t="s">
        <v>9084</v>
      </c>
      <c r="AT119" s="5" t="s">
        <v>9084</v>
      </c>
      <c r="AU119" s="5" t="s">
        <v>9084</v>
      </c>
      <c r="AV119" s="5">
        <v>2023</v>
      </c>
      <c r="AW119" s="5">
        <v>6</v>
      </c>
      <c r="AX119" s="5" t="s">
        <v>9084</v>
      </c>
      <c r="AY119" s="5" t="s">
        <v>9084</v>
      </c>
      <c r="AZ119" s="5" t="s">
        <v>9084</v>
      </c>
      <c r="BA119" s="5" t="s">
        <v>9084</v>
      </c>
      <c r="BB119" s="5" t="s">
        <v>9084</v>
      </c>
      <c r="BC119" s="5" t="s">
        <v>9084</v>
      </c>
      <c r="BD119" s="5" t="s">
        <v>9084</v>
      </c>
      <c r="BE119" s="5" t="s">
        <v>9084</v>
      </c>
      <c r="BF119" s="5" t="s">
        <v>7480</v>
      </c>
      <c r="BG119" s="5" t="str">
        <f>HYPERLINK("http://dx.doi.org/10.1146/annurev-biodatasci-122120-104825","http://dx.doi.org/10.1146/annurev-biodatasci-122120-104825")</f>
        <v>http://dx.doi.org/10.1146/annurev-biodatasci-122120-104825</v>
      </c>
      <c r="BH119" s="5" t="s">
        <v>9084</v>
      </c>
      <c r="BI119" s="5" t="s">
        <v>9084</v>
      </c>
      <c r="BJ119" s="5" t="s">
        <v>9084</v>
      </c>
      <c r="BK119" s="5" t="s">
        <v>9084</v>
      </c>
      <c r="BL119" s="5" t="s">
        <v>9084</v>
      </c>
      <c r="BM119" s="5" t="s">
        <v>9084</v>
      </c>
      <c r="BN119" s="5" t="s">
        <v>9084</v>
      </c>
      <c r="BO119" s="5">
        <v>37561600</v>
      </c>
      <c r="BP119" s="5" t="s">
        <v>9084</v>
      </c>
      <c r="BQ119" s="5" t="s">
        <v>9084</v>
      </c>
      <c r="BR119" s="5" t="s">
        <v>9084</v>
      </c>
      <c r="BS119" s="5" t="s">
        <v>9084</v>
      </c>
      <c r="BT119" s="5" t="s">
        <v>10830</v>
      </c>
      <c r="BU119" s="5" t="str">
        <f>HYPERLINK("https%3A%2F%2Fwww.webofscience.com%2Fwos%2Fwoscc%2Ffull-record%2FWOS:001046545400021","View Full Record in Web of Science")</f>
        <v>View Full Record in Web of Science</v>
      </c>
    </row>
    <row r="120" spans="1:73" x14ac:dyDescent="0.35">
      <c r="A120" s="5" t="s">
        <v>11761</v>
      </c>
      <c r="B120" s="5" t="s">
        <v>9095</v>
      </c>
      <c r="C120" s="5" t="s">
        <v>10829</v>
      </c>
      <c r="D120" s="5" t="s">
        <v>9084</v>
      </c>
      <c r="E120" s="5" t="s">
        <v>9084</v>
      </c>
      <c r="F120" s="5" t="s">
        <v>9084</v>
      </c>
      <c r="G120" s="5" t="s">
        <v>10828</v>
      </c>
      <c r="H120" s="5" t="s">
        <v>9084</v>
      </c>
      <c r="I120" s="5" t="s">
        <v>9084</v>
      </c>
      <c r="J120" s="5" t="s">
        <v>10827</v>
      </c>
      <c r="K120" s="5" t="s">
        <v>10826</v>
      </c>
      <c r="L120" s="5" t="s">
        <v>9084</v>
      </c>
      <c r="M120" s="5" t="s">
        <v>9084</v>
      </c>
      <c r="N120" s="5" t="s">
        <v>9084</v>
      </c>
      <c r="O120" s="5" t="s">
        <v>9084</v>
      </c>
      <c r="P120" s="5" t="s">
        <v>9084</v>
      </c>
      <c r="Q120" s="5" t="s">
        <v>9084</v>
      </c>
      <c r="R120" s="5" t="s">
        <v>9084</v>
      </c>
      <c r="S120" s="5" t="s">
        <v>9084</v>
      </c>
      <c r="T120" s="5" t="s">
        <v>9084</v>
      </c>
      <c r="U120" s="5" t="s">
        <v>9084</v>
      </c>
      <c r="V120" s="5" t="s">
        <v>9084</v>
      </c>
      <c r="W120" s="5" t="s">
        <v>10825</v>
      </c>
      <c r="X120" s="5" t="s">
        <v>9084</v>
      </c>
      <c r="Y120" s="5" t="s">
        <v>9084</v>
      </c>
      <c r="Z120" s="5" t="s">
        <v>9084</v>
      </c>
      <c r="AA120" s="5" t="s">
        <v>9084</v>
      </c>
      <c r="AB120" s="5" t="s">
        <v>10824</v>
      </c>
      <c r="AC120" s="5" t="s">
        <v>10823</v>
      </c>
      <c r="AD120" s="5" t="s">
        <v>9084</v>
      </c>
      <c r="AE120" s="5" t="s">
        <v>9084</v>
      </c>
      <c r="AF120" s="5" t="s">
        <v>9084</v>
      </c>
      <c r="AG120" s="5" t="s">
        <v>9084</v>
      </c>
      <c r="AH120" s="5" t="s">
        <v>9084</v>
      </c>
      <c r="AI120" s="5" t="s">
        <v>9084</v>
      </c>
      <c r="AJ120" s="5" t="s">
        <v>9084</v>
      </c>
      <c r="AK120" s="5" t="s">
        <v>9084</v>
      </c>
      <c r="AL120" s="5" t="s">
        <v>9084</v>
      </c>
      <c r="AM120" s="5" t="s">
        <v>9084</v>
      </c>
      <c r="AN120" s="5" t="s">
        <v>9084</v>
      </c>
      <c r="AO120" s="5" t="s">
        <v>9084</v>
      </c>
      <c r="AP120" s="5" t="s">
        <v>10822</v>
      </c>
      <c r="AQ120" s="5" t="s">
        <v>10821</v>
      </c>
      <c r="AR120" s="5" t="s">
        <v>9084</v>
      </c>
      <c r="AS120" s="5" t="s">
        <v>9084</v>
      </c>
      <c r="AT120" s="5" t="s">
        <v>9084</v>
      </c>
      <c r="AU120" s="5" t="s">
        <v>9302</v>
      </c>
      <c r="AV120" s="5">
        <v>2023</v>
      </c>
      <c r="AW120" s="5">
        <v>30</v>
      </c>
      <c r="AX120" s="5">
        <v>2</v>
      </c>
      <c r="AY120" s="5" t="s">
        <v>9084</v>
      </c>
      <c r="AZ120" s="5" t="s">
        <v>9084</v>
      </c>
      <c r="BA120" s="5" t="s">
        <v>9084</v>
      </c>
      <c r="BB120" s="5" t="s">
        <v>9084</v>
      </c>
      <c r="BC120" s="5">
        <v>22</v>
      </c>
      <c r="BD120" s="5">
        <v>33</v>
      </c>
      <c r="BE120" s="5" t="s">
        <v>9084</v>
      </c>
      <c r="BF120" s="5" t="s">
        <v>10820</v>
      </c>
      <c r="BG120" s="5" t="str">
        <f>HYPERLINK("http://dx.doi.org/10.1109/MRA.2023.3263973","http://dx.doi.org/10.1109/MRA.2023.3263973")</f>
        <v>http://dx.doi.org/10.1109/MRA.2023.3263973</v>
      </c>
      <c r="BH120" s="5" t="s">
        <v>9084</v>
      </c>
      <c r="BI120" s="5" t="s">
        <v>9806</v>
      </c>
      <c r="BJ120" s="5" t="s">
        <v>9084</v>
      </c>
      <c r="BK120" s="5" t="s">
        <v>9084</v>
      </c>
      <c r="BL120" s="5" t="s">
        <v>9084</v>
      </c>
      <c r="BM120" s="5" t="s">
        <v>9084</v>
      </c>
      <c r="BN120" s="5" t="s">
        <v>9084</v>
      </c>
      <c r="BO120" s="5" t="s">
        <v>9084</v>
      </c>
      <c r="BP120" s="5" t="s">
        <v>9084</v>
      </c>
      <c r="BQ120" s="5" t="s">
        <v>9084</v>
      </c>
      <c r="BR120" s="5" t="s">
        <v>9084</v>
      </c>
      <c r="BS120" s="5" t="s">
        <v>9084</v>
      </c>
      <c r="BT120" s="5" t="s">
        <v>10819</v>
      </c>
      <c r="BU120" s="5" t="str">
        <f>HYPERLINK("https%3A%2F%2Fwww.webofscience.com%2Fwos%2Fwoscc%2Ffull-record%2FWOS:000986595300001","View Full Record in Web of Science")</f>
        <v>View Full Record in Web of Science</v>
      </c>
    </row>
    <row r="121" spans="1:73" x14ac:dyDescent="0.35">
      <c r="A121" s="5" t="s">
        <v>11761</v>
      </c>
      <c r="B121" s="5" t="s">
        <v>9095</v>
      </c>
      <c r="C121" s="5" t="s">
        <v>10818</v>
      </c>
      <c r="D121" s="5" t="s">
        <v>9084</v>
      </c>
      <c r="E121" s="5" t="s">
        <v>9084</v>
      </c>
      <c r="F121" s="5" t="s">
        <v>9084</v>
      </c>
      <c r="G121" s="5" t="s">
        <v>10817</v>
      </c>
      <c r="H121" s="5" t="s">
        <v>9084</v>
      </c>
      <c r="I121" s="5" t="s">
        <v>9084</v>
      </c>
      <c r="J121" s="5" t="s">
        <v>8381</v>
      </c>
      <c r="K121" s="5" t="s">
        <v>10816</v>
      </c>
      <c r="L121" s="5" t="s">
        <v>9084</v>
      </c>
      <c r="M121" s="5" t="s">
        <v>9084</v>
      </c>
      <c r="N121" s="5" t="s">
        <v>9084</v>
      </c>
      <c r="O121" s="5" t="s">
        <v>9084</v>
      </c>
      <c r="P121" s="5" t="s">
        <v>9084</v>
      </c>
      <c r="Q121" s="5" t="s">
        <v>9084</v>
      </c>
      <c r="R121" s="5" t="s">
        <v>9084</v>
      </c>
      <c r="S121" s="5" t="s">
        <v>9084</v>
      </c>
      <c r="T121" s="5" t="s">
        <v>9084</v>
      </c>
      <c r="U121" s="5" t="s">
        <v>9084</v>
      </c>
      <c r="V121" s="5" t="s">
        <v>9084</v>
      </c>
      <c r="W121" s="5" t="s">
        <v>10815</v>
      </c>
      <c r="X121" s="5" t="s">
        <v>9084</v>
      </c>
      <c r="Y121" s="5" t="s">
        <v>9084</v>
      </c>
      <c r="Z121" s="5" t="s">
        <v>9084</v>
      </c>
      <c r="AA121" s="5" t="s">
        <v>9084</v>
      </c>
      <c r="AB121" s="5" t="s">
        <v>9084</v>
      </c>
      <c r="AC121" s="5" t="s">
        <v>9084</v>
      </c>
      <c r="AD121" s="5" t="s">
        <v>9084</v>
      </c>
      <c r="AE121" s="5" t="s">
        <v>9084</v>
      </c>
      <c r="AF121" s="5" t="s">
        <v>9084</v>
      </c>
      <c r="AG121" s="5" t="s">
        <v>9084</v>
      </c>
      <c r="AH121" s="5" t="s">
        <v>9084</v>
      </c>
      <c r="AI121" s="5" t="s">
        <v>9084</v>
      </c>
      <c r="AJ121" s="5" t="s">
        <v>9084</v>
      </c>
      <c r="AK121" s="5" t="s">
        <v>9084</v>
      </c>
      <c r="AL121" s="5" t="s">
        <v>9084</v>
      </c>
      <c r="AM121" s="5" t="s">
        <v>9084</v>
      </c>
      <c r="AN121" s="5" t="s">
        <v>9084</v>
      </c>
      <c r="AO121" s="5" t="s">
        <v>9084</v>
      </c>
      <c r="AP121" s="5" t="s">
        <v>9084</v>
      </c>
      <c r="AQ121" s="5" t="s">
        <v>10814</v>
      </c>
      <c r="AR121" s="5" t="s">
        <v>9084</v>
      </c>
      <c r="AS121" s="5" t="s">
        <v>9084</v>
      </c>
      <c r="AT121" s="5" t="s">
        <v>9084</v>
      </c>
      <c r="AU121" s="5" t="s">
        <v>10813</v>
      </c>
      <c r="AV121" s="5">
        <v>2024</v>
      </c>
      <c r="AW121" s="5">
        <v>15</v>
      </c>
      <c r="AX121" s="5" t="s">
        <v>9084</v>
      </c>
      <c r="AY121" s="5" t="s">
        <v>9084</v>
      </c>
      <c r="AZ121" s="5" t="s">
        <v>9084</v>
      </c>
      <c r="BA121" s="5" t="s">
        <v>9084</v>
      </c>
      <c r="BB121" s="5" t="s">
        <v>9084</v>
      </c>
      <c r="BC121" s="5" t="s">
        <v>9084</v>
      </c>
      <c r="BD121" s="5" t="s">
        <v>9084</v>
      </c>
      <c r="BE121" s="5">
        <v>1460351</v>
      </c>
      <c r="BF121" s="5" t="s">
        <v>8379</v>
      </c>
      <c r="BG121" s="5" t="str">
        <f>HYPERLINK("http://dx.doi.org/10.3389/fgene.2024.1460351","http://dx.doi.org/10.3389/fgene.2024.1460351")</f>
        <v>http://dx.doi.org/10.3389/fgene.2024.1460351</v>
      </c>
      <c r="BH121" s="5" t="s">
        <v>9084</v>
      </c>
      <c r="BI121" s="5" t="s">
        <v>9084</v>
      </c>
      <c r="BJ121" s="5" t="s">
        <v>9084</v>
      </c>
      <c r="BK121" s="5" t="s">
        <v>9084</v>
      </c>
      <c r="BL121" s="5" t="s">
        <v>9084</v>
      </c>
      <c r="BM121" s="5" t="s">
        <v>9084</v>
      </c>
      <c r="BN121" s="5" t="s">
        <v>9084</v>
      </c>
      <c r="BO121" s="5">
        <v>39678381</v>
      </c>
      <c r="BP121" s="5" t="s">
        <v>9084</v>
      </c>
      <c r="BQ121" s="5" t="s">
        <v>9084</v>
      </c>
      <c r="BR121" s="5" t="s">
        <v>9084</v>
      </c>
      <c r="BS121" s="5" t="s">
        <v>9084</v>
      </c>
      <c r="BT121" s="5" t="s">
        <v>10812</v>
      </c>
      <c r="BU121" s="5" t="str">
        <f>HYPERLINK("https%3A%2F%2Fwww.webofscience.com%2Fwos%2Fwoscc%2Ffull-record%2FWOS:001375912700001","View Full Record in Web of Science")</f>
        <v>View Full Record in Web of Science</v>
      </c>
    </row>
    <row r="122" spans="1:73" x14ac:dyDescent="0.35">
      <c r="A122" s="5" t="s">
        <v>11761</v>
      </c>
      <c r="B122" s="5" t="s">
        <v>9095</v>
      </c>
      <c r="C122" s="5" t="s">
        <v>10811</v>
      </c>
      <c r="D122" s="5" t="s">
        <v>9084</v>
      </c>
      <c r="E122" s="5" t="s">
        <v>9084</v>
      </c>
      <c r="F122" s="5" t="s">
        <v>9084</v>
      </c>
      <c r="G122" s="5" t="s">
        <v>10810</v>
      </c>
      <c r="H122" s="5" t="s">
        <v>9084</v>
      </c>
      <c r="I122" s="5" t="s">
        <v>9084</v>
      </c>
      <c r="J122" s="5" t="s">
        <v>6459</v>
      </c>
      <c r="K122" s="5" t="s">
        <v>9141</v>
      </c>
      <c r="L122" s="5" t="s">
        <v>9084</v>
      </c>
      <c r="M122" s="5" t="s">
        <v>9084</v>
      </c>
      <c r="N122" s="5" t="s">
        <v>9084</v>
      </c>
      <c r="O122" s="5" t="s">
        <v>9084</v>
      </c>
      <c r="P122" s="5" t="s">
        <v>10809</v>
      </c>
      <c r="Q122" s="5" t="s">
        <v>10808</v>
      </c>
      <c r="R122" s="5" t="s">
        <v>10807</v>
      </c>
      <c r="S122" s="5" t="s">
        <v>9084</v>
      </c>
      <c r="T122" s="5" t="s">
        <v>10806</v>
      </c>
      <c r="U122" s="5" t="s">
        <v>9084</v>
      </c>
      <c r="V122" s="5" t="s">
        <v>9084</v>
      </c>
      <c r="W122" s="5" t="s">
        <v>10805</v>
      </c>
      <c r="X122" s="5" t="s">
        <v>9084</v>
      </c>
      <c r="Y122" s="5" t="s">
        <v>9084</v>
      </c>
      <c r="Z122" s="5" t="s">
        <v>9084</v>
      </c>
      <c r="AA122" s="5" t="s">
        <v>9084</v>
      </c>
      <c r="AB122" s="5" t="s">
        <v>9084</v>
      </c>
      <c r="AC122" s="5" t="s">
        <v>9084</v>
      </c>
      <c r="AD122" s="5" t="s">
        <v>9084</v>
      </c>
      <c r="AE122" s="5" t="s">
        <v>9084</v>
      </c>
      <c r="AF122" s="5" t="s">
        <v>9084</v>
      </c>
      <c r="AG122" s="5" t="s">
        <v>9084</v>
      </c>
      <c r="AH122" s="5" t="s">
        <v>9084</v>
      </c>
      <c r="AI122" s="5" t="s">
        <v>9084</v>
      </c>
      <c r="AJ122" s="5" t="s">
        <v>9084</v>
      </c>
      <c r="AK122" s="5" t="s">
        <v>9084</v>
      </c>
      <c r="AL122" s="5" t="s">
        <v>9084</v>
      </c>
      <c r="AM122" s="5" t="s">
        <v>9084</v>
      </c>
      <c r="AN122" s="5" t="s">
        <v>9084</v>
      </c>
      <c r="AO122" s="5" t="s">
        <v>9084</v>
      </c>
      <c r="AP122" s="5" t="s">
        <v>9138</v>
      </c>
      <c r="AQ122" s="5" t="s">
        <v>9137</v>
      </c>
      <c r="AR122" s="5" t="s">
        <v>9084</v>
      </c>
      <c r="AS122" s="5" t="s">
        <v>9084</v>
      </c>
      <c r="AT122" s="5" t="s">
        <v>9084</v>
      </c>
      <c r="AU122" s="5" t="s">
        <v>10804</v>
      </c>
      <c r="AV122" s="5">
        <v>2019</v>
      </c>
      <c r="AW122" s="5">
        <v>43</v>
      </c>
      <c r="AX122" s="5">
        <v>6</v>
      </c>
      <c r="AY122" s="5" t="s">
        <v>9084</v>
      </c>
      <c r="AZ122" s="5" t="s">
        <v>9084</v>
      </c>
      <c r="BA122" s="5" t="s">
        <v>9439</v>
      </c>
      <c r="BB122" s="5" t="s">
        <v>9084</v>
      </c>
      <c r="BC122" s="5">
        <v>986</v>
      </c>
      <c r="BD122" s="5">
        <v>1002</v>
      </c>
      <c r="BE122" s="5" t="s">
        <v>9084</v>
      </c>
      <c r="BF122" s="5" t="s">
        <v>6458</v>
      </c>
      <c r="BG122" s="5" t="str">
        <f>HYPERLINK("http://dx.doi.org/10.1108/OIR-02-2018-0053","http://dx.doi.org/10.1108/OIR-02-2018-0053")</f>
        <v>http://dx.doi.org/10.1108/OIR-02-2018-0053</v>
      </c>
      <c r="BH122" s="5" t="s">
        <v>9084</v>
      </c>
      <c r="BI122" s="5" t="s">
        <v>9084</v>
      </c>
      <c r="BJ122" s="5" t="s">
        <v>9084</v>
      </c>
      <c r="BK122" s="5" t="s">
        <v>9084</v>
      </c>
      <c r="BL122" s="5" t="s">
        <v>9084</v>
      </c>
      <c r="BM122" s="5" t="s">
        <v>9084</v>
      </c>
      <c r="BN122" s="5" t="s">
        <v>9084</v>
      </c>
      <c r="BO122" s="5" t="s">
        <v>9084</v>
      </c>
      <c r="BP122" s="5" t="s">
        <v>9084</v>
      </c>
      <c r="BQ122" s="5" t="s">
        <v>9084</v>
      </c>
      <c r="BR122" s="5" t="s">
        <v>9084</v>
      </c>
      <c r="BS122" s="5" t="s">
        <v>9084</v>
      </c>
      <c r="BT122" s="5" t="s">
        <v>10803</v>
      </c>
      <c r="BU122" s="5" t="str">
        <f>HYPERLINK("https%3A%2F%2Fwww.webofscience.com%2Fwos%2Fwoscc%2Ffull-record%2FWOS:000489268400004","View Full Record in Web of Science")</f>
        <v>View Full Record in Web of Science</v>
      </c>
    </row>
    <row r="123" spans="1:73" x14ac:dyDescent="0.35">
      <c r="A123" s="5" t="s">
        <v>11761</v>
      </c>
      <c r="B123" s="5" t="s">
        <v>9095</v>
      </c>
      <c r="C123" s="5" t="s">
        <v>10802</v>
      </c>
      <c r="D123" s="5" t="s">
        <v>9084</v>
      </c>
      <c r="E123" s="5" t="s">
        <v>9084</v>
      </c>
      <c r="F123" s="5" t="s">
        <v>9084</v>
      </c>
      <c r="G123" s="5" t="s">
        <v>1466</v>
      </c>
      <c r="H123" s="5" t="s">
        <v>9084</v>
      </c>
      <c r="I123" s="5" t="s">
        <v>9084</v>
      </c>
      <c r="J123" s="5" t="s">
        <v>1465</v>
      </c>
      <c r="K123" s="5" t="s">
        <v>9891</v>
      </c>
      <c r="L123" s="5" t="s">
        <v>9084</v>
      </c>
      <c r="M123" s="5" t="s">
        <v>9084</v>
      </c>
      <c r="N123" s="5" t="s">
        <v>9084</v>
      </c>
      <c r="O123" s="5" t="s">
        <v>9084</v>
      </c>
      <c r="P123" s="5" t="s">
        <v>9084</v>
      </c>
      <c r="Q123" s="5" t="s">
        <v>9084</v>
      </c>
      <c r="R123" s="5" t="s">
        <v>9084</v>
      </c>
      <c r="S123" s="5" t="s">
        <v>9084</v>
      </c>
      <c r="T123" s="5" t="s">
        <v>9084</v>
      </c>
      <c r="U123" s="5" t="s">
        <v>9084</v>
      </c>
      <c r="V123" s="5" t="s">
        <v>9084</v>
      </c>
      <c r="W123" s="5" t="s">
        <v>1462</v>
      </c>
      <c r="X123" s="5" t="s">
        <v>9084</v>
      </c>
      <c r="Y123" s="5" t="s">
        <v>9084</v>
      </c>
      <c r="Z123" s="5" t="s">
        <v>9084</v>
      </c>
      <c r="AA123" s="5" t="s">
        <v>9084</v>
      </c>
      <c r="AB123" s="5" t="s">
        <v>9084</v>
      </c>
      <c r="AC123" s="5" t="s">
        <v>9084</v>
      </c>
      <c r="AD123" s="5" t="s">
        <v>9084</v>
      </c>
      <c r="AE123" s="5" t="s">
        <v>9084</v>
      </c>
      <c r="AF123" s="5" t="s">
        <v>9084</v>
      </c>
      <c r="AG123" s="5" t="s">
        <v>9084</v>
      </c>
      <c r="AH123" s="5" t="s">
        <v>9084</v>
      </c>
      <c r="AI123" s="5" t="s">
        <v>9084</v>
      </c>
      <c r="AJ123" s="5" t="s">
        <v>9084</v>
      </c>
      <c r="AK123" s="5" t="s">
        <v>9084</v>
      </c>
      <c r="AL123" s="5" t="s">
        <v>9084</v>
      </c>
      <c r="AM123" s="5" t="s">
        <v>9084</v>
      </c>
      <c r="AN123" s="5" t="s">
        <v>9084</v>
      </c>
      <c r="AO123" s="5" t="s">
        <v>9084</v>
      </c>
      <c r="AP123" s="5" t="s">
        <v>9887</v>
      </c>
      <c r="AQ123" s="5" t="s">
        <v>9886</v>
      </c>
      <c r="AR123" s="5" t="s">
        <v>9084</v>
      </c>
      <c r="AS123" s="5" t="s">
        <v>9084</v>
      </c>
      <c r="AT123" s="5" t="s">
        <v>9084</v>
      </c>
      <c r="AU123" s="5" t="s">
        <v>9596</v>
      </c>
      <c r="AV123" s="5">
        <v>2019</v>
      </c>
      <c r="AW123" s="5">
        <v>45</v>
      </c>
      <c r="AX123" s="5" t="s">
        <v>9084</v>
      </c>
      <c r="AY123" s="5" t="s">
        <v>9084</v>
      </c>
      <c r="AZ123" s="5" t="s">
        <v>9084</v>
      </c>
      <c r="BA123" s="5" t="s">
        <v>9084</v>
      </c>
      <c r="BB123" s="5" t="s">
        <v>9084</v>
      </c>
      <c r="BC123" s="5">
        <v>83</v>
      </c>
      <c r="BD123" s="5">
        <v>94</v>
      </c>
      <c r="BE123" s="5" t="s">
        <v>9084</v>
      </c>
      <c r="BF123" s="5" t="s">
        <v>6190</v>
      </c>
      <c r="BG123" s="5" t="str">
        <f>HYPERLINK("http://dx.doi.org/10.1016/j.ijinfomgt.2018.10.023","http://dx.doi.org/10.1016/j.ijinfomgt.2018.10.023")</f>
        <v>http://dx.doi.org/10.1016/j.ijinfomgt.2018.10.023</v>
      </c>
      <c r="BH123" s="5" t="s">
        <v>9084</v>
      </c>
      <c r="BI123" s="5" t="s">
        <v>9084</v>
      </c>
      <c r="BJ123" s="5" t="s">
        <v>9084</v>
      </c>
      <c r="BK123" s="5" t="s">
        <v>9084</v>
      </c>
      <c r="BL123" s="5" t="s">
        <v>9084</v>
      </c>
      <c r="BM123" s="5" t="s">
        <v>9084</v>
      </c>
      <c r="BN123" s="5" t="s">
        <v>9084</v>
      </c>
      <c r="BO123" s="5" t="s">
        <v>9084</v>
      </c>
      <c r="BP123" s="5" t="s">
        <v>9084</v>
      </c>
      <c r="BQ123" s="5" t="s">
        <v>9084</v>
      </c>
      <c r="BR123" s="5" t="s">
        <v>9084</v>
      </c>
      <c r="BS123" s="5" t="s">
        <v>9084</v>
      </c>
      <c r="BT123" s="5" t="s">
        <v>10801</v>
      </c>
      <c r="BU123" s="5" t="str">
        <f>HYPERLINK("https%3A%2F%2Fwww.webofscience.com%2Fwos%2Fwoscc%2Ffull-record%2FWOS:000461038400007","View Full Record in Web of Science")</f>
        <v>View Full Record in Web of Science</v>
      </c>
    </row>
    <row r="124" spans="1:73" x14ac:dyDescent="0.35">
      <c r="A124" s="5" t="s">
        <v>11761</v>
      </c>
      <c r="B124" s="5" t="s">
        <v>9095</v>
      </c>
      <c r="C124" s="5" t="s">
        <v>9454</v>
      </c>
      <c r="D124" s="5" t="s">
        <v>9084</v>
      </c>
      <c r="E124" s="5" t="s">
        <v>9084</v>
      </c>
      <c r="F124" s="5" t="s">
        <v>9084</v>
      </c>
      <c r="G124" s="5" t="s">
        <v>9453</v>
      </c>
      <c r="H124" s="5" t="s">
        <v>9084</v>
      </c>
      <c r="I124" s="5" t="s">
        <v>9084</v>
      </c>
      <c r="J124" s="5" t="s">
        <v>10800</v>
      </c>
      <c r="K124" s="5" t="s">
        <v>9355</v>
      </c>
      <c r="L124" s="5" t="s">
        <v>9084</v>
      </c>
      <c r="M124" s="5" t="s">
        <v>9084</v>
      </c>
      <c r="N124" s="5" t="s">
        <v>9084</v>
      </c>
      <c r="O124" s="5" t="s">
        <v>9084</v>
      </c>
      <c r="P124" s="5" t="s">
        <v>9084</v>
      </c>
      <c r="Q124" s="5" t="s">
        <v>9084</v>
      </c>
      <c r="R124" s="5" t="s">
        <v>9084</v>
      </c>
      <c r="S124" s="5" t="s">
        <v>9084</v>
      </c>
      <c r="T124" s="5" t="s">
        <v>9084</v>
      </c>
      <c r="U124" s="5" t="s">
        <v>9084</v>
      </c>
      <c r="V124" s="5" t="s">
        <v>9084</v>
      </c>
      <c r="W124" s="5" t="s">
        <v>10799</v>
      </c>
      <c r="X124" s="5" t="s">
        <v>9084</v>
      </c>
      <c r="Y124" s="5" t="s">
        <v>9084</v>
      </c>
      <c r="Z124" s="5" t="s">
        <v>9084</v>
      </c>
      <c r="AA124" s="5" t="s">
        <v>9084</v>
      </c>
      <c r="AB124" s="5" t="s">
        <v>9084</v>
      </c>
      <c r="AC124" s="5" t="s">
        <v>9451</v>
      </c>
      <c r="AD124" s="5" t="s">
        <v>9084</v>
      </c>
      <c r="AE124" s="5" t="s">
        <v>9084</v>
      </c>
      <c r="AF124" s="5" t="s">
        <v>9084</v>
      </c>
      <c r="AG124" s="5" t="s">
        <v>9084</v>
      </c>
      <c r="AH124" s="5" t="s">
        <v>9084</v>
      </c>
      <c r="AI124" s="5" t="s">
        <v>9084</v>
      </c>
      <c r="AJ124" s="5" t="s">
        <v>9084</v>
      </c>
      <c r="AK124" s="5" t="s">
        <v>9084</v>
      </c>
      <c r="AL124" s="5" t="s">
        <v>9084</v>
      </c>
      <c r="AM124" s="5" t="s">
        <v>9084</v>
      </c>
      <c r="AN124" s="5" t="s">
        <v>9084</v>
      </c>
      <c r="AO124" s="5" t="s">
        <v>9084</v>
      </c>
      <c r="AP124" s="5" t="s">
        <v>9351</v>
      </c>
      <c r="AQ124" s="5" t="s">
        <v>9084</v>
      </c>
      <c r="AR124" s="5" t="s">
        <v>9084</v>
      </c>
      <c r="AS124" s="5" t="s">
        <v>9084</v>
      </c>
      <c r="AT124" s="5" t="s">
        <v>9084</v>
      </c>
      <c r="AU124" s="5" t="s">
        <v>9084</v>
      </c>
      <c r="AV124" s="5">
        <v>2022</v>
      </c>
      <c r="AW124" s="5">
        <v>6</v>
      </c>
      <c r="AX124" s="5" t="s">
        <v>9084</v>
      </c>
      <c r="AY124" s="5" t="s">
        <v>9084</v>
      </c>
      <c r="AZ124" s="5" t="s">
        <v>9084</v>
      </c>
      <c r="BA124" s="5" t="s">
        <v>9084</v>
      </c>
      <c r="BB124" s="5" t="s">
        <v>9084</v>
      </c>
      <c r="BC124" s="5" t="s">
        <v>9084</v>
      </c>
      <c r="BD124" s="5" t="s">
        <v>9084</v>
      </c>
      <c r="BE124" s="5" t="s">
        <v>7230</v>
      </c>
      <c r="BF124" s="5" t="s">
        <v>7229</v>
      </c>
      <c r="BG124" s="5" t="str">
        <f>HYPERLINK("http://dx.doi.org/10.1200/CCI.21.00152","http://dx.doi.org/10.1200/CCI.21.00152")</f>
        <v>http://dx.doi.org/10.1200/CCI.21.00152</v>
      </c>
      <c r="BH124" s="5" t="s">
        <v>9084</v>
      </c>
      <c r="BI124" s="5" t="s">
        <v>9084</v>
      </c>
      <c r="BJ124" s="5" t="s">
        <v>9084</v>
      </c>
      <c r="BK124" s="5" t="s">
        <v>9084</v>
      </c>
      <c r="BL124" s="5" t="s">
        <v>9084</v>
      </c>
      <c r="BM124" s="5" t="s">
        <v>9084</v>
      </c>
      <c r="BN124" s="5" t="s">
        <v>9084</v>
      </c>
      <c r="BO124" s="5">
        <v>34985965</v>
      </c>
      <c r="BP124" s="5" t="s">
        <v>9084</v>
      </c>
      <c r="BQ124" s="5" t="s">
        <v>9084</v>
      </c>
      <c r="BR124" s="5" t="s">
        <v>9084</v>
      </c>
      <c r="BS124" s="5" t="s">
        <v>9084</v>
      </c>
      <c r="BT124" s="5" t="s">
        <v>10798</v>
      </c>
      <c r="BU124" s="5" t="str">
        <f>HYPERLINK("https%3A%2F%2Fwww.webofscience.com%2Fwos%2Fwoscc%2Ffull-record%2FWOS:000769986200009","View Full Record in Web of Science")</f>
        <v>View Full Record in Web of Science</v>
      </c>
    </row>
    <row r="125" spans="1:73" x14ac:dyDescent="0.35">
      <c r="A125" s="5" t="s">
        <v>11761</v>
      </c>
      <c r="B125" s="5" t="s">
        <v>9095</v>
      </c>
      <c r="C125" s="5" t="s">
        <v>10797</v>
      </c>
      <c r="D125" s="5" t="s">
        <v>9084</v>
      </c>
      <c r="E125" s="5" t="s">
        <v>9084</v>
      </c>
      <c r="F125" s="5" t="s">
        <v>9084</v>
      </c>
      <c r="G125" s="5" t="s">
        <v>10796</v>
      </c>
      <c r="H125" s="5" t="s">
        <v>9084</v>
      </c>
      <c r="I125" s="5" t="s">
        <v>9084</v>
      </c>
      <c r="J125" s="5" t="s">
        <v>10795</v>
      </c>
      <c r="K125" s="5" t="s">
        <v>9148</v>
      </c>
      <c r="L125" s="5" t="s">
        <v>9084</v>
      </c>
      <c r="M125" s="5" t="s">
        <v>9084</v>
      </c>
      <c r="N125" s="5" t="s">
        <v>9084</v>
      </c>
      <c r="O125" s="5" t="s">
        <v>9084</v>
      </c>
      <c r="P125" s="5" t="s">
        <v>9084</v>
      </c>
      <c r="Q125" s="5" t="s">
        <v>9084</v>
      </c>
      <c r="R125" s="5" t="s">
        <v>9084</v>
      </c>
      <c r="S125" s="5" t="s">
        <v>9084</v>
      </c>
      <c r="T125" s="5" t="s">
        <v>9084</v>
      </c>
      <c r="U125" s="5" t="s">
        <v>9084</v>
      </c>
      <c r="V125" s="5" t="s">
        <v>9084</v>
      </c>
      <c r="W125" s="5" t="s">
        <v>10794</v>
      </c>
      <c r="X125" s="5" t="s">
        <v>9084</v>
      </c>
      <c r="Y125" s="5" t="s">
        <v>9084</v>
      </c>
      <c r="Z125" s="5" t="s">
        <v>9084</v>
      </c>
      <c r="AA125" s="5" t="s">
        <v>9084</v>
      </c>
      <c r="AB125" s="5" t="s">
        <v>10793</v>
      </c>
      <c r="AC125" s="5" t="s">
        <v>10792</v>
      </c>
      <c r="AD125" s="5" t="s">
        <v>9084</v>
      </c>
      <c r="AE125" s="5" t="s">
        <v>9084</v>
      </c>
      <c r="AF125" s="5" t="s">
        <v>9084</v>
      </c>
      <c r="AG125" s="5" t="s">
        <v>9084</v>
      </c>
      <c r="AH125" s="5" t="s">
        <v>9084</v>
      </c>
      <c r="AI125" s="5" t="s">
        <v>9084</v>
      </c>
      <c r="AJ125" s="5" t="s">
        <v>9084</v>
      </c>
      <c r="AK125" s="5" t="s">
        <v>9084</v>
      </c>
      <c r="AL125" s="5" t="s">
        <v>9084</v>
      </c>
      <c r="AM125" s="5" t="s">
        <v>9084</v>
      </c>
      <c r="AN125" s="5" t="s">
        <v>9084</v>
      </c>
      <c r="AO125" s="5" t="s">
        <v>9084</v>
      </c>
      <c r="AP125" s="5" t="s">
        <v>9084</v>
      </c>
      <c r="AQ125" s="5" t="s">
        <v>9145</v>
      </c>
      <c r="AR125" s="5" t="s">
        <v>9084</v>
      </c>
      <c r="AS125" s="5" t="s">
        <v>9084</v>
      </c>
      <c r="AT125" s="5" t="s">
        <v>9084</v>
      </c>
      <c r="AU125" s="5" t="s">
        <v>9084</v>
      </c>
      <c r="AV125" s="5">
        <v>2023</v>
      </c>
      <c r="AW125" s="5">
        <v>11</v>
      </c>
      <c r="AX125" s="5" t="s">
        <v>9084</v>
      </c>
      <c r="AY125" s="5" t="s">
        <v>9084</v>
      </c>
      <c r="AZ125" s="5" t="s">
        <v>9084</v>
      </c>
      <c r="BA125" s="5" t="s">
        <v>9084</v>
      </c>
      <c r="BB125" s="5" t="s">
        <v>9084</v>
      </c>
      <c r="BC125" s="5" t="s">
        <v>9084</v>
      </c>
      <c r="BD125" s="5" t="s">
        <v>9084</v>
      </c>
      <c r="BE125" s="5" t="s">
        <v>9084</v>
      </c>
      <c r="BF125" s="5" t="s">
        <v>7708</v>
      </c>
      <c r="BG125" s="5" t="str">
        <f>HYPERLINK("http://dx.doi.org/10.2196/41614","http://dx.doi.org/10.2196/41614")</f>
        <v>http://dx.doi.org/10.2196/41614</v>
      </c>
      <c r="BH125" s="5" t="s">
        <v>9084</v>
      </c>
      <c r="BI125" s="5" t="s">
        <v>9084</v>
      </c>
      <c r="BJ125" s="5" t="s">
        <v>9084</v>
      </c>
      <c r="BK125" s="5" t="s">
        <v>9084</v>
      </c>
      <c r="BL125" s="5" t="s">
        <v>9084</v>
      </c>
      <c r="BM125" s="5" t="s">
        <v>9084</v>
      </c>
      <c r="BN125" s="5" t="s">
        <v>9084</v>
      </c>
      <c r="BO125" s="5">
        <v>36705946</v>
      </c>
      <c r="BP125" s="5" t="s">
        <v>9084</v>
      </c>
      <c r="BQ125" s="5" t="s">
        <v>9084</v>
      </c>
      <c r="BR125" s="5" t="s">
        <v>9084</v>
      </c>
      <c r="BS125" s="5" t="s">
        <v>9084</v>
      </c>
      <c r="BT125" s="5" t="s">
        <v>10791</v>
      </c>
      <c r="BU125" s="5" t="str">
        <f>HYPERLINK("https%3A%2F%2Fwww.webofscience.com%2Fwos%2Fwoscc%2Ffull-record%2FWOS:001015222900019","View Full Record in Web of Science")</f>
        <v>View Full Record in Web of Science</v>
      </c>
    </row>
    <row r="126" spans="1:73" x14ac:dyDescent="0.35">
      <c r="A126" s="5" t="s">
        <v>11761</v>
      </c>
      <c r="B126" s="5" t="s">
        <v>9095</v>
      </c>
      <c r="C126" s="5" t="s">
        <v>10790</v>
      </c>
      <c r="D126" s="5" t="s">
        <v>9084</v>
      </c>
      <c r="E126" s="5" t="s">
        <v>9084</v>
      </c>
      <c r="F126" s="5" t="s">
        <v>9084</v>
      </c>
      <c r="G126" s="5" t="s">
        <v>10789</v>
      </c>
      <c r="H126" s="5" t="s">
        <v>9084</v>
      </c>
      <c r="I126" s="5" t="s">
        <v>9084</v>
      </c>
      <c r="J126" s="5" t="s">
        <v>7848</v>
      </c>
      <c r="K126" s="5" t="s">
        <v>10062</v>
      </c>
      <c r="L126" s="5" t="s">
        <v>9084</v>
      </c>
      <c r="M126" s="5" t="s">
        <v>9084</v>
      </c>
      <c r="N126" s="5" t="s">
        <v>9084</v>
      </c>
      <c r="O126" s="5" t="s">
        <v>9084</v>
      </c>
      <c r="P126" s="5" t="s">
        <v>9084</v>
      </c>
      <c r="Q126" s="5" t="s">
        <v>9084</v>
      </c>
      <c r="R126" s="5" t="s">
        <v>9084</v>
      </c>
      <c r="S126" s="5" t="s">
        <v>9084</v>
      </c>
      <c r="T126" s="5" t="s">
        <v>9084</v>
      </c>
      <c r="U126" s="5" t="s">
        <v>9084</v>
      </c>
      <c r="V126" s="5" t="s">
        <v>9084</v>
      </c>
      <c r="W126" s="5" t="s">
        <v>10788</v>
      </c>
      <c r="X126" s="5" t="s">
        <v>9084</v>
      </c>
      <c r="Y126" s="5" t="s">
        <v>9084</v>
      </c>
      <c r="Z126" s="5" t="s">
        <v>9084</v>
      </c>
      <c r="AA126" s="5" t="s">
        <v>9084</v>
      </c>
      <c r="AB126" s="5" t="s">
        <v>10787</v>
      </c>
      <c r="AC126" s="5" t="s">
        <v>10786</v>
      </c>
      <c r="AD126" s="5" t="s">
        <v>9084</v>
      </c>
      <c r="AE126" s="5" t="s">
        <v>9084</v>
      </c>
      <c r="AF126" s="5" t="s">
        <v>9084</v>
      </c>
      <c r="AG126" s="5" t="s">
        <v>9084</v>
      </c>
      <c r="AH126" s="5" t="s">
        <v>9084</v>
      </c>
      <c r="AI126" s="5" t="s">
        <v>9084</v>
      </c>
      <c r="AJ126" s="5" t="s">
        <v>9084</v>
      </c>
      <c r="AK126" s="5" t="s">
        <v>9084</v>
      </c>
      <c r="AL126" s="5" t="s">
        <v>9084</v>
      </c>
      <c r="AM126" s="5" t="s">
        <v>9084</v>
      </c>
      <c r="AN126" s="5" t="s">
        <v>9084</v>
      </c>
      <c r="AO126" s="5" t="s">
        <v>9084</v>
      </c>
      <c r="AP126" s="5" t="s">
        <v>9084</v>
      </c>
      <c r="AQ126" s="5" t="s">
        <v>10058</v>
      </c>
      <c r="AR126" s="5" t="s">
        <v>9084</v>
      </c>
      <c r="AS126" s="5" t="s">
        <v>9084</v>
      </c>
      <c r="AT126" s="5" t="s">
        <v>9084</v>
      </c>
      <c r="AU126" s="5" t="s">
        <v>9151</v>
      </c>
      <c r="AV126" s="5">
        <v>2022</v>
      </c>
      <c r="AW126" s="5">
        <v>14</v>
      </c>
      <c r="AX126" s="5">
        <v>19</v>
      </c>
      <c r="AY126" s="5" t="s">
        <v>9084</v>
      </c>
      <c r="AZ126" s="5" t="s">
        <v>9084</v>
      </c>
      <c r="BA126" s="5" t="s">
        <v>9084</v>
      </c>
      <c r="BB126" s="5" t="s">
        <v>9084</v>
      </c>
      <c r="BC126" s="5" t="s">
        <v>9084</v>
      </c>
      <c r="BD126" s="5" t="s">
        <v>9084</v>
      </c>
      <c r="BE126" s="5">
        <v>12014</v>
      </c>
      <c r="BF126" s="5" t="s">
        <v>7847</v>
      </c>
      <c r="BG126" s="5" t="str">
        <f>HYPERLINK("http://dx.doi.org/10.3390/su141912014","http://dx.doi.org/10.3390/su141912014")</f>
        <v>http://dx.doi.org/10.3390/su141912014</v>
      </c>
      <c r="BH126" s="5" t="s">
        <v>9084</v>
      </c>
      <c r="BI126" s="5" t="s">
        <v>9084</v>
      </c>
      <c r="BJ126" s="5" t="s">
        <v>9084</v>
      </c>
      <c r="BK126" s="5" t="s">
        <v>9084</v>
      </c>
      <c r="BL126" s="5" t="s">
        <v>9084</v>
      </c>
      <c r="BM126" s="5" t="s">
        <v>9084</v>
      </c>
      <c r="BN126" s="5" t="s">
        <v>9084</v>
      </c>
      <c r="BO126" s="5" t="s">
        <v>9084</v>
      </c>
      <c r="BP126" s="5" t="s">
        <v>9084</v>
      </c>
      <c r="BQ126" s="5" t="s">
        <v>9084</v>
      </c>
      <c r="BR126" s="5" t="s">
        <v>9084</v>
      </c>
      <c r="BS126" s="5" t="s">
        <v>9084</v>
      </c>
      <c r="BT126" s="5" t="s">
        <v>10785</v>
      </c>
      <c r="BU126" s="5" t="str">
        <f>HYPERLINK("https%3A%2F%2Fwww.webofscience.com%2Fwos%2Fwoscc%2Ffull-record%2FWOS:000867377200001","View Full Record in Web of Science")</f>
        <v>View Full Record in Web of Science</v>
      </c>
    </row>
    <row r="127" spans="1:73" x14ac:dyDescent="0.35">
      <c r="A127" s="5" t="s">
        <v>11761</v>
      </c>
      <c r="B127" s="5" t="s">
        <v>9095</v>
      </c>
      <c r="C127" s="5" t="s">
        <v>10784</v>
      </c>
      <c r="D127" s="5" t="s">
        <v>9084</v>
      </c>
      <c r="E127" s="5" t="s">
        <v>9084</v>
      </c>
      <c r="F127" s="5" t="s">
        <v>9084</v>
      </c>
      <c r="G127" s="5" t="s">
        <v>10783</v>
      </c>
      <c r="H127" s="5" t="s">
        <v>9084</v>
      </c>
      <c r="I127" s="5" t="s">
        <v>9084</v>
      </c>
      <c r="J127" s="5" t="s">
        <v>8023</v>
      </c>
      <c r="K127" s="5" t="s">
        <v>10782</v>
      </c>
      <c r="L127" s="5" t="s">
        <v>9084</v>
      </c>
      <c r="M127" s="5" t="s">
        <v>9084</v>
      </c>
      <c r="N127" s="5" t="s">
        <v>9084</v>
      </c>
      <c r="O127" s="5" t="s">
        <v>9084</v>
      </c>
      <c r="P127" s="5" t="s">
        <v>9084</v>
      </c>
      <c r="Q127" s="5" t="s">
        <v>9084</v>
      </c>
      <c r="R127" s="5" t="s">
        <v>9084</v>
      </c>
      <c r="S127" s="5" t="s">
        <v>9084</v>
      </c>
      <c r="T127" s="5" t="s">
        <v>9084</v>
      </c>
      <c r="U127" s="5" t="s">
        <v>9084</v>
      </c>
      <c r="V127" s="5" t="s">
        <v>9084</v>
      </c>
      <c r="W127" s="5" t="s">
        <v>10781</v>
      </c>
      <c r="X127" s="5" t="s">
        <v>9084</v>
      </c>
      <c r="Y127" s="5" t="s">
        <v>9084</v>
      </c>
      <c r="Z127" s="5" t="s">
        <v>9084</v>
      </c>
      <c r="AA127" s="5" t="s">
        <v>9084</v>
      </c>
      <c r="AB127" s="5" t="s">
        <v>10780</v>
      </c>
      <c r="AC127" s="5" t="s">
        <v>10779</v>
      </c>
      <c r="AD127" s="5" t="s">
        <v>9084</v>
      </c>
      <c r="AE127" s="5" t="s">
        <v>9084</v>
      </c>
      <c r="AF127" s="5" t="s">
        <v>9084</v>
      </c>
      <c r="AG127" s="5" t="s">
        <v>9084</v>
      </c>
      <c r="AH127" s="5" t="s">
        <v>9084</v>
      </c>
      <c r="AI127" s="5" t="s">
        <v>9084</v>
      </c>
      <c r="AJ127" s="5" t="s">
        <v>9084</v>
      </c>
      <c r="AK127" s="5" t="s">
        <v>9084</v>
      </c>
      <c r="AL127" s="5" t="s">
        <v>9084</v>
      </c>
      <c r="AM127" s="5" t="s">
        <v>9084</v>
      </c>
      <c r="AN127" s="5" t="s">
        <v>9084</v>
      </c>
      <c r="AO127" s="5" t="s">
        <v>9084</v>
      </c>
      <c r="AP127" s="5" t="s">
        <v>10778</v>
      </c>
      <c r="AQ127" s="5" t="s">
        <v>10777</v>
      </c>
      <c r="AR127" s="5" t="s">
        <v>9084</v>
      </c>
      <c r="AS127" s="5" t="s">
        <v>9084</v>
      </c>
      <c r="AT127" s="5" t="s">
        <v>9084</v>
      </c>
      <c r="AU127" s="5" t="s">
        <v>10776</v>
      </c>
      <c r="AV127" s="5">
        <v>2023</v>
      </c>
      <c r="AW127" s="5">
        <v>9</v>
      </c>
      <c r="AX127" s="5">
        <v>3</v>
      </c>
      <c r="AY127" s="5" t="s">
        <v>9084</v>
      </c>
      <c r="AZ127" s="5" t="s">
        <v>9084</v>
      </c>
      <c r="BA127" s="5" t="s">
        <v>9084</v>
      </c>
      <c r="BB127" s="5" t="s">
        <v>9084</v>
      </c>
      <c r="BC127" s="5">
        <v>330</v>
      </c>
      <c r="BD127" s="5">
        <v>338</v>
      </c>
      <c r="BE127" s="5" t="s">
        <v>9084</v>
      </c>
      <c r="BF127" s="5" t="s">
        <v>8021</v>
      </c>
      <c r="BG127" s="5" t="str">
        <f>HYPERLINK("http://dx.doi.org/10.1021/acscentsci.3c00011","http://dx.doi.org/10.1021/acscentsci.3c00011")</f>
        <v>http://dx.doi.org/10.1021/acscentsci.3c00011</v>
      </c>
      <c r="BH127" s="5" t="s">
        <v>9084</v>
      </c>
      <c r="BI127" s="5" t="s">
        <v>10775</v>
      </c>
      <c r="BJ127" s="5" t="s">
        <v>9084</v>
      </c>
      <c r="BK127" s="5" t="s">
        <v>9084</v>
      </c>
      <c r="BL127" s="5" t="s">
        <v>9084</v>
      </c>
      <c r="BM127" s="5" t="s">
        <v>9084</v>
      </c>
      <c r="BN127" s="5" t="s">
        <v>9084</v>
      </c>
      <c r="BO127" s="5">
        <v>36968543</v>
      </c>
      <c r="BP127" s="5" t="s">
        <v>9084</v>
      </c>
      <c r="BQ127" s="5" t="s">
        <v>9084</v>
      </c>
      <c r="BR127" s="5" t="s">
        <v>9084</v>
      </c>
      <c r="BS127" s="5" t="s">
        <v>9084</v>
      </c>
      <c r="BT127" s="5" t="s">
        <v>10774</v>
      </c>
      <c r="BU127" s="5" t="str">
        <f>HYPERLINK("https%3A%2F%2Fwww.webofscience.com%2Fwos%2Fwoscc%2Ffull-record%2FWOS:000934585500001","View Full Record in Web of Science")</f>
        <v>View Full Record in Web of Science</v>
      </c>
    </row>
    <row r="128" spans="1:73" x14ac:dyDescent="0.35">
      <c r="A128" s="5" t="s">
        <v>11761</v>
      </c>
      <c r="B128" s="5" t="s">
        <v>9095</v>
      </c>
      <c r="C128" s="5" t="s">
        <v>10773</v>
      </c>
      <c r="D128" s="5" t="s">
        <v>9084</v>
      </c>
      <c r="E128" s="5" t="s">
        <v>9084</v>
      </c>
      <c r="F128" s="5" t="s">
        <v>9084</v>
      </c>
      <c r="G128" s="5" t="s">
        <v>10772</v>
      </c>
      <c r="H128" s="5" t="s">
        <v>9084</v>
      </c>
      <c r="I128" s="5" t="s">
        <v>9084</v>
      </c>
      <c r="J128" s="5" t="s">
        <v>8650</v>
      </c>
      <c r="K128" s="5" t="s">
        <v>9496</v>
      </c>
      <c r="L128" s="5" t="s">
        <v>9084</v>
      </c>
      <c r="M128" s="5" t="s">
        <v>9084</v>
      </c>
      <c r="N128" s="5" t="s">
        <v>9084</v>
      </c>
      <c r="O128" s="5" t="s">
        <v>9084</v>
      </c>
      <c r="P128" s="5" t="s">
        <v>9084</v>
      </c>
      <c r="Q128" s="5" t="s">
        <v>9084</v>
      </c>
      <c r="R128" s="5" t="s">
        <v>9084</v>
      </c>
      <c r="S128" s="5" t="s">
        <v>9084</v>
      </c>
      <c r="T128" s="5" t="s">
        <v>9084</v>
      </c>
      <c r="U128" s="5" t="s">
        <v>9084</v>
      </c>
      <c r="V128" s="5" t="s">
        <v>9084</v>
      </c>
      <c r="W128" s="5" t="s">
        <v>10771</v>
      </c>
      <c r="X128" s="5" t="s">
        <v>9084</v>
      </c>
      <c r="Y128" s="5" t="s">
        <v>9084</v>
      </c>
      <c r="Z128" s="5" t="s">
        <v>9084</v>
      </c>
      <c r="AA128" s="5" t="s">
        <v>9084</v>
      </c>
      <c r="AB128" s="5" t="s">
        <v>9084</v>
      </c>
      <c r="AC128" s="5" t="s">
        <v>10770</v>
      </c>
      <c r="AD128" s="5" t="s">
        <v>9084</v>
      </c>
      <c r="AE128" s="5" t="s">
        <v>9084</v>
      </c>
      <c r="AF128" s="5" t="s">
        <v>9084</v>
      </c>
      <c r="AG128" s="5" t="s">
        <v>9084</v>
      </c>
      <c r="AH128" s="5" t="s">
        <v>9084</v>
      </c>
      <c r="AI128" s="5" t="s">
        <v>9084</v>
      </c>
      <c r="AJ128" s="5" t="s">
        <v>9084</v>
      </c>
      <c r="AK128" s="5" t="s">
        <v>9084</v>
      </c>
      <c r="AL128" s="5" t="s">
        <v>9084</v>
      </c>
      <c r="AM128" s="5" t="s">
        <v>9084</v>
      </c>
      <c r="AN128" s="5" t="s">
        <v>9084</v>
      </c>
      <c r="AO128" s="5" t="s">
        <v>9084</v>
      </c>
      <c r="AP128" s="5" t="s">
        <v>9084</v>
      </c>
      <c r="AQ128" s="5" t="s">
        <v>9492</v>
      </c>
      <c r="AR128" s="5" t="s">
        <v>9084</v>
      </c>
      <c r="AS128" s="5" t="s">
        <v>9084</v>
      </c>
      <c r="AT128" s="5" t="s">
        <v>9084</v>
      </c>
      <c r="AU128" s="5" t="s">
        <v>9084</v>
      </c>
      <c r="AV128" s="5">
        <v>2024</v>
      </c>
      <c r="AW128" s="5">
        <v>6</v>
      </c>
      <c r="AX128" s="5" t="s">
        <v>9084</v>
      </c>
      <c r="AY128" s="5" t="s">
        <v>9084</v>
      </c>
      <c r="AZ128" s="5" t="s">
        <v>9084</v>
      </c>
      <c r="BA128" s="5" t="s">
        <v>9084</v>
      </c>
      <c r="BB128" s="5" t="s">
        <v>9084</v>
      </c>
      <c r="BC128" s="5" t="s">
        <v>9084</v>
      </c>
      <c r="BD128" s="5" t="s">
        <v>9084</v>
      </c>
      <c r="BE128" s="5" t="s">
        <v>10769</v>
      </c>
      <c r="BF128" s="5" t="s">
        <v>8649</v>
      </c>
      <c r="BG128" s="5" t="str">
        <f>HYPERLINK("http://dx.doi.org/10.1017/dap.2024.18","http://dx.doi.org/10.1017/dap.2024.18")</f>
        <v>http://dx.doi.org/10.1017/dap.2024.18</v>
      </c>
      <c r="BH128" s="5" t="s">
        <v>9084</v>
      </c>
      <c r="BI128" s="5" t="s">
        <v>9084</v>
      </c>
      <c r="BJ128" s="5" t="s">
        <v>9084</v>
      </c>
      <c r="BK128" s="5" t="s">
        <v>9084</v>
      </c>
      <c r="BL128" s="5" t="s">
        <v>9084</v>
      </c>
      <c r="BM128" s="5" t="s">
        <v>9084</v>
      </c>
      <c r="BN128" s="5" t="s">
        <v>9084</v>
      </c>
      <c r="BO128" s="5" t="s">
        <v>9084</v>
      </c>
      <c r="BP128" s="5" t="s">
        <v>9084</v>
      </c>
      <c r="BQ128" s="5" t="s">
        <v>9084</v>
      </c>
      <c r="BR128" s="5" t="s">
        <v>9084</v>
      </c>
      <c r="BS128" s="5" t="s">
        <v>9084</v>
      </c>
      <c r="BT128" s="5" t="s">
        <v>10768</v>
      </c>
      <c r="BU128" s="5" t="str">
        <f>HYPERLINK("https%3A%2F%2Fwww.webofscience.com%2Fwos%2Fwoscc%2Ffull-record%2FWOS:001227597700002","View Full Record in Web of Science")</f>
        <v>View Full Record in Web of Science</v>
      </c>
    </row>
    <row r="129" spans="1:73" x14ac:dyDescent="0.35">
      <c r="A129" s="5" t="s">
        <v>11761</v>
      </c>
      <c r="B129" s="5" t="s">
        <v>9095</v>
      </c>
      <c r="C129" s="5" t="s">
        <v>10767</v>
      </c>
      <c r="D129" s="5" t="s">
        <v>9084</v>
      </c>
      <c r="E129" s="5" t="s">
        <v>9084</v>
      </c>
      <c r="F129" s="5" t="s">
        <v>9084</v>
      </c>
      <c r="G129" s="5" t="s">
        <v>10766</v>
      </c>
      <c r="H129" s="5" t="s">
        <v>9084</v>
      </c>
      <c r="I129" s="5" t="s">
        <v>9084</v>
      </c>
      <c r="J129" s="5" t="s">
        <v>8723</v>
      </c>
      <c r="K129" s="5" t="s">
        <v>10765</v>
      </c>
      <c r="L129" s="5" t="s">
        <v>9084</v>
      </c>
      <c r="M129" s="5" t="s">
        <v>9084</v>
      </c>
      <c r="N129" s="5" t="s">
        <v>9084</v>
      </c>
      <c r="O129" s="5" t="s">
        <v>9084</v>
      </c>
      <c r="P129" s="5" t="s">
        <v>9084</v>
      </c>
      <c r="Q129" s="5" t="s">
        <v>9084</v>
      </c>
      <c r="R129" s="5" t="s">
        <v>9084</v>
      </c>
      <c r="S129" s="5" t="s">
        <v>9084</v>
      </c>
      <c r="T129" s="5" t="s">
        <v>9084</v>
      </c>
      <c r="U129" s="5" t="s">
        <v>9084</v>
      </c>
      <c r="V129" s="5" t="s">
        <v>9084</v>
      </c>
      <c r="W129" s="5" t="s">
        <v>10764</v>
      </c>
      <c r="X129" s="5" t="s">
        <v>9084</v>
      </c>
      <c r="Y129" s="5" t="s">
        <v>9084</v>
      </c>
      <c r="Z129" s="5" t="s">
        <v>9084</v>
      </c>
      <c r="AA129" s="5" t="s">
        <v>9084</v>
      </c>
      <c r="AB129" s="5" t="s">
        <v>9084</v>
      </c>
      <c r="AC129" s="5" t="s">
        <v>10763</v>
      </c>
      <c r="AD129" s="5" t="s">
        <v>9084</v>
      </c>
      <c r="AE129" s="5" t="s">
        <v>9084</v>
      </c>
      <c r="AF129" s="5" t="s">
        <v>9084</v>
      </c>
      <c r="AG129" s="5" t="s">
        <v>9084</v>
      </c>
      <c r="AH129" s="5" t="s">
        <v>9084</v>
      </c>
      <c r="AI129" s="5" t="s">
        <v>9084</v>
      </c>
      <c r="AJ129" s="5" t="s">
        <v>9084</v>
      </c>
      <c r="AK129" s="5" t="s">
        <v>9084</v>
      </c>
      <c r="AL129" s="5" t="s">
        <v>9084</v>
      </c>
      <c r="AM129" s="5" t="s">
        <v>9084</v>
      </c>
      <c r="AN129" s="5" t="s">
        <v>9084</v>
      </c>
      <c r="AO129" s="5" t="s">
        <v>9084</v>
      </c>
      <c r="AP129" s="5" t="s">
        <v>10762</v>
      </c>
      <c r="AQ129" s="5" t="s">
        <v>10761</v>
      </c>
      <c r="AR129" s="5" t="s">
        <v>9084</v>
      </c>
      <c r="AS129" s="5" t="s">
        <v>9084</v>
      </c>
      <c r="AT129" s="5" t="s">
        <v>9084</v>
      </c>
      <c r="AU129" s="5" t="s">
        <v>10564</v>
      </c>
      <c r="AV129" s="5">
        <v>2024</v>
      </c>
      <c r="AW129" s="5">
        <v>44</v>
      </c>
      <c r="AX129" s="5">
        <v>1</v>
      </c>
      <c r="AY129" s="5" t="s">
        <v>9084</v>
      </c>
      <c r="AZ129" s="5" t="s">
        <v>9084</v>
      </c>
      <c r="BA129" s="5" t="s">
        <v>9084</v>
      </c>
      <c r="BB129" s="5" t="s">
        <v>9084</v>
      </c>
      <c r="BC129" s="5">
        <v>292</v>
      </c>
      <c r="BD129" s="5">
        <v>297</v>
      </c>
      <c r="BE129" s="5" t="s">
        <v>9084</v>
      </c>
      <c r="BF129" s="5" t="s">
        <v>8721</v>
      </c>
      <c r="BG129" s="5" t="str">
        <f>HYPERLINK("http://dx.doi.org/10.1108/IJOPM-11-2022-0729","http://dx.doi.org/10.1108/IJOPM-11-2022-0729")</f>
        <v>http://dx.doi.org/10.1108/IJOPM-11-2022-0729</v>
      </c>
      <c r="BH129" s="5" t="s">
        <v>9084</v>
      </c>
      <c r="BI129" s="5" t="s">
        <v>10701</v>
      </c>
      <c r="BJ129" s="5" t="s">
        <v>9084</v>
      </c>
      <c r="BK129" s="5" t="s">
        <v>9084</v>
      </c>
      <c r="BL129" s="5" t="s">
        <v>9084</v>
      </c>
      <c r="BM129" s="5" t="s">
        <v>9084</v>
      </c>
      <c r="BN129" s="5" t="s">
        <v>9084</v>
      </c>
      <c r="BO129" s="5" t="s">
        <v>9084</v>
      </c>
      <c r="BP129" s="5" t="s">
        <v>9084</v>
      </c>
      <c r="BQ129" s="5" t="s">
        <v>9084</v>
      </c>
      <c r="BR129" s="5" t="s">
        <v>9084</v>
      </c>
      <c r="BS129" s="5" t="s">
        <v>9084</v>
      </c>
      <c r="BT129" s="5" t="s">
        <v>10760</v>
      </c>
      <c r="BU129" s="5" t="str">
        <f>HYPERLINK("https%3A%2F%2Fwww.webofscience.com%2Fwos%2Fwoscc%2Ffull-record%2FWOS:001003683600001","View Full Record in Web of Science")</f>
        <v>View Full Record in Web of Science</v>
      </c>
    </row>
    <row r="130" spans="1:73" x14ac:dyDescent="0.35">
      <c r="A130" s="5" t="s">
        <v>11761</v>
      </c>
      <c r="B130" s="5" t="s">
        <v>9095</v>
      </c>
      <c r="C130" s="5" t="s">
        <v>10759</v>
      </c>
      <c r="D130" s="5" t="s">
        <v>9084</v>
      </c>
      <c r="E130" s="5" t="s">
        <v>9084</v>
      </c>
      <c r="F130" s="5" t="s">
        <v>9084</v>
      </c>
      <c r="G130" s="5" t="s">
        <v>2115</v>
      </c>
      <c r="H130" s="5" t="s">
        <v>9084</v>
      </c>
      <c r="I130" s="5" t="s">
        <v>9084</v>
      </c>
      <c r="J130" s="5" t="s">
        <v>7223</v>
      </c>
      <c r="K130" s="5" t="s">
        <v>10758</v>
      </c>
      <c r="L130" s="5" t="s">
        <v>9084</v>
      </c>
      <c r="M130" s="5" t="s">
        <v>9084</v>
      </c>
      <c r="N130" s="5" t="s">
        <v>9084</v>
      </c>
      <c r="O130" s="5" t="s">
        <v>9084</v>
      </c>
      <c r="P130" s="5" t="s">
        <v>9084</v>
      </c>
      <c r="Q130" s="5" t="s">
        <v>9084</v>
      </c>
      <c r="R130" s="5" t="s">
        <v>9084</v>
      </c>
      <c r="S130" s="5" t="s">
        <v>9084</v>
      </c>
      <c r="T130" s="5" t="s">
        <v>9084</v>
      </c>
      <c r="U130" s="5" t="s">
        <v>9084</v>
      </c>
      <c r="V130" s="5" t="s">
        <v>9084</v>
      </c>
      <c r="W130" s="5" t="s">
        <v>10757</v>
      </c>
      <c r="X130" s="5" t="s">
        <v>9084</v>
      </c>
      <c r="Y130" s="5" t="s">
        <v>9084</v>
      </c>
      <c r="Z130" s="5" t="s">
        <v>9084</v>
      </c>
      <c r="AA130" s="5" t="s">
        <v>9084</v>
      </c>
      <c r="AB130" s="5" t="s">
        <v>9084</v>
      </c>
      <c r="AC130" s="5" t="s">
        <v>10756</v>
      </c>
      <c r="AD130" s="5" t="s">
        <v>9084</v>
      </c>
      <c r="AE130" s="5" t="s">
        <v>9084</v>
      </c>
      <c r="AF130" s="5" t="s">
        <v>9084</v>
      </c>
      <c r="AG130" s="5" t="s">
        <v>9084</v>
      </c>
      <c r="AH130" s="5" t="s">
        <v>9084</v>
      </c>
      <c r="AI130" s="5" t="s">
        <v>9084</v>
      </c>
      <c r="AJ130" s="5" t="s">
        <v>9084</v>
      </c>
      <c r="AK130" s="5" t="s">
        <v>9084</v>
      </c>
      <c r="AL130" s="5" t="s">
        <v>9084</v>
      </c>
      <c r="AM130" s="5" t="s">
        <v>9084</v>
      </c>
      <c r="AN130" s="5" t="s">
        <v>9084</v>
      </c>
      <c r="AO130" s="5" t="s">
        <v>9084</v>
      </c>
      <c r="AP130" s="5" t="s">
        <v>9084</v>
      </c>
      <c r="AQ130" s="5" t="s">
        <v>10755</v>
      </c>
      <c r="AR130" s="5" t="s">
        <v>9084</v>
      </c>
      <c r="AS130" s="5" t="s">
        <v>9084</v>
      </c>
      <c r="AT130" s="5" t="s">
        <v>9084</v>
      </c>
      <c r="AU130" s="5" t="s">
        <v>9084</v>
      </c>
      <c r="AV130" s="5">
        <v>2020</v>
      </c>
      <c r="AW130" s="5">
        <v>2</v>
      </c>
      <c r="AX130" s="5" t="s">
        <v>9084</v>
      </c>
      <c r="AY130" s="5" t="s">
        <v>9084</v>
      </c>
      <c r="AZ130" s="5" t="s">
        <v>9084</v>
      </c>
      <c r="BA130" s="5" t="s">
        <v>9084</v>
      </c>
      <c r="BB130" s="5" t="s">
        <v>9084</v>
      </c>
      <c r="BC130" s="5" t="s">
        <v>9084</v>
      </c>
      <c r="BD130" s="5" t="s">
        <v>9084</v>
      </c>
      <c r="BE130" s="5">
        <v>32</v>
      </c>
      <c r="BF130" s="5" t="s">
        <v>7221</v>
      </c>
      <c r="BG130" s="5" t="str">
        <f>HYPERLINK("http://dx.doi.org/10.3389/frsc.2020.00032","http://dx.doi.org/10.3389/frsc.2020.00032")</f>
        <v>http://dx.doi.org/10.3389/frsc.2020.00032</v>
      </c>
      <c r="BH130" s="5" t="s">
        <v>9084</v>
      </c>
      <c r="BI130" s="5" t="s">
        <v>9084</v>
      </c>
      <c r="BJ130" s="5" t="s">
        <v>9084</v>
      </c>
      <c r="BK130" s="5" t="s">
        <v>9084</v>
      </c>
      <c r="BL130" s="5" t="s">
        <v>9084</v>
      </c>
      <c r="BM130" s="5" t="s">
        <v>9084</v>
      </c>
      <c r="BN130" s="5" t="s">
        <v>9084</v>
      </c>
      <c r="BO130" s="5" t="s">
        <v>9084</v>
      </c>
      <c r="BP130" s="5" t="s">
        <v>9084</v>
      </c>
      <c r="BQ130" s="5" t="s">
        <v>9084</v>
      </c>
      <c r="BR130" s="5" t="s">
        <v>9084</v>
      </c>
      <c r="BS130" s="5" t="s">
        <v>9084</v>
      </c>
      <c r="BT130" s="5" t="s">
        <v>10754</v>
      </c>
      <c r="BU130" s="5" t="str">
        <f>HYPERLINK("https%3A%2F%2Fwww.webofscience.com%2Fwos%2Fwoscc%2Ffull-record%2FWOS:000751652700032","View Full Record in Web of Science")</f>
        <v>View Full Record in Web of Science</v>
      </c>
    </row>
    <row r="131" spans="1:73" x14ac:dyDescent="0.35">
      <c r="A131" s="5" t="s">
        <v>11761</v>
      </c>
      <c r="B131" s="5" t="s">
        <v>9095</v>
      </c>
      <c r="C131" s="5" t="s">
        <v>10753</v>
      </c>
      <c r="D131" s="5" t="s">
        <v>9084</v>
      </c>
      <c r="E131" s="5" t="s">
        <v>9084</v>
      </c>
      <c r="F131" s="5" t="s">
        <v>9084</v>
      </c>
      <c r="G131" s="5" t="s">
        <v>2176</v>
      </c>
      <c r="H131" s="5" t="s">
        <v>9084</v>
      </c>
      <c r="I131" s="5" t="s">
        <v>9084</v>
      </c>
      <c r="J131" s="5" t="s">
        <v>2175</v>
      </c>
      <c r="K131" s="5" t="s">
        <v>9812</v>
      </c>
      <c r="L131" s="5" t="s">
        <v>9084</v>
      </c>
      <c r="M131" s="5" t="s">
        <v>9084</v>
      </c>
      <c r="N131" s="5" t="s">
        <v>9084</v>
      </c>
      <c r="O131" s="5" t="s">
        <v>9084</v>
      </c>
      <c r="P131" s="5" t="s">
        <v>9084</v>
      </c>
      <c r="Q131" s="5" t="s">
        <v>9084</v>
      </c>
      <c r="R131" s="5" t="s">
        <v>9084</v>
      </c>
      <c r="S131" s="5" t="s">
        <v>9084</v>
      </c>
      <c r="T131" s="5" t="s">
        <v>9084</v>
      </c>
      <c r="U131" s="5" t="s">
        <v>9084</v>
      </c>
      <c r="V131" s="5" t="s">
        <v>9084</v>
      </c>
      <c r="W131" s="5" t="s">
        <v>10752</v>
      </c>
      <c r="X131" s="5" t="s">
        <v>9084</v>
      </c>
      <c r="Y131" s="5" t="s">
        <v>9084</v>
      </c>
      <c r="Z131" s="5" t="s">
        <v>9084</v>
      </c>
      <c r="AA131" s="5" t="s">
        <v>9084</v>
      </c>
      <c r="AB131" s="5" t="s">
        <v>10751</v>
      </c>
      <c r="AC131" s="5" t="s">
        <v>10750</v>
      </c>
      <c r="AD131" s="5" t="s">
        <v>9084</v>
      </c>
      <c r="AE131" s="5" t="s">
        <v>9084</v>
      </c>
      <c r="AF131" s="5" t="s">
        <v>9084</v>
      </c>
      <c r="AG131" s="5" t="s">
        <v>9084</v>
      </c>
      <c r="AH131" s="5" t="s">
        <v>9084</v>
      </c>
      <c r="AI131" s="5" t="s">
        <v>9084</v>
      </c>
      <c r="AJ131" s="5" t="s">
        <v>9084</v>
      </c>
      <c r="AK131" s="5" t="s">
        <v>9084</v>
      </c>
      <c r="AL131" s="5" t="s">
        <v>9084</v>
      </c>
      <c r="AM131" s="5" t="s">
        <v>9084</v>
      </c>
      <c r="AN131" s="5" t="s">
        <v>9084</v>
      </c>
      <c r="AO131" s="5" t="s">
        <v>9084</v>
      </c>
      <c r="AP131" s="5" t="s">
        <v>9808</v>
      </c>
      <c r="AQ131" s="5" t="s">
        <v>9807</v>
      </c>
      <c r="AR131" s="5" t="s">
        <v>9084</v>
      </c>
      <c r="AS131" s="5" t="s">
        <v>9084</v>
      </c>
      <c r="AT131" s="5" t="s">
        <v>9084</v>
      </c>
      <c r="AU131" s="5" t="s">
        <v>9385</v>
      </c>
      <c r="AV131" s="5">
        <v>2018</v>
      </c>
      <c r="AW131" s="5">
        <v>82</v>
      </c>
      <c r="AX131" s="5" t="s">
        <v>9084</v>
      </c>
      <c r="AY131" s="5" t="s">
        <v>9084</v>
      </c>
      <c r="AZ131" s="5" t="s">
        <v>9084</v>
      </c>
      <c r="BA131" s="5" t="s">
        <v>9084</v>
      </c>
      <c r="BB131" s="5" t="s">
        <v>9084</v>
      </c>
      <c r="BC131" s="5">
        <v>375</v>
      </c>
      <c r="BD131" s="5">
        <v>387</v>
      </c>
      <c r="BE131" s="5" t="s">
        <v>9084</v>
      </c>
      <c r="BF131" s="5" t="s">
        <v>5887</v>
      </c>
      <c r="BG131" s="5" t="str">
        <f>HYPERLINK("http://dx.doi.org/10.1016/j.future.2017.10.045","http://dx.doi.org/10.1016/j.future.2017.10.045")</f>
        <v>http://dx.doi.org/10.1016/j.future.2017.10.045</v>
      </c>
      <c r="BH131" s="5" t="s">
        <v>9084</v>
      </c>
      <c r="BI131" s="5" t="s">
        <v>9084</v>
      </c>
      <c r="BJ131" s="5" t="s">
        <v>9084</v>
      </c>
      <c r="BK131" s="5" t="s">
        <v>9084</v>
      </c>
      <c r="BL131" s="5" t="s">
        <v>9084</v>
      </c>
      <c r="BM131" s="5" t="s">
        <v>9084</v>
      </c>
      <c r="BN131" s="5" t="s">
        <v>9084</v>
      </c>
      <c r="BO131" s="5" t="s">
        <v>9084</v>
      </c>
      <c r="BP131" s="5" t="s">
        <v>9084</v>
      </c>
      <c r="BQ131" s="5" t="s">
        <v>9084</v>
      </c>
      <c r="BR131" s="5" t="s">
        <v>9084</v>
      </c>
      <c r="BS131" s="5" t="s">
        <v>9084</v>
      </c>
      <c r="BT131" s="5" t="s">
        <v>10749</v>
      </c>
      <c r="BU131" s="5" t="str">
        <f>HYPERLINK("https%3A%2F%2Fwww.webofscience.com%2Fwos%2Fwoscc%2Ffull-record%2FWOS:000427342300030","View Full Record in Web of Science")</f>
        <v>View Full Record in Web of Science</v>
      </c>
    </row>
    <row r="132" spans="1:73" x14ac:dyDescent="0.35">
      <c r="A132" s="5" t="s">
        <v>11761</v>
      </c>
      <c r="B132" s="5" t="s">
        <v>9095</v>
      </c>
      <c r="C132" s="5" t="s">
        <v>10748</v>
      </c>
      <c r="D132" s="5" t="s">
        <v>9084</v>
      </c>
      <c r="E132" s="5" t="s">
        <v>9084</v>
      </c>
      <c r="F132" s="5" t="s">
        <v>9084</v>
      </c>
      <c r="G132" s="5" t="s">
        <v>10747</v>
      </c>
      <c r="H132" s="5" t="s">
        <v>9084</v>
      </c>
      <c r="I132" s="5" t="s">
        <v>9084</v>
      </c>
      <c r="J132" s="5" t="s">
        <v>10746</v>
      </c>
      <c r="K132" s="5" t="s">
        <v>10745</v>
      </c>
      <c r="L132" s="5" t="s">
        <v>9084</v>
      </c>
      <c r="M132" s="5" t="s">
        <v>9084</v>
      </c>
      <c r="N132" s="5" t="s">
        <v>9084</v>
      </c>
      <c r="O132" s="5" t="s">
        <v>9084</v>
      </c>
      <c r="P132" s="5" t="s">
        <v>9084</v>
      </c>
      <c r="Q132" s="5" t="s">
        <v>9084</v>
      </c>
      <c r="R132" s="5" t="s">
        <v>9084</v>
      </c>
      <c r="S132" s="5" t="s">
        <v>9084</v>
      </c>
      <c r="T132" s="5" t="s">
        <v>9084</v>
      </c>
      <c r="U132" s="5" t="s">
        <v>9084</v>
      </c>
      <c r="V132" s="5" t="s">
        <v>9084</v>
      </c>
      <c r="W132" s="5" t="s">
        <v>10744</v>
      </c>
      <c r="X132" s="5" t="s">
        <v>9084</v>
      </c>
      <c r="Y132" s="5" t="s">
        <v>9084</v>
      </c>
      <c r="Z132" s="5" t="s">
        <v>9084</v>
      </c>
      <c r="AA132" s="5" t="s">
        <v>9084</v>
      </c>
      <c r="AB132" s="5" t="s">
        <v>10743</v>
      </c>
      <c r="AC132" s="5" t="s">
        <v>9084</v>
      </c>
      <c r="AD132" s="5" t="s">
        <v>9084</v>
      </c>
      <c r="AE132" s="5" t="s">
        <v>9084</v>
      </c>
      <c r="AF132" s="5" t="s">
        <v>9084</v>
      </c>
      <c r="AG132" s="5" t="s">
        <v>9084</v>
      </c>
      <c r="AH132" s="5" t="s">
        <v>9084</v>
      </c>
      <c r="AI132" s="5" t="s">
        <v>9084</v>
      </c>
      <c r="AJ132" s="5" t="s">
        <v>9084</v>
      </c>
      <c r="AK132" s="5" t="s">
        <v>9084</v>
      </c>
      <c r="AL132" s="5" t="s">
        <v>9084</v>
      </c>
      <c r="AM132" s="5" t="s">
        <v>9084</v>
      </c>
      <c r="AN132" s="5" t="s">
        <v>9084</v>
      </c>
      <c r="AO132" s="5" t="s">
        <v>9084</v>
      </c>
      <c r="AP132" s="5" t="s">
        <v>10742</v>
      </c>
      <c r="AQ132" s="5" t="s">
        <v>10741</v>
      </c>
      <c r="AR132" s="5" t="s">
        <v>9084</v>
      </c>
      <c r="AS132" s="5" t="s">
        <v>9084</v>
      </c>
      <c r="AT132" s="5" t="s">
        <v>9084</v>
      </c>
      <c r="AU132" s="5" t="s">
        <v>10740</v>
      </c>
      <c r="AV132" s="5">
        <v>2021</v>
      </c>
      <c r="AW132" s="5">
        <v>2021</v>
      </c>
      <c r="AX132" s="5">
        <v>1</v>
      </c>
      <c r="AY132" s="5" t="s">
        <v>9084</v>
      </c>
      <c r="AZ132" s="5" t="s">
        <v>9084</v>
      </c>
      <c r="BA132" s="5" t="s">
        <v>9084</v>
      </c>
      <c r="BB132" s="5" t="s">
        <v>9084</v>
      </c>
      <c r="BC132" s="5" t="s">
        <v>9084</v>
      </c>
      <c r="BD132" s="5" t="s">
        <v>9084</v>
      </c>
      <c r="BE132" s="5">
        <v>7</v>
      </c>
      <c r="BF132" s="5" t="s">
        <v>10739</v>
      </c>
      <c r="BG132" s="5" t="str">
        <f>HYPERLINK("http://dx.doi.org/10.1186/s13638-020-01858-3","http://dx.doi.org/10.1186/s13638-020-01858-3")</f>
        <v>http://dx.doi.org/10.1186/s13638-020-01858-3</v>
      </c>
      <c r="BH132" s="5" t="s">
        <v>9084</v>
      </c>
      <c r="BI132" s="5" t="s">
        <v>9084</v>
      </c>
      <c r="BJ132" s="5" t="s">
        <v>9084</v>
      </c>
      <c r="BK132" s="5" t="s">
        <v>9084</v>
      </c>
      <c r="BL132" s="5" t="s">
        <v>9084</v>
      </c>
      <c r="BM132" s="5" t="s">
        <v>9084</v>
      </c>
      <c r="BN132" s="5" t="s">
        <v>9084</v>
      </c>
      <c r="BO132" s="5" t="s">
        <v>9084</v>
      </c>
      <c r="BP132" s="5" t="s">
        <v>9084</v>
      </c>
      <c r="BQ132" s="5" t="s">
        <v>9084</v>
      </c>
      <c r="BR132" s="5" t="s">
        <v>9084</v>
      </c>
      <c r="BS132" s="5" t="s">
        <v>9084</v>
      </c>
      <c r="BT132" s="5" t="s">
        <v>10738</v>
      </c>
      <c r="BU132" s="5" t="str">
        <f>HYPERLINK("https%3A%2F%2Fwww.webofscience.com%2Fwos%2Fwoscc%2Ffull-record%2FWOS:000607399500001","View Full Record in Web of Science")</f>
        <v>View Full Record in Web of Science</v>
      </c>
    </row>
    <row r="133" spans="1:73" x14ac:dyDescent="0.35">
      <c r="A133" s="5" t="s">
        <v>11761</v>
      </c>
      <c r="B133" s="5" t="s">
        <v>9095</v>
      </c>
      <c r="C133" s="5" t="s">
        <v>10737</v>
      </c>
      <c r="D133" s="5" t="s">
        <v>9084</v>
      </c>
      <c r="E133" s="5" t="s">
        <v>9084</v>
      </c>
      <c r="F133" s="5" t="s">
        <v>9084</v>
      </c>
      <c r="G133" s="5" t="s">
        <v>10736</v>
      </c>
      <c r="H133" s="5" t="s">
        <v>9084</v>
      </c>
      <c r="I133" s="5" t="s">
        <v>9084</v>
      </c>
      <c r="J133" s="5" t="s">
        <v>7939</v>
      </c>
      <c r="K133" s="5" t="s">
        <v>10735</v>
      </c>
      <c r="L133" s="5" t="s">
        <v>9084</v>
      </c>
      <c r="M133" s="5" t="s">
        <v>9084</v>
      </c>
      <c r="N133" s="5" t="s">
        <v>9084</v>
      </c>
      <c r="O133" s="5" t="s">
        <v>9084</v>
      </c>
      <c r="P133" s="5" t="s">
        <v>9084</v>
      </c>
      <c r="Q133" s="5" t="s">
        <v>9084</v>
      </c>
      <c r="R133" s="5" t="s">
        <v>9084</v>
      </c>
      <c r="S133" s="5" t="s">
        <v>9084</v>
      </c>
      <c r="T133" s="5" t="s">
        <v>9084</v>
      </c>
      <c r="U133" s="5" t="s">
        <v>9084</v>
      </c>
      <c r="V133" s="5" t="s">
        <v>9084</v>
      </c>
      <c r="W133" s="5" t="s">
        <v>10734</v>
      </c>
      <c r="X133" s="5" t="s">
        <v>9084</v>
      </c>
      <c r="Y133" s="5" t="s">
        <v>9084</v>
      </c>
      <c r="Z133" s="5" t="s">
        <v>9084</v>
      </c>
      <c r="AA133" s="5" t="s">
        <v>9084</v>
      </c>
      <c r="AB133" s="5" t="s">
        <v>9084</v>
      </c>
      <c r="AC133" s="5" t="s">
        <v>9084</v>
      </c>
      <c r="AD133" s="5" t="s">
        <v>9084</v>
      </c>
      <c r="AE133" s="5" t="s">
        <v>9084</v>
      </c>
      <c r="AF133" s="5" t="s">
        <v>9084</v>
      </c>
      <c r="AG133" s="5" t="s">
        <v>9084</v>
      </c>
      <c r="AH133" s="5" t="s">
        <v>9084</v>
      </c>
      <c r="AI133" s="5" t="s">
        <v>9084</v>
      </c>
      <c r="AJ133" s="5" t="s">
        <v>9084</v>
      </c>
      <c r="AK133" s="5" t="s">
        <v>9084</v>
      </c>
      <c r="AL133" s="5" t="s">
        <v>9084</v>
      </c>
      <c r="AM133" s="5" t="s">
        <v>9084</v>
      </c>
      <c r="AN133" s="5" t="s">
        <v>9084</v>
      </c>
      <c r="AO133" s="5" t="s">
        <v>9084</v>
      </c>
      <c r="AP133" s="5" t="s">
        <v>9084</v>
      </c>
      <c r="AQ133" s="5" t="s">
        <v>10733</v>
      </c>
      <c r="AR133" s="5" t="s">
        <v>9084</v>
      </c>
      <c r="AS133" s="5" t="s">
        <v>9084</v>
      </c>
      <c r="AT133" s="5" t="s">
        <v>9084</v>
      </c>
      <c r="AU133" s="5" t="s">
        <v>9404</v>
      </c>
      <c r="AV133" s="5">
        <v>2022</v>
      </c>
      <c r="AW133" s="5">
        <v>4</v>
      </c>
      <c r="AX133" s="5" t="s">
        <v>9084</v>
      </c>
      <c r="AY133" s="5" t="s">
        <v>9084</v>
      </c>
      <c r="AZ133" s="5" t="s">
        <v>9084</v>
      </c>
      <c r="BA133" s="5" t="s">
        <v>9084</v>
      </c>
      <c r="BB133" s="5" t="s">
        <v>9084</v>
      </c>
      <c r="BC133" s="5" t="s">
        <v>9084</v>
      </c>
      <c r="BD133" s="5" t="s">
        <v>9084</v>
      </c>
      <c r="BE133" s="5">
        <v>953262</v>
      </c>
      <c r="BF133" s="5" t="s">
        <v>7937</v>
      </c>
      <c r="BG133" s="5" t="str">
        <f>HYPERLINK("http://dx.doi.org/10.3389/fclim.2022.953262","http://dx.doi.org/10.3389/fclim.2022.953262")</f>
        <v>http://dx.doi.org/10.3389/fclim.2022.953262</v>
      </c>
      <c r="BH133" s="5" t="s">
        <v>9084</v>
      </c>
      <c r="BI133" s="5" t="s">
        <v>9084</v>
      </c>
      <c r="BJ133" s="5" t="s">
        <v>9084</v>
      </c>
      <c r="BK133" s="5" t="s">
        <v>9084</v>
      </c>
      <c r="BL133" s="5" t="s">
        <v>9084</v>
      </c>
      <c r="BM133" s="5" t="s">
        <v>9084</v>
      </c>
      <c r="BN133" s="5" t="s">
        <v>9084</v>
      </c>
      <c r="BO133" s="5" t="s">
        <v>9084</v>
      </c>
      <c r="BP133" s="5" t="s">
        <v>9084</v>
      </c>
      <c r="BQ133" s="5" t="s">
        <v>9084</v>
      </c>
      <c r="BR133" s="5" t="s">
        <v>9084</v>
      </c>
      <c r="BS133" s="5" t="s">
        <v>9084</v>
      </c>
      <c r="BT133" s="5" t="s">
        <v>10732</v>
      </c>
      <c r="BU133" s="5" t="str">
        <f>HYPERLINK("https%3A%2F%2Fwww.webofscience.com%2Fwos%2Fwoscc%2Ffull-record%2FWOS:001019275000001","View Full Record in Web of Science")</f>
        <v>View Full Record in Web of Science</v>
      </c>
    </row>
    <row r="134" spans="1:73" x14ac:dyDescent="0.35">
      <c r="A134" s="5" t="s">
        <v>11761</v>
      </c>
      <c r="B134" s="5" t="s">
        <v>9095</v>
      </c>
      <c r="C134" s="5" t="s">
        <v>10731</v>
      </c>
      <c r="D134" s="5" t="s">
        <v>9084</v>
      </c>
      <c r="E134" s="5" t="s">
        <v>9084</v>
      </c>
      <c r="F134" s="5" t="s">
        <v>9084</v>
      </c>
      <c r="G134" s="5" t="s">
        <v>3366</v>
      </c>
      <c r="H134" s="5" t="s">
        <v>9084</v>
      </c>
      <c r="I134" s="5" t="s">
        <v>9084</v>
      </c>
      <c r="J134" s="5" t="s">
        <v>3365</v>
      </c>
      <c r="K134" s="5" t="s">
        <v>10730</v>
      </c>
      <c r="L134" s="5" t="s">
        <v>9084</v>
      </c>
      <c r="M134" s="5" t="s">
        <v>9084</v>
      </c>
      <c r="N134" s="5" t="s">
        <v>9084</v>
      </c>
      <c r="O134" s="5" t="s">
        <v>9084</v>
      </c>
      <c r="P134" s="5" t="s">
        <v>9084</v>
      </c>
      <c r="Q134" s="5" t="s">
        <v>9084</v>
      </c>
      <c r="R134" s="5" t="s">
        <v>9084</v>
      </c>
      <c r="S134" s="5" t="s">
        <v>9084</v>
      </c>
      <c r="T134" s="5" t="s">
        <v>9084</v>
      </c>
      <c r="U134" s="5" t="s">
        <v>9084</v>
      </c>
      <c r="V134" s="5" t="s">
        <v>9084</v>
      </c>
      <c r="W134" s="5" t="s">
        <v>3363</v>
      </c>
      <c r="X134" s="5" t="s">
        <v>9084</v>
      </c>
      <c r="Y134" s="5" t="s">
        <v>9084</v>
      </c>
      <c r="Z134" s="5" t="s">
        <v>9084</v>
      </c>
      <c r="AA134" s="5" t="s">
        <v>9084</v>
      </c>
      <c r="AB134" s="5" t="s">
        <v>10729</v>
      </c>
      <c r="AC134" s="5" t="s">
        <v>10728</v>
      </c>
      <c r="AD134" s="5" t="s">
        <v>9084</v>
      </c>
      <c r="AE134" s="5" t="s">
        <v>9084</v>
      </c>
      <c r="AF134" s="5" t="s">
        <v>9084</v>
      </c>
      <c r="AG134" s="5" t="s">
        <v>9084</v>
      </c>
      <c r="AH134" s="5" t="s">
        <v>9084</v>
      </c>
      <c r="AI134" s="5" t="s">
        <v>9084</v>
      </c>
      <c r="AJ134" s="5" t="s">
        <v>9084</v>
      </c>
      <c r="AK134" s="5" t="s">
        <v>9084</v>
      </c>
      <c r="AL134" s="5" t="s">
        <v>9084</v>
      </c>
      <c r="AM134" s="5" t="s">
        <v>9084</v>
      </c>
      <c r="AN134" s="5" t="s">
        <v>9084</v>
      </c>
      <c r="AO134" s="5" t="s">
        <v>9084</v>
      </c>
      <c r="AP134" s="5" t="s">
        <v>10727</v>
      </c>
      <c r="AQ134" s="5" t="s">
        <v>10726</v>
      </c>
      <c r="AR134" s="5" t="s">
        <v>9084</v>
      </c>
      <c r="AS134" s="5" t="s">
        <v>9084</v>
      </c>
      <c r="AT134" s="5" t="s">
        <v>9084</v>
      </c>
      <c r="AU134" s="5" t="s">
        <v>9696</v>
      </c>
      <c r="AV134" s="5">
        <v>2022</v>
      </c>
      <c r="AW134" s="5">
        <v>40</v>
      </c>
      <c r="AX134" s="5" t="s">
        <v>9084</v>
      </c>
      <c r="AY134" s="5" t="s">
        <v>9084</v>
      </c>
      <c r="AZ134" s="5" t="s">
        <v>9084</v>
      </c>
      <c r="BA134" s="5" t="s">
        <v>9084</v>
      </c>
      <c r="BB134" s="5" t="s">
        <v>9084</v>
      </c>
      <c r="BC134" s="5" t="s">
        <v>9084</v>
      </c>
      <c r="BD134" s="5" t="s">
        <v>9084</v>
      </c>
      <c r="BE134" s="5">
        <v>100612</v>
      </c>
      <c r="BF134" s="5" t="s">
        <v>7777</v>
      </c>
      <c r="BG134" s="5" t="str">
        <f>HYPERLINK("http://dx.doi.org/10.1016/j.epidem.2022.100612","http://dx.doi.org/10.1016/j.epidem.2022.100612")</f>
        <v>http://dx.doi.org/10.1016/j.epidem.2022.100612</v>
      </c>
      <c r="BH134" s="5" t="s">
        <v>9084</v>
      </c>
      <c r="BI134" s="5" t="s">
        <v>10295</v>
      </c>
      <c r="BJ134" s="5" t="s">
        <v>9084</v>
      </c>
      <c r="BK134" s="5" t="s">
        <v>9084</v>
      </c>
      <c r="BL134" s="5" t="s">
        <v>9084</v>
      </c>
      <c r="BM134" s="5" t="s">
        <v>9084</v>
      </c>
      <c r="BN134" s="5" t="s">
        <v>9084</v>
      </c>
      <c r="BO134" s="5">
        <v>35930904</v>
      </c>
      <c r="BP134" s="5" t="s">
        <v>9084</v>
      </c>
      <c r="BQ134" s="5" t="s">
        <v>9084</v>
      </c>
      <c r="BR134" s="5" t="s">
        <v>9084</v>
      </c>
      <c r="BS134" s="5" t="s">
        <v>9084</v>
      </c>
      <c r="BT134" s="5" t="s">
        <v>10725</v>
      </c>
      <c r="BU134" s="5" t="str">
        <f>HYPERLINK("https%3A%2F%2Fwww.webofscience.com%2Fwos%2Fwoscc%2Ffull-record%2FWOS:000861387200003","View Full Record in Web of Science")</f>
        <v>View Full Record in Web of Science</v>
      </c>
    </row>
    <row r="135" spans="1:73" x14ac:dyDescent="0.35">
      <c r="A135" s="5" t="s">
        <v>11761</v>
      </c>
      <c r="B135" s="5" t="s">
        <v>9095</v>
      </c>
      <c r="C135" s="5" t="s">
        <v>10724</v>
      </c>
      <c r="D135" s="5" t="s">
        <v>9084</v>
      </c>
      <c r="E135" s="5" t="s">
        <v>9084</v>
      </c>
      <c r="F135" s="5" t="s">
        <v>9084</v>
      </c>
      <c r="G135" s="5" t="s">
        <v>10723</v>
      </c>
      <c r="H135" s="5" t="s">
        <v>9084</v>
      </c>
      <c r="I135" s="5" t="s">
        <v>9084</v>
      </c>
      <c r="J135" s="5" t="s">
        <v>6664</v>
      </c>
      <c r="K135" s="5" t="s">
        <v>10722</v>
      </c>
      <c r="L135" s="5" t="s">
        <v>9084</v>
      </c>
      <c r="M135" s="5" t="s">
        <v>9084</v>
      </c>
      <c r="N135" s="5" t="s">
        <v>9084</v>
      </c>
      <c r="O135" s="5" t="s">
        <v>9084</v>
      </c>
      <c r="P135" s="5" t="s">
        <v>9084</v>
      </c>
      <c r="Q135" s="5" t="s">
        <v>9084</v>
      </c>
      <c r="R135" s="5" t="s">
        <v>9084</v>
      </c>
      <c r="S135" s="5" t="s">
        <v>9084</v>
      </c>
      <c r="T135" s="5" t="s">
        <v>9084</v>
      </c>
      <c r="U135" s="5" t="s">
        <v>9084</v>
      </c>
      <c r="V135" s="5" t="s">
        <v>9084</v>
      </c>
      <c r="W135" s="5" t="s">
        <v>10721</v>
      </c>
      <c r="X135" s="5" t="s">
        <v>9084</v>
      </c>
      <c r="Y135" s="5" t="s">
        <v>9084</v>
      </c>
      <c r="Z135" s="5" t="s">
        <v>9084</v>
      </c>
      <c r="AA135" s="5" t="s">
        <v>9084</v>
      </c>
      <c r="AB135" s="5" t="s">
        <v>9084</v>
      </c>
      <c r="AC135" s="5" t="s">
        <v>10720</v>
      </c>
      <c r="AD135" s="5" t="s">
        <v>9084</v>
      </c>
      <c r="AE135" s="5" t="s">
        <v>9084</v>
      </c>
      <c r="AF135" s="5" t="s">
        <v>9084</v>
      </c>
      <c r="AG135" s="5" t="s">
        <v>9084</v>
      </c>
      <c r="AH135" s="5" t="s">
        <v>9084</v>
      </c>
      <c r="AI135" s="5" t="s">
        <v>9084</v>
      </c>
      <c r="AJ135" s="5" t="s">
        <v>9084</v>
      </c>
      <c r="AK135" s="5" t="s">
        <v>9084</v>
      </c>
      <c r="AL135" s="5" t="s">
        <v>9084</v>
      </c>
      <c r="AM135" s="5" t="s">
        <v>9084</v>
      </c>
      <c r="AN135" s="5" t="s">
        <v>9084</v>
      </c>
      <c r="AO135" s="5" t="s">
        <v>9084</v>
      </c>
      <c r="AP135" s="5" t="s">
        <v>10719</v>
      </c>
      <c r="AQ135" s="5" t="s">
        <v>9084</v>
      </c>
      <c r="AR135" s="5" t="s">
        <v>9084</v>
      </c>
      <c r="AS135" s="5" t="s">
        <v>9084</v>
      </c>
      <c r="AT135" s="5" t="s">
        <v>9084</v>
      </c>
      <c r="AU135" s="5" t="s">
        <v>9466</v>
      </c>
      <c r="AV135" s="5">
        <v>2022</v>
      </c>
      <c r="AW135" s="5">
        <v>41</v>
      </c>
      <c r="AX135" s="5">
        <v>2</v>
      </c>
      <c r="AY135" s="5" t="s">
        <v>9084</v>
      </c>
      <c r="AZ135" s="5" t="s">
        <v>9084</v>
      </c>
      <c r="BA135" s="5" t="s">
        <v>9084</v>
      </c>
      <c r="BB135" s="5" t="s">
        <v>9084</v>
      </c>
      <c r="BC135" s="5">
        <v>212</v>
      </c>
      <c r="BD135" s="5">
        <v>218</v>
      </c>
      <c r="BE135" s="5" t="s">
        <v>9084</v>
      </c>
      <c r="BF135" s="5" t="s">
        <v>6662</v>
      </c>
      <c r="BG135" s="5" t="str">
        <f>HYPERLINK("http://dx.doi.org/10.1377/hlthaff.2021.01287","http://dx.doi.org/10.1377/hlthaff.2021.01287")</f>
        <v>http://dx.doi.org/10.1377/hlthaff.2021.01287</v>
      </c>
      <c r="BH135" s="5" t="s">
        <v>9084</v>
      </c>
      <c r="BI135" s="5" t="s">
        <v>9084</v>
      </c>
      <c r="BJ135" s="5" t="s">
        <v>9084</v>
      </c>
      <c r="BK135" s="5" t="s">
        <v>9084</v>
      </c>
      <c r="BL135" s="5" t="s">
        <v>9084</v>
      </c>
      <c r="BM135" s="5" t="s">
        <v>9084</v>
      </c>
      <c r="BN135" s="5" t="s">
        <v>9084</v>
      </c>
      <c r="BO135" s="5">
        <v>35130064</v>
      </c>
      <c r="BP135" s="5" t="s">
        <v>9084</v>
      </c>
      <c r="BQ135" s="5" t="s">
        <v>9084</v>
      </c>
      <c r="BR135" s="5" t="s">
        <v>9084</v>
      </c>
      <c r="BS135" s="5" t="s">
        <v>9084</v>
      </c>
      <c r="BT135" s="5" t="s">
        <v>10718</v>
      </c>
      <c r="BU135" s="5" t="str">
        <f>HYPERLINK("https%3A%2F%2Fwww.webofscience.com%2Fwos%2Fwoscc%2Ffull-record%2FWOS:000753635100009","View Full Record in Web of Science")</f>
        <v>View Full Record in Web of Science</v>
      </c>
    </row>
    <row r="136" spans="1:73" x14ac:dyDescent="0.35">
      <c r="A136" s="5" t="s">
        <v>11761</v>
      </c>
      <c r="B136" s="5" t="s">
        <v>9095</v>
      </c>
      <c r="C136" s="5" t="s">
        <v>10717</v>
      </c>
      <c r="D136" s="5" t="s">
        <v>9084</v>
      </c>
      <c r="E136" s="5" t="s">
        <v>9084</v>
      </c>
      <c r="F136" s="5" t="s">
        <v>9084</v>
      </c>
      <c r="G136" s="5" t="s">
        <v>10716</v>
      </c>
      <c r="H136" s="5" t="s">
        <v>9084</v>
      </c>
      <c r="I136" s="5" t="s">
        <v>9084</v>
      </c>
      <c r="J136" s="5" t="s">
        <v>10715</v>
      </c>
      <c r="K136" s="5" t="s">
        <v>10714</v>
      </c>
      <c r="L136" s="5" t="s">
        <v>9084</v>
      </c>
      <c r="M136" s="5" t="s">
        <v>9084</v>
      </c>
      <c r="N136" s="5" t="s">
        <v>9084</v>
      </c>
      <c r="O136" s="5" t="s">
        <v>9084</v>
      </c>
      <c r="P136" s="5" t="s">
        <v>9084</v>
      </c>
      <c r="Q136" s="5" t="s">
        <v>9084</v>
      </c>
      <c r="R136" s="5" t="s">
        <v>9084</v>
      </c>
      <c r="S136" s="5" t="s">
        <v>9084</v>
      </c>
      <c r="T136" s="5" t="s">
        <v>9084</v>
      </c>
      <c r="U136" s="5" t="s">
        <v>9084</v>
      </c>
      <c r="V136" s="5" t="s">
        <v>9084</v>
      </c>
      <c r="W136" s="5" t="s">
        <v>10713</v>
      </c>
      <c r="X136" s="5" t="s">
        <v>9084</v>
      </c>
      <c r="Y136" s="5" t="s">
        <v>9084</v>
      </c>
      <c r="Z136" s="5" t="s">
        <v>9084</v>
      </c>
      <c r="AA136" s="5" t="s">
        <v>9084</v>
      </c>
      <c r="AB136" s="5" t="s">
        <v>9084</v>
      </c>
      <c r="AC136" s="5" t="s">
        <v>9084</v>
      </c>
      <c r="AD136" s="5" t="s">
        <v>9084</v>
      </c>
      <c r="AE136" s="5" t="s">
        <v>9084</v>
      </c>
      <c r="AF136" s="5" t="s">
        <v>9084</v>
      </c>
      <c r="AG136" s="5" t="s">
        <v>9084</v>
      </c>
      <c r="AH136" s="5" t="s">
        <v>9084</v>
      </c>
      <c r="AI136" s="5" t="s">
        <v>9084</v>
      </c>
      <c r="AJ136" s="5" t="s">
        <v>9084</v>
      </c>
      <c r="AK136" s="5" t="s">
        <v>9084</v>
      </c>
      <c r="AL136" s="5" t="s">
        <v>9084</v>
      </c>
      <c r="AM136" s="5" t="s">
        <v>9084</v>
      </c>
      <c r="AN136" s="5" t="s">
        <v>9084</v>
      </c>
      <c r="AO136" s="5" t="s">
        <v>9084</v>
      </c>
      <c r="AP136" s="5" t="s">
        <v>9084</v>
      </c>
      <c r="AQ136" s="5" t="s">
        <v>10712</v>
      </c>
      <c r="AR136" s="5" t="s">
        <v>9084</v>
      </c>
      <c r="AS136" s="5" t="s">
        <v>9084</v>
      </c>
      <c r="AT136" s="5" t="s">
        <v>9084</v>
      </c>
      <c r="AU136" s="5" t="s">
        <v>10007</v>
      </c>
      <c r="AV136" s="5">
        <v>2023</v>
      </c>
      <c r="AW136" s="5">
        <v>7</v>
      </c>
      <c r="AX136" s="5">
        <v>1</v>
      </c>
      <c r="AY136" s="5" t="s">
        <v>9084</v>
      </c>
      <c r="AZ136" s="5" t="s">
        <v>9084</v>
      </c>
      <c r="BA136" s="5" t="s">
        <v>9084</v>
      </c>
      <c r="BB136" s="5" t="s">
        <v>9084</v>
      </c>
      <c r="BC136" s="5">
        <v>699</v>
      </c>
      <c r="BD136" s="5">
        <v>702</v>
      </c>
      <c r="BE136" s="5" t="s">
        <v>9084</v>
      </c>
      <c r="BF136" s="5" t="s">
        <v>8797</v>
      </c>
      <c r="BG136" s="5" t="str">
        <f>HYPERLINK("http://dx.doi.org/10.1089/heq.2023.0086","http://dx.doi.org/10.1089/heq.2023.0086")</f>
        <v>http://dx.doi.org/10.1089/heq.2023.0086</v>
      </c>
      <c r="BH136" s="5" t="s">
        <v>9084</v>
      </c>
      <c r="BI136" s="5" t="s">
        <v>9084</v>
      </c>
      <c r="BJ136" s="5" t="s">
        <v>9084</v>
      </c>
      <c r="BK136" s="5" t="s">
        <v>9084</v>
      </c>
      <c r="BL136" s="5" t="s">
        <v>9084</v>
      </c>
      <c r="BM136" s="5" t="s">
        <v>9084</v>
      </c>
      <c r="BN136" s="5" t="s">
        <v>9084</v>
      </c>
      <c r="BO136" s="5">
        <v>37908401</v>
      </c>
      <c r="BP136" s="5" t="s">
        <v>9084</v>
      </c>
      <c r="BQ136" s="5" t="s">
        <v>9084</v>
      </c>
      <c r="BR136" s="5" t="s">
        <v>9084</v>
      </c>
      <c r="BS136" s="5" t="s">
        <v>9084</v>
      </c>
      <c r="BT136" s="5" t="s">
        <v>10711</v>
      </c>
      <c r="BU136" s="5" t="str">
        <f>HYPERLINK("https%3A%2F%2Fwww.webofscience.com%2Fwos%2Fwoscc%2Ffull-record%2FWOS:001085716300001","View Full Record in Web of Science")</f>
        <v>View Full Record in Web of Science</v>
      </c>
    </row>
    <row r="137" spans="1:73" x14ac:dyDescent="0.35">
      <c r="A137" s="5" t="s">
        <v>11761</v>
      </c>
      <c r="B137" s="5" t="s">
        <v>9095</v>
      </c>
      <c r="C137" s="5" t="s">
        <v>10710</v>
      </c>
      <c r="D137" s="5" t="s">
        <v>9084</v>
      </c>
      <c r="E137" s="5" t="s">
        <v>9084</v>
      </c>
      <c r="F137" s="5" t="s">
        <v>9084</v>
      </c>
      <c r="G137" s="5" t="s">
        <v>10709</v>
      </c>
      <c r="H137" s="5" t="s">
        <v>9084</v>
      </c>
      <c r="I137" s="5" t="s">
        <v>9084</v>
      </c>
      <c r="J137" s="5" t="s">
        <v>8098</v>
      </c>
      <c r="K137" s="5" t="s">
        <v>10708</v>
      </c>
      <c r="L137" s="5" t="s">
        <v>9084</v>
      </c>
      <c r="M137" s="5" t="s">
        <v>9084</v>
      </c>
      <c r="N137" s="5" t="s">
        <v>9084</v>
      </c>
      <c r="O137" s="5" t="s">
        <v>9084</v>
      </c>
      <c r="P137" s="5" t="s">
        <v>9084</v>
      </c>
      <c r="Q137" s="5" t="s">
        <v>9084</v>
      </c>
      <c r="R137" s="5" t="s">
        <v>9084</v>
      </c>
      <c r="S137" s="5" t="s">
        <v>9084</v>
      </c>
      <c r="T137" s="5" t="s">
        <v>9084</v>
      </c>
      <c r="U137" s="5" t="s">
        <v>9084</v>
      </c>
      <c r="V137" s="5" t="s">
        <v>9084</v>
      </c>
      <c r="W137" s="5" t="s">
        <v>10707</v>
      </c>
      <c r="X137" s="5" t="s">
        <v>9084</v>
      </c>
      <c r="Y137" s="5" t="s">
        <v>9084</v>
      </c>
      <c r="Z137" s="5" t="s">
        <v>9084</v>
      </c>
      <c r="AA137" s="5" t="s">
        <v>9084</v>
      </c>
      <c r="AB137" s="5" t="s">
        <v>10706</v>
      </c>
      <c r="AC137" s="5" t="s">
        <v>10705</v>
      </c>
      <c r="AD137" s="5" t="s">
        <v>9084</v>
      </c>
      <c r="AE137" s="5" t="s">
        <v>9084</v>
      </c>
      <c r="AF137" s="5" t="s">
        <v>9084</v>
      </c>
      <c r="AG137" s="5" t="s">
        <v>9084</v>
      </c>
      <c r="AH137" s="5" t="s">
        <v>9084</v>
      </c>
      <c r="AI137" s="5" t="s">
        <v>9084</v>
      </c>
      <c r="AJ137" s="5" t="s">
        <v>9084</v>
      </c>
      <c r="AK137" s="5" t="s">
        <v>9084</v>
      </c>
      <c r="AL137" s="5" t="s">
        <v>9084</v>
      </c>
      <c r="AM137" s="5" t="s">
        <v>9084</v>
      </c>
      <c r="AN137" s="5" t="s">
        <v>9084</v>
      </c>
      <c r="AO137" s="5" t="s">
        <v>9084</v>
      </c>
      <c r="AP137" s="5" t="s">
        <v>10704</v>
      </c>
      <c r="AQ137" s="5" t="s">
        <v>10703</v>
      </c>
      <c r="AR137" s="5" t="s">
        <v>9084</v>
      </c>
      <c r="AS137" s="5" t="s">
        <v>9084</v>
      </c>
      <c r="AT137" s="5" t="s">
        <v>9084</v>
      </c>
      <c r="AU137" s="5" t="s">
        <v>10702</v>
      </c>
      <c r="AV137" s="5">
        <v>2023</v>
      </c>
      <c r="AW137" s="5">
        <v>30</v>
      </c>
      <c r="AX137" s="5">
        <v>5</v>
      </c>
      <c r="AY137" s="5" t="s">
        <v>9084</v>
      </c>
      <c r="AZ137" s="5" t="s">
        <v>9084</v>
      </c>
      <c r="BA137" s="5" t="s">
        <v>9084</v>
      </c>
      <c r="BB137" s="5" t="s">
        <v>9084</v>
      </c>
      <c r="BC137" s="5">
        <v>53</v>
      </c>
      <c r="BD137" s="5">
        <v>78</v>
      </c>
      <c r="BE137" s="5" t="s">
        <v>9084</v>
      </c>
      <c r="BF137" s="5" t="s">
        <v>8096</v>
      </c>
      <c r="BG137" s="5" t="str">
        <f>HYPERLINK("http://dx.doi.org/10.1080/10630732.2023.2218792","http://dx.doi.org/10.1080/10630732.2023.2218792")</f>
        <v>http://dx.doi.org/10.1080/10630732.2023.2218792</v>
      </c>
      <c r="BH137" s="5" t="s">
        <v>9084</v>
      </c>
      <c r="BI137" s="5" t="s">
        <v>10701</v>
      </c>
      <c r="BJ137" s="5" t="s">
        <v>9084</v>
      </c>
      <c r="BK137" s="5" t="s">
        <v>9084</v>
      </c>
      <c r="BL137" s="5" t="s">
        <v>9084</v>
      </c>
      <c r="BM137" s="5" t="s">
        <v>9084</v>
      </c>
      <c r="BN137" s="5" t="s">
        <v>9084</v>
      </c>
      <c r="BO137" s="5" t="s">
        <v>9084</v>
      </c>
      <c r="BP137" s="5" t="s">
        <v>9084</v>
      </c>
      <c r="BQ137" s="5" t="s">
        <v>9084</v>
      </c>
      <c r="BR137" s="5" t="s">
        <v>9084</v>
      </c>
      <c r="BS137" s="5" t="s">
        <v>9084</v>
      </c>
      <c r="BT137" s="5" t="s">
        <v>10700</v>
      </c>
      <c r="BU137" s="5" t="str">
        <f>HYPERLINK("https%3A%2F%2Fwww.webofscience.com%2Fwos%2Fwoscc%2Ffull-record%2FWOS:001016473900001","View Full Record in Web of Science")</f>
        <v>View Full Record in Web of Science</v>
      </c>
    </row>
    <row r="138" spans="1:73" x14ac:dyDescent="0.35">
      <c r="A138" s="5" t="s">
        <v>11761</v>
      </c>
      <c r="B138" s="5" t="s">
        <v>9095</v>
      </c>
      <c r="C138" s="5" t="s">
        <v>10699</v>
      </c>
      <c r="D138" s="5" t="s">
        <v>9084</v>
      </c>
      <c r="E138" s="5" t="s">
        <v>9084</v>
      </c>
      <c r="F138" s="5" t="s">
        <v>9084</v>
      </c>
      <c r="G138" s="5" t="s">
        <v>10698</v>
      </c>
      <c r="H138" s="5" t="s">
        <v>9084</v>
      </c>
      <c r="I138" s="5" t="s">
        <v>9084</v>
      </c>
      <c r="J138" s="5" t="s">
        <v>8569</v>
      </c>
      <c r="K138" s="5" t="s">
        <v>10697</v>
      </c>
      <c r="L138" s="5" t="s">
        <v>9084</v>
      </c>
      <c r="M138" s="5" t="s">
        <v>9084</v>
      </c>
      <c r="N138" s="5" t="s">
        <v>9084</v>
      </c>
      <c r="O138" s="5" t="s">
        <v>9084</v>
      </c>
      <c r="P138" s="5" t="s">
        <v>9084</v>
      </c>
      <c r="Q138" s="5" t="s">
        <v>9084</v>
      </c>
      <c r="R138" s="5" t="s">
        <v>9084</v>
      </c>
      <c r="S138" s="5" t="s">
        <v>9084</v>
      </c>
      <c r="T138" s="5" t="s">
        <v>9084</v>
      </c>
      <c r="U138" s="5" t="s">
        <v>9084</v>
      </c>
      <c r="V138" s="5" t="s">
        <v>9084</v>
      </c>
      <c r="W138" s="5" t="s">
        <v>10696</v>
      </c>
      <c r="X138" s="5" t="s">
        <v>9084</v>
      </c>
      <c r="Y138" s="5" t="s">
        <v>9084</v>
      </c>
      <c r="Z138" s="5" t="s">
        <v>9084</v>
      </c>
      <c r="AA138" s="5" t="s">
        <v>9084</v>
      </c>
      <c r="AB138" s="5" t="s">
        <v>9084</v>
      </c>
      <c r="AC138" s="5" t="s">
        <v>10695</v>
      </c>
      <c r="AD138" s="5" t="s">
        <v>9084</v>
      </c>
      <c r="AE138" s="5" t="s">
        <v>9084</v>
      </c>
      <c r="AF138" s="5" t="s">
        <v>9084</v>
      </c>
      <c r="AG138" s="5" t="s">
        <v>9084</v>
      </c>
      <c r="AH138" s="5" t="s">
        <v>9084</v>
      </c>
      <c r="AI138" s="5" t="s">
        <v>9084</v>
      </c>
      <c r="AJ138" s="5" t="s">
        <v>9084</v>
      </c>
      <c r="AK138" s="5" t="s">
        <v>9084</v>
      </c>
      <c r="AL138" s="5" t="s">
        <v>9084</v>
      </c>
      <c r="AM138" s="5" t="s">
        <v>9084</v>
      </c>
      <c r="AN138" s="5" t="s">
        <v>9084</v>
      </c>
      <c r="AO138" s="5" t="s">
        <v>9084</v>
      </c>
      <c r="AP138" s="5" t="s">
        <v>10694</v>
      </c>
      <c r="AQ138" s="5" t="s">
        <v>10693</v>
      </c>
      <c r="AR138" s="5" t="s">
        <v>9084</v>
      </c>
      <c r="AS138" s="5" t="s">
        <v>9084</v>
      </c>
      <c r="AT138" s="5" t="s">
        <v>9084</v>
      </c>
      <c r="AU138" s="5" t="s">
        <v>9466</v>
      </c>
      <c r="AV138" s="5">
        <v>2024</v>
      </c>
      <c r="AW138" s="5">
        <v>71</v>
      </c>
      <c r="AX138" s="5">
        <v>2</v>
      </c>
      <c r="AY138" s="5" t="s">
        <v>9084</v>
      </c>
      <c r="AZ138" s="5" t="s">
        <v>9084</v>
      </c>
      <c r="BA138" s="5" t="s">
        <v>9084</v>
      </c>
      <c r="BB138" s="5" t="s">
        <v>9084</v>
      </c>
      <c r="BC138" s="5" t="s">
        <v>9084</v>
      </c>
      <c r="BD138" s="5" t="s">
        <v>9084</v>
      </c>
      <c r="BE138" s="5" t="s">
        <v>9084</v>
      </c>
      <c r="BF138" s="5" t="s">
        <v>8566</v>
      </c>
      <c r="BG138" s="5" t="str">
        <f>HYPERLINK("http://dx.doi.org/10.1002/pbc.30745","http://dx.doi.org/10.1002/pbc.30745")</f>
        <v>http://dx.doi.org/10.1002/pbc.30745</v>
      </c>
      <c r="BH138" s="5" t="s">
        <v>9084</v>
      </c>
      <c r="BI138" s="5" t="s">
        <v>10692</v>
      </c>
      <c r="BJ138" s="5" t="s">
        <v>9084</v>
      </c>
      <c r="BK138" s="5" t="s">
        <v>9084</v>
      </c>
      <c r="BL138" s="5" t="s">
        <v>9084</v>
      </c>
      <c r="BM138" s="5" t="s">
        <v>9084</v>
      </c>
      <c r="BN138" s="5" t="s">
        <v>9084</v>
      </c>
      <c r="BO138" s="5">
        <v>37889049</v>
      </c>
      <c r="BP138" s="5" t="s">
        <v>9084</v>
      </c>
      <c r="BQ138" s="5" t="s">
        <v>9084</v>
      </c>
      <c r="BR138" s="5" t="s">
        <v>9084</v>
      </c>
      <c r="BS138" s="5" t="s">
        <v>9084</v>
      </c>
      <c r="BT138" s="5" t="s">
        <v>10691</v>
      </c>
      <c r="BU138" s="5" t="str">
        <f>HYPERLINK("https%3A%2F%2Fwww.webofscience.com%2Fwos%2Fwoscc%2Ffull-record%2FWOS:001088157400001","View Full Record in Web of Science")</f>
        <v>View Full Record in Web of Science</v>
      </c>
    </row>
    <row r="139" spans="1:73" x14ac:dyDescent="0.35">
      <c r="A139" s="5" t="s">
        <v>11761</v>
      </c>
      <c r="B139" s="5" t="s">
        <v>9095</v>
      </c>
      <c r="C139" s="5" t="s">
        <v>10690</v>
      </c>
      <c r="D139" s="5" t="s">
        <v>9084</v>
      </c>
      <c r="E139" s="5" t="s">
        <v>9084</v>
      </c>
      <c r="F139" s="5" t="s">
        <v>9084</v>
      </c>
      <c r="G139" s="5" t="s">
        <v>10689</v>
      </c>
      <c r="H139" s="5" t="s">
        <v>9084</v>
      </c>
      <c r="I139" s="5" t="s">
        <v>9084</v>
      </c>
      <c r="J139" s="5" t="s">
        <v>10688</v>
      </c>
      <c r="K139" s="5" t="s">
        <v>10687</v>
      </c>
      <c r="L139" s="5" t="s">
        <v>9084</v>
      </c>
      <c r="M139" s="5" t="s">
        <v>9084</v>
      </c>
      <c r="N139" s="5" t="s">
        <v>9084</v>
      </c>
      <c r="O139" s="5" t="s">
        <v>9084</v>
      </c>
      <c r="P139" s="5" t="s">
        <v>9084</v>
      </c>
      <c r="Q139" s="5" t="s">
        <v>9084</v>
      </c>
      <c r="R139" s="5" t="s">
        <v>9084</v>
      </c>
      <c r="S139" s="5" t="s">
        <v>9084</v>
      </c>
      <c r="T139" s="5" t="s">
        <v>9084</v>
      </c>
      <c r="U139" s="5" t="s">
        <v>9084</v>
      </c>
      <c r="V139" s="5" t="s">
        <v>9084</v>
      </c>
      <c r="W139" s="5" t="s">
        <v>10686</v>
      </c>
      <c r="X139" s="5" t="s">
        <v>9084</v>
      </c>
      <c r="Y139" s="5" t="s">
        <v>9084</v>
      </c>
      <c r="Z139" s="5" t="s">
        <v>9084</v>
      </c>
      <c r="AA139" s="5" t="s">
        <v>9084</v>
      </c>
      <c r="AB139" s="5" t="s">
        <v>10685</v>
      </c>
      <c r="AC139" s="5" t="s">
        <v>9084</v>
      </c>
      <c r="AD139" s="5" t="s">
        <v>9084</v>
      </c>
      <c r="AE139" s="5" t="s">
        <v>9084</v>
      </c>
      <c r="AF139" s="5" t="s">
        <v>9084</v>
      </c>
      <c r="AG139" s="5" t="s">
        <v>9084</v>
      </c>
      <c r="AH139" s="5" t="s">
        <v>9084</v>
      </c>
      <c r="AI139" s="5" t="s">
        <v>9084</v>
      </c>
      <c r="AJ139" s="5" t="s">
        <v>9084</v>
      </c>
      <c r="AK139" s="5" t="s">
        <v>9084</v>
      </c>
      <c r="AL139" s="5" t="s">
        <v>9084</v>
      </c>
      <c r="AM139" s="5" t="s">
        <v>9084</v>
      </c>
      <c r="AN139" s="5" t="s">
        <v>9084</v>
      </c>
      <c r="AO139" s="5" t="s">
        <v>9084</v>
      </c>
      <c r="AP139" s="5" t="s">
        <v>10684</v>
      </c>
      <c r="AQ139" s="5" t="s">
        <v>10683</v>
      </c>
      <c r="AR139" s="5" t="s">
        <v>9084</v>
      </c>
      <c r="AS139" s="5" t="s">
        <v>9084</v>
      </c>
      <c r="AT139" s="5" t="s">
        <v>9084</v>
      </c>
      <c r="AU139" s="5" t="s">
        <v>10682</v>
      </c>
      <c r="AV139" s="5">
        <v>2024</v>
      </c>
      <c r="AW139" s="5" t="s">
        <v>9084</v>
      </c>
      <c r="AX139" s="5" t="s">
        <v>9084</v>
      </c>
      <c r="AY139" s="5" t="s">
        <v>9084</v>
      </c>
      <c r="AZ139" s="5" t="s">
        <v>9084</v>
      </c>
      <c r="BA139" s="5" t="s">
        <v>9084</v>
      </c>
      <c r="BB139" s="5" t="s">
        <v>9084</v>
      </c>
      <c r="BC139" s="5" t="s">
        <v>9084</v>
      </c>
      <c r="BD139" s="5" t="s">
        <v>9084</v>
      </c>
      <c r="BE139" s="5" t="s">
        <v>9084</v>
      </c>
      <c r="BF139" s="5" t="s">
        <v>10681</v>
      </c>
      <c r="BG139" s="5" t="str">
        <f>HYPERLINK("http://dx.doi.org/10.1080/13683500.2024.2392751","http://dx.doi.org/10.1080/13683500.2024.2392751")</f>
        <v>http://dx.doi.org/10.1080/13683500.2024.2392751</v>
      </c>
      <c r="BH139" s="5" t="s">
        <v>9084</v>
      </c>
      <c r="BI139" s="5" t="s">
        <v>10348</v>
      </c>
      <c r="BJ139" s="5" t="s">
        <v>9084</v>
      </c>
      <c r="BK139" s="5" t="s">
        <v>9084</v>
      </c>
      <c r="BL139" s="5" t="s">
        <v>9084</v>
      </c>
      <c r="BM139" s="5" t="s">
        <v>9084</v>
      </c>
      <c r="BN139" s="5" t="s">
        <v>9084</v>
      </c>
      <c r="BO139" s="5" t="s">
        <v>9084</v>
      </c>
      <c r="BP139" s="5" t="s">
        <v>9084</v>
      </c>
      <c r="BQ139" s="5" t="s">
        <v>9084</v>
      </c>
      <c r="BR139" s="5" t="s">
        <v>9084</v>
      </c>
      <c r="BS139" s="5" t="s">
        <v>9084</v>
      </c>
      <c r="BT139" s="5" t="s">
        <v>10680</v>
      </c>
      <c r="BU139" s="5" t="str">
        <f>HYPERLINK("https%3A%2F%2Fwww.webofscience.com%2Fwos%2Fwoscc%2Ffull-record%2FWOS:001308455900001","View Full Record in Web of Science")</f>
        <v>View Full Record in Web of Science</v>
      </c>
    </row>
    <row r="140" spans="1:73" x14ac:dyDescent="0.35">
      <c r="A140" s="5" t="s">
        <v>11761</v>
      </c>
      <c r="B140" s="5" t="s">
        <v>9095</v>
      </c>
      <c r="C140" s="5" t="s">
        <v>10679</v>
      </c>
      <c r="D140" s="5" t="s">
        <v>9084</v>
      </c>
      <c r="E140" s="5" t="s">
        <v>9084</v>
      </c>
      <c r="F140" s="5" t="s">
        <v>9084</v>
      </c>
      <c r="G140" s="5" t="s">
        <v>10678</v>
      </c>
      <c r="H140" s="5" t="s">
        <v>9084</v>
      </c>
      <c r="I140" s="5" t="s">
        <v>9084</v>
      </c>
      <c r="J140" s="5" t="s">
        <v>6377</v>
      </c>
      <c r="K140" s="5" t="s">
        <v>10677</v>
      </c>
      <c r="L140" s="5" t="s">
        <v>9084</v>
      </c>
      <c r="M140" s="5" t="s">
        <v>9084</v>
      </c>
      <c r="N140" s="5" t="s">
        <v>9084</v>
      </c>
      <c r="O140" s="5" t="s">
        <v>9084</v>
      </c>
      <c r="P140" s="5" t="s">
        <v>9084</v>
      </c>
      <c r="Q140" s="5" t="s">
        <v>9084</v>
      </c>
      <c r="R140" s="5" t="s">
        <v>9084</v>
      </c>
      <c r="S140" s="5" t="s">
        <v>9084</v>
      </c>
      <c r="T140" s="5" t="s">
        <v>9084</v>
      </c>
      <c r="U140" s="5" t="s">
        <v>9084</v>
      </c>
      <c r="V140" s="5" t="s">
        <v>9084</v>
      </c>
      <c r="W140" s="5" t="s">
        <v>10676</v>
      </c>
      <c r="X140" s="5" t="s">
        <v>9084</v>
      </c>
      <c r="Y140" s="5" t="s">
        <v>9084</v>
      </c>
      <c r="Z140" s="5" t="s">
        <v>9084</v>
      </c>
      <c r="AA140" s="5" t="s">
        <v>9084</v>
      </c>
      <c r="AB140" s="5" t="s">
        <v>10675</v>
      </c>
      <c r="AC140" s="5" t="s">
        <v>10674</v>
      </c>
      <c r="AD140" s="5" t="s">
        <v>9084</v>
      </c>
      <c r="AE140" s="5" t="s">
        <v>9084</v>
      </c>
      <c r="AF140" s="5" t="s">
        <v>9084</v>
      </c>
      <c r="AG140" s="5" t="s">
        <v>9084</v>
      </c>
      <c r="AH140" s="5" t="s">
        <v>9084</v>
      </c>
      <c r="AI140" s="5" t="s">
        <v>9084</v>
      </c>
      <c r="AJ140" s="5" t="s">
        <v>9084</v>
      </c>
      <c r="AK140" s="5" t="s">
        <v>9084</v>
      </c>
      <c r="AL140" s="5" t="s">
        <v>9084</v>
      </c>
      <c r="AM140" s="5" t="s">
        <v>9084</v>
      </c>
      <c r="AN140" s="5" t="s">
        <v>9084</v>
      </c>
      <c r="AO140" s="5" t="s">
        <v>9084</v>
      </c>
      <c r="AP140" s="5" t="s">
        <v>10673</v>
      </c>
      <c r="AQ140" s="5" t="s">
        <v>10672</v>
      </c>
      <c r="AR140" s="5" t="s">
        <v>9084</v>
      </c>
      <c r="AS140" s="5" t="s">
        <v>9084</v>
      </c>
      <c r="AT140" s="5" t="s">
        <v>9084</v>
      </c>
      <c r="AU140" s="5" t="s">
        <v>9228</v>
      </c>
      <c r="AV140" s="5">
        <v>2018</v>
      </c>
      <c r="AW140" s="5">
        <v>32</v>
      </c>
      <c r="AX140" s="5">
        <v>4</v>
      </c>
      <c r="AY140" s="5" t="s">
        <v>9084</v>
      </c>
      <c r="AZ140" s="5" t="s">
        <v>9084</v>
      </c>
      <c r="BA140" s="5" t="s">
        <v>9439</v>
      </c>
      <c r="BB140" s="5" t="s">
        <v>9084</v>
      </c>
      <c r="BC140" s="5">
        <v>435</v>
      </c>
      <c r="BD140" s="5">
        <v>479</v>
      </c>
      <c r="BE140" s="5" t="s">
        <v>9084</v>
      </c>
      <c r="BF140" s="5" t="s">
        <v>6375</v>
      </c>
      <c r="BG140" s="5" t="str">
        <f>HYPERLINK("http://dx.doi.org/10.1177/1094342018778123","http://dx.doi.org/10.1177/1094342018778123")</f>
        <v>http://dx.doi.org/10.1177/1094342018778123</v>
      </c>
      <c r="BH140" s="5" t="s">
        <v>9084</v>
      </c>
      <c r="BI140" s="5" t="s">
        <v>9084</v>
      </c>
      <c r="BJ140" s="5" t="s">
        <v>9084</v>
      </c>
      <c r="BK140" s="5" t="s">
        <v>9084</v>
      </c>
      <c r="BL140" s="5" t="s">
        <v>9084</v>
      </c>
      <c r="BM140" s="5" t="s">
        <v>9084</v>
      </c>
      <c r="BN140" s="5" t="s">
        <v>9084</v>
      </c>
      <c r="BO140" s="5" t="s">
        <v>9084</v>
      </c>
      <c r="BP140" s="5" t="s">
        <v>9084</v>
      </c>
      <c r="BQ140" s="5" t="s">
        <v>9084</v>
      </c>
      <c r="BR140" s="5" t="s">
        <v>9084</v>
      </c>
      <c r="BS140" s="5" t="s">
        <v>9084</v>
      </c>
      <c r="BT140" s="5" t="s">
        <v>10671</v>
      </c>
      <c r="BU140" s="5" t="str">
        <f>HYPERLINK("https%3A%2F%2Fwww.webofscience.com%2Fwos%2Fwoscc%2Ffull-record%2FWOS:000438959200001","View Full Record in Web of Science")</f>
        <v>View Full Record in Web of Science</v>
      </c>
    </row>
    <row r="141" spans="1:73" x14ac:dyDescent="0.35">
      <c r="A141" s="5" t="s">
        <v>11761</v>
      </c>
      <c r="B141" s="5" t="s">
        <v>9095</v>
      </c>
      <c r="C141" s="5" t="s">
        <v>10670</v>
      </c>
      <c r="D141" s="5" t="s">
        <v>9084</v>
      </c>
      <c r="E141" s="5" t="s">
        <v>9084</v>
      </c>
      <c r="F141" s="5" t="s">
        <v>9084</v>
      </c>
      <c r="G141" s="5" t="s">
        <v>10669</v>
      </c>
      <c r="H141" s="5" t="s">
        <v>9084</v>
      </c>
      <c r="I141" s="5" t="s">
        <v>9084</v>
      </c>
      <c r="J141" s="5" t="s">
        <v>10668</v>
      </c>
      <c r="K141" s="5" t="s">
        <v>10667</v>
      </c>
      <c r="L141" s="5" t="s">
        <v>9084</v>
      </c>
      <c r="M141" s="5" t="s">
        <v>9084</v>
      </c>
      <c r="N141" s="5" t="s">
        <v>9084</v>
      </c>
      <c r="O141" s="5" t="s">
        <v>9084</v>
      </c>
      <c r="P141" s="5" t="s">
        <v>9084</v>
      </c>
      <c r="Q141" s="5" t="s">
        <v>9084</v>
      </c>
      <c r="R141" s="5" t="s">
        <v>9084</v>
      </c>
      <c r="S141" s="5" t="s">
        <v>9084</v>
      </c>
      <c r="T141" s="5" t="s">
        <v>9084</v>
      </c>
      <c r="U141" s="5" t="s">
        <v>9084</v>
      </c>
      <c r="V141" s="5" t="s">
        <v>9084</v>
      </c>
      <c r="W141" s="5" t="s">
        <v>10666</v>
      </c>
      <c r="X141" s="5" t="s">
        <v>9084</v>
      </c>
      <c r="Y141" s="5" t="s">
        <v>9084</v>
      </c>
      <c r="Z141" s="5" t="s">
        <v>9084</v>
      </c>
      <c r="AA141" s="5" t="s">
        <v>9084</v>
      </c>
      <c r="AB141" s="5" t="s">
        <v>10665</v>
      </c>
      <c r="AC141" s="5" t="s">
        <v>9084</v>
      </c>
      <c r="AD141" s="5" t="s">
        <v>9084</v>
      </c>
      <c r="AE141" s="5" t="s">
        <v>9084</v>
      </c>
      <c r="AF141" s="5" t="s">
        <v>9084</v>
      </c>
      <c r="AG141" s="5" t="s">
        <v>9084</v>
      </c>
      <c r="AH141" s="5" t="s">
        <v>9084</v>
      </c>
      <c r="AI141" s="5" t="s">
        <v>9084</v>
      </c>
      <c r="AJ141" s="5" t="s">
        <v>9084</v>
      </c>
      <c r="AK141" s="5" t="s">
        <v>9084</v>
      </c>
      <c r="AL141" s="5" t="s">
        <v>9084</v>
      </c>
      <c r="AM141" s="5" t="s">
        <v>9084</v>
      </c>
      <c r="AN141" s="5" t="s">
        <v>9084</v>
      </c>
      <c r="AO141" s="5" t="s">
        <v>9084</v>
      </c>
      <c r="AP141" s="5" t="s">
        <v>10664</v>
      </c>
      <c r="AQ141" s="5" t="s">
        <v>9084</v>
      </c>
      <c r="AR141" s="5" t="s">
        <v>9084</v>
      </c>
      <c r="AS141" s="5" t="s">
        <v>9084</v>
      </c>
      <c r="AT141" s="5" t="s">
        <v>9084</v>
      </c>
      <c r="AU141" s="5" t="s">
        <v>9302</v>
      </c>
      <c r="AV141" s="5">
        <v>2023</v>
      </c>
      <c r="AW141" s="5">
        <v>44</v>
      </c>
      <c r="AX141" s="5">
        <v>3</v>
      </c>
      <c r="AY141" s="5" t="s">
        <v>9084</v>
      </c>
      <c r="AZ141" s="5" t="s">
        <v>9084</v>
      </c>
      <c r="BA141" s="5" t="s">
        <v>9084</v>
      </c>
      <c r="BB141" s="5" t="s">
        <v>9084</v>
      </c>
      <c r="BC141" s="5">
        <v>211</v>
      </c>
      <c r="BD141" s="5">
        <v>220</v>
      </c>
      <c r="BE141" s="5" t="s">
        <v>9084</v>
      </c>
      <c r="BF141" s="5" t="s">
        <v>9084</v>
      </c>
      <c r="BG141" s="5" t="s">
        <v>9084</v>
      </c>
      <c r="BH141" s="5" t="s">
        <v>9084</v>
      </c>
      <c r="BI141" s="5" t="s">
        <v>9084</v>
      </c>
      <c r="BJ141" s="5" t="s">
        <v>9084</v>
      </c>
      <c r="BK141" s="5" t="s">
        <v>9084</v>
      </c>
      <c r="BL141" s="5" t="s">
        <v>9084</v>
      </c>
      <c r="BM141" s="5" t="s">
        <v>9084</v>
      </c>
      <c r="BN141" s="5" t="s">
        <v>9084</v>
      </c>
      <c r="BO141" s="5" t="s">
        <v>9084</v>
      </c>
      <c r="BP141" s="5" t="s">
        <v>9084</v>
      </c>
      <c r="BQ141" s="5" t="s">
        <v>9084</v>
      </c>
      <c r="BR141" s="5" t="s">
        <v>9084</v>
      </c>
      <c r="BS141" s="5" t="s">
        <v>9084</v>
      </c>
      <c r="BT141" s="5" t="s">
        <v>10663</v>
      </c>
      <c r="BU141" s="5" t="str">
        <f>HYPERLINK("https%3A%2F%2Fwww.webofscience.com%2Fwos%2Fwoscc%2Ffull-record%2FWOS:001065988500001","View Full Record in Web of Science")</f>
        <v>View Full Record in Web of Science</v>
      </c>
    </row>
    <row r="142" spans="1:73" x14ac:dyDescent="0.35">
      <c r="A142" s="5" t="s">
        <v>11761</v>
      </c>
      <c r="B142" s="5" t="s">
        <v>9095</v>
      </c>
      <c r="C142" s="5" t="s">
        <v>10662</v>
      </c>
      <c r="D142" s="5" t="s">
        <v>9084</v>
      </c>
      <c r="E142" s="5" t="s">
        <v>9084</v>
      </c>
      <c r="F142" s="5" t="s">
        <v>9084</v>
      </c>
      <c r="G142" s="5" t="s">
        <v>10661</v>
      </c>
      <c r="H142" s="5" t="s">
        <v>9084</v>
      </c>
      <c r="I142" s="5" t="s">
        <v>9084</v>
      </c>
      <c r="J142" s="5" t="s">
        <v>6351</v>
      </c>
      <c r="K142" s="5" t="s">
        <v>10660</v>
      </c>
      <c r="L142" s="5" t="s">
        <v>9084</v>
      </c>
      <c r="M142" s="5" t="s">
        <v>9084</v>
      </c>
      <c r="N142" s="5" t="s">
        <v>9084</v>
      </c>
      <c r="O142" s="5" t="s">
        <v>9084</v>
      </c>
      <c r="P142" s="5" t="s">
        <v>9084</v>
      </c>
      <c r="Q142" s="5" t="s">
        <v>9084</v>
      </c>
      <c r="R142" s="5" t="s">
        <v>9084</v>
      </c>
      <c r="S142" s="5" t="s">
        <v>9084</v>
      </c>
      <c r="T142" s="5" t="s">
        <v>9084</v>
      </c>
      <c r="U142" s="5" t="s">
        <v>9084</v>
      </c>
      <c r="V142" s="5" t="s">
        <v>9084</v>
      </c>
      <c r="W142" s="5" t="s">
        <v>10659</v>
      </c>
      <c r="X142" s="5" t="s">
        <v>9084</v>
      </c>
      <c r="Y142" s="5" t="s">
        <v>9084</v>
      </c>
      <c r="Z142" s="5" t="s">
        <v>9084</v>
      </c>
      <c r="AA142" s="5" t="s">
        <v>9084</v>
      </c>
      <c r="AB142" s="5" t="s">
        <v>10658</v>
      </c>
      <c r="AC142" s="5" t="s">
        <v>10657</v>
      </c>
      <c r="AD142" s="5" t="s">
        <v>9084</v>
      </c>
      <c r="AE142" s="5" t="s">
        <v>9084</v>
      </c>
      <c r="AF142" s="5" t="s">
        <v>9084</v>
      </c>
      <c r="AG142" s="5" t="s">
        <v>9084</v>
      </c>
      <c r="AH142" s="5" t="s">
        <v>9084</v>
      </c>
      <c r="AI142" s="5" t="s">
        <v>9084</v>
      </c>
      <c r="AJ142" s="5" t="s">
        <v>9084</v>
      </c>
      <c r="AK142" s="5" t="s">
        <v>9084</v>
      </c>
      <c r="AL142" s="5" t="s">
        <v>9084</v>
      </c>
      <c r="AM142" s="5" t="s">
        <v>9084</v>
      </c>
      <c r="AN142" s="5" t="s">
        <v>9084</v>
      </c>
      <c r="AO142" s="5" t="s">
        <v>9084</v>
      </c>
      <c r="AP142" s="5" t="s">
        <v>10656</v>
      </c>
      <c r="AQ142" s="5" t="s">
        <v>10655</v>
      </c>
      <c r="AR142" s="5" t="s">
        <v>9084</v>
      </c>
      <c r="AS142" s="5" t="s">
        <v>9084</v>
      </c>
      <c r="AT142" s="5" t="s">
        <v>9084</v>
      </c>
      <c r="AU142" s="5" t="s">
        <v>9696</v>
      </c>
      <c r="AV142" s="5">
        <v>2018</v>
      </c>
      <c r="AW142" s="5">
        <v>62</v>
      </c>
      <c r="AX142" s="5">
        <v>10</v>
      </c>
      <c r="AY142" s="5" t="s">
        <v>9084</v>
      </c>
      <c r="AZ142" s="5" t="s">
        <v>9084</v>
      </c>
      <c r="BA142" s="5" t="s">
        <v>9439</v>
      </c>
      <c r="BB142" s="5" t="s">
        <v>9084</v>
      </c>
      <c r="BC142" s="5">
        <v>1319</v>
      </c>
      <c r="BD142" s="5">
        <v>1337</v>
      </c>
      <c r="BE142" s="5" t="s">
        <v>9084</v>
      </c>
      <c r="BF142" s="5" t="s">
        <v>6349</v>
      </c>
      <c r="BG142" s="5" t="str">
        <f>HYPERLINK("http://dx.doi.org/10.1177/0002764218787863","http://dx.doi.org/10.1177/0002764218787863")</f>
        <v>http://dx.doi.org/10.1177/0002764218787863</v>
      </c>
      <c r="BH142" s="5" t="s">
        <v>9084</v>
      </c>
      <c r="BI142" s="5" t="s">
        <v>9084</v>
      </c>
      <c r="BJ142" s="5" t="s">
        <v>9084</v>
      </c>
      <c r="BK142" s="5" t="s">
        <v>9084</v>
      </c>
      <c r="BL142" s="5" t="s">
        <v>9084</v>
      </c>
      <c r="BM142" s="5" t="s">
        <v>9084</v>
      </c>
      <c r="BN142" s="5" t="s">
        <v>9084</v>
      </c>
      <c r="BO142" s="5" t="s">
        <v>9084</v>
      </c>
      <c r="BP142" s="5" t="s">
        <v>9084</v>
      </c>
      <c r="BQ142" s="5" t="s">
        <v>9084</v>
      </c>
      <c r="BR142" s="5" t="s">
        <v>9084</v>
      </c>
      <c r="BS142" s="5" t="s">
        <v>9084</v>
      </c>
      <c r="BT142" s="5" t="s">
        <v>10654</v>
      </c>
      <c r="BU142" s="5" t="str">
        <f>HYPERLINK("https%3A%2F%2Fwww.webofscience.com%2Fwos%2Fwoscc%2Ffull-record%2FWOS:000452807000001","View Full Record in Web of Science")</f>
        <v>View Full Record in Web of Science</v>
      </c>
    </row>
    <row r="143" spans="1:73" x14ac:dyDescent="0.35">
      <c r="A143" s="5" t="s">
        <v>11761</v>
      </c>
      <c r="B143" s="5" t="s">
        <v>9095</v>
      </c>
      <c r="C143" s="5" t="s">
        <v>10653</v>
      </c>
      <c r="D143" s="5" t="s">
        <v>9084</v>
      </c>
      <c r="E143" s="5" t="s">
        <v>9084</v>
      </c>
      <c r="F143" s="5" t="s">
        <v>9084</v>
      </c>
      <c r="G143" s="5" t="s">
        <v>10652</v>
      </c>
      <c r="H143" s="5" t="s">
        <v>9084</v>
      </c>
      <c r="I143" s="5" t="s">
        <v>9084</v>
      </c>
      <c r="J143" s="5" t="s">
        <v>10651</v>
      </c>
      <c r="K143" s="5" t="s">
        <v>10650</v>
      </c>
      <c r="L143" s="5" t="s">
        <v>9084</v>
      </c>
      <c r="M143" s="5" t="s">
        <v>9084</v>
      </c>
      <c r="N143" s="5" t="s">
        <v>9084</v>
      </c>
      <c r="O143" s="5" t="s">
        <v>9084</v>
      </c>
      <c r="P143" s="5" t="s">
        <v>10649</v>
      </c>
      <c r="Q143" s="5" t="s">
        <v>10648</v>
      </c>
      <c r="R143" s="5" t="s">
        <v>10647</v>
      </c>
      <c r="S143" s="5" t="s">
        <v>9084</v>
      </c>
      <c r="T143" s="5" t="s">
        <v>9084</v>
      </c>
      <c r="U143" s="5" t="s">
        <v>9084</v>
      </c>
      <c r="V143" s="5" t="s">
        <v>9084</v>
      </c>
      <c r="W143" s="5" t="s">
        <v>47</v>
      </c>
      <c r="X143" s="5" t="s">
        <v>9084</v>
      </c>
      <c r="Y143" s="5" t="s">
        <v>9084</v>
      </c>
      <c r="Z143" s="5" t="s">
        <v>9084</v>
      </c>
      <c r="AA143" s="5" t="s">
        <v>9084</v>
      </c>
      <c r="AB143" s="5" t="s">
        <v>10646</v>
      </c>
      <c r="AC143" s="5" t="s">
        <v>9084</v>
      </c>
      <c r="AD143" s="5" t="s">
        <v>9084</v>
      </c>
      <c r="AE143" s="5" t="s">
        <v>9084</v>
      </c>
      <c r="AF143" s="5" t="s">
        <v>9084</v>
      </c>
      <c r="AG143" s="5" t="s">
        <v>9084</v>
      </c>
      <c r="AH143" s="5" t="s">
        <v>9084</v>
      </c>
      <c r="AI143" s="5" t="s">
        <v>9084</v>
      </c>
      <c r="AJ143" s="5" t="s">
        <v>9084</v>
      </c>
      <c r="AK143" s="5" t="s">
        <v>9084</v>
      </c>
      <c r="AL143" s="5" t="s">
        <v>9084</v>
      </c>
      <c r="AM143" s="5" t="s">
        <v>9084</v>
      </c>
      <c r="AN143" s="5" t="s">
        <v>9084</v>
      </c>
      <c r="AO143" s="5" t="s">
        <v>9084</v>
      </c>
      <c r="AP143" s="5" t="s">
        <v>44</v>
      </c>
      <c r="AQ143" s="5" t="s">
        <v>9084</v>
      </c>
      <c r="AR143" s="5" t="s">
        <v>9084</v>
      </c>
      <c r="AS143" s="5" t="s">
        <v>9084</v>
      </c>
      <c r="AT143" s="5" t="s">
        <v>9084</v>
      </c>
      <c r="AU143" s="5" t="s">
        <v>9450</v>
      </c>
      <c r="AV143" s="5">
        <v>2022</v>
      </c>
      <c r="AW143" s="5">
        <v>15</v>
      </c>
      <c r="AX143" s="5">
        <v>12</v>
      </c>
      <c r="AY143" s="5" t="s">
        <v>9084</v>
      </c>
      <c r="AZ143" s="5" t="s">
        <v>9084</v>
      </c>
      <c r="BA143" s="5" t="s">
        <v>9084</v>
      </c>
      <c r="BB143" s="5" t="s">
        <v>9084</v>
      </c>
      <c r="BC143" s="5">
        <v>3754</v>
      </c>
      <c r="BD143" s="5">
        <v>3757</v>
      </c>
      <c r="BE143" s="5" t="s">
        <v>9084</v>
      </c>
      <c r="BF143" s="5" t="s">
        <v>46</v>
      </c>
      <c r="BG143" s="5" t="str">
        <f>HYPERLINK("http://dx.doi.org/10.14778/3554821.3554892","http://dx.doi.org/10.14778/3554821.3554892")</f>
        <v>http://dx.doi.org/10.14778/3554821.3554892</v>
      </c>
      <c r="BH143" s="5" t="s">
        <v>9084</v>
      </c>
      <c r="BI143" s="5" t="s">
        <v>9084</v>
      </c>
      <c r="BJ143" s="5" t="s">
        <v>9084</v>
      </c>
      <c r="BK143" s="5" t="s">
        <v>9084</v>
      </c>
      <c r="BL143" s="5" t="s">
        <v>9084</v>
      </c>
      <c r="BM143" s="5" t="s">
        <v>9084</v>
      </c>
      <c r="BN143" s="5" t="s">
        <v>9084</v>
      </c>
      <c r="BO143" s="5" t="s">
        <v>9084</v>
      </c>
      <c r="BP143" s="5" t="s">
        <v>9084</v>
      </c>
      <c r="BQ143" s="5" t="s">
        <v>9084</v>
      </c>
      <c r="BR143" s="5" t="s">
        <v>9084</v>
      </c>
      <c r="BS143" s="5" t="s">
        <v>9084</v>
      </c>
      <c r="BT143" s="5" t="s">
        <v>10645</v>
      </c>
      <c r="BU143" s="5" t="str">
        <f>HYPERLINK("https%3A%2F%2Fwww.webofscience.com%2Fwos%2Fwoscc%2Ffull-record%2FWOS:000992393000072","View Full Record in Web of Science")</f>
        <v>View Full Record in Web of Science</v>
      </c>
    </row>
    <row r="144" spans="1:73" x14ac:dyDescent="0.35">
      <c r="A144" s="5" t="s">
        <v>11761</v>
      </c>
      <c r="B144" s="5" t="s">
        <v>9095</v>
      </c>
      <c r="C144" s="5" t="s">
        <v>10644</v>
      </c>
      <c r="D144" s="5" t="s">
        <v>9084</v>
      </c>
      <c r="E144" s="5" t="s">
        <v>9084</v>
      </c>
      <c r="F144" s="5" t="s">
        <v>9084</v>
      </c>
      <c r="G144" s="5" t="s">
        <v>10643</v>
      </c>
      <c r="H144" s="5" t="s">
        <v>9084</v>
      </c>
      <c r="I144" s="5" t="s">
        <v>9084</v>
      </c>
      <c r="J144" s="5" t="s">
        <v>10642</v>
      </c>
      <c r="K144" s="5" t="s">
        <v>10641</v>
      </c>
      <c r="L144" s="5" t="s">
        <v>9084</v>
      </c>
      <c r="M144" s="5" t="s">
        <v>9084</v>
      </c>
      <c r="N144" s="5" t="s">
        <v>9084</v>
      </c>
      <c r="O144" s="5" t="s">
        <v>9084</v>
      </c>
      <c r="P144" s="5" t="s">
        <v>9084</v>
      </c>
      <c r="Q144" s="5" t="s">
        <v>9084</v>
      </c>
      <c r="R144" s="5" t="s">
        <v>9084</v>
      </c>
      <c r="S144" s="5" t="s">
        <v>9084</v>
      </c>
      <c r="T144" s="5" t="s">
        <v>9084</v>
      </c>
      <c r="U144" s="5" t="s">
        <v>9084</v>
      </c>
      <c r="V144" s="5" t="s">
        <v>9084</v>
      </c>
      <c r="W144" s="5" t="s">
        <v>10640</v>
      </c>
      <c r="X144" s="5" t="s">
        <v>9084</v>
      </c>
      <c r="Y144" s="5" t="s">
        <v>9084</v>
      </c>
      <c r="Z144" s="5" t="s">
        <v>9084</v>
      </c>
      <c r="AA144" s="5" t="s">
        <v>9084</v>
      </c>
      <c r="AB144" s="5" t="s">
        <v>10639</v>
      </c>
      <c r="AC144" s="5" t="s">
        <v>9084</v>
      </c>
      <c r="AD144" s="5" t="s">
        <v>9084</v>
      </c>
      <c r="AE144" s="5" t="s">
        <v>9084</v>
      </c>
      <c r="AF144" s="5" t="s">
        <v>9084</v>
      </c>
      <c r="AG144" s="5" t="s">
        <v>9084</v>
      </c>
      <c r="AH144" s="5" t="s">
        <v>9084</v>
      </c>
      <c r="AI144" s="5" t="s">
        <v>9084</v>
      </c>
      <c r="AJ144" s="5" t="s">
        <v>9084</v>
      </c>
      <c r="AK144" s="5" t="s">
        <v>9084</v>
      </c>
      <c r="AL144" s="5" t="s">
        <v>9084</v>
      </c>
      <c r="AM144" s="5" t="s">
        <v>9084</v>
      </c>
      <c r="AN144" s="5" t="s">
        <v>9084</v>
      </c>
      <c r="AO144" s="5" t="s">
        <v>9084</v>
      </c>
      <c r="AP144" s="5" t="s">
        <v>10638</v>
      </c>
      <c r="AQ144" s="5" t="s">
        <v>10637</v>
      </c>
      <c r="AR144" s="5" t="s">
        <v>9084</v>
      </c>
      <c r="AS144" s="5" t="s">
        <v>9084</v>
      </c>
      <c r="AT144" s="5" t="s">
        <v>9084</v>
      </c>
      <c r="AU144" s="5" t="s">
        <v>9334</v>
      </c>
      <c r="AV144" s="5">
        <v>2023</v>
      </c>
      <c r="AW144" s="5">
        <v>43</v>
      </c>
      <c r="AX144" s="5">
        <v>1</v>
      </c>
      <c r="AY144" s="5" t="s">
        <v>9084</v>
      </c>
      <c r="AZ144" s="5" t="s">
        <v>9084</v>
      </c>
      <c r="BA144" s="5" t="s">
        <v>9084</v>
      </c>
      <c r="BB144" s="5" t="s">
        <v>9084</v>
      </c>
      <c r="BC144" s="5">
        <v>21</v>
      </c>
      <c r="BD144" s="5">
        <v>29</v>
      </c>
      <c r="BE144" s="5" t="s">
        <v>9084</v>
      </c>
      <c r="BF144" s="5" t="s">
        <v>10636</v>
      </c>
      <c r="BG144" s="5" t="str">
        <f>HYPERLINK("http://dx.doi.org/10.14429/djlit.43.1.18622","http://dx.doi.org/10.14429/djlit.43.1.18622")</f>
        <v>http://dx.doi.org/10.14429/djlit.43.1.18622</v>
      </c>
      <c r="BH144" s="5" t="s">
        <v>9084</v>
      </c>
      <c r="BI144" s="5" t="s">
        <v>9084</v>
      </c>
      <c r="BJ144" s="5" t="s">
        <v>9084</v>
      </c>
      <c r="BK144" s="5" t="s">
        <v>9084</v>
      </c>
      <c r="BL144" s="5" t="s">
        <v>9084</v>
      </c>
      <c r="BM144" s="5" t="s">
        <v>9084</v>
      </c>
      <c r="BN144" s="5" t="s">
        <v>9084</v>
      </c>
      <c r="BO144" s="5" t="s">
        <v>9084</v>
      </c>
      <c r="BP144" s="5" t="s">
        <v>9084</v>
      </c>
      <c r="BQ144" s="5" t="s">
        <v>9084</v>
      </c>
      <c r="BR144" s="5" t="s">
        <v>9084</v>
      </c>
      <c r="BS144" s="5" t="s">
        <v>9084</v>
      </c>
      <c r="BT144" s="5" t="s">
        <v>10635</v>
      </c>
      <c r="BU144" s="5" t="str">
        <f>HYPERLINK("https%3A%2F%2Fwww.webofscience.com%2Fwos%2Fwoscc%2Ffull-record%2FWOS:000964287400004","View Full Record in Web of Science")</f>
        <v>View Full Record in Web of Science</v>
      </c>
    </row>
    <row r="145" spans="1:73" x14ac:dyDescent="0.35">
      <c r="A145" s="5" t="s">
        <v>11761</v>
      </c>
      <c r="B145" s="5" t="s">
        <v>9095</v>
      </c>
      <c r="C145" s="5" t="s">
        <v>10634</v>
      </c>
      <c r="D145" s="5" t="s">
        <v>9084</v>
      </c>
      <c r="E145" s="5" t="s">
        <v>9084</v>
      </c>
      <c r="F145" s="5" t="s">
        <v>9084</v>
      </c>
      <c r="G145" s="5" t="s">
        <v>10633</v>
      </c>
      <c r="H145" s="5" t="s">
        <v>9084</v>
      </c>
      <c r="I145" s="5" t="s">
        <v>9084</v>
      </c>
      <c r="J145" s="5" t="s">
        <v>10632</v>
      </c>
      <c r="K145" s="5" t="s">
        <v>10631</v>
      </c>
      <c r="L145" s="5" t="s">
        <v>9084</v>
      </c>
      <c r="M145" s="5" t="s">
        <v>9084</v>
      </c>
      <c r="N145" s="5" t="s">
        <v>9084</v>
      </c>
      <c r="O145" s="5" t="s">
        <v>9084</v>
      </c>
      <c r="P145" s="5" t="s">
        <v>9084</v>
      </c>
      <c r="Q145" s="5" t="s">
        <v>9084</v>
      </c>
      <c r="R145" s="5" t="s">
        <v>9084</v>
      </c>
      <c r="S145" s="5" t="s">
        <v>9084</v>
      </c>
      <c r="T145" s="5" t="s">
        <v>9084</v>
      </c>
      <c r="U145" s="5" t="s">
        <v>9084</v>
      </c>
      <c r="V145" s="5" t="s">
        <v>9084</v>
      </c>
      <c r="W145" s="5" t="s">
        <v>10630</v>
      </c>
      <c r="X145" s="5" t="s">
        <v>9084</v>
      </c>
      <c r="Y145" s="5" t="s">
        <v>9084</v>
      </c>
      <c r="Z145" s="5" t="s">
        <v>9084</v>
      </c>
      <c r="AA145" s="5" t="s">
        <v>9084</v>
      </c>
      <c r="AB145" s="5" t="s">
        <v>9084</v>
      </c>
      <c r="AC145" s="5" t="s">
        <v>10629</v>
      </c>
      <c r="AD145" s="5" t="s">
        <v>9084</v>
      </c>
      <c r="AE145" s="5" t="s">
        <v>9084</v>
      </c>
      <c r="AF145" s="5" t="s">
        <v>9084</v>
      </c>
      <c r="AG145" s="5" t="s">
        <v>9084</v>
      </c>
      <c r="AH145" s="5" t="s">
        <v>9084</v>
      </c>
      <c r="AI145" s="5" t="s">
        <v>9084</v>
      </c>
      <c r="AJ145" s="5" t="s">
        <v>9084</v>
      </c>
      <c r="AK145" s="5" t="s">
        <v>9084</v>
      </c>
      <c r="AL145" s="5" t="s">
        <v>9084</v>
      </c>
      <c r="AM145" s="5" t="s">
        <v>9084</v>
      </c>
      <c r="AN145" s="5" t="s">
        <v>9084</v>
      </c>
      <c r="AO145" s="5" t="s">
        <v>9084</v>
      </c>
      <c r="AP145" s="5" t="s">
        <v>10628</v>
      </c>
      <c r="AQ145" s="5" t="s">
        <v>9084</v>
      </c>
      <c r="AR145" s="5" t="s">
        <v>9084</v>
      </c>
      <c r="AS145" s="5" t="s">
        <v>9084</v>
      </c>
      <c r="AT145" s="5" t="s">
        <v>9084</v>
      </c>
      <c r="AU145" s="5" t="s">
        <v>9696</v>
      </c>
      <c r="AV145" s="5">
        <v>2020</v>
      </c>
      <c r="AW145" s="5">
        <v>3</v>
      </c>
      <c r="AX145" s="5">
        <v>5</v>
      </c>
      <c r="AY145" s="5" t="s">
        <v>9084</v>
      </c>
      <c r="AZ145" s="5" t="s">
        <v>9084</v>
      </c>
      <c r="BA145" s="5" t="s">
        <v>9084</v>
      </c>
      <c r="BB145" s="5" t="s">
        <v>9084</v>
      </c>
      <c r="BC145" s="5" t="s">
        <v>9084</v>
      </c>
      <c r="BD145" s="5" t="s">
        <v>9084</v>
      </c>
      <c r="BE145" s="5" t="s">
        <v>10627</v>
      </c>
      <c r="BF145" s="5" t="s">
        <v>10626</v>
      </c>
      <c r="BG145" s="5" t="str">
        <f>HYPERLINK("http://dx.doi.org/10.1002/spy2.107","http://dx.doi.org/10.1002/spy2.107")</f>
        <v>http://dx.doi.org/10.1002/spy2.107</v>
      </c>
      <c r="BH145" s="5" t="s">
        <v>9084</v>
      </c>
      <c r="BI145" s="5" t="s">
        <v>9084</v>
      </c>
      <c r="BJ145" s="5" t="s">
        <v>9084</v>
      </c>
      <c r="BK145" s="5" t="s">
        <v>9084</v>
      </c>
      <c r="BL145" s="5" t="s">
        <v>9084</v>
      </c>
      <c r="BM145" s="5" t="s">
        <v>9084</v>
      </c>
      <c r="BN145" s="5" t="s">
        <v>9084</v>
      </c>
      <c r="BO145" s="5" t="s">
        <v>9084</v>
      </c>
      <c r="BP145" s="5" t="s">
        <v>9084</v>
      </c>
      <c r="BQ145" s="5" t="s">
        <v>9084</v>
      </c>
      <c r="BR145" s="5" t="s">
        <v>9084</v>
      </c>
      <c r="BS145" s="5" t="s">
        <v>9084</v>
      </c>
      <c r="BT145" s="5" t="s">
        <v>10625</v>
      </c>
      <c r="BU145" s="5" t="str">
        <f>HYPERLINK("https%3A%2F%2Fwww.webofscience.com%2Fwos%2Fwoscc%2Ffull-record%2FWOS:000754979900001","View Full Record in Web of Science")</f>
        <v>View Full Record in Web of Science</v>
      </c>
    </row>
    <row r="146" spans="1:73" x14ac:dyDescent="0.35">
      <c r="A146" s="5" t="s">
        <v>11761</v>
      </c>
      <c r="B146" s="5" t="s">
        <v>9095</v>
      </c>
      <c r="C146" s="5" t="s">
        <v>10624</v>
      </c>
      <c r="D146" s="5" t="s">
        <v>9084</v>
      </c>
      <c r="E146" s="5" t="s">
        <v>9084</v>
      </c>
      <c r="F146" s="5" t="s">
        <v>9084</v>
      </c>
      <c r="G146" s="5" t="s">
        <v>10623</v>
      </c>
      <c r="H146" s="5" t="s">
        <v>9084</v>
      </c>
      <c r="I146" s="5" t="s">
        <v>9084</v>
      </c>
      <c r="J146" s="5" t="s">
        <v>10622</v>
      </c>
      <c r="K146" s="5" t="s">
        <v>10621</v>
      </c>
      <c r="L146" s="5" t="s">
        <v>9084</v>
      </c>
      <c r="M146" s="5" t="s">
        <v>9084</v>
      </c>
      <c r="N146" s="5" t="s">
        <v>9084</v>
      </c>
      <c r="O146" s="5" t="s">
        <v>9084</v>
      </c>
      <c r="P146" s="5" t="s">
        <v>9084</v>
      </c>
      <c r="Q146" s="5" t="s">
        <v>9084</v>
      </c>
      <c r="R146" s="5" t="s">
        <v>9084</v>
      </c>
      <c r="S146" s="5" t="s">
        <v>9084</v>
      </c>
      <c r="T146" s="5" t="s">
        <v>9084</v>
      </c>
      <c r="U146" s="5" t="s">
        <v>9084</v>
      </c>
      <c r="V146" s="5" t="s">
        <v>9084</v>
      </c>
      <c r="W146" s="5" t="s">
        <v>10620</v>
      </c>
      <c r="X146" s="5" t="s">
        <v>9084</v>
      </c>
      <c r="Y146" s="5" t="s">
        <v>9084</v>
      </c>
      <c r="Z146" s="5" t="s">
        <v>9084</v>
      </c>
      <c r="AA146" s="5" t="s">
        <v>9084</v>
      </c>
      <c r="AB146" s="5" t="s">
        <v>9084</v>
      </c>
      <c r="AC146" s="5" t="s">
        <v>10619</v>
      </c>
      <c r="AD146" s="5" t="s">
        <v>9084</v>
      </c>
      <c r="AE146" s="5" t="s">
        <v>9084</v>
      </c>
      <c r="AF146" s="5" t="s">
        <v>9084</v>
      </c>
      <c r="AG146" s="5" t="s">
        <v>9084</v>
      </c>
      <c r="AH146" s="5" t="s">
        <v>9084</v>
      </c>
      <c r="AI146" s="5" t="s">
        <v>9084</v>
      </c>
      <c r="AJ146" s="5" t="s">
        <v>9084</v>
      </c>
      <c r="AK146" s="5" t="s">
        <v>9084</v>
      </c>
      <c r="AL146" s="5" t="s">
        <v>9084</v>
      </c>
      <c r="AM146" s="5" t="s">
        <v>9084</v>
      </c>
      <c r="AN146" s="5" t="s">
        <v>9084</v>
      </c>
      <c r="AO146" s="5" t="s">
        <v>9084</v>
      </c>
      <c r="AP146" s="5" t="s">
        <v>10618</v>
      </c>
      <c r="AQ146" s="5" t="s">
        <v>10617</v>
      </c>
      <c r="AR146" s="5" t="s">
        <v>9084</v>
      </c>
      <c r="AS146" s="5" t="s">
        <v>9084</v>
      </c>
      <c r="AT146" s="5" t="s">
        <v>9084</v>
      </c>
      <c r="AU146" s="5" t="s">
        <v>9450</v>
      </c>
      <c r="AV146" s="5">
        <v>2022</v>
      </c>
      <c r="AW146" s="5">
        <v>17</v>
      </c>
      <c r="AX146" s="5">
        <v>4</v>
      </c>
      <c r="AY146" s="5" t="s">
        <v>9084</v>
      </c>
      <c r="AZ146" s="5" t="s">
        <v>9084</v>
      </c>
      <c r="BA146" s="5" t="s">
        <v>9084</v>
      </c>
      <c r="BB146" s="5" t="s">
        <v>9084</v>
      </c>
      <c r="BC146" s="5">
        <v>76</v>
      </c>
      <c r="BD146" s="5">
        <v>99</v>
      </c>
      <c r="BE146" s="5" t="s">
        <v>9084</v>
      </c>
      <c r="BF146" s="5" t="s">
        <v>6653</v>
      </c>
      <c r="BG146" s="5" t="str">
        <f>HYPERLINK("http://dx.doi.org/10.18288/1994-5124-2022-4-76-99","http://dx.doi.org/10.18288/1994-5124-2022-4-76-99")</f>
        <v>http://dx.doi.org/10.18288/1994-5124-2022-4-76-99</v>
      </c>
      <c r="BH146" s="5" t="s">
        <v>9084</v>
      </c>
      <c r="BI146" s="5" t="s">
        <v>9084</v>
      </c>
      <c r="BJ146" s="5" t="s">
        <v>9084</v>
      </c>
      <c r="BK146" s="5" t="s">
        <v>9084</v>
      </c>
      <c r="BL146" s="5" t="s">
        <v>9084</v>
      </c>
      <c r="BM146" s="5" t="s">
        <v>9084</v>
      </c>
      <c r="BN146" s="5" t="s">
        <v>9084</v>
      </c>
      <c r="BO146" s="5" t="s">
        <v>9084</v>
      </c>
      <c r="BP146" s="5" t="s">
        <v>9084</v>
      </c>
      <c r="BQ146" s="5" t="s">
        <v>9084</v>
      </c>
      <c r="BR146" s="5" t="s">
        <v>9084</v>
      </c>
      <c r="BS146" s="5" t="s">
        <v>9084</v>
      </c>
      <c r="BT146" s="5" t="s">
        <v>10616</v>
      </c>
      <c r="BU146" s="5" t="str">
        <f>HYPERLINK("https%3A%2F%2Fwww.webofscience.com%2Fwos%2Fwoscc%2Ffull-record%2FWOS:000941490200003","View Full Record in Web of Science")</f>
        <v>View Full Record in Web of Science</v>
      </c>
    </row>
    <row r="147" spans="1:73" x14ac:dyDescent="0.35">
      <c r="A147" s="5" t="s">
        <v>11761</v>
      </c>
      <c r="B147" s="5" t="s">
        <v>9095</v>
      </c>
      <c r="C147" s="5" t="s">
        <v>10615</v>
      </c>
      <c r="D147" s="5" t="s">
        <v>9084</v>
      </c>
      <c r="E147" s="5" t="s">
        <v>9084</v>
      </c>
      <c r="F147" s="5" t="s">
        <v>9084</v>
      </c>
      <c r="G147" s="5" t="s">
        <v>10614</v>
      </c>
      <c r="H147" s="5" t="s">
        <v>9084</v>
      </c>
      <c r="I147" s="5" t="s">
        <v>9084</v>
      </c>
      <c r="J147" s="5" t="s">
        <v>10613</v>
      </c>
      <c r="K147" s="5" t="s">
        <v>10612</v>
      </c>
      <c r="L147" s="5" t="s">
        <v>9084</v>
      </c>
      <c r="M147" s="5" t="s">
        <v>9084</v>
      </c>
      <c r="N147" s="5" t="s">
        <v>9084</v>
      </c>
      <c r="O147" s="5" t="s">
        <v>9084</v>
      </c>
      <c r="P147" s="5" t="s">
        <v>9084</v>
      </c>
      <c r="Q147" s="5" t="s">
        <v>9084</v>
      </c>
      <c r="R147" s="5" t="s">
        <v>9084</v>
      </c>
      <c r="S147" s="5" t="s">
        <v>9084</v>
      </c>
      <c r="T147" s="5" t="s">
        <v>9084</v>
      </c>
      <c r="U147" s="5" t="s">
        <v>9084</v>
      </c>
      <c r="V147" s="5" t="s">
        <v>9084</v>
      </c>
      <c r="W147" s="5" t="s">
        <v>10611</v>
      </c>
      <c r="X147" s="5" t="s">
        <v>9084</v>
      </c>
      <c r="Y147" s="5" t="s">
        <v>9084</v>
      </c>
      <c r="Z147" s="5" t="s">
        <v>9084</v>
      </c>
      <c r="AA147" s="5" t="s">
        <v>9084</v>
      </c>
      <c r="AB147" s="5" t="s">
        <v>10610</v>
      </c>
      <c r="AC147" s="5" t="s">
        <v>10609</v>
      </c>
      <c r="AD147" s="5" t="s">
        <v>9084</v>
      </c>
      <c r="AE147" s="5" t="s">
        <v>9084</v>
      </c>
      <c r="AF147" s="5" t="s">
        <v>9084</v>
      </c>
      <c r="AG147" s="5" t="s">
        <v>9084</v>
      </c>
      <c r="AH147" s="5" t="s">
        <v>9084</v>
      </c>
      <c r="AI147" s="5" t="s">
        <v>9084</v>
      </c>
      <c r="AJ147" s="5" t="s">
        <v>9084</v>
      </c>
      <c r="AK147" s="5" t="s">
        <v>9084</v>
      </c>
      <c r="AL147" s="5" t="s">
        <v>9084</v>
      </c>
      <c r="AM147" s="5" t="s">
        <v>9084</v>
      </c>
      <c r="AN147" s="5" t="s">
        <v>9084</v>
      </c>
      <c r="AO147" s="5" t="s">
        <v>9084</v>
      </c>
      <c r="AP147" s="5" t="s">
        <v>10608</v>
      </c>
      <c r="AQ147" s="5" t="s">
        <v>10607</v>
      </c>
      <c r="AR147" s="5" t="s">
        <v>9084</v>
      </c>
      <c r="AS147" s="5" t="s">
        <v>9084</v>
      </c>
      <c r="AT147" s="5" t="s">
        <v>9084</v>
      </c>
      <c r="AU147" s="5" t="s">
        <v>9084</v>
      </c>
      <c r="AV147" s="5">
        <v>2017</v>
      </c>
      <c r="AW147" s="5">
        <v>75</v>
      </c>
      <c r="AX147" s="5" t="s">
        <v>10468</v>
      </c>
      <c r="AY147" s="5" t="s">
        <v>9084</v>
      </c>
      <c r="AZ147" s="5" t="s">
        <v>9084</v>
      </c>
      <c r="BA147" s="5" t="s">
        <v>9439</v>
      </c>
      <c r="BB147" s="5" t="s">
        <v>9084</v>
      </c>
      <c r="BC147" s="5">
        <v>55</v>
      </c>
      <c r="BD147" s="5">
        <v>72</v>
      </c>
      <c r="BE147" s="5" t="s">
        <v>9084</v>
      </c>
      <c r="BF147" s="5" t="s">
        <v>10606</v>
      </c>
      <c r="BG147" s="5" t="str">
        <f>HYPERLINK("http://dx.doi.org/10.1504/IJTM.2017.085704","http://dx.doi.org/10.1504/IJTM.2017.085704")</f>
        <v>http://dx.doi.org/10.1504/IJTM.2017.085704</v>
      </c>
      <c r="BH147" s="5" t="s">
        <v>9084</v>
      </c>
      <c r="BI147" s="5" t="s">
        <v>9084</v>
      </c>
      <c r="BJ147" s="5" t="s">
        <v>9084</v>
      </c>
      <c r="BK147" s="5" t="s">
        <v>9084</v>
      </c>
      <c r="BL147" s="5" t="s">
        <v>9084</v>
      </c>
      <c r="BM147" s="5" t="s">
        <v>9084</v>
      </c>
      <c r="BN147" s="5" t="s">
        <v>9084</v>
      </c>
      <c r="BO147" s="5" t="s">
        <v>9084</v>
      </c>
      <c r="BP147" s="5" t="s">
        <v>9084</v>
      </c>
      <c r="BQ147" s="5" t="s">
        <v>9084</v>
      </c>
      <c r="BR147" s="5" t="s">
        <v>9084</v>
      </c>
      <c r="BS147" s="5" t="s">
        <v>9084</v>
      </c>
      <c r="BT147" s="5" t="s">
        <v>10605</v>
      </c>
      <c r="BU147" s="5" t="str">
        <f>HYPERLINK("https%3A%2F%2Fwww.webofscience.com%2Fwos%2Fwoscc%2Ffull-record%2FWOS:000411846200004","View Full Record in Web of Science")</f>
        <v>View Full Record in Web of Science</v>
      </c>
    </row>
    <row r="148" spans="1:73" x14ac:dyDescent="0.35">
      <c r="A148" s="5" t="s">
        <v>11761</v>
      </c>
      <c r="B148" s="5" t="s">
        <v>9095</v>
      </c>
      <c r="C148" s="5" t="s">
        <v>10604</v>
      </c>
      <c r="D148" s="5" t="s">
        <v>9084</v>
      </c>
      <c r="E148" s="5" t="s">
        <v>9084</v>
      </c>
      <c r="F148" s="5" t="s">
        <v>9084</v>
      </c>
      <c r="G148" s="5" t="s">
        <v>10603</v>
      </c>
      <c r="H148" s="5" t="s">
        <v>9084</v>
      </c>
      <c r="I148" s="5" t="s">
        <v>9084</v>
      </c>
      <c r="J148" s="5" t="s">
        <v>10602</v>
      </c>
      <c r="K148" s="5" t="s">
        <v>9141</v>
      </c>
      <c r="L148" s="5" t="s">
        <v>9084</v>
      </c>
      <c r="M148" s="5" t="s">
        <v>9084</v>
      </c>
      <c r="N148" s="5" t="s">
        <v>9084</v>
      </c>
      <c r="O148" s="5" t="s">
        <v>9084</v>
      </c>
      <c r="P148" s="5" t="s">
        <v>9084</v>
      </c>
      <c r="Q148" s="5" t="s">
        <v>9084</v>
      </c>
      <c r="R148" s="5" t="s">
        <v>9084</v>
      </c>
      <c r="S148" s="5" t="s">
        <v>9084</v>
      </c>
      <c r="T148" s="5" t="s">
        <v>9084</v>
      </c>
      <c r="U148" s="5" t="s">
        <v>9084</v>
      </c>
      <c r="V148" s="5" t="s">
        <v>9084</v>
      </c>
      <c r="W148" s="5" t="s">
        <v>10601</v>
      </c>
      <c r="X148" s="5" t="s">
        <v>9084</v>
      </c>
      <c r="Y148" s="5" t="s">
        <v>9084</v>
      </c>
      <c r="Z148" s="5" t="s">
        <v>9084</v>
      </c>
      <c r="AA148" s="5" t="s">
        <v>9084</v>
      </c>
      <c r="AB148" s="5" t="s">
        <v>10600</v>
      </c>
      <c r="AC148" s="5" t="s">
        <v>9084</v>
      </c>
      <c r="AD148" s="5" t="s">
        <v>9084</v>
      </c>
      <c r="AE148" s="5" t="s">
        <v>9084</v>
      </c>
      <c r="AF148" s="5" t="s">
        <v>9084</v>
      </c>
      <c r="AG148" s="5" t="s">
        <v>9084</v>
      </c>
      <c r="AH148" s="5" t="s">
        <v>9084</v>
      </c>
      <c r="AI148" s="5" t="s">
        <v>9084</v>
      </c>
      <c r="AJ148" s="5" t="s">
        <v>9084</v>
      </c>
      <c r="AK148" s="5" t="s">
        <v>9084</v>
      </c>
      <c r="AL148" s="5" t="s">
        <v>9084</v>
      </c>
      <c r="AM148" s="5" t="s">
        <v>9084</v>
      </c>
      <c r="AN148" s="5" t="s">
        <v>9084</v>
      </c>
      <c r="AO148" s="5" t="s">
        <v>9084</v>
      </c>
      <c r="AP148" s="5" t="s">
        <v>9138</v>
      </c>
      <c r="AQ148" s="5" t="s">
        <v>9137</v>
      </c>
      <c r="AR148" s="5" t="s">
        <v>9084</v>
      </c>
      <c r="AS148" s="5" t="s">
        <v>9084</v>
      </c>
      <c r="AT148" s="5" t="s">
        <v>9084</v>
      </c>
      <c r="AU148" s="5" t="s">
        <v>9084</v>
      </c>
      <c r="AV148" s="5">
        <v>2017</v>
      </c>
      <c r="AW148" s="5">
        <v>41</v>
      </c>
      <c r="AX148" s="5">
        <v>3</v>
      </c>
      <c r="AY148" s="5" t="s">
        <v>9084</v>
      </c>
      <c r="AZ148" s="5" t="s">
        <v>9084</v>
      </c>
      <c r="BA148" s="5" t="s">
        <v>9084</v>
      </c>
      <c r="BB148" s="5" t="s">
        <v>9084</v>
      </c>
      <c r="BC148" s="5">
        <v>428</v>
      </c>
      <c r="BD148" s="5">
        <v>435</v>
      </c>
      <c r="BE148" s="5" t="s">
        <v>9084</v>
      </c>
      <c r="BF148" s="5" t="s">
        <v>6173</v>
      </c>
      <c r="BG148" s="5" t="str">
        <f>HYPERLINK("http://dx.doi.org/10.1108/OIR-01-2017-0008","http://dx.doi.org/10.1108/OIR-01-2017-0008")</f>
        <v>http://dx.doi.org/10.1108/OIR-01-2017-0008</v>
      </c>
      <c r="BH148" s="5" t="s">
        <v>9084</v>
      </c>
      <c r="BI148" s="5" t="s">
        <v>9084</v>
      </c>
      <c r="BJ148" s="5" t="s">
        <v>9084</v>
      </c>
      <c r="BK148" s="5" t="s">
        <v>9084</v>
      </c>
      <c r="BL148" s="5" t="s">
        <v>9084</v>
      </c>
      <c r="BM148" s="5" t="s">
        <v>9084</v>
      </c>
      <c r="BN148" s="5" t="s">
        <v>9084</v>
      </c>
      <c r="BO148" s="5" t="s">
        <v>9084</v>
      </c>
      <c r="BP148" s="5" t="s">
        <v>9084</v>
      </c>
      <c r="BQ148" s="5" t="s">
        <v>9084</v>
      </c>
      <c r="BR148" s="5" t="s">
        <v>9084</v>
      </c>
      <c r="BS148" s="5" t="s">
        <v>9084</v>
      </c>
      <c r="BT148" s="5" t="s">
        <v>10599</v>
      </c>
      <c r="BU148" s="5" t="str">
        <f>HYPERLINK("https%3A%2F%2Fwww.webofscience.com%2Fwos%2Fwoscc%2Ffull-record%2FWOS:000404818800009","View Full Record in Web of Science")</f>
        <v>View Full Record in Web of Science</v>
      </c>
    </row>
    <row r="149" spans="1:73" x14ac:dyDescent="0.35">
      <c r="A149" s="5" t="s">
        <v>11761</v>
      </c>
      <c r="B149" s="5" t="s">
        <v>9095</v>
      </c>
      <c r="C149" s="5" t="s">
        <v>10598</v>
      </c>
      <c r="D149" s="5" t="s">
        <v>9084</v>
      </c>
      <c r="E149" s="5" t="s">
        <v>9084</v>
      </c>
      <c r="F149" s="5" t="s">
        <v>9084</v>
      </c>
      <c r="G149" s="5" t="s">
        <v>2237</v>
      </c>
      <c r="H149" s="5" t="s">
        <v>9084</v>
      </c>
      <c r="I149" s="5" t="s">
        <v>9084</v>
      </c>
      <c r="J149" s="5" t="s">
        <v>2236</v>
      </c>
      <c r="K149" s="5" t="s">
        <v>9299</v>
      </c>
      <c r="L149" s="5" t="s">
        <v>9084</v>
      </c>
      <c r="M149" s="5" t="s">
        <v>9084</v>
      </c>
      <c r="N149" s="5" t="s">
        <v>9084</v>
      </c>
      <c r="O149" s="5" t="s">
        <v>9084</v>
      </c>
      <c r="P149" s="5" t="s">
        <v>10597</v>
      </c>
      <c r="Q149" s="5" t="s">
        <v>10596</v>
      </c>
      <c r="R149" s="5" t="s">
        <v>10595</v>
      </c>
      <c r="S149" s="5" t="s">
        <v>10594</v>
      </c>
      <c r="T149" s="5" t="s">
        <v>10593</v>
      </c>
      <c r="U149" s="5" t="s">
        <v>9084</v>
      </c>
      <c r="V149" s="5" t="s">
        <v>9084</v>
      </c>
      <c r="W149" s="5" t="s">
        <v>2232</v>
      </c>
      <c r="X149" s="5" t="s">
        <v>9084</v>
      </c>
      <c r="Y149" s="5" t="s">
        <v>9084</v>
      </c>
      <c r="Z149" s="5" t="s">
        <v>9084</v>
      </c>
      <c r="AA149" s="5" t="s">
        <v>9084</v>
      </c>
      <c r="AB149" s="5" t="s">
        <v>9084</v>
      </c>
      <c r="AC149" s="5" t="s">
        <v>9084</v>
      </c>
      <c r="AD149" s="5" t="s">
        <v>9084</v>
      </c>
      <c r="AE149" s="5" t="s">
        <v>9084</v>
      </c>
      <c r="AF149" s="5" t="s">
        <v>9084</v>
      </c>
      <c r="AG149" s="5" t="s">
        <v>9084</v>
      </c>
      <c r="AH149" s="5" t="s">
        <v>9084</v>
      </c>
      <c r="AI149" s="5" t="s">
        <v>9084</v>
      </c>
      <c r="AJ149" s="5" t="s">
        <v>9084</v>
      </c>
      <c r="AK149" s="5" t="s">
        <v>9084</v>
      </c>
      <c r="AL149" s="5" t="s">
        <v>9084</v>
      </c>
      <c r="AM149" s="5" t="s">
        <v>9084</v>
      </c>
      <c r="AN149" s="5" t="s">
        <v>9084</v>
      </c>
      <c r="AO149" s="5" t="s">
        <v>9084</v>
      </c>
      <c r="AP149" s="5" t="s">
        <v>9297</v>
      </c>
      <c r="AQ149" s="5" t="s">
        <v>9296</v>
      </c>
      <c r="AR149" s="5" t="s">
        <v>9084</v>
      </c>
      <c r="AS149" s="5" t="s">
        <v>9084</v>
      </c>
      <c r="AT149" s="5" t="s">
        <v>9084</v>
      </c>
      <c r="AU149" s="5" t="s">
        <v>9385</v>
      </c>
      <c r="AV149" s="5">
        <v>2018</v>
      </c>
      <c r="AW149" s="5">
        <v>42</v>
      </c>
      <c r="AX149" s="5">
        <v>4</v>
      </c>
      <c r="AY149" s="5" t="s">
        <v>9084</v>
      </c>
      <c r="AZ149" s="5" t="s">
        <v>9084</v>
      </c>
      <c r="BA149" s="5" t="s">
        <v>9439</v>
      </c>
      <c r="BB149" s="5" t="s">
        <v>9084</v>
      </c>
      <c r="BC149" s="5">
        <v>282</v>
      </c>
      <c r="BD149" s="5">
        <v>292</v>
      </c>
      <c r="BE149" s="5" t="s">
        <v>9084</v>
      </c>
      <c r="BF149" s="5" t="s">
        <v>6384</v>
      </c>
      <c r="BG149" s="5" t="str">
        <f>HYPERLINK("http://dx.doi.org/10.1016/j.telpol.2017.12.001","http://dx.doi.org/10.1016/j.telpol.2017.12.001")</f>
        <v>http://dx.doi.org/10.1016/j.telpol.2017.12.001</v>
      </c>
      <c r="BH149" s="5" t="s">
        <v>9084</v>
      </c>
      <c r="BI149" s="5" t="s">
        <v>9084</v>
      </c>
      <c r="BJ149" s="5" t="s">
        <v>9084</v>
      </c>
      <c r="BK149" s="5" t="s">
        <v>9084</v>
      </c>
      <c r="BL149" s="5" t="s">
        <v>9084</v>
      </c>
      <c r="BM149" s="5" t="s">
        <v>9084</v>
      </c>
      <c r="BN149" s="5" t="s">
        <v>9084</v>
      </c>
      <c r="BO149" s="5" t="s">
        <v>9084</v>
      </c>
      <c r="BP149" s="5" t="s">
        <v>9084</v>
      </c>
      <c r="BQ149" s="5" t="s">
        <v>9084</v>
      </c>
      <c r="BR149" s="5" t="s">
        <v>9084</v>
      </c>
      <c r="BS149" s="5" t="s">
        <v>9084</v>
      </c>
      <c r="BT149" s="5" t="s">
        <v>10592</v>
      </c>
      <c r="BU149" s="5" t="str">
        <f>HYPERLINK("https%3A%2F%2Fwww.webofscience.com%2Fwos%2Fwoscc%2Ffull-record%2FWOS:000440264400002","View Full Record in Web of Science")</f>
        <v>View Full Record in Web of Science</v>
      </c>
    </row>
    <row r="150" spans="1:73" x14ac:dyDescent="0.35">
      <c r="A150" s="5" t="s">
        <v>11761</v>
      </c>
      <c r="B150" s="5" t="s">
        <v>9095</v>
      </c>
      <c r="C150" s="5" t="s">
        <v>10591</v>
      </c>
      <c r="D150" s="5" t="s">
        <v>9084</v>
      </c>
      <c r="E150" s="5" t="s">
        <v>9084</v>
      </c>
      <c r="F150" s="5" t="s">
        <v>9084</v>
      </c>
      <c r="G150" s="5" t="s">
        <v>10590</v>
      </c>
      <c r="H150" s="5" t="s">
        <v>9084</v>
      </c>
      <c r="I150" s="5" t="s">
        <v>9084</v>
      </c>
      <c r="J150" s="5" t="s">
        <v>8830</v>
      </c>
      <c r="K150" s="5" t="s">
        <v>10589</v>
      </c>
      <c r="L150" s="5" t="s">
        <v>9084</v>
      </c>
      <c r="M150" s="5" t="s">
        <v>9084</v>
      </c>
      <c r="N150" s="5" t="s">
        <v>9084</v>
      </c>
      <c r="O150" s="5" t="s">
        <v>9084</v>
      </c>
      <c r="P150" s="5" t="s">
        <v>9084</v>
      </c>
      <c r="Q150" s="5" t="s">
        <v>9084</v>
      </c>
      <c r="R150" s="5" t="s">
        <v>9084</v>
      </c>
      <c r="S150" s="5" t="s">
        <v>9084</v>
      </c>
      <c r="T150" s="5" t="s">
        <v>9084</v>
      </c>
      <c r="U150" s="5" t="s">
        <v>9084</v>
      </c>
      <c r="V150" s="5" t="s">
        <v>9084</v>
      </c>
      <c r="W150" s="5" t="s">
        <v>10588</v>
      </c>
      <c r="X150" s="5" t="s">
        <v>9084</v>
      </c>
      <c r="Y150" s="5" t="s">
        <v>9084</v>
      </c>
      <c r="Z150" s="5" t="s">
        <v>9084</v>
      </c>
      <c r="AA150" s="5" t="s">
        <v>9084</v>
      </c>
      <c r="AB150" s="5" t="s">
        <v>9084</v>
      </c>
      <c r="AC150" s="5" t="s">
        <v>9084</v>
      </c>
      <c r="AD150" s="5" t="s">
        <v>9084</v>
      </c>
      <c r="AE150" s="5" t="s">
        <v>9084</v>
      </c>
      <c r="AF150" s="5" t="s">
        <v>9084</v>
      </c>
      <c r="AG150" s="5" t="s">
        <v>9084</v>
      </c>
      <c r="AH150" s="5" t="s">
        <v>9084</v>
      </c>
      <c r="AI150" s="5" t="s">
        <v>9084</v>
      </c>
      <c r="AJ150" s="5" t="s">
        <v>9084</v>
      </c>
      <c r="AK150" s="5" t="s">
        <v>9084</v>
      </c>
      <c r="AL150" s="5" t="s">
        <v>9084</v>
      </c>
      <c r="AM150" s="5" t="s">
        <v>9084</v>
      </c>
      <c r="AN150" s="5" t="s">
        <v>9084</v>
      </c>
      <c r="AO150" s="5" t="s">
        <v>9084</v>
      </c>
      <c r="AP150" s="5" t="s">
        <v>10587</v>
      </c>
      <c r="AQ150" s="5" t="s">
        <v>10586</v>
      </c>
      <c r="AR150" s="5" t="s">
        <v>9084</v>
      </c>
      <c r="AS150" s="5" t="s">
        <v>9084</v>
      </c>
      <c r="AT150" s="5" t="s">
        <v>9084</v>
      </c>
      <c r="AU150" s="5" t="s">
        <v>10585</v>
      </c>
      <c r="AV150" s="5">
        <v>2024</v>
      </c>
      <c r="AW150" s="5" t="s">
        <v>9084</v>
      </c>
      <c r="AX150" s="5" t="s">
        <v>9084</v>
      </c>
      <c r="AY150" s="5" t="s">
        <v>9084</v>
      </c>
      <c r="AZ150" s="5" t="s">
        <v>9084</v>
      </c>
      <c r="BA150" s="5" t="s">
        <v>9084</v>
      </c>
      <c r="BB150" s="5" t="s">
        <v>9084</v>
      </c>
      <c r="BC150" s="5" t="s">
        <v>9084</v>
      </c>
      <c r="BD150" s="5" t="s">
        <v>9084</v>
      </c>
      <c r="BE150" s="5" t="s">
        <v>9084</v>
      </c>
      <c r="BF150" s="5" t="s">
        <v>8828</v>
      </c>
      <c r="BG150" s="5" t="str">
        <f>HYPERLINK("http://dx.doi.org/10.1007/s10257-024-00692-0","http://dx.doi.org/10.1007/s10257-024-00692-0")</f>
        <v>http://dx.doi.org/10.1007/s10257-024-00692-0</v>
      </c>
      <c r="BH150" s="5" t="s">
        <v>9084</v>
      </c>
      <c r="BI150" s="5" t="s">
        <v>10584</v>
      </c>
      <c r="BJ150" s="5" t="s">
        <v>9084</v>
      </c>
      <c r="BK150" s="5" t="s">
        <v>9084</v>
      </c>
      <c r="BL150" s="5" t="s">
        <v>9084</v>
      </c>
      <c r="BM150" s="5" t="s">
        <v>9084</v>
      </c>
      <c r="BN150" s="5" t="s">
        <v>9084</v>
      </c>
      <c r="BO150" s="5" t="s">
        <v>9084</v>
      </c>
      <c r="BP150" s="5" t="s">
        <v>9084</v>
      </c>
      <c r="BQ150" s="5" t="s">
        <v>9084</v>
      </c>
      <c r="BR150" s="5" t="s">
        <v>9084</v>
      </c>
      <c r="BS150" s="5" t="s">
        <v>9084</v>
      </c>
      <c r="BT150" s="5" t="s">
        <v>10583</v>
      </c>
      <c r="BU150" s="5" t="str">
        <f>HYPERLINK("https%3A%2F%2Fwww.webofscience.com%2Fwos%2Fwoscc%2Ffull-record%2FWOS:001361419500001","View Full Record in Web of Science")</f>
        <v>View Full Record in Web of Science</v>
      </c>
    </row>
    <row r="151" spans="1:73" x14ac:dyDescent="0.35">
      <c r="A151" s="5" t="s">
        <v>11761</v>
      </c>
      <c r="B151" s="5" t="s">
        <v>9095</v>
      </c>
      <c r="C151" s="5" t="s">
        <v>10582</v>
      </c>
      <c r="D151" s="5" t="s">
        <v>9084</v>
      </c>
      <c r="E151" s="5" t="s">
        <v>9084</v>
      </c>
      <c r="F151" s="5" t="s">
        <v>9084</v>
      </c>
      <c r="G151" s="5" t="s">
        <v>10581</v>
      </c>
      <c r="H151" s="5" t="s">
        <v>9084</v>
      </c>
      <c r="I151" s="5" t="s">
        <v>9084</v>
      </c>
      <c r="J151" s="5" t="s">
        <v>8931</v>
      </c>
      <c r="K151" s="5" t="s">
        <v>10580</v>
      </c>
      <c r="L151" s="5" t="s">
        <v>9084</v>
      </c>
      <c r="M151" s="5" t="s">
        <v>9084</v>
      </c>
      <c r="N151" s="5" t="s">
        <v>9084</v>
      </c>
      <c r="O151" s="5" t="s">
        <v>9084</v>
      </c>
      <c r="P151" s="5" t="s">
        <v>9084</v>
      </c>
      <c r="Q151" s="5" t="s">
        <v>9084</v>
      </c>
      <c r="R151" s="5" t="s">
        <v>9084</v>
      </c>
      <c r="S151" s="5" t="s">
        <v>9084</v>
      </c>
      <c r="T151" s="5" t="s">
        <v>9084</v>
      </c>
      <c r="U151" s="5" t="s">
        <v>9084</v>
      </c>
      <c r="V151" s="5" t="s">
        <v>9084</v>
      </c>
      <c r="W151" s="5" t="s">
        <v>10579</v>
      </c>
      <c r="X151" s="5" t="s">
        <v>9084</v>
      </c>
      <c r="Y151" s="5" t="s">
        <v>9084</v>
      </c>
      <c r="Z151" s="5" t="s">
        <v>9084</v>
      </c>
      <c r="AA151" s="5" t="s">
        <v>9084</v>
      </c>
      <c r="AB151" s="5" t="s">
        <v>10578</v>
      </c>
      <c r="AC151" s="5" t="s">
        <v>10577</v>
      </c>
      <c r="AD151" s="5" t="s">
        <v>9084</v>
      </c>
      <c r="AE151" s="5" t="s">
        <v>9084</v>
      </c>
      <c r="AF151" s="5" t="s">
        <v>9084</v>
      </c>
      <c r="AG151" s="5" t="s">
        <v>9084</v>
      </c>
      <c r="AH151" s="5" t="s">
        <v>9084</v>
      </c>
      <c r="AI151" s="5" t="s">
        <v>9084</v>
      </c>
      <c r="AJ151" s="5" t="s">
        <v>9084</v>
      </c>
      <c r="AK151" s="5" t="s">
        <v>9084</v>
      </c>
      <c r="AL151" s="5" t="s">
        <v>9084</v>
      </c>
      <c r="AM151" s="5" t="s">
        <v>9084</v>
      </c>
      <c r="AN151" s="5" t="s">
        <v>9084</v>
      </c>
      <c r="AO151" s="5" t="s">
        <v>9084</v>
      </c>
      <c r="AP151" s="5" t="s">
        <v>10576</v>
      </c>
      <c r="AQ151" s="5" t="s">
        <v>10575</v>
      </c>
      <c r="AR151" s="5" t="s">
        <v>9084</v>
      </c>
      <c r="AS151" s="5" t="s">
        <v>9084</v>
      </c>
      <c r="AT151" s="5" t="s">
        <v>9084</v>
      </c>
      <c r="AU151" s="5" t="s">
        <v>10574</v>
      </c>
      <c r="AV151" s="5">
        <v>2024</v>
      </c>
      <c r="AW151" s="5">
        <v>25</v>
      </c>
      <c r="AX151" s="5">
        <v>3</v>
      </c>
      <c r="AY151" s="5" t="s">
        <v>9084</v>
      </c>
      <c r="AZ151" s="5" t="s">
        <v>9084</v>
      </c>
      <c r="BA151" s="5" t="s">
        <v>9084</v>
      </c>
      <c r="BB151" s="5" t="s">
        <v>9084</v>
      </c>
      <c r="BC151" s="5" t="s">
        <v>9084</v>
      </c>
      <c r="BD151" s="5" t="s">
        <v>9084</v>
      </c>
      <c r="BE151" s="5" t="s">
        <v>10573</v>
      </c>
      <c r="BF151" s="5" t="s">
        <v>8929</v>
      </c>
      <c r="BG151" s="5" t="str">
        <f>HYPERLINK("http://dx.doi.org/10.1093/bib/bbae122","http://dx.doi.org/10.1093/bib/bbae122")</f>
        <v>http://dx.doi.org/10.1093/bib/bbae122</v>
      </c>
      <c r="BH151" s="5" t="s">
        <v>9084</v>
      </c>
      <c r="BI151" s="5" t="s">
        <v>9084</v>
      </c>
      <c r="BJ151" s="5" t="s">
        <v>9084</v>
      </c>
      <c r="BK151" s="5" t="s">
        <v>9084</v>
      </c>
      <c r="BL151" s="5" t="s">
        <v>9084</v>
      </c>
      <c r="BM151" s="5" t="s">
        <v>9084</v>
      </c>
      <c r="BN151" s="5" t="s">
        <v>9084</v>
      </c>
      <c r="BO151" s="5">
        <v>38555475</v>
      </c>
      <c r="BP151" s="5" t="s">
        <v>9084</v>
      </c>
      <c r="BQ151" s="5" t="s">
        <v>9084</v>
      </c>
      <c r="BR151" s="5" t="s">
        <v>9084</v>
      </c>
      <c r="BS151" s="5" t="s">
        <v>9084</v>
      </c>
      <c r="BT151" s="5" t="s">
        <v>10572</v>
      </c>
      <c r="BU151" s="5" t="str">
        <f>HYPERLINK("https%3A%2F%2Fwww.webofscience.com%2Fwos%2Fwoscc%2Ffull-record%2FWOS:001193845100010","View Full Record in Web of Science")</f>
        <v>View Full Record in Web of Science</v>
      </c>
    </row>
    <row r="152" spans="1:73" x14ac:dyDescent="0.35">
      <c r="A152" s="5" t="s">
        <v>11761</v>
      </c>
      <c r="B152" s="5" t="s">
        <v>9095</v>
      </c>
      <c r="C152" s="5" t="s">
        <v>10571</v>
      </c>
      <c r="D152" s="5" t="s">
        <v>9084</v>
      </c>
      <c r="E152" s="5" t="s">
        <v>9084</v>
      </c>
      <c r="F152" s="5" t="s">
        <v>9084</v>
      </c>
      <c r="G152" s="5" t="s">
        <v>10570</v>
      </c>
      <c r="H152" s="5" t="s">
        <v>9084</v>
      </c>
      <c r="I152" s="5" t="s">
        <v>9084</v>
      </c>
      <c r="J152" s="5" t="s">
        <v>7102</v>
      </c>
      <c r="K152" s="5" t="s">
        <v>10569</v>
      </c>
      <c r="L152" s="5" t="s">
        <v>9084</v>
      </c>
      <c r="M152" s="5" t="s">
        <v>9084</v>
      </c>
      <c r="N152" s="5" t="s">
        <v>9084</v>
      </c>
      <c r="O152" s="5" t="s">
        <v>9084</v>
      </c>
      <c r="P152" s="5" t="s">
        <v>9084</v>
      </c>
      <c r="Q152" s="5" t="s">
        <v>9084</v>
      </c>
      <c r="R152" s="5" t="s">
        <v>9084</v>
      </c>
      <c r="S152" s="5" t="s">
        <v>9084</v>
      </c>
      <c r="T152" s="5" t="s">
        <v>9084</v>
      </c>
      <c r="U152" s="5" t="s">
        <v>9084</v>
      </c>
      <c r="V152" s="5" t="s">
        <v>9084</v>
      </c>
      <c r="W152" s="5" t="s">
        <v>10568</v>
      </c>
      <c r="X152" s="5" t="s">
        <v>9084</v>
      </c>
      <c r="Y152" s="5" t="s">
        <v>9084</v>
      </c>
      <c r="Z152" s="5" t="s">
        <v>9084</v>
      </c>
      <c r="AA152" s="5" t="s">
        <v>9084</v>
      </c>
      <c r="AB152" s="5" t="s">
        <v>9084</v>
      </c>
      <c r="AC152" s="5" t="s">
        <v>10567</v>
      </c>
      <c r="AD152" s="5" t="s">
        <v>9084</v>
      </c>
      <c r="AE152" s="5" t="s">
        <v>9084</v>
      </c>
      <c r="AF152" s="5" t="s">
        <v>9084</v>
      </c>
      <c r="AG152" s="5" t="s">
        <v>9084</v>
      </c>
      <c r="AH152" s="5" t="s">
        <v>9084</v>
      </c>
      <c r="AI152" s="5" t="s">
        <v>9084</v>
      </c>
      <c r="AJ152" s="5" t="s">
        <v>9084</v>
      </c>
      <c r="AK152" s="5" t="s">
        <v>9084</v>
      </c>
      <c r="AL152" s="5" t="s">
        <v>9084</v>
      </c>
      <c r="AM152" s="5" t="s">
        <v>9084</v>
      </c>
      <c r="AN152" s="5" t="s">
        <v>9084</v>
      </c>
      <c r="AO152" s="5" t="s">
        <v>9084</v>
      </c>
      <c r="AP152" s="5" t="s">
        <v>10566</v>
      </c>
      <c r="AQ152" s="5" t="s">
        <v>10565</v>
      </c>
      <c r="AR152" s="5" t="s">
        <v>9084</v>
      </c>
      <c r="AS152" s="5" t="s">
        <v>9084</v>
      </c>
      <c r="AT152" s="5" t="s">
        <v>9084</v>
      </c>
      <c r="AU152" s="5" t="s">
        <v>10564</v>
      </c>
      <c r="AV152" s="5">
        <v>2021</v>
      </c>
      <c r="AW152" s="5">
        <v>40</v>
      </c>
      <c r="AX152" s="5">
        <v>1</v>
      </c>
      <c r="AY152" s="5" t="s">
        <v>9084</v>
      </c>
      <c r="AZ152" s="5" t="s">
        <v>9084</v>
      </c>
      <c r="BA152" s="5" t="s">
        <v>9439</v>
      </c>
      <c r="BB152" s="5" t="s">
        <v>9084</v>
      </c>
      <c r="BC152" s="5">
        <v>95</v>
      </c>
      <c r="BD152" s="5">
        <v>111</v>
      </c>
      <c r="BE152" s="5" t="s">
        <v>9084</v>
      </c>
      <c r="BF152" s="5" t="s">
        <v>7100</v>
      </c>
      <c r="BG152" s="5" t="str">
        <f>HYPERLINK("http://dx.doi.org/10.1080/14636778.2020.1853512","http://dx.doi.org/10.1080/14636778.2020.1853512")</f>
        <v>http://dx.doi.org/10.1080/14636778.2020.1853512</v>
      </c>
      <c r="BH152" s="5" t="s">
        <v>9084</v>
      </c>
      <c r="BI152" s="5" t="s">
        <v>10314</v>
      </c>
      <c r="BJ152" s="5" t="s">
        <v>9084</v>
      </c>
      <c r="BK152" s="5" t="s">
        <v>9084</v>
      </c>
      <c r="BL152" s="5" t="s">
        <v>9084</v>
      </c>
      <c r="BM152" s="5" t="s">
        <v>9084</v>
      </c>
      <c r="BN152" s="5" t="s">
        <v>9084</v>
      </c>
      <c r="BO152" s="5" t="s">
        <v>9084</v>
      </c>
      <c r="BP152" s="5" t="s">
        <v>9084</v>
      </c>
      <c r="BQ152" s="5" t="s">
        <v>9084</v>
      </c>
      <c r="BR152" s="5" t="s">
        <v>9084</v>
      </c>
      <c r="BS152" s="5" t="s">
        <v>9084</v>
      </c>
      <c r="BT152" s="5" t="s">
        <v>10563</v>
      </c>
      <c r="BU152" s="5" t="str">
        <f>HYPERLINK("https%3A%2F%2Fwww.webofscience.com%2Fwos%2Fwoscc%2Ffull-record%2FWOS:000597025900001","View Full Record in Web of Science")</f>
        <v>View Full Record in Web of Science</v>
      </c>
    </row>
    <row r="153" spans="1:73" x14ac:dyDescent="0.35">
      <c r="A153" s="5" t="s">
        <v>11761</v>
      </c>
      <c r="B153" s="5" t="s">
        <v>9095</v>
      </c>
      <c r="C153" s="5" t="s">
        <v>10562</v>
      </c>
      <c r="D153" s="5" t="s">
        <v>9084</v>
      </c>
      <c r="E153" s="5" t="s">
        <v>9084</v>
      </c>
      <c r="F153" s="5" t="s">
        <v>9084</v>
      </c>
      <c r="G153" s="5" t="s">
        <v>10561</v>
      </c>
      <c r="H153" s="5" t="s">
        <v>9084</v>
      </c>
      <c r="I153" s="5" t="s">
        <v>9084</v>
      </c>
      <c r="J153" s="5" t="s">
        <v>10560</v>
      </c>
      <c r="K153" s="5" t="s">
        <v>10503</v>
      </c>
      <c r="L153" s="5" t="s">
        <v>9084</v>
      </c>
      <c r="M153" s="5" t="s">
        <v>9084</v>
      </c>
      <c r="N153" s="5" t="s">
        <v>9084</v>
      </c>
      <c r="O153" s="5" t="s">
        <v>9084</v>
      </c>
      <c r="P153" s="5" t="s">
        <v>9084</v>
      </c>
      <c r="Q153" s="5" t="s">
        <v>9084</v>
      </c>
      <c r="R153" s="5" t="s">
        <v>9084</v>
      </c>
      <c r="S153" s="5" t="s">
        <v>9084</v>
      </c>
      <c r="T153" s="5" t="s">
        <v>9084</v>
      </c>
      <c r="U153" s="5" t="s">
        <v>9084</v>
      </c>
      <c r="V153" s="5" t="s">
        <v>9084</v>
      </c>
      <c r="W153" s="5" t="s">
        <v>10559</v>
      </c>
      <c r="X153" s="5" t="s">
        <v>9084</v>
      </c>
      <c r="Y153" s="5" t="s">
        <v>9084</v>
      </c>
      <c r="Z153" s="5" t="s">
        <v>9084</v>
      </c>
      <c r="AA153" s="5" t="s">
        <v>9084</v>
      </c>
      <c r="AB153" s="5" t="s">
        <v>9084</v>
      </c>
      <c r="AC153" s="5" t="s">
        <v>9084</v>
      </c>
      <c r="AD153" s="5" t="s">
        <v>9084</v>
      </c>
      <c r="AE153" s="5" t="s">
        <v>9084</v>
      </c>
      <c r="AF153" s="5" t="s">
        <v>9084</v>
      </c>
      <c r="AG153" s="5" t="s">
        <v>9084</v>
      </c>
      <c r="AH153" s="5" t="s">
        <v>9084</v>
      </c>
      <c r="AI153" s="5" t="s">
        <v>9084</v>
      </c>
      <c r="AJ153" s="5" t="s">
        <v>9084</v>
      </c>
      <c r="AK153" s="5" t="s">
        <v>9084</v>
      </c>
      <c r="AL153" s="5" t="s">
        <v>9084</v>
      </c>
      <c r="AM153" s="5" t="s">
        <v>9084</v>
      </c>
      <c r="AN153" s="5" t="s">
        <v>9084</v>
      </c>
      <c r="AO153" s="5" t="s">
        <v>9084</v>
      </c>
      <c r="AP153" s="5" t="s">
        <v>10500</v>
      </c>
      <c r="AQ153" s="5" t="s">
        <v>10499</v>
      </c>
      <c r="AR153" s="5" t="s">
        <v>9084</v>
      </c>
      <c r="AS153" s="5" t="s">
        <v>9084</v>
      </c>
      <c r="AT153" s="5" t="s">
        <v>9084</v>
      </c>
      <c r="AU153" s="5" t="s">
        <v>9466</v>
      </c>
      <c r="AV153" s="5">
        <v>2017</v>
      </c>
      <c r="AW153" s="5">
        <v>27</v>
      </c>
      <c r="AX153" s="5">
        <v>1</v>
      </c>
      <c r="AY153" s="5" t="s">
        <v>9084</v>
      </c>
      <c r="AZ153" s="5" t="s">
        <v>9084</v>
      </c>
      <c r="BA153" s="5" t="s">
        <v>9084</v>
      </c>
      <c r="BB153" s="5" t="s">
        <v>9084</v>
      </c>
      <c r="BC153" s="5">
        <v>9</v>
      </c>
      <c r="BD153" s="5">
        <v>20</v>
      </c>
      <c r="BE153" s="5" t="s">
        <v>9084</v>
      </c>
      <c r="BF153" s="5" t="s">
        <v>6021</v>
      </c>
      <c r="BG153" s="5" t="str">
        <f>HYPERLINK("http://dx.doi.org/10.1007/s12525-016-0238-x","http://dx.doi.org/10.1007/s12525-016-0238-x")</f>
        <v>http://dx.doi.org/10.1007/s12525-016-0238-x</v>
      </c>
      <c r="BH153" s="5" t="s">
        <v>9084</v>
      </c>
      <c r="BI153" s="5" t="s">
        <v>9084</v>
      </c>
      <c r="BJ153" s="5" t="s">
        <v>9084</v>
      </c>
      <c r="BK153" s="5" t="s">
        <v>9084</v>
      </c>
      <c r="BL153" s="5" t="s">
        <v>9084</v>
      </c>
      <c r="BM153" s="5" t="s">
        <v>9084</v>
      </c>
      <c r="BN153" s="5" t="s">
        <v>9084</v>
      </c>
      <c r="BO153" s="5" t="s">
        <v>9084</v>
      </c>
      <c r="BP153" s="5" t="s">
        <v>9084</v>
      </c>
      <c r="BQ153" s="5" t="s">
        <v>9084</v>
      </c>
      <c r="BR153" s="5" t="s">
        <v>9084</v>
      </c>
      <c r="BS153" s="5" t="s">
        <v>9084</v>
      </c>
      <c r="BT153" s="5" t="s">
        <v>10558</v>
      </c>
      <c r="BU153" s="5" t="str">
        <f>HYPERLINK("https%3A%2F%2Fwww.webofscience.com%2Fwos%2Fwoscc%2Ffull-record%2FWOS:000397311100003","View Full Record in Web of Science")</f>
        <v>View Full Record in Web of Science</v>
      </c>
    </row>
    <row r="154" spans="1:73" x14ac:dyDescent="0.35">
      <c r="A154" s="5" t="s">
        <v>11761</v>
      </c>
      <c r="B154" s="5" t="s">
        <v>9095</v>
      </c>
      <c r="C154" s="5" t="s">
        <v>10557</v>
      </c>
      <c r="D154" s="5" t="s">
        <v>9084</v>
      </c>
      <c r="E154" s="5" t="s">
        <v>9084</v>
      </c>
      <c r="F154" s="5" t="s">
        <v>9084</v>
      </c>
      <c r="G154" s="5" t="s">
        <v>10556</v>
      </c>
      <c r="H154" s="5" t="s">
        <v>9084</v>
      </c>
      <c r="I154" s="5" t="s">
        <v>9084</v>
      </c>
      <c r="J154" s="5" t="s">
        <v>3055</v>
      </c>
      <c r="K154" s="5" t="s">
        <v>10555</v>
      </c>
      <c r="L154" s="5" t="s">
        <v>9084</v>
      </c>
      <c r="M154" s="5" t="s">
        <v>9084</v>
      </c>
      <c r="N154" s="5" t="s">
        <v>9084</v>
      </c>
      <c r="O154" s="5" t="s">
        <v>9084</v>
      </c>
      <c r="P154" s="5" t="s">
        <v>9084</v>
      </c>
      <c r="Q154" s="5" t="s">
        <v>9084</v>
      </c>
      <c r="R154" s="5" t="s">
        <v>9084</v>
      </c>
      <c r="S154" s="5" t="s">
        <v>9084</v>
      </c>
      <c r="T154" s="5" t="s">
        <v>9084</v>
      </c>
      <c r="U154" s="5" t="s">
        <v>9084</v>
      </c>
      <c r="V154" s="5" t="s">
        <v>9084</v>
      </c>
      <c r="W154" s="5" t="s">
        <v>10554</v>
      </c>
      <c r="X154" s="5" t="s">
        <v>9084</v>
      </c>
      <c r="Y154" s="5" t="s">
        <v>9084</v>
      </c>
      <c r="Z154" s="5" t="s">
        <v>9084</v>
      </c>
      <c r="AA154" s="5" t="s">
        <v>9084</v>
      </c>
      <c r="AB154" s="5" t="s">
        <v>10553</v>
      </c>
      <c r="AC154" s="5" t="s">
        <v>9084</v>
      </c>
      <c r="AD154" s="5" t="s">
        <v>9084</v>
      </c>
      <c r="AE154" s="5" t="s">
        <v>9084</v>
      </c>
      <c r="AF154" s="5" t="s">
        <v>9084</v>
      </c>
      <c r="AG154" s="5" t="s">
        <v>9084</v>
      </c>
      <c r="AH154" s="5" t="s">
        <v>9084</v>
      </c>
      <c r="AI154" s="5" t="s">
        <v>9084</v>
      </c>
      <c r="AJ154" s="5" t="s">
        <v>9084</v>
      </c>
      <c r="AK154" s="5" t="s">
        <v>9084</v>
      </c>
      <c r="AL154" s="5" t="s">
        <v>9084</v>
      </c>
      <c r="AM154" s="5" t="s">
        <v>9084</v>
      </c>
      <c r="AN154" s="5" t="s">
        <v>9084</v>
      </c>
      <c r="AO154" s="5" t="s">
        <v>9084</v>
      </c>
      <c r="AP154" s="5" t="s">
        <v>10552</v>
      </c>
      <c r="AQ154" s="5" t="s">
        <v>10551</v>
      </c>
      <c r="AR154" s="5" t="s">
        <v>9084</v>
      </c>
      <c r="AS154" s="5" t="s">
        <v>9084</v>
      </c>
      <c r="AT154" s="5" t="s">
        <v>9084</v>
      </c>
      <c r="AU154" s="5" t="s">
        <v>9151</v>
      </c>
      <c r="AV154" s="5">
        <v>2023</v>
      </c>
      <c r="AW154" s="5">
        <v>39</v>
      </c>
      <c r="AX154" s="5">
        <v>4</v>
      </c>
      <c r="AY154" s="5" t="s">
        <v>9084</v>
      </c>
      <c r="AZ154" s="5" t="s">
        <v>9084</v>
      </c>
      <c r="BA154" s="5" t="s">
        <v>9084</v>
      </c>
      <c r="BB154" s="5" t="s">
        <v>9084</v>
      </c>
      <c r="BC154" s="5">
        <v>627</v>
      </c>
      <c r="BD154" s="5">
        <v>646</v>
      </c>
      <c r="BE154" s="5" t="s">
        <v>9084</v>
      </c>
      <c r="BF154" s="5" t="s">
        <v>10550</v>
      </c>
      <c r="BG154" s="5" t="str">
        <f>HYPERLINK("http://dx.doi.org/10.1016/j.ccc.2023.03.002","http://dx.doi.org/10.1016/j.ccc.2023.03.002")</f>
        <v>http://dx.doi.org/10.1016/j.ccc.2023.03.002</v>
      </c>
      <c r="BH154" s="5" t="s">
        <v>9084</v>
      </c>
      <c r="BI154" s="5" t="s">
        <v>9506</v>
      </c>
      <c r="BJ154" s="5" t="s">
        <v>9084</v>
      </c>
      <c r="BK154" s="5" t="s">
        <v>9084</v>
      </c>
      <c r="BL154" s="5" t="s">
        <v>9084</v>
      </c>
      <c r="BM154" s="5" t="s">
        <v>9084</v>
      </c>
      <c r="BN154" s="5" t="s">
        <v>9084</v>
      </c>
      <c r="BO154" s="5">
        <v>37704331</v>
      </c>
      <c r="BP154" s="5" t="s">
        <v>9084</v>
      </c>
      <c r="BQ154" s="5" t="s">
        <v>9084</v>
      </c>
      <c r="BR154" s="5" t="s">
        <v>9084</v>
      </c>
      <c r="BS154" s="5" t="s">
        <v>9084</v>
      </c>
      <c r="BT154" s="5" t="s">
        <v>10549</v>
      </c>
      <c r="BU154" s="5" t="str">
        <f>HYPERLINK("https%3A%2F%2Fwww.webofscience.com%2Fwos%2Fwoscc%2Ffull-record%2FWOS:001075246300001","View Full Record in Web of Science")</f>
        <v>View Full Record in Web of Science</v>
      </c>
    </row>
    <row r="155" spans="1:73" x14ac:dyDescent="0.35">
      <c r="A155" s="5" t="s">
        <v>11761</v>
      </c>
      <c r="B155" s="5" t="s">
        <v>9095</v>
      </c>
      <c r="C155" s="5" t="s">
        <v>10548</v>
      </c>
      <c r="D155" s="5" t="s">
        <v>9084</v>
      </c>
      <c r="E155" s="5" t="s">
        <v>9084</v>
      </c>
      <c r="F155" s="5" t="s">
        <v>9084</v>
      </c>
      <c r="G155" s="5" t="s">
        <v>10547</v>
      </c>
      <c r="H155" s="5" t="s">
        <v>9084</v>
      </c>
      <c r="I155" s="5" t="s">
        <v>9084</v>
      </c>
      <c r="J155" s="5" t="s">
        <v>10546</v>
      </c>
      <c r="K155" s="5" t="s">
        <v>10545</v>
      </c>
      <c r="L155" s="5" t="s">
        <v>9084</v>
      </c>
      <c r="M155" s="5" t="s">
        <v>9084</v>
      </c>
      <c r="N155" s="5" t="s">
        <v>9084</v>
      </c>
      <c r="O155" s="5" t="s">
        <v>9084</v>
      </c>
      <c r="P155" s="5" t="s">
        <v>9084</v>
      </c>
      <c r="Q155" s="5" t="s">
        <v>9084</v>
      </c>
      <c r="R155" s="5" t="s">
        <v>9084</v>
      </c>
      <c r="S155" s="5" t="s">
        <v>9084</v>
      </c>
      <c r="T155" s="5" t="s">
        <v>9084</v>
      </c>
      <c r="U155" s="5" t="s">
        <v>9084</v>
      </c>
      <c r="V155" s="5" t="s">
        <v>9084</v>
      </c>
      <c r="W155" s="5" t="s">
        <v>10544</v>
      </c>
      <c r="X155" s="5" t="s">
        <v>9084</v>
      </c>
      <c r="Y155" s="5" t="s">
        <v>9084</v>
      </c>
      <c r="Z155" s="5" t="s">
        <v>9084</v>
      </c>
      <c r="AA155" s="5" t="s">
        <v>9084</v>
      </c>
      <c r="AB155" s="5" t="s">
        <v>9084</v>
      </c>
      <c r="AC155" s="5" t="s">
        <v>9084</v>
      </c>
      <c r="AD155" s="5" t="s">
        <v>9084</v>
      </c>
      <c r="AE155" s="5" t="s">
        <v>9084</v>
      </c>
      <c r="AF155" s="5" t="s">
        <v>9084</v>
      </c>
      <c r="AG155" s="5" t="s">
        <v>9084</v>
      </c>
      <c r="AH155" s="5" t="s">
        <v>9084</v>
      </c>
      <c r="AI155" s="5" t="s">
        <v>9084</v>
      </c>
      <c r="AJ155" s="5" t="s">
        <v>9084</v>
      </c>
      <c r="AK155" s="5" t="s">
        <v>9084</v>
      </c>
      <c r="AL155" s="5" t="s">
        <v>9084</v>
      </c>
      <c r="AM155" s="5" t="s">
        <v>9084</v>
      </c>
      <c r="AN155" s="5" t="s">
        <v>9084</v>
      </c>
      <c r="AO155" s="5" t="s">
        <v>9084</v>
      </c>
      <c r="AP155" s="5" t="s">
        <v>10543</v>
      </c>
      <c r="AQ155" s="5" t="s">
        <v>9084</v>
      </c>
      <c r="AR155" s="5" t="s">
        <v>9084</v>
      </c>
      <c r="AS155" s="5" t="s">
        <v>9084</v>
      </c>
      <c r="AT155" s="5" t="s">
        <v>9084</v>
      </c>
      <c r="AU155" s="5" t="s">
        <v>9084</v>
      </c>
      <c r="AV155" s="5">
        <v>2024</v>
      </c>
      <c r="AW155" s="5">
        <v>38</v>
      </c>
      <c r="AX155" s="5">
        <v>4</v>
      </c>
      <c r="AY155" s="5" t="s">
        <v>9084</v>
      </c>
      <c r="AZ155" s="5" t="s">
        <v>9084</v>
      </c>
      <c r="BA155" s="5" t="s">
        <v>9084</v>
      </c>
      <c r="BB155" s="5" t="s">
        <v>9084</v>
      </c>
      <c r="BC155" s="5" t="s">
        <v>9084</v>
      </c>
      <c r="BD155" s="5" t="s">
        <v>9084</v>
      </c>
      <c r="BE155" s="5" t="s">
        <v>9084</v>
      </c>
      <c r="BF155" s="5" t="s">
        <v>9084</v>
      </c>
      <c r="BG155" s="5" t="s">
        <v>9084</v>
      </c>
      <c r="BH155" s="5" t="s">
        <v>9084</v>
      </c>
      <c r="BI155" s="5" t="s">
        <v>9084</v>
      </c>
      <c r="BJ155" s="5" t="s">
        <v>9084</v>
      </c>
      <c r="BK155" s="5" t="s">
        <v>9084</v>
      </c>
      <c r="BL155" s="5" t="s">
        <v>9084</v>
      </c>
      <c r="BM155" s="5" t="s">
        <v>9084</v>
      </c>
      <c r="BN155" s="5" t="s">
        <v>9084</v>
      </c>
      <c r="BO155" s="5" t="s">
        <v>9084</v>
      </c>
      <c r="BP155" s="5" t="s">
        <v>9084</v>
      </c>
      <c r="BQ155" s="5" t="s">
        <v>9084</v>
      </c>
      <c r="BR155" s="5" t="s">
        <v>9084</v>
      </c>
      <c r="BS155" s="5" t="s">
        <v>9084</v>
      </c>
      <c r="BT155" s="5" t="s">
        <v>10542</v>
      </c>
      <c r="BU155" s="5" t="str">
        <f>HYPERLINK("https%3A%2F%2Fwww.webofscience.com%2Fwos%2Fwoscc%2Ffull-record%2FWOS:001344167300018","View Full Record in Web of Science")</f>
        <v>View Full Record in Web of Science</v>
      </c>
    </row>
    <row r="156" spans="1:73" x14ac:dyDescent="0.35">
      <c r="A156" s="5" t="s">
        <v>11761</v>
      </c>
      <c r="B156" s="5" t="s">
        <v>9095</v>
      </c>
      <c r="C156" s="5" t="s">
        <v>10541</v>
      </c>
      <c r="D156" s="5" t="s">
        <v>9084</v>
      </c>
      <c r="E156" s="5" t="s">
        <v>9084</v>
      </c>
      <c r="F156" s="5" t="s">
        <v>9084</v>
      </c>
      <c r="G156" s="5" t="s">
        <v>3791</v>
      </c>
      <c r="H156" s="5" t="s">
        <v>9084</v>
      </c>
      <c r="I156" s="5" t="s">
        <v>9084</v>
      </c>
      <c r="J156" s="5" t="s">
        <v>3790</v>
      </c>
      <c r="K156" s="5" t="s">
        <v>10540</v>
      </c>
      <c r="L156" s="5" t="s">
        <v>9084</v>
      </c>
      <c r="M156" s="5" t="s">
        <v>9084</v>
      </c>
      <c r="N156" s="5" t="s">
        <v>9084</v>
      </c>
      <c r="O156" s="5" t="s">
        <v>9084</v>
      </c>
      <c r="P156" s="5" t="s">
        <v>9084</v>
      </c>
      <c r="Q156" s="5" t="s">
        <v>9084</v>
      </c>
      <c r="R156" s="5" t="s">
        <v>9084</v>
      </c>
      <c r="S156" s="5" t="s">
        <v>9084</v>
      </c>
      <c r="T156" s="5" t="s">
        <v>9084</v>
      </c>
      <c r="U156" s="5" t="s">
        <v>9084</v>
      </c>
      <c r="V156" s="5" t="s">
        <v>9084</v>
      </c>
      <c r="W156" s="5" t="s">
        <v>3787</v>
      </c>
      <c r="X156" s="5" t="s">
        <v>9084</v>
      </c>
      <c r="Y156" s="5" t="s">
        <v>9084</v>
      </c>
      <c r="Z156" s="5" t="s">
        <v>9084</v>
      </c>
      <c r="AA156" s="5" t="s">
        <v>9084</v>
      </c>
      <c r="AB156" s="5" t="s">
        <v>10539</v>
      </c>
      <c r="AC156" s="5" t="s">
        <v>10538</v>
      </c>
      <c r="AD156" s="5" t="s">
        <v>9084</v>
      </c>
      <c r="AE156" s="5" t="s">
        <v>9084</v>
      </c>
      <c r="AF156" s="5" t="s">
        <v>9084</v>
      </c>
      <c r="AG156" s="5" t="s">
        <v>9084</v>
      </c>
      <c r="AH156" s="5" t="s">
        <v>9084</v>
      </c>
      <c r="AI156" s="5" t="s">
        <v>9084</v>
      </c>
      <c r="AJ156" s="5" t="s">
        <v>9084</v>
      </c>
      <c r="AK156" s="5" t="s">
        <v>9084</v>
      </c>
      <c r="AL156" s="5" t="s">
        <v>9084</v>
      </c>
      <c r="AM156" s="5" t="s">
        <v>9084</v>
      </c>
      <c r="AN156" s="5" t="s">
        <v>9084</v>
      </c>
      <c r="AO156" s="5" t="s">
        <v>9084</v>
      </c>
      <c r="AP156" s="5" t="s">
        <v>10537</v>
      </c>
      <c r="AQ156" s="5" t="s">
        <v>10536</v>
      </c>
      <c r="AR156" s="5" t="s">
        <v>9084</v>
      </c>
      <c r="AS156" s="5" t="s">
        <v>9084</v>
      </c>
      <c r="AT156" s="5" t="s">
        <v>9084</v>
      </c>
      <c r="AU156" s="5" t="s">
        <v>9228</v>
      </c>
      <c r="AV156" s="5">
        <v>2022</v>
      </c>
      <c r="AW156" s="5">
        <v>44</v>
      </c>
      <c r="AX156" s="5">
        <v>3</v>
      </c>
      <c r="AY156" s="5" t="s">
        <v>9084</v>
      </c>
      <c r="AZ156" s="5" t="s">
        <v>9084</v>
      </c>
      <c r="BA156" s="5" t="s">
        <v>9084</v>
      </c>
      <c r="BB156" s="5" t="s">
        <v>9084</v>
      </c>
      <c r="BC156" s="5" t="s">
        <v>9084</v>
      </c>
      <c r="BD156" s="5" t="s">
        <v>9084</v>
      </c>
      <c r="BE156" s="5">
        <v>101160</v>
      </c>
      <c r="BF156" s="5" t="s">
        <v>8105</v>
      </c>
      <c r="BG156" s="5" t="str">
        <f>HYPERLINK("http://dx.doi.org/10.1016/j.lisr.2022.101160","http://dx.doi.org/10.1016/j.lisr.2022.101160")</f>
        <v>http://dx.doi.org/10.1016/j.lisr.2022.101160</v>
      </c>
      <c r="BH156" s="5" t="s">
        <v>9084</v>
      </c>
      <c r="BI156" s="5" t="s">
        <v>10535</v>
      </c>
      <c r="BJ156" s="5" t="s">
        <v>9084</v>
      </c>
      <c r="BK156" s="5" t="s">
        <v>9084</v>
      </c>
      <c r="BL156" s="5" t="s">
        <v>9084</v>
      </c>
      <c r="BM156" s="5" t="s">
        <v>9084</v>
      </c>
      <c r="BN156" s="5" t="s">
        <v>9084</v>
      </c>
      <c r="BO156" s="5" t="s">
        <v>9084</v>
      </c>
      <c r="BP156" s="5" t="s">
        <v>9084</v>
      </c>
      <c r="BQ156" s="5" t="s">
        <v>9084</v>
      </c>
      <c r="BR156" s="5" t="s">
        <v>9084</v>
      </c>
      <c r="BS156" s="5" t="s">
        <v>9084</v>
      </c>
      <c r="BT156" s="5" t="s">
        <v>10534</v>
      </c>
      <c r="BU156" s="5" t="str">
        <f>HYPERLINK("https%3A%2F%2Fwww.webofscience.com%2Fwos%2Fwoscc%2Ffull-record%2FWOS:000814635300001","View Full Record in Web of Science")</f>
        <v>View Full Record in Web of Science</v>
      </c>
    </row>
    <row r="157" spans="1:73" x14ac:dyDescent="0.35">
      <c r="A157" s="5" t="s">
        <v>11761</v>
      </c>
      <c r="B157" s="5" t="s">
        <v>9095</v>
      </c>
      <c r="C157" s="5" t="s">
        <v>10533</v>
      </c>
      <c r="D157" s="5" t="s">
        <v>9084</v>
      </c>
      <c r="E157" s="5" t="s">
        <v>9084</v>
      </c>
      <c r="F157" s="5" t="s">
        <v>9084</v>
      </c>
      <c r="G157" s="5" t="s">
        <v>10532</v>
      </c>
      <c r="H157" s="5" t="s">
        <v>9084</v>
      </c>
      <c r="I157" s="5" t="s">
        <v>9084</v>
      </c>
      <c r="J157" s="5" t="s">
        <v>3074</v>
      </c>
      <c r="K157" s="5" t="s">
        <v>10531</v>
      </c>
      <c r="L157" s="5" t="s">
        <v>9084</v>
      </c>
      <c r="M157" s="5" t="s">
        <v>9084</v>
      </c>
      <c r="N157" s="5" t="s">
        <v>9084</v>
      </c>
      <c r="O157" s="5" t="s">
        <v>9084</v>
      </c>
      <c r="P157" s="5" t="s">
        <v>9084</v>
      </c>
      <c r="Q157" s="5" t="s">
        <v>9084</v>
      </c>
      <c r="R157" s="5" t="s">
        <v>9084</v>
      </c>
      <c r="S157" s="5" t="s">
        <v>9084</v>
      </c>
      <c r="T157" s="5" t="s">
        <v>9084</v>
      </c>
      <c r="U157" s="5" t="s">
        <v>9084</v>
      </c>
      <c r="V157" s="5" t="s">
        <v>9084</v>
      </c>
      <c r="W157" s="5" t="s">
        <v>10530</v>
      </c>
      <c r="X157" s="5" t="s">
        <v>9084</v>
      </c>
      <c r="Y157" s="5" t="s">
        <v>9084</v>
      </c>
      <c r="Z157" s="5" t="s">
        <v>9084</v>
      </c>
      <c r="AA157" s="5" t="s">
        <v>9084</v>
      </c>
      <c r="AB157" s="5" t="s">
        <v>10529</v>
      </c>
      <c r="AC157" s="5" t="s">
        <v>10528</v>
      </c>
      <c r="AD157" s="5" t="s">
        <v>9084</v>
      </c>
      <c r="AE157" s="5" t="s">
        <v>9084</v>
      </c>
      <c r="AF157" s="5" t="s">
        <v>9084</v>
      </c>
      <c r="AG157" s="5" t="s">
        <v>9084</v>
      </c>
      <c r="AH157" s="5" t="s">
        <v>9084</v>
      </c>
      <c r="AI157" s="5" t="s">
        <v>9084</v>
      </c>
      <c r="AJ157" s="5" t="s">
        <v>9084</v>
      </c>
      <c r="AK157" s="5" t="s">
        <v>9084</v>
      </c>
      <c r="AL157" s="5" t="s">
        <v>9084</v>
      </c>
      <c r="AM157" s="5" t="s">
        <v>9084</v>
      </c>
      <c r="AN157" s="5" t="s">
        <v>9084</v>
      </c>
      <c r="AO157" s="5" t="s">
        <v>9084</v>
      </c>
      <c r="AP157" s="5" t="s">
        <v>9084</v>
      </c>
      <c r="AQ157" s="5" t="s">
        <v>10527</v>
      </c>
      <c r="AR157" s="5" t="s">
        <v>9084</v>
      </c>
      <c r="AS157" s="5" t="s">
        <v>9084</v>
      </c>
      <c r="AT157" s="5" t="s">
        <v>9084</v>
      </c>
      <c r="AU157" s="5" t="s">
        <v>9466</v>
      </c>
      <c r="AV157" s="5">
        <v>2023</v>
      </c>
      <c r="AW157" s="5">
        <v>5</v>
      </c>
      <c r="AX157" s="5">
        <v>2</v>
      </c>
      <c r="AY157" s="5" t="s">
        <v>9084</v>
      </c>
      <c r="AZ157" s="5" t="s">
        <v>9084</v>
      </c>
      <c r="BA157" s="5" t="s">
        <v>9084</v>
      </c>
      <c r="BB157" s="5" t="s">
        <v>9084</v>
      </c>
      <c r="BC157" s="5" t="s">
        <v>10526</v>
      </c>
      <c r="BD157" s="5" t="s">
        <v>10525</v>
      </c>
      <c r="BE157" s="5" t="s">
        <v>9084</v>
      </c>
      <c r="BF157" s="5" t="s">
        <v>7693</v>
      </c>
      <c r="BG157" s="5" t="str">
        <f>HYPERLINK("http://dx.doi.org/10.1016/S2589-7500(22)00195-9","http://dx.doi.org/10.1016/S2589-7500(22)00195-9")</f>
        <v>http://dx.doi.org/10.1016/S2589-7500(22)00195-9</v>
      </c>
      <c r="BH157" s="5" t="s">
        <v>9084</v>
      </c>
      <c r="BI157" s="5" t="s">
        <v>9084</v>
      </c>
      <c r="BJ157" s="5" t="s">
        <v>9084</v>
      </c>
      <c r="BK157" s="5" t="s">
        <v>9084</v>
      </c>
      <c r="BL157" s="5" t="s">
        <v>9084</v>
      </c>
      <c r="BM157" s="5" t="s">
        <v>9084</v>
      </c>
      <c r="BN157" s="5" t="s">
        <v>9084</v>
      </c>
      <c r="BO157" s="5">
        <v>36707190</v>
      </c>
      <c r="BP157" s="5" t="s">
        <v>9084</v>
      </c>
      <c r="BQ157" s="5" t="s">
        <v>9084</v>
      </c>
      <c r="BR157" s="5" t="s">
        <v>9084</v>
      </c>
      <c r="BS157" s="5" t="s">
        <v>9084</v>
      </c>
      <c r="BT157" s="5" t="s">
        <v>10524</v>
      </c>
      <c r="BU157" s="5" t="str">
        <f>HYPERLINK("https%3A%2F%2Fwww.webofscience.com%2Fwos%2Fwoscc%2Ffull-record%2FWOS:000992263100001","View Full Record in Web of Science")</f>
        <v>View Full Record in Web of Science</v>
      </c>
    </row>
    <row r="158" spans="1:73" x14ac:dyDescent="0.35">
      <c r="A158" s="5" t="s">
        <v>11761</v>
      </c>
      <c r="B158" s="5" t="s">
        <v>9095</v>
      </c>
      <c r="C158" s="5" t="s">
        <v>10523</v>
      </c>
      <c r="D158" s="5" t="s">
        <v>9084</v>
      </c>
      <c r="E158" s="5" t="s">
        <v>9084</v>
      </c>
      <c r="F158" s="5" t="s">
        <v>9084</v>
      </c>
      <c r="G158" s="5" t="s">
        <v>3852</v>
      </c>
      <c r="H158" s="5" t="s">
        <v>9084</v>
      </c>
      <c r="I158" s="5" t="s">
        <v>9084</v>
      </c>
      <c r="J158" s="5" t="s">
        <v>3851</v>
      </c>
      <c r="K158" s="5" t="s">
        <v>10522</v>
      </c>
      <c r="L158" s="5" t="s">
        <v>9084</v>
      </c>
      <c r="M158" s="5" t="s">
        <v>9084</v>
      </c>
      <c r="N158" s="5" t="s">
        <v>9084</v>
      </c>
      <c r="O158" s="5" t="s">
        <v>9084</v>
      </c>
      <c r="P158" s="5" t="s">
        <v>9084</v>
      </c>
      <c r="Q158" s="5" t="s">
        <v>9084</v>
      </c>
      <c r="R158" s="5" t="s">
        <v>9084</v>
      </c>
      <c r="S158" s="5" t="s">
        <v>9084</v>
      </c>
      <c r="T158" s="5" t="s">
        <v>9084</v>
      </c>
      <c r="U158" s="5" t="s">
        <v>9084</v>
      </c>
      <c r="V158" s="5" t="s">
        <v>9084</v>
      </c>
      <c r="W158" s="5" t="s">
        <v>10521</v>
      </c>
      <c r="X158" s="5" t="s">
        <v>9084</v>
      </c>
      <c r="Y158" s="5" t="s">
        <v>9084</v>
      </c>
      <c r="Z158" s="5" t="s">
        <v>9084</v>
      </c>
      <c r="AA158" s="5" t="s">
        <v>9084</v>
      </c>
      <c r="AB158" s="5" t="s">
        <v>10520</v>
      </c>
      <c r="AC158" s="5" t="s">
        <v>10519</v>
      </c>
      <c r="AD158" s="5" t="s">
        <v>9084</v>
      </c>
      <c r="AE158" s="5" t="s">
        <v>9084</v>
      </c>
      <c r="AF158" s="5" t="s">
        <v>9084</v>
      </c>
      <c r="AG158" s="5" t="s">
        <v>9084</v>
      </c>
      <c r="AH158" s="5" t="s">
        <v>9084</v>
      </c>
      <c r="AI158" s="5" t="s">
        <v>9084</v>
      </c>
      <c r="AJ158" s="5" t="s">
        <v>9084</v>
      </c>
      <c r="AK158" s="5" t="s">
        <v>9084</v>
      </c>
      <c r="AL158" s="5" t="s">
        <v>9084</v>
      </c>
      <c r="AM158" s="5" t="s">
        <v>9084</v>
      </c>
      <c r="AN158" s="5" t="s">
        <v>9084</v>
      </c>
      <c r="AO158" s="5" t="s">
        <v>9084</v>
      </c>
      <c r="AP158" s="5" t="s">
        <v>10518</v>
      </c>
      <c r="AQ158" s="5" t="s">
        <v>10517</v>
      </c>
      <c r="AR158" s="5" t="s">
        <v>9084</v>
      </c>
      <c r="AS158" s="5" t="s">
        <v>9084</v>
      </c>
      <c r="AT158" s="5" t="s">
        <v>9084</v>
      </c>
      <c r="AU158" s="5" t="s">
        <v>10516</v>
      </c>
      <c r="AV158" s="5">
        <v>2022</v>
      </c>
      <c r="AW158" s="5">
        <v>110</v>
      </c>
      <c r="AX158" s="5">
        <v>4</v>
      </c>
      <c r="AY158" s="5" t="s">
        <v>9084</v>
      </c>
      <c r="AZ158" s="5" t="s">
        <v>9084</v>
      </c>
      <c r="BA158" s="5" t="s">
        <v>9084</v>
      </c>
      <c r="BB158" s="5" t="s">
        <v>9084</v>
      </c>
      <c r="BC158" s="5">
        <v>600</v>
      </c>
      <c r="BD158" s="5">
        <v>612</v>
      </c>
      <c r="BE158" s="5" t="s">
        <v>9084</v>
      </c>
      <c r="BF158" s="5" t="s">
        <v>6703</v>
      </c>
      <c r="BG158" s="5" t="str">
        <f>HYPERLINK("http://dx.doi.org/10.1016/j.neuron.2021.11.017","http://dx.doi.org/10.1016/j.neuron.2021.11.017")</f>
        <v>http://dx.doi.org/10.1016/j.neuron.2021.11.017</v>
      </c>
      <c r="BH158" s="5" t="s">
        <v>9084</v>
      </c>
      <c r="BI158" s="5" t="s">
        <v>9920</v>
      </c>
      <c r="BJ158" s="5" t="s">
        <v>9084</v>
      </c>
      <c r="BK158" s="5" t="s">
        <v>9084</v>
      </c>
      <c r="BL158" s="5" t="s">
        <v>9084</v>
      </c>
      <c r="BM158" s="5" t="s">
        <v>9084</v>
      </c>
      <c r="BN158" s="5" t="s">
        <v>9084</v>
      </c>
      <c r="BO158" s="5">
        <v>34914921</v>
      </c>
      <c r="BP158" s="5" t="s">
        <v>9084</v>
      </c>
      <c r="BQ158" s="5" t="s">
        <v>9084</v>
      </c>
      <c r="BR158" s="5" t="s">
        <v>9084</v>
      </c>
      <c r="BS158" s="5" t="s">
        <v>9084</v>
      </c>
      <c r="BT158" s="5" t="s">
        <v>10515</v>
      </c>
      <c r="BU158" s="5" t="str">
        <f>HYPERLINK("https%3A%2F%2Fwww.webofscience.com%2Fwos%2Fwoscc%2Ffull-record%2FWOS:000760358600010","View Full Record in Web of Science")</f>
        <v>View Full Record in Web of Science</v>
      </c>
    </row>
    <row r="159" spans="1:73" x14ac:dyDescent="0.35">
      <c r="A159" s="5" t="s">
        <v>11761</v>
      </c>
      <c r="B159" s="5" t="s">
        <v>9095</v>
      </c>
      <c r="C159" s="5" t="s">
        <v>10514</v>
      </c>
      <c r="D159" s="5" t="s">
        <v>9084</v>
      </c>
      <c r="E159" s="5" t="s">
        <v>9084</v>
      </c>
      <c r="F159" s="5" t="s">
        <v>9084</v>
      </c>
      <c r="G159" s="5" t="s">
        <v>10513</v>
      </c>
      <c r="H159" s="5" t="s">
        <v>9084</v>
      </c>
      <c r="I159" s="5" t="s">
        <v>9084</v>
      </c>
      <c r="J159" s="5" t="s">
        <v>6286</v>
      </c>
      <c r="K159" s="5" t="s">
        <v>10512</v>
      </c>
      <c r="L159" s="5" t="s">
        <v>9084</v>
      </c>
      <c r="M159" s="5" t="s">
        <v>9084</v>
      </c>
      <c r="N159" s="5" t="s">
        <v>9084</v>
      </c>
      <c r="O159" s="5" t="s">
        <v>9084</v>
      </c>
      <c r="P159" s="5" t="s">
        <v>9084</v>
      </c>
      <c r="Q159" s="5" t="s">
        <v>9084</v>
      </c>
      <c r="R159" s="5" t="s">
        <v>9084</v>
      </c>
      <c r="S159" s="5" t="s">
        <v>9084</v>
      </c>
      <c r="T159" s="5" t="s">
        <v>9084</v>
      </c>
      <c r="U159" s="5" t="s">
        <v>9084</v>
      </c>
      <c r="V159" s="5" t="s">
        <v>9084</v>
      </c>
      <c r="W159" s="5" t="s">
        <v>10511</v>
      </c>
      <c r="X159" s="5" t="s">
        <v>9084</v>
      </c>
      <c r="Y159" s="5" t="s">
        <v>9084</v>
      </c>
      <c r="Z159" s="5" t="s">
        <v>9084</v>
      </c>
      <c r="AA159" s="5" t="s">
        <v>9084</v>
      </c>
      <c r="AB159" s="5" t="s">
        <v>10510</v>
      </c>
      <c r="AC159" s="5" t="s">
        <v>10509</v>
      </c>
      <c r="AD159" s="5" t="s">
        <v>9084</v>
      </c>
      <c r="AE159" s="5" t="s">
        <v>9084</v>
      </c>
      <c r="AF159" s="5" t="s">
        <v>9084</v>
      </c>
      <c r="AG159" s="5" t="s">
        <v>9084</v>
      </c>
      <c r="AH159" s="5" t="s">
        <v>9084</v>
      </c>
      <c r="AI159" s="5" t="s">
        <v>9084</v>
      </c>
      <c r="AJ159" s="5" t="s">
        <v>9084</v>
      </c>
      <c r="AK159" s="5" t="s">
        <v>9084</v>
      </c>
      <c r="AL159" s="5" t="s">
        <v>9084</v>
      </c>
      <c r="AM159" s="5" t="s">
        <v>9084</v>
      </c>
      <c r="AN159" s="5" t="s">
        <v>9084</v>
      </c>
      <c r="AO159" s="5" t="s">
        <v>9084</v>
      </c>
      <c r="AP159" s="5" t="s">
        <v>10508</v>
      </c>
      <c r="AQ159" s="5" t="s">
        <v>10507</v>
      </c>
      <c r="AR159" s="5" t="s">
        <v>9084</v>
      </c>
      <c r="AS159" s="5" t="s">
        <v>9084</v>
      </c>
      <c r="AT159" s="5" t="s">
        <v>9084</v>
      </c>
      <c r="AU159" s="5" t="s">
        <v>9696</v>
      </c>
      <c r="AV159" s="5">
        <v>2018</v>
      </c>
      <c r="AW159" s="5">
        <v>43</v>
      </c>
      <c r="AX159" s="5">
        <v>9</v>
      </c>
      <c r="AY159" s="5" t="s">
        <v>9084</v>
      </c>
      <c r="AZ159" s="5" t="s">
        <v>9084</v>
      </c>
      <c r="BA159" s="5" t="s">
        <v>9084</v>
      </c>
      <c r="BB159" s="5" t="s">
        <v>9084</v>
      </c>
      <c r="BC159" s="5">
        <v>683</v>
      </c>
      <c r="BD159" s="5">
        <v>689</v>
      </c>
      <c r="BE159" s="5" t="s">
        <v>9084</v>
      </c>
      <c r="BF159" s="5" t="s">
        <v>6284</v>
      </c>
      <c r="BG159" s="5" t="str">
        <f>HYPERLINK("http://dx.doi.org/10.1557/mrs.2018.204","http://dx.doi.org/10.1557/mrs.2018.204")</f>
        <v>http://dx.doi.org/10.1557/mrs.2018.204</v>
      </c>
      <c r="BH159" s="5" t="s">
        <v>9084</v>
      </c>
      <c r="BI159" s="5" t="s">
        <v>9084</v>
      </c>
      <c r="BJ159" s="5" t="s">
        <v>9084</v>
      </c>
      <c r="BK159" s="5" t="s">
        <v>9084</v>
      </c>
      <c r="BL159" s="5" t="s">
        <v>9084</v>
      </c>
      <c r="BM159" s="5" t="s">
        <v>9084</v>
      </c>
      <c r="BN159" s="5" t="s">
        <v>9084</v>
      </c>
      <c r="BO159" s="5" t="s">
        <v>9084</v>
      </c>
      <c r="BP159" s="5" t="s">
        <v>9084</v>
      </c>
      <c r="BQ159" s="5" t="s">
        <v>9084</v>
      </c>
      <c r="BR159" s="5" t="s">
        <v>9084</v>
      </c>
      <c r="BS159" s="5" t="s">
        <v>9084</v>
      </c>
      <c r="BT159" s="5" t="s">
        <v>10506</v>
      </c>
      <c r="BU159" s="5" t="str">
        <f>HYPERLINK("https%3A%2F%2Fwww.webofscience.com%2Fwos%2Fwoscc%2Ffull-record%2FWOS:000449303500014","View Full Record in Web of Science")</f>
        <v>View Full Record in Web of Science</v>
      </c>
    </row>
    <row r="160" spans="1:73" x14ac:dyDescent="0.35">
      <c r="A160" s="5" t="s">
        <v>11761</v>
      </c>
      <c r="B160" s="5" t="s">
        <v>9095</v>
      </c>
      <c r="C160" s="5" t="s">
        <v>10505</v>
      </c>
      <c r="D160" s="5" t="s">
        <v>9084</v>
      </c>
      <c r="E160" s="5" t="s">
        <v>9084</v>
      </c>
      <c r="F160" s="5" t="s">
        <v>9084</v>
      </c>
      <c r="G160" s="5" t="s">
        <v>10504</v>
      </c>
      <c r="H160" s="5" t="s">
        <v>9084</v>
      </c>
      <c r="I160" s="5" t="s">
        <v>9084</v>
      </c>
      <c r="J160" s="5" t="s">
        <v>8973</v>
      </c>
      <c r="K160" s="5" t="s">
        <v>10503</v>
      </c>
      <c r="L160" s="5" t="s">
        <v>9084</v>
      </c>
      <c r="M160" s="5" t="s">
        <v>9084</v>
      </c>
      <c r="N160" s="5" t="s">
        <v>9084</v>
      </c>
      <c r="O160" s="5" t="s">
        <v>9084</v>
      </c>
      <c r="P160" s="5" t="s">
        <v>9084</v>
      </c>
      <c r="Q160" s="5" t="s">
        <v>9084</v>
      </c>
      <c r="R160" s="5" t="s">
        <v>9084</v>
      </c>
      <c r="S160" s="5" t="s">
        <v>9084</v>
      </c>
      <c r="T160" s="5" t="s">
        <v>9084</v>
      </c>
      <c r="U160" s="5" t="s">
        <v>9084</v>
      </c>
      <c r="V160" s="5" t="s">
        <v>9084</v>
      </c>
      <c r="W160" s="5" t="s">
        <v>10502</v>
      </c>
      <c r="X160" s="5" t="s">
        <v>9084</v>
      </c>
      <c r="Y160" s="5" t="s">
        <v>9084</v>
      </c>
      <c r="Z160" s="5" t="s">
        <v>9084</v>
      </c>
      <c r="AA160" s="5" t="s">
        <v>9084</v>
      </c>
      <c r="AB160" s="5" t="s">
        <v>9084</v>
      </c>
      <c r="AC160" s="5" t="s">
        <v>10501</v>
      </c>
      <c r="AD160" s="5" t="s">
        <v>9084</v>
      </c>
      <c r="AE160" s="5" t="s">
        <v>9084</v>
      </c>
      <c r="AF160" s="5" t="s">
        <v>9084</v>
      </c>
      <c r="AG160" s="5" t="s">
        <v>9084</v>
      </c>
      <c r="AH160" s="5" t="s">
        <v>9084</v>
      </c>
      <c r="AI160" s="5" t="s">
        <v>9084</v>
      </c>
      <c r="AJ160" s="5" t="s">
        <v>9084</v>
      </c>
      <c r="AK160" s="5" t="s">
        <v>9084</v>
      </c>
      <c r="AL160" s="5" t="s">
        <v>9084</v>
      </c>
      <c r="AM160" s="5" t="s">
        <v>9084</v>
      </c>
      <c r="AN160" s="5" t="s">
        <v>9084</v>
      </c>
      <c r="AO160" s="5" t="s">
        <v>9084</v>
      </c>
      <c r="AP160" s="5" t="s">
        <v>10500</v>
      </c>
      <c r="AQ160" s="5" t="s">
        <v>10499</v>
      </c>
      <c r="AR160" s="5" t="s">
        <v>9084</v>
      </c>
      <c r="AS160" s="5" t="s">
        <v>9084</v>
      </c>
      <c r="AT160" s="5" t="s">
        <v>9084</v>
      </c>
      <c r="AU160" s="5" t="s">
        <v>9500</v>
      </c>
      <c r="AV160" s="5">
        <v>2023</v>
      </c>
      <c r="AW160" s="5">
        <v>33</v>
      </c>
      <c r="AX160" s="5">
        <v>1</v>
      </c>
      <c r="AY160" s="5" t="s">
        <v>9084</v>
      </c>
      <c r="AZ160" s="5" t="s">
        <v>9084</v>
      </c>
      <c r="BA160" s="5" t="s">
        <v>9084</v>
      </c>
      <c r="BB160" s="5" t="s">
        <v>9084</v>
      </c>
      <c r="BC160" s="5" t="s">
        <v>9084</v>
      </c>
      <c r="BD160" s="5" t="s">
        <v>9084</v>
      </c>
      <c r="BE160" s="5">
        <v>28</v>
      </c>
      <c r="BF160" s="5" t="s">
        <v>8972</v>
      </c>
      <c r="BG160" s="5" t="str">
        <f>HYPERLINK("http://dx.doi.org/10.1007/s12525-023-00646-3","http://dx.doi.org/10.1007/s12525-023-00646-3")</f>
        <v>http://dx.doi.org/10.1007/s12525-023-00646-3</v>
      </c>
      <c r="BH160" s="5" t="s">
        <v>9084</v>
      </c>
      <c r="BI160" s="5" t="s">
        <v>9084</v>
      </c>
      <c r="BJ160" s="5" t="s">
        <v>9084</v>
      </c>
      <c r="BK160" s="5" t="s">
        <v>9084</v>
      </c>
      <c r="BL160" s="5" t="s">
        <v>9084</v>
      </c>
      <c r="BM160" s="5" t="s">
        <v>9084</v>
      </c>
      <c r="BN160" s="5" t="s">
        <v>9084</v>
      </c>
      <c r="BO160" s="5" t="s">
        <v>9084</v>
      </c>
      <c r="BP160" s="5" t="s">
        <v>9084</v>
      </c>
      <c r="BQ160" s="5" t="s">
        <v>9084</v>
      </c>
      <c r="BR160" s="5" t="s">
        <v>9084</v>
      </c>
      <c r="BS160" s="5" t="s">
        <v>9084</v>
      </c>
      <c r="BT160" s="5" t="s">
        <v>10498</v>
      </c>
      <c r="BU160" s="5" t="str">
        <f>HYPERLINK("https%3A%2F%2Fwww.webofscience.com%2Fwos%2Fwoscc%2Ffull-record%2FWOS:000999821100001","View Full Record in Web of Science")</f>
        <v>View Full Record in Web of Science</v>
      </c>
    </row>
    <row r="161" spans="1:73" x14ac:dyDescent="0.35">
      <c r="A161" s="5" t="s">
        <v>11761</v>
      </c>
      <c r="B161" s="5" t="s">
        <v>9095</v>
      </c>
      <c r="C161" s="5" t="s">
        <v>10497</v>
      </c>
      <c r="D161" s="5" t="s">
        <v>9084</v>
      </c>
      <c r="E161" s="5" t="s">
        <v>9084</v>
      </c>
      <c r="F161" s="5" t="s">
        <v>9084</v>
      </c>
      <c r="G161" s="5" t="s">
        <v>10496</v>
      </c>
      <c r="H161" s="5" t="s">
        <v>9084</v>
      </c>
      <c r="I161" s="5" t="s">
        <v>9084</v>
      </c>
      <c r="J161" s="5" t="s">
        <v>4671</v>
      </c>
      <c r="K161" s="5" t="s">
        <v>10495</v>
      </c>
      <c r="L161" s="5" t="s">
        <v>9084</v>
      </c>
      <c r="M161" s="5" t="s">
        <v>9084</v>
      </c>
      <c r="N161" s="5" t="s">
        <v>9084</v>
      </c>
      <c r="O161" s="5" t="s">
        <v>9084</v>
      </c>
      <c r="P161" s="5" t="s">
        <v>9084</v>
      </c>
      <c r="Q161" s="5" t="s">
        <v>9084</v>
      </c>
      <c r="R161" s="5" t="s">
        <v>9084</v>
      </c>
      <c r="S161" s="5" t="s">
        <v>9084</v>
      </c>
      <c r="T161" s="5" t="s">
        <v>9084</v>
      </c>
      <c r="U161" s="5" t="s">
        <v>9084</v>
      </c>
      <c r="V161" s="5" t="s">
        <v>9084</v>
      </c>
      <c r="W161" s="5" t="s">
        <v>10494</v>
      </c>
      <c r="X161" s="5" t="s">
        <v>9084</v>
      </c>
      <c r="Y161" s="5" t="s">
        <v>9084</v>
      </c>
      <c r="Z161" s="5" t="s">
        <v>9084</v>
      </c>
      <c r="AA161" s="5" t="s">
        <v>9084</v>
      </c>
      <c r="AB161" s="5" t="s">
        <v>10493</v>
      </c>
      <c r="AC161" s="5" t="s">
        <v>10492</v>
      </c>
      <c r="AD161" s="5" t="s">
        <v>9084</v>
      </c>
      <c r="AE161" s="5" t="s">
        <v>9084</v>
      </c>
      <c r="AF161" s="5" t="s">
        <v>9084</v>
      </c>
      <c r="AG161" s="5" t="s">
        <v>9084</v>
      </c>
      <c r="AH161" s="5" t="s">
        <v>9084</v>
      </c>
      <c r="AI161" s="5" t="s">
        <v>9084</v>
      </c>
      <c r="AJ161" s="5" t="s">
        <v>9084</v>
      </c>
      <c r="AK161" s="5" t="s">
        <v>9084</v>
      </c>
      <c r="AL161" s="5" t="s">
        <v>9084</v>
      </c>
      <c r="AM161" s="5" t="s">
        <v>9084</v>
      </c>
      <c r="AN161" s="5" t="s">
        <v>9084</v>
      </c>
      <c r="AO161" s="5" t="s">
        <v>9084</v>
      </c>
      <c r="AP161" s="5" t="s">
        <v>10491</v>
      </c>
      <c r="AQ161" s="5" t="s">
        <v>10490</v>
      </c>
      <c r="AR161" s="5" t="s">
        <v>9084</v>
      </c>
      <c r="AS161" s="5" t="s">
        <v>9084</v>
      </c>
      <c r="AT161" s="5" t="s">
        <v>9084</v>
      </c>
      <c r="AU161" s="5" t="s">
        <v>9466</v>
      </c>
      <c r="AV161" s="5">
        <v>2024</v>
      </c>
      <c r="AW161" s="5">
        <v>140</v>
      </c>
      <c r="AX161" s="5" t="s">
        <v>9084</v>
      </c>
      <c r="AY161" s="5" t="s">
        <v>9084</v>
      </c>
      <c r="AZ161" s="5" t="s">
        <v>9084</v>
      </c>
      <c r="BA161" s="5" t="s">
        <v>9084</v>
      </c>
      <c r="BB161" s="5" t="s">
        <v>9084</v>
      </c>
      <c r="BC161" s="5" t="s">
        <v>9084</v>
      </c>
      <c r="BD161" s="5" t="s">
        <v>9084</v>
      </c>
      <c r="BE161" s="5">
        <v>102991</v>
      </c>
      <c r="BF161" s="5" t="s">
        <v>8307</v>
      </c>
      <c r="BG161" s="5" t="str">
        <f>HYPERLINK("http://dx.doi.org/10.1016/j.jimonfin.2023.102991","http://dx.doi.org/10.1016/j.jimonfin.2023.102991")</f>
        <v>http://dx.doi.org/10.1016/j.jimonfin.2023.102991</v>
      </c>
      <c r="BH161" s="5" t="s">
        <v>9084</v>
      </c>
      <c r="BI161" s="5" t="s">
        <v>9545</v>
      </c>
      <c r="BJ161" s="5" t="s">
        <v>9084</v>
      </c>
      <c r="BK161" s="5" t="s">
        <v>9084</v>
      </c>
      <c r="BL161" s="5" t="s">
        <v>9084</v>
      </c>
      <c r="BM161" s="5" t="s">
        <v>9084</v>
      </c>
      <c r="BN161" s="5" t="s">
        <v>9084</v>
      </c>
      <c r="BO161" s="5" t="s">
        <v>9084</v>
      </c>
      <c r="BP161" s="5" t="s">
        <v>9084</v>
      </c>
      <c r="BQ161" s="5" t="s">
        <v>9084</v>
      </c>
      <c r="BR161" s="5" t="s">
        <v>9084</v>
      </c>
      <c r="BS161" s="5" t="s">
        <v>9084</v>
      </c>
      <c r="BT161" s="5" t="s">
        <v>10489</v>
      </c>
      <c r="BU161" s="5" t="str">
        <f>HYPERLINK("https%3A%2F%2Fwww.webofscience.com%2Fwos%2Fwoscc%2Ffull-record%2FWOS:001128608400001","View Full Record in Web of Science")</f>
        <v>View Full Record in Web of Science</v>
      </c>
    </row>
    <row r="162" spans="1:73" x14ac:dyDescent="0.35">
      <c r="A162" s="5" t="s">
        <v>11761</v>
      </c>
      <c r="B162" s="5" t="s">
        <v>9095</v>
      </c>
      <c r="C162" s="5" t="s">
        <v>10488</v>
      </c>
      <c r="D162" s="5" t="s">
        <v>9084</v>
      </c>
      <c r="E162" s="5" t="s">
        <v>9084</v>
      </c>
      <c r="F162" s="5" t="s">
        <v>9084</v>
      </c>
      <c r="G162" s="5" t="s">
        <v>3993</v>
      </c>
      <c r="H162" s="5" t="s">
        <v>9084</v>
      </c>
      <c r="I162" s="5" t="s">
        <v>9084</v>
      </c>
      <c r="J162" s="5" t="s">
        <v>3992</v>
      </c>
      <c r="K162" s="5" t="s">
        <v>10487</v>
      </c>
      <c r="L162" s="5" t="s">
        <v>9084</v>
      </c>
      <c r="M162" s="5" t="s">
        <v>9084</v>
      </c>
      <c r="N162" s="5" t="s">
        <v>9084</v>
      </c>
      <c r="O162" s="5" t="s">
        <v>9084</v>
      </c>
      <c r="P162" s="5" t="s">
        <v>9084</v>
      </c>
      <c r="Q162" s="5" t="s">
        <v>9084</v>
      </c>
      <c r="R162" s="5" t="s">
        <v>9084</v>
      </c>
      <c r="S162" s="5" t="s">
        <v>9084</v>
      </c>
      <c r="T162" s="5" t="s">
        <v>9084</v>
      </c>
      <c r="U162" s="5" t="s">
        <v>9084</v>
      </c>
      <c r="V162" s="5" t="s">
        <v>9084</v>
      </c>
      <c r="W162" s="5" t="s">
        <v>10486</v>
      </c>
      <c r="X162" s="5" t="s">
        <v>9084</v>
      </c>
      <c r="Y162" s="5" t="s">
        <v>9084</v>
      </c>
      <c r="Z162" s="5" t="s">
        <v>9084</v>
      </c>
      <c r="AA162" s="5" t="s">
        <v>9084</v>
      </c>
      <c r="AB162" s="5" t="s">
        <v>10485</v>
      </c>
      <c r="AC162" s="5" t="s">
        <v>10484</v>
      </c>
      <c r="AD162" s="5" t="s">
        <v>9084</v>
      </c>
      <c r="AE162" s="5" t="s">
        <v>9084</v>
      </c>
      <c r="AF162" s="5" t="s">
        <v>9084</v>
      </c>
      <c r="AG162" s="5" t="s">
        <v>9084</v>
      </c>
      <c r="AH162" s="5" t="s">
        <v>9084</v>
      </c>
      <c r="AI162" s="5" t="s">
        <v>9084</v>
      </c>
      <c r="AJ162" s="5" t="s">
        <v>9084</v>
      </c>
      <c r="AK162" s="5" t="s">
        <v>9084</v>
      </c>
      <c r="AL162" s="5" t="s">
        <v>9084</v>
      </c>
      <c r="AM162" s="5" t="s">
        <v>9084</v>
      </c>
      <c r="AN162" s="5" t="s">
        <v>9084</v>
      </c>
      <c r="AO162" s="5" t="s">
        <v>9084</v>
      </c>
      <c r="AP162" s="5" t="s">
        <v>10483</v>
      </c>
      <c r="AQ162" s="5" t="s">
        <v>9084</v>
      </c>
      <c r="AR162" s="5" t="s">
        <v>9084</v>
      </c>
      <c r="AS162" s="5" t="s">
        <v>9084</v>
      </c>
      <c r="AT162" s="5" t="s">
        <v>9084</v>
      </c>
      <c r="AU162" s="5" t="s">
        <v>9696</v>
      </c>
      <c r="AV162" s="5">
        <v>2021</v>
      </c>
      <c r="AW162" s="5">
        <v>33</v>
      </c>
      <c r="AX162" s="5" t="s">
        <v>9084</v>
      </c>
      <c r="AY162" s="5" t="s">
        <v>9084</v>
      </c>
      <c r="AZ162" s="5" t="s">
        <v>9084</v>
      </c>
      <c r="BA162" s="5" t="s">
        <v>9084</v>
      </c>
      <c r="BB162" s="5" t="s">
        <v>9084</v>
      </c>
      <c r="BC162" s="5" t="s">
        <v>9084</v>
      </c>
      <c r="BD162" s="5" t="s">
        <v>9084</v>
      </c>
      <c r="BE162" s="5">
        <v>100692</v>
      </c>
      <c r="BF162" s="5" t="s">
        <v>7060</v>
      </c>
      <c r="BG162" s="5" t="str">
        <f>HYPERLINK("http://dx.doi.org/10.1016/j.coche.2021.100692","http://dx.doi.org/10.1016/j.coche.2021.100692")</f>
        <v>http://dx.doi.org/10.1016/j.coche.2021.100692</v>
      </c>
      <c r="BH162" s="5" t="s">
        <v>9084</v>
      </c>
      <c r="BI162" s="5" t="s">
        <v>9209</v>
      </c>
      <c r="BJ162" s="5" t="s">
        <v>9084</v>
      </c>
      <c r="BK162" s="5" t="s">
        <v>9084</v>
      </c>
      <c r="BL162" s="5" t="s">
        <v>9084</v>
      </c>
      <c r="BM162" s="5" t="s">
        <v>9084</v>
      </c>
      <c r="BN162" s="5" t="s">
        <v>9084</v>
      </c>
      <c r="BO162" s="5" t="s">
        <v>9084</v>
      </c>
      <c r="BP162" s="5" t="s">
        <v>9084</v>
      </c>
      <c r="BQ162" s="5" t="s">
        <v>9084</v>
      </c>
      <c r="BR162" s="5" t="s">
        <v>9084</v>
      </c>
      <c r="BS162" s="5" t="s">
        <v>9084</v>
      </c>
      <c r="BT162" s="5" t="s">
        <v>10482</v>
      </c>
      <c r="BU162" s="5" t="str">
        <f>HYPERLINK("https%3A%2F%2Fwww.webofscience.com%2Fwos%2Fwoscc%2Ffull-record%2FWOS:000692246200010","View Full Record in Web of Science")</f>
        <v>View Full Record in Web of Science</v>
      </c>
    </row>
    <row r="163" spans="1:73" x14ac:dyDescent="0.35">
      <c r="A163" s="5" t="s">
        <v>11761</v>
      </c>
      <c r="B163" s="5" t="s">
        <v>9095</v>
      </c>
      <c r="C163" s="5" t="s">
        <v>10481</v>
      </c>
      <c r="D163" s="5" t="s">
        <v>9084</v>
      </c>
      <c r="E163" s="5" t="s">
        <v>9084</v>
      </c>
      <c r="F163" s="5" t="s">
        <v>9084</v>
      </c>
      <c r="G163" s="5" t="s">
        <v>10480</v>
      </c>
      <c r="H163" s="5" t="s">
        <v>9084</v>
      </c>
      <c r="I163" s="5" t="s">
        <v>9084</v>
      </c>
      <c r="J163" s="5" t="s">
        <v>6757</v>
      </c>
      <c r="K163" s="5" t="s">
        <v>10479</v>
      </c>
      <c r="L163" s="5" t="s">
        <v>9084</v>
      </c>
      <c r="M163" s="5" t="s">
        <v>9084</v>
      </c>
      <c r="N163" s="5" t="s">
        <v>9084</v>
      </c>
      <c r="O163" s="5" t="s">
        <v>9084</v>
      </c>
      <c r="P163" s="5" t="s">
        <v>9084</v>
      </c>
      <c r="Q163" s="5" t="s">
        <v>9084</v>
      </c>
      <c r="R163" s="5" t="s">
        <v>9084</v>
      </c>
      <c r="S163" s="5" t="s">
        <v>9084</v>
      </c>
      <c r="T163" s="5" t="s">
        <v>9084</v>
      </c>
      <c r="U163" s="5" t="s">
        <v>9084</v>
      </c>
      <c r="V163" s="5" t="s">
        <v>9084</v>
      </c>
      <c r="W163" s="5" t="s">
        <v>10478</v>
      </c>
      <c r="X163" s="5" t="s">
        <v>9084</v>
      </c>
      <c r="Y163" s="5" t="s">
        <v>9084</v>
      </c>
      <c r="Z163" s="5" t="s">
        <v>9084</v>
      </c>
      <c r="AA163" s="5" t="s">
        <v>9084</v>
      </c>
      <c r="AB163" s="5" t="s">
        <v>9084</v>
      </c>
      <c r="AC163" s="5" t="s">
        <v>10477</v>
      </c>
      <c r="AD163" s="5" t="s">
        <v>9084</v>
      </c>
      <c r="AE163" s="5" t="s">
        <v>9084</v>
      </c>
      <c r="AF163" s="5" t="s">
        <v>9084</v>
      </c>
      <c r="AG163" s="5" t="s">
        <v>9084</v>
      </c>
      <c r="AH163" s="5" t="s">
        <v>9084</v>
      </c>
      <c r="AI163" s="5" t="s">
        <v>9084</v>
      </c>
      <c r="AJ163" s="5" t="s">
        <v>9084</v>
      </c>
      <c r="AK163" s="5" t="s">
        <v>9084</v>
      </c>
      <c r="AL163" s="5" t="s">
        <v>9084</v>
      </c>
      <c r="AM163" s="5" t="s">
        <v>9084</v>
      </c>
      <c r="AN163" s="5" t="s">
        <v>9084</v>
      </c>
      <c r="AO163" s="5" t="s">
        <v>9084</v>
      </c>
      <c r="AP163" s="5" t="s">
        <v>10476</v>
      </c>
      <c r="AQ163" s="5" t="s">
        <v>9084</v>
      </c>
      <c r="AR163" s="5" t="s">
        <v>9084</v>
      </c>
      <c r="AS163" s="5" t="s">
        <v>9084</v>
      </c>
      <c r="AT163" s="5" t="s">
        <v>9084</v>
      </c>
      <c r="AU163" s="5" t="s">
        <v>9084</v>
      </c>
      <c r="AV163" s="5">
        <v>2022</v>
      </c>
      <c r="AW163" s="5">
        <v>50</v>
      </c>
      <c r="AX163" s="5" t="s">
        <v>9084</v>
      </c>
      <c r="AY163" s="5" t="s">
        <v>9084</v>
      </c>
      <c r="AZ163" s="5" t="s">
        <v>9084</v>
      </c>
      <c r="BA163" s="5" t="s">
        <v>9084</v>
      </c>
      <c r="BB163" s="5" t="s">
        <v>9084</v>
      </c>
      <c r="BC163" s="5">
        <v>554</v>
      </c>
      <c r="BD163" s="5">
        <v>575</v>
      </c>
      <c r="BE163" s="5">
        <v>30</v>
      </c>
      <c r="BF163" s="5" t="s">
        <v>6755</v>
      </c>
      <c r="BG163" s="5" t="str">
        <f>HYPERLINK("http://dx.doi.org/10.17705/1CAIS.05026","http://dx.doi.org/10.17705/1CAIS.05026")</f>
        <v>http://dx.doi.org/10.17705/1CAIS.05026</v>
      </c>
      <c r="BH163" s="5" t="s">
        <v>9084</v>
      </c>
      <c r="BI163" s="5" t="s">
        <v>9084</v>
      </c>
      <c r="BJ163" s="5" t="s">
        <v>9084</v>
      </c>
      <c r="BK163" s="5" t="s">
        <v>9084</v>
      </c>
      <c r="BL163" s="5" t="s">
        <v>9084</v>
      </c>
      <c r="BM163" s="5" t="s">
        <v>9084</v>
      </c>
      <c r="BN163" s="5" t="s">
        <v>9084</v>
      </c>
      <c r="BO163" s="5" t="s">
        <v>9084</v>
      </c>
      <c r="BP163" s="5" t="s">
        <v>9084</v>
      </c>
      <c r="BQ163" s="5" t="s">
        <v>9084</v>
      </c>
      <c r="BR163" s="5" t="s">
        <v>9084</v>
      </c>
      <c r="BS163" s="5" t="s">
        <v>9084</v>
      </c>
      <c r="BT163" s="5" t="s">
        <v>10475</v>
      </c>
      <c r="BU163" s="5" t="str">
        <f>HYPERLINK("https%3A%2F%2Fwww.webofscience.com%2Fwos%2Fwoscc%2Ffull-record%2FWOS:000812991100021","View Full Record in Web of Science")</f>
        <v>View Full Record in Web of Science</v>
      </c>
    </row>
    <row r="164" spans="1:73" x14ac:dyDescent="0.35">
      <c r="A164" s="5" t="s">
        <v>11761</v>
      </c>
      <c r="B164" s="5" t="s">
        <v>9095</v>
      </c>
      <c r="C164" s="5" t="s">
        <v>10474</v>
      </c>
      <c r="D164" s="5" t="s">
        <v>9084</v>
      </c>
      <c r="E164" s="5" t="s">
        <v>9084</v>
      </c>
      <c r="F164" s="5" t="s">
        <v>9084</v>
      </c>
      <c r="G164" s="5" t="s">
        <v>10473</v>
      </c>
      <c r="H164" s="5" t="s">
        <v>9084</v>
      </c>
      <c r="I164" s="5" t="s">
        <v>9084</v>
      </c>
      <c r="J164" s="5" t="s">
        <v>9040</v>
      </c>
      <c r="K164" s="5" t="s">
        <v>10472</v>
      </c>
      <c r="L164" s="5" t="s">
        <v>9084</v>
      </c>
      <c r="M164" s="5" t="s">
        <v>9084</v>
      </c>
      <c r="N164" s="5" t="s">
        <v>9084</v>
      </c>
      <c r="O164" s="5" t="s">
        <v>9084</v>
      </c>
      <c r="P164" s="5" t="s">
        <v>9084</v>
      </c>
      <c r="Q164" s="5" t="s">
        <v>9084</v>
      </c>
      <c r="R164" s="5" t="s">
        <v>9084</v>
      </c>
      <c r="S164" s="5" t="s">
        <v>9084</v>
      </c>
      <c r="T164" s="5" t="s">
        <v>9084</v>
      </c>
      <c r="U164" s="5" t="s">
        <v>9084</v>
      </c>
      <c r="V164" s="5" t="s">
        <v>9084</v>
      </c>
      <c r="W164" s="5" t="s">
        <v>10471</v>
      </c>
      <c r="X164" s="5" t="s">
        <v>9084</v>
      </c>
      <c r="Y164" s="5" t="s">
        <v>9084</v>
      </c>
      <c r="Z164" s="5" t="s">
        <v>9084</v>
      </c>
      <c r="AA164" s="5" t="s">
        <v>9084</v>
      </c>
      <c r="AB164" s="5" t="s">
        <v>9084</v>
      </c>
      <c r="AC164" s="5" t="s">
        <v>9084</v>
      </c>
      <c r="AD164" s="5" t="s">
        <v>9084</v>
      </c>
      <c r="AE164" s="5" t="s">
        <v>9084</v>
      </c>
      <c r="AF164" s="5" t="s">
        <v>9084</v>
      </c>
      <c r="AG164" s="5" t="s">
        <v>9084</v>
      </c>
      <c r="AH164" s="5" t="s">
        <v>9084</v>
      </c>
      <c r="AI164" s="5" t="s">
        <v>9084</v>
      </c>
      <c r="AJ164" s="5" t="s">
        <v>9084</v>
      </c>
      <c r="AK164" s="5" t="s">
        <v>9084</v>
      </c>
      <c r="AL164" s="5" t="s">
        <v>9084</v>
      </c>
      <c r="AM164" s="5" t="s">
        <v>9084</v>
      </c>
      <c r="AN164" s="5" t="s">
        <v>9084</v>
      </c>
      <c r="AO164" s="5" t="s">
        <v>9084</v>
      </c>
      <c r="AP164" s="5" t="s">
        <v>10470</v>
      </c>
      <c r="AQ164" s="5" t="s">
        <v>10469</v>
      </c>
      <c r="AR164" s="5" t="s">
        <v>9084</v>
      </c>
      <c r="AS164" s="5" t="s">
        <v>9084</v>
      </c>
      <c r="AT164" s="5" t="s">
        <v>9084</v>
      </c>
      <c r="AU164" s="5" t="s">
        <v>9084</v>
      </c>
      <c r="AV164" s="5">
        <v>2024</v>
      </c>
      <c r="AW164" s="5">
        <v>74</v>
      </c>
      <c r="AX164" s="5" t="s">
        <v>10468</v>
      </c>
      <c r="AY164" s="5" t="s">
        <v>9084</v>
      </c>
      <c r="AZ164" s="5" t="s">
        <v>9084</v>
      </c>
      <c r="BA164" s="5" t="s">
        <v>9084</v>
      </c>
      <c r="BB164" s="5" t="s">
        <v>9084</v>
      </c>
      <c r="BC164" s="5" t="s">
        <v>9084</v>
      </c>
      <c r="BD164" s="5" t="s">
        <v>9084</v>
      </c>
      <c r="BE164" s="5" t="s">
        <v>9084</v>
      </c>
      <c r="BF164" s="5" t="s">
        <v>9038</v>
      </c>
      <c r="BG164" s="5" t="str">
        <f>HYPERLINK("http://dx.doi.org/10.1504/IJEP.2024.142543","http://dx.doi.org/10.1504/IJEP.2024.142543")</f>
        <v>http://dx.doi.org/10.1504/IJEP.2024.142543</v>
      </c>
      <c r="BH164" s="5" t="s">
        <v>9084</v>
      </c>
      <c r="BI164" s="5" t="s">
        <v>9084</v>
      </c>
      <c r="BJ164" s="5" t="s">
        <v>9084</v>
      </c>
      <c r="BK164" s="5" t="s">
        <v>9084</v>
      </c>
      <c r="BL164" s="5" t="s">
        <v>9084</v>
      </c>
      <c r="BM164" s="5" t="s">
        <v>9084</v>
      </c>
      <c r="BN164" s="5" t="s">
        <v>9084</v>
      </c>
      <c r="BO164" s="5" t="s">
        <v>9084</v>
      </c>
      <c r="BP164" s="5" t="s">
        <v>9084</v>
      </c>
      <c r="BQ164" s="5" t="s">
        <v>9084</v>
      </c>
      <c r="BR164" s="5" t="s">
        <v>9084</v>
      </c>
      <c r="BS164" s="5" t="s">
        <v>9084</v>
      </c>
      <c r="BT164" s="5" t="s">
        <v>10467</v>
      </c>
      <c r="BU164" s="5" t="str">
        <f>HYPERLINK("https%3A%2F%2Fwww.webofscience.com%2Fwos%2Fwoscc%2Ffull-record%2FWOS:001351598500003","View Full Record in Web of Science")</f>
        <v>View Full Record in Web of Science</v>
      </c>
    </row>
    <row r="165" spans="1:73" x14ac:dyDescent="0.35">
      <c r="A165" s="5" t="s">
        <v>11761</v>
      </c>
      <c r="B165" s="5" t="s">
        <v>9095</v>
      </c>
      <c r="C165" s="5" t="s">
        <v>10466</v>
      </c>
      <c r="D165" s="5" t="s">
        <v>9084</v>
      </c>
      <c r="E165" s="5" t="s">
        <v>9084</v>
      </c>
      <c r="F165" s="5" t="s">
        <v>9084</v>
      </c>
      <c r="G165" s="5" t="s">
        <v>10465</v>
      </c>
      <c r="H165" s="5" t="s">
        <v>9084</v>
      </c>
      <c r="I165" s="5" t="s">
        <v>9084</v>
      </c>
      <c r="J165" s="5" t="s">
        <v>8236</v>
      </c>
      <c r="K165" s="5" t="s">
        <v>9124</v>
      </c>
      <c r="L165" s="5" t="s">
        <v>9084</v>
      </c>
      <c r="M165" s="5" t="s">
        <v>9084</v>
      </c>
      <c r="N165" s="5" t="s">
        <v>9084</v>
      </c>
      <c r="O165" s="5" t="s">
        <v>9084</v>
      </c>
      <c r="P165" s="5" t="s">
        <v>9084</v>
      </c>
      <c r="Q165" s="5" t="s">
        <v>9084</v>
      </c>
      <c r="R165" s="5" t="s">
        <v>9084</v>
      </c>
      <c r="S165" s="5" t="s">
        <v>9084</v>
      </c>
      <c r="T165" s="5" t="s">
        <v>9084</v>
      </c>
      <c r="U165" s="5" t="s">
        <v>9084</v>
      </c>
      <c r="V165" s="5" t="s">
        <v>9084</v>
      </c>
      <c r="W165" s="5" t="s">
        <v>10464</v>
      </c>
      <c r="X165" s="5" t="s">
        <v>9084</v>
      </c>
      <c r="Y165" s="5" t="s">
        <v>9084</v>
      </c>
      <c r="Z165" s="5" t="s">
        <v>9084</v>
      </c>
      <c r="AA165" s="5" t="s">
        <v>9084</v>
      </c>
      <c r="AB165" s="5" t="s">
        <v>10463</v>
      </c>
      <c r="AC165" s="5" t="s">
        <v>10462</v>
      </c>
      <c r="AD165" s="5" t="s">
        <v>9084</v>
      </c>
      <c r="AE165" s="5" t="s">
        <v>9084</v>
      </c>
      <c r="AF165" s="5" t="s">
        <v>9084</v>
      </c>
      <c r="AG165" s="5" t="s">
        <v>9084</v>
      </c>
      <c r="AH165" s="5" t="s">
        <v>9084</v>
      </c>
      <c r="AI165" s="5" t="s">
        <v>9084</v>
      </c>
      <c r="AJ165" s="5" t="s">
        <v>9084</v>
      </c>
      <c r="AK165" s="5" t="s">
        <v>9084</v>
      </c>
      <c r="AL165" s="5" t="s">
        <v>9084</v>
      </c>
      <c r="AM165" s="5" t="s">
        <v>9084</v>
      </c>
      <c r="AN165" s="5" t="s">
        <v>9084</v>
      </c>
      <c r="AO165" s="5" t="s">
        <v>9084</v>
      </c>
      <c r="AP165" s="5" t="s">
        <v>9120</v>
      </c>
      <c r="AQ165" s="5" t="s">
        <v>9084</v>
      </c>
      <c r="AR165" s="5" t="s">
        <v>9084</v>
      </c>
      <c r="AS165" s="5" t="s">
        <v>9084</v>
      </c>
      <c r="AT165" s="5" t="s">
        <v>9084</v>
      </c>
      <c r="AU165" s="5" t="s">
        <v>10461</v>
      </c>
      <c r="AV165" s="5">
        <v>2023</v>
      </c>
      <c r="AW165" s="5">
        <v>25</v>
      </c>
      <c r="AX165" s="5" t="s">
        <v>9084</v>
      </c>
      <c r="AY165" s="5" t="s">
        <v>9084</v>
      </c>
      <c r="AZ165" s="5" t="s">
        <v>9084</v>
      </c>
      <c r="BA165" s="5" t="s">
        <v>9084</v>
      </c>
      <c r="BB165" s="5" t="s">
        <v>9084</v>
      </c>
      <c r="BC165" s="5" t="s">
        <v>9084</v>
      </c>
      <c r="BD165" s="5" t="s">
        <v>9084</v>
      </c>
      <c r="BE165" s="5" t="s">
        <v>8235</v>
      </c>
      <c r="BF165" s="5" t="s">
        <v>8234</v>
      </c>
      <c r="BG165" s="5" t="str">
        <f>HYPERLINK("http://dx.doi.org/10.2196/44356","http://dx.doi.org/10.2196/44356")</f>
        <v>http://dx.doi.org/10.2196/44356</v>
      </c>
      <c r="BH165" s="5" t="s">
        <v>9084</v>
      </c>
      <c r="BI165" s="5" t="s">
        <v>9084</v>
      </c>
      <c r="BJ165" s="5" t="s">
        <v>9084</v>
      </c>
      <c r="BK165" s="5" t="s">
        <v>9084</v>
      </c>
      <c r="BL165" s="5" t="s">
        <v>9084</v>
      </c>
      <c r="BM165" s="5" t="s">
        <v>9084</v>
      </c>
      <c r="BN165" s="5" t="s">
        <v>9084</v>
      </c>
      <c r="BO165" s="5">
        <v>37294603</v>
      </c>
      <c r="BP165" s="5" t="s">
        <v>9084</v>
      </c>
      <c r="BQ165" s="5" t="s">
        <v>9084</v>
      </c>
      <c r="BR165" s="5" t="s">
        <v>9084</v>
      </c>
      <c r="BS165" s="5" t="s">
        <v>9084</v>
      </c>
      <c r="BT165" s="5" t="s">
        <v>10460</v>
      </c>
      <c r="BU165" s="5" t="str">
        <f>HYPERLINK("https%3A%2F%2Fwww.webofscience.com%2Fwos%2Fwoscc%2Ffull-record%2FWOS:001020999200001","View Full Record in Web of Science")</f>
        <v>View Full Record in Web of Science</v>
      </c>
    </row>
    <row r="166" spans="1:73" x14ac:dyDescent="0.35">
      <c r="A166" s="5" t="s">
        <v>11761</v>
      </c>
      <c r="B166" s="5" t="s">
        <v>9095</v>
      </c>
      <c r="C166" s="5" t="s">
        <v>10459</v>
      </c>
      <c r="D166" s="5" t="s">
        <v>9084</v>
      </c>
      <c r="E166" s="5" t="s">
        <v>9084</v>
      </c>
      <c r="F166" s="5" t="s">
        <v>9084</v>
      </c>
      <c r="G166" s="5" t="s">
        <v>10458</v>
      </c>
      <c r="H166" s="5" t="s">
        <v>9084</v>
      </c>
      <c r="I166" s="5" t="s">
        <v>9084</v>
      </c>
      <c r="J166" s="5" t="s">
        <v>7672</v>
      </c>
      <c r="K166" s="5" t="s">
        <v>9855</v>
      </c>
      <c r="L166" s="5" t="s">
        <v>9084</v>
      </c>
      <c r="M166" s="5" t="s">
        <v>9084</v>
      </c>
      <c r="N166" s="5" t="s">
        <v>9084</v>
      </c>
      <c r="O166" s="5" t="s">
        <v>9084</v>
      </c>
      <c r="P166" s="5" t="s">
        <v>9084</v>
      </c>
      <c r="Q166" s="5" t="s">
        <v>9084</v>
      </c>
      <c r="R166" s="5" t="s">
        <v>9084</v>
      </c>
      <c r="S166" s="5" t="s">
        <v>9084</v>
      </c>
      <c r="T166" s="5" t="s">
        <v>9084</v>
      </c>
      <c r="U166" s="5" t="s">
        <v>9084</v>
      </c>
      <c r="V166" s="5" t="s">
        <v>9084</v>
      </c>
      <c r="W166" s="5" t="s">
        <v>10457</v>
      </c>
      <c r="X166" s="5" t="s">
        <v>9084</v>
      </c>
      <c r="Y166" s="5" t="s">
        <v>9084</v>
      </c>
      <c r="Z166" s="5" t="s">
        <v>9084</v>
      </c>
      <c r="AA166" s="5" t="s">
        <v>9084</v>
      </c>
      <c r="AB166" s="5" t="s">
        <v>10456</v>
      </c>
      <c r="AC166" s="5" t="s">
        <v>10455</v>
      </c>
      <c r="AD166" s="5" t="s">
        <v>9084</v>
      </c>
      <c r="AE166" s="5" t="s">
        <v>9084</v>
      </c>
      <c r="AF166" s="5" t="s">
        <v>9084</v>
      </c>
      <c r="AG166" s="5" t="s">
        <v>9084</v>
      </c>
      <c r="AH166" s="5" t="s">
        <v>9084</v>
      </c>
      <c r="AI166" s="5" t="s">
        <v>9084</v>
      </c>
      <c r="AJ166" s="5" t="s">
        <v>9084</v>
      </c>
      <c r="AK166" s="5" t="s">
        <v>9084</v>
      </c>
      <c r="AL166" s="5" t="s">
        <v>9084</v>
      </c>
      <c r="AM166" s="5" t="s">
        <v>9084</v>
      </c>
      <c r="AN166" s="5" t="s">
        <v>9084</v>
      </c>
      <c r="AO166" s="5" t="s">
        <v>9084</v>
      </c>
      <c r="AP166" s="5" t="s">
        <v>9853</v>
      </c>
      <c r="AQ166" s="5" t="s">
        <v>9852</v>
      </c>
      <c r="AR166" s="5" t="s">
        <v>9084</v>
      </c>
      <c r="AS166" s="5" t="s">
        <v>9084</v>
      </c>
      <c r="AT166" s="5" t="s">
        <v>9084</v>
      </c>
      <c r="AU166" s="5" t="s">
        <v>10454</v>
      </c>
      <c r="AV166" s="5">
        <v>2023</v>
      </c>
      <c r="AW166" s="5">
        <v>30</v>
      </c>
      <c r="AX166" s="5">
        <v>4</v>
      </c>
      <c r="AY166" s="5" t="s">
        <v>9084</v>
      </c>
      <c r="AZ166" s="5" t="s">
        <v>9084</v>
      </c>
      <c r="BA166" s="5" t="s">
        <v>9084</v>
      </c>
      <c r="BB166" s="5" t="s">
        <v>9084</v>
      </c>
      <c r="BC166" s="5">
        <v>787</v>
      </c>
      <c r="BD166" s="5">
        <v>794</v>
      </c>
      <c r="BE166" s="5" t="s">
        <v>9084</v>
      </c>
      <c r="BF166" s="5" t="s">
        <v>7671</v>
      </c>
      <c r="BG166" s="5" t="str">
        <f>HYPERLINK("http://dx.doi.org/10.1093/jamia/ocac198","http://dx.doi.org/10.1093/jamia/ocac198")</f>
        <v>http://dx.doi.org/10.1093/jamia/ocac198</v>
      </c>
      <c r="BH166" s="5" t="s">
        <v>9084</v>
      </c>
      <c r="BI166" s="5" t="s">
        <v>10453</v>
      </c>
      <c r="BJ166" s="5" t="s">
        <v>9084</v>
      </c>
      <c r="BK166" s="5" t="s">
        <v>9084</v>
      </c>
      <c r="BL166" s="5" t="s">
        <v>9084</v>
      </c>
      <c r="BM166" s="5" t="s">
        <v>9084</v>
      </c>
      <c r="BN166" s="5" t="s">
        <v>9084</v>
      </c>
      <c r="BO166" s="5">
        <v>36259962</v>
      </c>
      <c r="BP166" s="5" t="s">
        <v>9084</v>
      </c>
      <c r="BQ166" s="5" t="s">
        <v>9084</v>
      </c>
      <c r="BR166" s="5" t="s">
        <v>9084</v>
      </c>
      <c r="BS166" s="5" t="s">
        <v>9084</v>
      </c>
      <c r="BT166" s="5" t="s">
        <v>10452</v>
      </c>
      <c r="BU166" s="5" t="str">
        <f>HYPERLINK("https%3A%2F%2Fwww.webofscience.com%2Fwos%2Fwoscc%2Ffull-record%2FWOS:000869811600001","View Full Record in Web of Science")</f>
        <v>View Full Record in Web of Science</v>
      </c>
    </row>
    <row r="167" spans="1:73" x14ac:dyDescent="0.35">
      <c r="A167" s="5" t="s">
        <v>11761</v>
      </c>
      <c r="B167" s="5" t="s">
        <v>9095</v>
      </c>
      <c r="C167" s="5" t="s">
        <v>10451</v>
      </c>
      <c r="D167" s="5" t="s">
        <v>9084</v>
      </c>
      <c r="E167" s="5" t="s">
        <v>9084</v>
      </c>
      <c r="F167" s="5" t="s">
        <v>9084</v>
      </c>
      <c r="G167" s="5" t="s">
        <v>10450</v>
      </c>
      <c r="H167" s="5" t="s">
        <v>9084</v>
      </c>
      <c r="I167" s="5" t="s">
        <v>9084</v>
      </c>
      <c r="J167" s="5" t="s">
        <v>7245</v>
      </c>
      <c r="K167" s="5" t="s">
        <v>10449</v>
      </c>
      <c r="L167" s="5" t="s">
        <v>9084</v>
      </c>
      <c r="M167" s="5" t="s">
        <v>9084</v>
      </c>
      <c r="N167" s="5" t="s">
        <v>9084</v>
      </c>
      <c r="O167" s="5" t="s">
        <v>9084</v>
      </c>
      <c r="P167" s="5" t="s">
        <v>9084</v>
      </c>
      <c r="Q167" s="5" t="s">
        <v>9084</v>
      </c>
      <c r="R167" s="5" t="s">
        <v>9084</v>
      </c>
      <c r="S167" s="5" t="s">
        <v>9084</v>
      </c>
      <c r="T167" s="5" t="s">
        <v>9084</v>
      </c>
      <c r="U167" s="5" t="s">
        <v>9084</v>
      </c>
      <c r="V167" s="5" t="s">
        <v>9084</v>
      </c>
      <c r="W167" s="5" t="s">
        <v>10448</v>
      </c>
      <c r="X167" s="5" t="s">
        <v>9084</v>
      </c>
      <c r="Y167" s="5" t="s">
        <v>9084</v>
      </c>
      <c r="Z167" s="5" t="s">
        <v>9084</v>
      </c>
      <c r="AA167" s="5" t="s">
        <v>9084</v>
      </c>
      <c r="AB167" s="5" t="s">
        <v>10447</v>
      </c>
      <c r="AC167" s="5" t="s">
        <v>10446</v>
      </c>
      <c r="AD167" s="5" t="s">
        <v>9084</v>
      </c>
      <c r="AE167" s="5" t="s">
        <v>9084</v>
      </c>
      <c r="AF167" s="5" t="s">
        <v>9084</v>
      </c>
      <c r="AG167" s="5" t="s">
        <v>9084</v>
      </c>
      <c r="AH167" s="5" t="s">
        <v>9084</v>
      </c>
      <c r="AI167" s="5" t="s">
        <v>9084</v>
      </c>
      <c r="AJ167" s="5" t="s">
        <v>9084</v>
      </c>
      <c r="AK167" s="5" t="s">
        <v>9084</v>
      </c>
      <c r="AL167" s="5" t="s">
        <v>9084</v>
      </c>
      <c r="AM167" s="5" t="s">
        <v>9084</v>
      </c>
      <c r="AN167" s="5" t="s">
        <v>9084</v>
      </c>
      <c r="AO167" s="5" t="s">
        <v>9084</v>
      </c>
      <c r="AP167" s="5" t="s">
        <v>10445</v>
      </c>
      <c r="AQ167" s="5" t="s">
        <v>10444</v>
      </c>
      <c r="AR167" s="5" t="s">
        <v>9084</v>
      </c>
      <c r="AS167" s="5" t="s">
        <v>9084</v>
      </c>
      <c r="AT167" s="5" t="s">
        <v>9084</v>
      </c>
      <c r="AU167" s="5" t="s">
        <v>9151</v>
      </c>
      <c r="AV167" s="5">
        <v>2020</v>
      </c>
      <c r="AW167" s="5">
        <v>52</v>
      </c>
      <c r="AX167" s="5">
        <v>10</v>
      </c>
      <c r="AY167" s="5" t="s">
        <v>9084</v>
      </c>
      <c r="AZ167" s="5" t="s">
        <v>9084</v>
      </c>
      <c r="BA167" s="5" t="s">
        <v>9084</v>
      </c>
      <c r="BB167" s="5" t="s">
        <v>9084</v>
      </c>
      <c r="BC167" s="5">
        <v>1005</v>
      </c>
      <c r="BD167" s="5">
        <v>1010</v>
      </c>
      <c r="BE167" s="5" t="s">
        <v>9084</v>
      </c>
      <c r="BF167" s="5" t="s">
        <v>7243</v>
      </c>
      <c r="BG167" s="5" t="str">
        <f>HYPERLINK("http://dx.doi.org/10.1038/s41588-020-0698-y","http://dx.doi.org/10.1038/s41588-020-0698-y")</f>
        <v>http://dx.doi.org/10.1038/s41588-020-0698-y</v>
      </c>
      <c r="BH167" s="5" t="s">
        <v>9084</v>
      </c>
      <c r="BI167" s="5" t="s">
        <v>10443</v>
      </c>
      <c r="BJ167" s="5" t="s">
        <v>9084</v>
      </c>
      <c r="BK167" s="5" t="s">
        <v>9084</v>
      </c>
      <c r="BL167" s="5" t="s">
        <v>9084</v>
      </c>
      <c r="BM167" s="5" t="s">
        <v>9084</v>
      </c>
      <c r="BN167" s="5" t="s">
        <v>9084</v>
      </c>
      <c r="BO167" s="5">
        <v>32929286</v>
      </c>
      <c r="BP167" s="5" t="s">
        <v>9084</v>
      </c>
      <c r="BQ167" s="5" t="s">
        <v>9084</v>
      </c>
      <c r="BR167" s="5" t="s">
        <v>9084</v>
      </c>
      <c r="BS167" s="5" t="s">
        <v>9084</v>
      </c>
      <c r="BT167" s="5" t="s">
        <v>10442</v>
      </c>
      <c r="BU167" s="5" t="str">
        <f>HYPERLINK("https%3A%2F%2Fwww.webofscience.com%2Fwos%2Fwoscc%2Ffull-record%2FWOS:000569297900002","View Full Record in Web of Science")</f>
        <v>View Full Record in Web of Science</v>
      </c>
    </row>
    <row r="168" spans="1:73" x14ac:dyDescent="0.35">
      <c r="A168" s="5" t="s">
        <v>11761</v>
      </c>
      <c r="B168" s="5" t="s">
        <v>9095</v>
      </c>
      <c r="C168" s="5" t="s">
        <v>10441</v>
      </c>
      <c r="D168" s="5" t="s">
        <v>9084</v>
      </c>
      <c r="E168" s="5" t="s">
        <v>9084</v>
      </c>
      <c r="F168" s="5" t="s">
        <v>9084</v>
      </c>
      <c r="G168" s="5" t="s">
        <v>10440</v>
      </c>
      <c r="H168" s="5" t="s">
        <v>9084</v>
      </c>
      <c r="I168" s="5" t="s">
        <v>9084</v>
      </c>
      <c r="J168" s="5" t="s">
        <v>398</v>
      </c>
      <c r="K168" s="5" t="s">
        <v>10439</v>
      </c>
      <c r="L168" s="5" t="s">
        <v>9084</v>
      </c>
      <c r="M168" s="5" t="s">
        <v>9084</v>
      </c>
      <c r="N168" s="5" t="s">
        <v>9084</v>
      </c>
      <c r="O168" s="5" t="s">
        <v>9084</v>
      </c>
      <c r="P168" s="5" t="s">
        <v>9084</v>
      </c>
      <c r="Q168" s="5" t="s">
        <v>9084</v>
      </c>
      <c r="R168" s="5" t="s">
        <v>9084</v>
      </c>
      <c r="S168" s="5" t="s">
        <v>9084</v>
      </c>
      <c r="T168" s="5" t="s">
        <v>9084</v>
      </c>
      <c r="U168" s="5" t="s">
        <v>9084</v>
      </c>
      <c r="V168" s="5" t="s">
        <v>9084</v>
      </c>
      <c r="W168" s="5" t="s">
        <v>394</v>
      </c>
      <c r="X168" s="5" t="s">
        <v>9084</v>
      </c>
      <c r="Y168" s="5" t="s">
        <v>9084</v>
      </c>
      <c r="Z168" s="5" t="s">
        <v>9084</v>
      </c>
      <c r="AA168" s="5" t="s">
        <v>9084</v>
      </c>
      <c r="AB168" s="5" t="s">
        <v>10438</v>
      </c>
      <c r="AC168" s="5" t="s">
        <v>10437</v>
      </c>
      <c r="AD168" s="5" t="s">
        <v>9084</v>
      </c>
      <c r="AE168" s="5" t="s">
        <v>9084</v>
      </c>
      <c r="AF168" s="5" t="s">
        <v>9084</v>
      </c>
      <c r="AG168" s="5" t="s">
        <v>9084</v>
      </c>
      <c r="AH168" s="5" t="s">
        <v>9084</v>
      </c>
      <c r="AI168" s="5" t="s">
        <v>9084</v>
      </c>
      <c r="AJ168" s="5" t="s">
        <v>9084</v>
      </c>
      <c r="AK168" s="5" t="s">
        <v>9084</v>
      </c>
      <c r="AL168" s="5" t="s">
        <v>9084</v>
      </c>
      <c r="AM168" s="5" t="s">
        <v>9084</v>
      </c>
      <c r="AN168" s="5" t="s">
        <v>9084</v>
      </c>
      <c r="AO168" s="5" t="s">
        <v>9084</v>
      </c>
      <c r="AP168" s="5" t="s">
        <v>10436</v>
      </c>
      <c r="AQ168" s="5" t="s">
        <v>393</v>
      </c>
      <c r="AR168" s="5" t="s">
        <v>9084</v>
      </c>
      <c r="AS168" s="5" t="s">
        <v>9084</v>
      </c>
      <c r="AT168" s="5" t="s">
        <v>9084</v>
      </c>
      <c r="AU168" s="5" t="s">
        <v>10435</v>
      </c>
      <c r="AV168" s="5">
        <v>2020</v>
      </c>
      <c r="AW168" s="5">
        <v>32</v>
      </c>
      <c r="AX168" s="5">
        <v>1</v>
      </c>
      <c r="AY168" s="5" t="s">
        <v>9084</v>
      </c>
      <c r="AZ168" s="5" t="s">
        <v>9084</v>
      </c>
      <c r="BA168" s="5" t="s">
        <v>9084</v>
      </c>
      <c r="BB168" s="5" t="s">
        <v>9084</v>
      </c>
      <c r="BC168" s="5">
        <v>67</v>
      </c>
      <c r="BD168" s="5">
        <v>77</v>
      </c>
      <c r="BE168" s="5" t="s">
        <v>9084</v>
      </c>
      <c r="BF168" s="5" t="s">
        <v>392</v>
      </c>
      <c r="BG168" s="5" t="str">
        <f>HYPERLINK("http://dx.doi.org/10.1109/TKDE.2018.2880971","http://dx.doi.org/10.1109/TKDE.2018.2880971")</f>
        <v>http://dx.doi.org/10.1109/TKDE.2018.2880971</v>
      </c>
      <c r="BH168" s="5" t="s">
        <v>9084</v>
      </c>
      <c r="BI168" s="5" t="s">
        <v>9084</v>
      </c>
      <c r="BJ168" s="5" t="s">
        <v>9084</v>
      </c>
      <c r="BK168" s="5" t="s">
        <v>9084</v>
      </c>
      <c r="BL168" s="5" t="s">
        <v>9084</v>
      </c>
      <c r="BM168" s="5" t="s">
        <v>9084</v>
      </c>
      <c r="BN168" s="5" t="s">
        <v>9084</v>
      </c>
      <c r="BO168" s="5" t="s">
        <v>9084</v>
      </c>
      <c r="BP168" s="5" t="s">
        <v>9084</v>
      </c>
      <c r="BQ168" s="5" t="s">
        <v>9084</v>
      </c>
      <c r="BR168" s="5" t="s">
        <v>9084</v>
      </c>
      <c r="BS168" s="5" t="s">
        <v>9084</v>
      </c>
      <c r="BT168" s="5" t="s">
        <v>10434</v>
      </c>
      <c r="BU168" s="5" t="str">
        <f>HYPERLINK("https%3A%2F%2Fwww.webofscience.com%2Fwos%2Fwoscc%2Ffull-record%2FWOS:000502988400006","View Full Record in Web of Science")</f>
        <v>View Full Record in Web of Science</v>
      </c>
    </row>
    <row r="169" spans="1:73" x14ac:dyDescent="0.35">
      <c r="A169" s="5" t="s">
        <v>11761</v>
      </c>
      <c r="B169" s="5" t="s">
        <v>9095</v>
      </c>
      <c r="C169" s="5" t="s">
        <v>10433</v>
      </c>
      <c r="D169" s="5" t="s">
        <v>9084</v>
      </c>
      <c r="E169" s="5" t="s">
        <v>9084</v>
      </c>
      <c r="F169" s="5" t="s">
        <v>9084</v>
      </c>
      <c r="G169" s="5" t="s">
        <v>10432</v>
      </c>
      <c r="H169" s="5" t="s">
        <v>9084</v>
      </c>
      <c r="I169" s="5" t="s">
        <v>9084</v>
      </c>
      <c r="J169" s="5" t="s">
        <v>10431</v>
      </c>
      <c r="K169" s="5" t="s">
        <v>10430</v>
      </c>
      <c r="L169" s="5" t="s">
        <v>9084</v>
      </c>
      <c r="M169" s="5" t="s">
        <v>9084</v>
      </c>
      <c r="N169" s="5" t="s">
        <v>9084</v>
      </c>
      <c r="O169" s="5" t="s">
        <v>9084</v>
      </c>
      <c r="P169" s="5" t="s">
        <v>9084</v>
      </c>
      <c r="Q169" s="5" t="s">
        <v>9084</v>
      </c>
      <c r="R169" s="5" t="s">
        <v>9084</v>
      </c>
      <c r="S169" s="5" t="s">
        <v>9084</v>
      </c>
      <c r="T169" s="5" t="s">
        <v>9084</v>
      </c>
      <c r="U169" s="5" t="s">
        <v>9084</v>
      </c>
      <c r="V169" s="5" t="s">
        <v>9084</v>
      </c>
      <c r="W169" s="5" t="s">
        <v>10429</v>
      </c>
      <c r="X169" s="5" t="s">
        <v>9084</v>
      </c>
      <c r="Y169" s="5" t="s">
        <v>9084</v>
      </c>
      <c r="Z169" s="5" t="s">
        <v>9084</v>
      </c>
      <c r="AA169" s="5" t="s">
        <v>9084</v>
      </c>
      <c r="AB169" s="5" t="s">
        <v>9084</v>
      </c>
      <c r="AC169" s="5" t="s">
        <v>10428</v>
      </c>
      <c r="AD169" s="5" t="s">
        <v>9084</v>
      </c>
      <c r="AE169" s="5" t="s">
        <v>9084</v>
      </c>
      <c r="AF169" s="5" t="s">
        <v>9084</v>
      </c>
      <c r="AG169" s="5" t="s">
        <v>9084</v>
      </c>
      <c r="AH169" s="5" t="s">
        <v>9084</v>
      </c>
      <c r="AI169" s="5" t="s">
        <v>9084</v>
      </c>
      <c r="AJ169" s="5" t="s">
        <v>9084</v>
      </c>
      <c r="AK169" s="5" t="s">
        <v>9084</v>
      </c>
      <c r="AL169" s="5" t="s">
        <v>9084</v>
      </c>
      <c r="AM169" s="5" t="s">
        <v>9084</v>
      </c>
      <c r="AN169" s="5" t="s">
        <v>9084</v>
      </c>
      <c r="AO169" s="5" t="s">
        <v>9084</v>
      </c>
      <c r="AP169" s="5" t="s">
        <v>10427</v>
      </c>
      <c r="AQ169" s="5" t="s">
        <v>10426</v>
      </c>
      <c r="AR169" s="5" t="s">
        <v>9084</v>
      </c>
      <c r="AS169" s="5" t="s">
        <v>9084</v>
      </c>
      <c r="AT169" s="5" t="s">
        <v>9084</v>
      </c>
      <c r="AU169" s="5" t="s">
        <v>10425</v>
      </c>
      <c r="AV169" s="5">
        <v>2023</v>
      </c>
      <c r="AW169" s="5">
        <v>66</v>
      </c>
      <c r="AX169" s="5">
        <v>11</v>
      </c>
      <c r="AY169" s="5" t="s">
        <v>9084</v>
      </c>
      <c r="AZ169" s="5" t="s">
        <v>9084</v>
      </c>
      <c r="BA169" s="5" t="s">
        <v>9084</v>
      </c>
      <c r="BB169" s="5" t="s">
        <v>9084</v>
      </c>
      <c r="BC169" s="5">
        <v>2406</v>
      </c>
      <c r="BD169" s="5">
        <v>2423</v>
      </c>
      <c r="BE169" s="5" t="s">
        <v>9084</v>
      </c>
      <c r="BF169" s="5" t="s">
        <v>7462</v>
      </c>
      <c r="BG169" s="5" t="str">
        <f>HYPERLINK("http://dx.doi.org/10.1080/09640568.2022.2062310","http://dx.doi.org/10.1080/09640568.2022.2062310")</f>
        <v>http://dx.doi.org/10.1080/09640568.2022.2062310</v>
      </c>
      <c r="BH169" s="5" t="s">
        <v>9084</v>
      </c>
      <c r="BI169" s="5" t="s">
        <v>10424</v>
      </c>
      <c r="BJ169" s="5" t="s">
        <v>9084</v>
      </c>
      <c r="BK169" s="5" t="s">
        <v>9084</v>
      </c>
      <c r="BL169" s="5" t="s">
        <v>9084</v>
      </c>
      <c r="BM169" s="5" t="s">
        <v>9084</v>
      </c>
      <c r="BN169" s="5" t="s">
        <v>9084</v>
      </c>
      <c r="BO169" s="5" t="s">
        <v>9084</v>
      </c>
      <c r="BP169" s="5" t="s">
        <v>9084</v>
      </c>
      <c r="BQ169" s="5" t="s">
        <v>9084</v>
      </c>
      <c r="BR169" s="5" t="s">
        <v>9084</v>
      </c>
      <c r="BS169" s="5" t="s">
        <v>9084</v>
      </c>
      <c r="BT169" s="5" t="s">
        <v>10423</v>
      </c>
      <c r="BU169" s="5" t="str">
        <f>HYPERLINK("https%3A%2F%2Fwww.webofscience.com%2Fwos%2Fwoscc%2Ffull-record%2FWOS:000791853000001","View Full Record in Web of Science")</f>
        <v>View Full Record in Web of Science</v>
      </c>
    </row>
    <row r="170" spans="1:73" x14ac:dyDescent="0.35">
      <c r="A170" s="5" t="s">
        <v>11761</v>
      </c>
      <c r="B170" s="5" t="s">
        <v>9095</v>
      </c>
      <c r="C170" s="5" t="s">
        <v>10422</v>
      </c>
      <c r="D170" s="5" t="s">
        <v>9084</v>
      </c>
      <c r="E170" s="5" t="s">
        <v>9084</v>
      </c>
      <c r="F170" s="5" t="s">
        <v>9084</v>
      </c>
      <c r="G170" s="5" t="s">
        <v>10421</v>
      </c>
      <c r="H170" s="5" t="s">
        <v>9084</v>
      </c>
      <c r="I170" s="5" t="s">
        <v>9084</v>
      </c>
      <c r="J170" s="5" t="s">
        <v>10420</v>
      </c>
      <c r="K170" s="5" t="s">
        <v>9855</v>
      </c>
      <c r="L170" s="5" t="s">
        <v>9084</v>
      </c>
      <c r="M170" s="5" t="s">
        <v>9084</v>
      </c>
      <c r="N170" s="5" t="s">
        <v>9084</v>
      </c>
      <c r="O170" s="5" t="s">
        <v>9084</v>
      </c>
      <c r="P170" s="5" t="s">
        <v>9084</v>
      </c>
      <c r="Q170" s="5" t="s">
        <v>9084</v>
      </c>
      <c r="R170" s="5" t="s">
        <v>9084</v>
      </c>
      <c r="S170" s="5" t="s">
        <v>9084</v>
      </c>
      <c r="T170" s="5" t="s">
        <v>9084</v>
      </c>
      <c r="U170" s="5" t="s">
        <v>9084</v>
      </c>
      <c r="V170" s="5" t="s">
        <v>9084</v>
      </c>
      <c r="W170" s="5" t="s">
        <v>10419</v>
      </c>
      <c r="X170" s="5" t="s">
        <v>9084</v>
      </c>
      <c r="Y170" s="5" t="s">
        <v>9084</v>
      </c>
      <c r="Z170" s="5" t="s">
        <v>9084</v>
      </c>
      <c r="AA170" s="5" t="s">
        <v>9084</v>
      </c>
      <c r="AB170" s="5" t="s">
        <v>10418</v>
      </c>
      <c r="AC170" s="5" t="s">
        <v>10417</v>
      </c>
      <c r="AD170" s="5" t="s">
        <v>9084</v>
      </c>
      <c r="AE170" s="5" t="s">
        <v>9084</v>
      </c>
      <c r="AF170" s="5" t="s">
        <v>9084</v>
      </c>
      <c r="AG170" s="5" t="s">
        <v>9084</v>
      </c>
      <c r="AH170" s="5" t="s">
        <v>9084</v>
      </c>
      <c r="AI170" s="5" t="s">
        <v>9084</v>
      </c>
      <c r="AJ170" s="5" t="s">
        <v>9084</v>
      </c>
      <c r="AK170" s="5" t="s">
        <v>9084</v>
      </c>
      <c r="AL170" s="5" t="s">
        <v>9084</v>
      </c>
      <c r="AM170" s="5" t="s">
        <v>9084</v>
      </c>
      <c r="AN170" s="5" t="s">
        <v>9084</v>
      </c>
      <c r="AO170" s="5" t="s">
        <v>9084</v>
      </c>
      <c r="AP170" s="5" t="s">
        <v>9853</v>
      </c>
      <c r="AQ170" s="5" t="s">
        <v>9852</v>
      </c>
      <c r="AR170" s="5" t="s">
        <v>9084</v>
      </c>
      <c r="AS170" s="5" t="s">
        <v>9084</v>
      </c>
      <c r="AT170" s="5" t="s">
        <v>9084</v>
      </c>
      <c r="AU170" s="5" t="s">
        <v>9466</v>
      </c>
      <c r="AV170" s="5">
        <v>2021</v>
      </c>
      <c r="AW170" s="5">
        <v>28</v>
      </c>
      <c r="AX170" s="5">
        <v>2</v>
      </c>
      <c r="AY170" s="5" t="s">
        <v>9084</v>
      </c>
      <c r="AZ170" s="5" t="s">
        <v>9084</v>
      </c>
      <c r="BA170" s="5" t="s">
        <v>9084</v>
      </c>
      <c r="BB170" s="5" t="s">
        <v>9084</v>
      </c>
      <c r="BC170" s="5">
        <v>393</v>
      </c>
      <c r="BD170" s="5">
        <v>401</v>
      </c>
      <c r="BE170" s="5" t="s">
        <v>9084</v>
      </c>
      <c r="BF170" s="5" t="s">
        <v>7354</v>
      </c>
      <c r="BG170" s="5" t="str">
        <f>HYPERLINK("http://dx.doi.org/10.1093/jamia/ocaa287","http://dx.doi.org/10.1093/jamia/ocaa287")</f>
        <v>http://dx.doi.org/10.1093/jamia/ocaa287</v>
      </c>
      <c r="BH170" s="5" t="s">
        <v>9084</v>
      </c>
      <c r="BI170" s="5" t="s">
        <v>9084</v>
      </c>
      <c r="BJ170" s="5" t="s">
        <v>9084</v>
      </c>
      <c r="BK170" s="5" t="s">
        <v>9084</v>
      </c>
      <c r="BL170" s="5" t="s">
        <v>9084</v>
      </c>
      <c r="BM170" s="5" t="s">
        <v>9084</v>
      </c>
      <c r="BN170" s="5" t="s">
        <v>9084</v>
      </c>
      <c r="BO170" s="5">
        <v>33260207</v>
      </c>
      <c r="BP170" s="5" t="s">
        <v>9084</v>
      </c>
      <c r="BQ170" s="5" t="s">
        <v>9084</v>
      </c>
      <c r="BR170" s="5" t="s">
        <v>9084</v>
      </c>
      <c r="BS170" s="5" t="s">
        <v>9084</v>
      </c>
      <c r="BT170" s="5" t="s">
        <v>10416</v>
      </c>
      <c r="BU170" s="5" t="str">
        <f>HYPERLINK("https%3A%2F%2Fwww.webofscience.com%2Fwos%2Fwoscc%2Ffull-record%2FWOS:000637319100024","View Full Record in Web of Science")</f>
        <v>View Full Record in Web of Science</v>
      </c>
    </row>
    <row r="171" spans="1:73" x14ac:dyDescent="0.35">
      <c r="A171" s="5" t="s">
        <v>11761</v>
      </c>
      <c r="B171" s="5" t="s">
        <v>9095</v>
      </c>
      <c r="C171" s="5" t="s">
        <v>10415</v>
      </c>
      <c r="D171" s="5" t="s">
        <v>9084</v>
      </c>
      <c r="E171" s="5" t="s">
        <v>9084</v>
      </c>
      <c r="F171" s="5" t="s">
        <v>9084</v>
      </c>
      <c r="G171" s="5" t="s">
        <v>10414</v>
      </c>
      <c r="H171" s="5" t="s">
        <v>9084</v>
      </c>
      <c r="I171" s="5" t="s">
        <v>9084</v>
      </c>
      <c r="J171" s="5" t="s">
        <v>10413</v>
      </c>
      <c r="K171" s="5" t="s">
        <v>10412</v>
      </c>
      <c r="L171" s="5" t="s">
        <v>9084</v>
      </c>
      <c r="M171" s="5" t="s">
        <v>9084</v>
      </c>
      <c r="N171" s="5" t="s">
        <v>9084</v>
      </c>
      <c r="O171" s="5" t="s">
        <v>9084</v>
      </c>
      <c r="P171" s="5" t="s">
        <v>9084</v>
      </c>
      <c r="Q171" s="5" t="s">
        <v>9084</v>
      </c>
      <c r="R171" s="5" t="s">
        <v>9084</v>
      </c>
      <c r="S171" s="5" t="s">
        <v>9084</v>
      </c>
      <c r="T171" s="5" t="s">
        <v>9084</v>
      </c>
      <c r="U171" s="5" t="s">
        <v>9084</v>
      </c>
      <c r="V171" s="5" t="s">
        <v>9084</v>
      </c>
      <c r="W171" s="5" t="s">
        <v>10411</v>
      </c>
      <c r="X171" s="5" t="s">
        <v>9084</v>
      </c>
      <c r="Y171" s="5" t="s">
        <v>9084</v>
      </c>
      <c r="Z171" s="5" t="s">
        <v>9084</v>
      </c>
      <c r="AA171" s="5" t="s">
        <v>9084</v>
      </c>
      <c r="AB171" s="5" t="s">
        <v>10410</v>
      </c>
      <c r="AC171" s="5" t="s">
        <v>9084</v>
      </c>
      <c r="AD171" s="5" t="s">
        <v>9084</v>
      </c>
      <c r="AE171" s="5" t="s">
        <v>9084</v>
      </c>
      <c r="AF171" s="5" t="s">
        <v>9084</v>
      </c>
      <c r="AG171" s="5" t="s">
        <v>9084</v>
      </c>
      <c r="AH171" s="5" t="s">
        <v>9084</v>
      </c>
      <c r="AI171" s="5" t="s">
        <v>9084</v>
      </c>
      <c r="AJ171" s="5" t="s">
        <v>9084</v>
      </c>
      <c r="AK171" s="5" t="s">
        <v>9084</v>
      </c>
      <c r="AL171" s="5" t="s">
        <v>9084</v>
      </c>
      <c r="AM171" s="5" t="s">
        <v>9084</v>
      </c>
      <c r="AN171" s="5" t="s">
        <v>9084</v>
      </c>
      <c r="AO171" s="5" t="s">
        <v>9084</v>
      </c>
      <c r="AP171" s="5" t="s">
        <v>10409</v>
      </c>
      <c r="AQ171" s="5" t="s">
        <v>9084</v>
      </c>
      <c r="AR171" s="5" t="s">
        <v>9084</v>
      </c>
      <c r="AS171" s="5" t="s">
        <v>9084</v>
      </c>
      <c r="AT171" s="5" t="s">
        <v>9084</v>
      </c>
      <c r="AU171" s="5" t="s">
        <v>9084</v>
      </c>
      <c r="AV171" s="5">
        <v>2023</v>
      </c>
      <c r="AW171" s="5">
        <v>11</v>
      </c>
      <c r="AX171" s="5">
        <v>3</v>
      </c>
      <c r="AY171" s="5" t="s">
        <v>9084</v>
      </c>
      <c r="AZ171" s="5" t="s">
        <v>9084</v>
      </c>
      <c r="BA171" s="5" t="s">
        <v>9084</v>
      </c>
      <c r="BB171" s="5" t="s">
        <v>9084</v>
      </c>
      <c r="BC171" s="5">
        <v>102</v>
      </c>
      <c r="BD171" s="5">
        <v>115</v>
      </c>
      <c r="BE171" s="5" t="s">
        <v>9084</v>
      </c>
      <c r="BF171" s="5" t="s">
        <v>8178</v>
      </c>
      <c r="BG171" s="5" t="str">
        <f>HYPERLINK("http://dx.doi.org/10.14246/irspsd.11.3_102","http://dx.doi.org/10.14246/irspsd.11.3_102")</f>
        <v>http://dx.doi.org/10.14246/irspsd.11.3_102</v>
      </c>
      <c r="BH171" s="5" t="s">
        <v>9084</v>
      </c>
      <c r="BI171" s="5" t="s">
        <v>9084</v>
      </c>
      <c r="BJ171" s="5" t="s">
        <v>9084</v>
      </c>
      <c r="BK171" s="5" t="s">
        <v>9084</v>
      </c>
      <c r="BL171" s="5" t="s">
        <v>9084</v>
      </c>
      <c r="BM171" s="5" t="s">
        <v>9084</v>
      </c>
      <c r="BN171" s="5" t="s">
        <v>9084</v>
      </c>
      <c r="BO171" s="5" t="s">
        <v>9084</v>
      </c>
      <c r="BP171" s="5" t="s">
        <v>9084</v>
      </c>
      <c r="BQ171" s="5" t="s">
        <v>9084</v>
      </c>
      <c r="BR171" s="5" t="s">
        <v>9084</v>
      </c>
      <c r="BS171" s="5" t="s">
        <v>9084</v>
      </c>
      <c r="BT171" s="5" t="s">
        <v>10408</v>
      </c>
      <c r="BU171" s="5" t="str">
        <f>HYPERLINK("https%3A%2F%2Fwww.webofscience.com%2Fwos%2Fwoscc%2Ffull-record%2FWOS:001036881200001","View Full Record in Web of Science")</f>
        <v>View Full Record in Web of Science</v>
      </c>
    </row>
    <row r="172" spans="1:73" x14ac:dyDescent="0.35">
      <c r="A172" s="5" t="s">
        <v>11761</v>
      </c>
      <c r="B172" s="5" t="s">
        <v>9095</v>
      </c>
      <c r="C172" s="5" t="s">
        <v>10407</v>
      </c>
      <c r="D172" s="5" t="s">
        <v>9084</v>
      </c>
      <c r="E172" s="5" t="s">
        <v>9084</v>
      </c>
      <c r="F172" s="5" t="s">
        <v>9084</v>
      </c>
      <c r="G172" s="5" t="s">
        <v>10406</v>
      </c>
      <c r="H172" s="5" t="s">
        <v>9084</v>
      </c>
      <c r="I172" s="5" t="s">
        <v>9084</v>
      </c>
      <c r="J172" s="5" t="s">
        <v>10405</v>
      </c>
      <c r="K172" s="5" t="s">
        <v>10246</v>
      </c>
      <c r="L172" s="5" t="s">
        <v>9084</v>
      </c>
      <c r="M172" s="5" t="s">
        <v>9084</v>
      </c>
      <c r="N172" s="5" t="s">
        <v>9084</v>
      </c>
      <c r="O172" s="5" t="s">
        <v>9084</v>
      </c>
      <c r="P172" s="5" t="s">
        <v>9084</v>
      </c>
      <c r="Q172" s="5" t="s">
        <v>9084</v>
      </c>
      <c r="R172" s="5" t="s">
        <v>9084</v>
      </c>
      <c r="S172" s="5" t="s">
        <v>9084</v>
      </c>
      <c r="T172" s="5" t="s">
        <v>9084</v>
      </c>
      <c r="U172" s="5" t="s">
        <v>9084</v>
      </c>
      <c r="V172" s="5" t="s">
        <v>9084</v>
      </c>
      <c r="W172" s="5" t="s">
        <v>10404</v>
      </c>
      <c r="X172" s="5" t="s">
        <v>9084</v>
      </c>
      <c r="Y172" s="5" t="s">
        <v>9084</v>
      </c>
      <c r="Z172" s="5" t="s">
        <v>9084</v>
      </c>
      <c r="AA172" s="5" t="s">
        <v>9084</v>
      </c>
      <c r="AB172" s="5" t="s">
        <v>9084</v>
      </c>
      <c r="AC172" s="5" t="s">
        <v>10403</v>
      </c>
      <c r="AD172" s="5" t="s">
        <v>9084</v>
      </c>
      <c r="AE172" s="5" t="s">
        <v>9084</v>
      </c>
      <c r="AF172" s="5" t="s">
        <v>9084</v>
      </c>
      <c r="AG172" s="5" t="s">
        <v>9084</v>
      </c>
      <c r="AH172" s="5" t="s">
        <v>9084</v>
      </c>
      <c r="AI172" s="5" t="s">
        <v>9084</v>
      </c>
      <c r="AJ172" s="5" t="s">
        <v>9084</v>
      </c>
      <c r="AK172" s="5" t="s">
        <v>9084</v>
      </c>
      <c r="AL172" s="5" t="s">
        <v>9084</v>
      </c>
      <c r="AM172" s="5" t="s">
        <v>9084</v>
      </c>
      <c r="AN172" s="5" t="s">
        <v>9084</v>
      </c>
      <c r="AO172" s="5" t="s">
        <v>9084</v>
      </c>
      <c r="AP172" s="5" t="s">
        <v>9084</v>
      </c>
      <c r="AQ172" s="5" t="s">
        <v>10243</v>
      </c>
      <c r="AR172" s="5" t="s">
        <v>9084</v>
      </c>
      <c r="AS172" s="5" t="s">
        <v>9084</v>
      </c>
      <c r="AT172" s="5" t="s">
        <v>9084</v>
      </c>
      <c r="AU172" s="5" t="s">
        <v>9119</v>
      </c>
      <c r="AV172" s="5">
        <v>2022</v>
      </c>
      <c r="AW172" s="5">
        <v>9</v>
      </c>
      <c r="AX172" s="5">
        <v>1</v>
      </c>
      <c r="AY172" s="5" t="s">
        <v>9084</v>
      </c>
      <c r="AZ172" s="5" t="s">
        <v>9084</v>
      </c>
      <c r="BA172" s="5" t="s">
        <v>9084</v>
      </c>
      <c r="BB172" s="5" t="s">
        <v>9084</v>
      </c>
      <c r="BC172" s="5" t="s">
        <v>9084</v>
      </c>
      <c r="BD172" s="5" t="s">
        <v>9084</v>
      </c>
      <c r="BE172" s="5">
        <v>593</v>
      </c>
      <c r="BF172" s="5" t="s">
        <v>10402</v>
      </c>
      <c r="BG172" s="5" t="str">
        <f>HYPERLINK("http://dx.doi.org/10.1038/s41597-022-01705-8","http://dx.doi.org/10.1038/s41597-022-01705-8")</f>
        <v>http://dx.doi.org/10.1038/s41597-022-01705-8</v>
      </c>
      <c r="BH172" s="5" t="s">
        <v>9084</v>
      </c>
      <c r="BI172" s="5" t="s">
        <v>9084</v>
      </c>
      <c r="BJ172" s="5" t="s">
        <v>9084</v>
      </c>
      <c r="BK172" s="5" t="s">
        <v>9084</v>
      </c>
      <c r="BL172" s="5" t="s">
        <v>9084</v>
      </c>
      <c r="BM172" s="5" t="s">
        <v>9084</v>
      </c>
      <c r="BN172" s="5" t="s">
        <v>9084</v>
      </c>
      <c r="BO172" s="5">
        <v>36180448</v>
      </c>
      <c r="BP172" s="5" t="s">
        <v>9084</v>
      </c>
      <c r="BQ172" s="5" t="s">
        <v>9084</v>
      </c>
      <c r="BR172" s="5" t="s">
        <v>9084</v>
      </c>
      <c r="BS172" s="5" t="s">
        <v>9084</v>
      </c>
      <c r="BT172" s="5" t="s">
        <v>10401</v>
      </c>
      <c r="BU172" s="5" t="str">
        <f>HYPERLINK("https%3A%2F%2Fwww.webofscience.com%2Fwos%2Fwoscc%2Ffull-record%2FWOS:000862416100004","View Full Record in Web of Science")</f>
        <v>View Full Record in Web of Science</v>
      </c>
    </row>
    <row r="173" spans="1:73" x14ac:dyDescent="0.35">
      <c r="A173" s="5" t="s">
        <v>11761</v>
      </c>
      <c r="B173" s="5" t="s">
        <v>9095</v>
      </c>
      <c r="C173" s="5" t="s">
        <v>10400</v>
      </c>
      <c r="D173" s="5" t="s">
        <v>9084</v>
      </c>
      <c r="E173" s="5" t="s">
        <v>9084</v>
      </c>
      <c r="F173" s="5" t="s">
        <v>9084</v>
      </c>
      <c r="G173" s="5" t="s">
        <v>10399</v>
      </c>
      <c r="H173" s="5" t="s">
        <v>9084</v>
      </c>
      <c r="I173" s="5" t="s">
        <v>10398</v>
      </c>
      <c r="J173" s="5" t="s">
        <v>8372</v>
      </c>
      <c r="K173" s="5" t="s">
        <v>10397</v>
      </c>
      <c r="L173" s="5" t="s">
        <v>9084</v>
      </c>
      <c r="M173" s="5" t="s">
        <v>9084</v>
      </c>
      <c r="N173" s="5" t="s">
        <v>9084</v>
      </c>
      <c r="O173" s="5" t="s">
        <v>9084</v>
      </c>
      <c r="P173" s="5" t="s">
        <v>9084</v>
      </c>
      <c r="Q173" s="5" t="s">
        <v>9084</v>
      </c>
      <c r="R173" s="5" t="s">
        <v>9084</v>
      </c>
      <c r="S173" s="5" t="s">
        <v>9084</v>
      </c>
      <c r="T173" s="5" t="s">
        <v>9084</v>
      </c>
      <c r="U173" s="5" t="s">
        <v>9084</v>
      </c>
      <c r="V173" s="5" t="s">
        <v>9084</v>
      </c>
      <c r="W173" s="5" t="s">
        <v>10396</v>
      </c>
      <c r="X173" s="5" t="s">
        <v>9084</v>
      </c>
      <c r="Y173" s="5" t="s">
        <v>9084</v>
      </c>
      <c r="Z173" s="5" t="s">
        <v>9084</v>
      </c>
      <c r="AA173" s="5" t="s">
        <v>9084</v>
      </c>
      <c r="AB173" s="5" t="s">
        <v>10395</v>
      </c>
      <c r="AC173" s="5" t="s">
        <v>9084</v>
      </c>
      <c r="AD173" s="5" t="s">
        <v>9084</v>
      </c>
      <c r="AE173" s="5" t="s">
        <v>9084</v>
      </c>
      <c r="AF173" s="5" t="s">
        <v>9084</v>
      </c>
      <c r="AG173" s="5" t="s">
        <v>9084</v>
      </c>
      <c r="AH173" s="5" t="s">
        <v>9084</v>
      </c>
      <c r="AI173" s="5" t="s">
        <v>9084</v>
      </c>
      <c r="AJ173" s="5" t="s">
        <v>9084</v>
      </c>
      <c r="AK173" s="5" t="s">
        <v>9084</v>
      </c>
      <c r="AL173" s="5" t="s">
        <v>9084</v>
      </c>
      <c r="AM173" s="5" t="s">
        <v>9084</v>
      </c>
      <c r="AN173" s="5" t="s">
        <v>9084</v>
      </c>
      <c r="AO173" s="5" t="s">
        <v>9084</v>
      </c>
      <c r="AP173" s="5" t="s">
        <v>10394</v>
      </c>
      <c r="AQ173" s="5" t="s">
        <v>9084</v>
      </c>
      <c r="AR173" s="5" t="s">
        <v>9084</v>
      </c>
      <c r="AS173" s="5" t="s">
        <v>9084</v>
      </c>
      <c r="AT173" s="5" t="s">
        <v>9084</v>
      </c>
      <c r="AU173" s="5" t="s">
        <v>9302</v>
      </c>
      <c r="AV173" s="5">
        <v>2024</v>
      </c>
      <c r="AW173" s="5">
        <v>17</v>
      </c>
      <c r="AX173" s="5">
        <v>3</v>
      </c>
      <c r="AY173" s="5" t="s">
        <v>9084</v>
      </c>
      <c r="AZ173" s="5" t="s">
        <v>9084</v>
      </c>
      <c r="BA173" s="5" t="s">
        <v>9084</v>
      </c>
      <c r="BB173" s="5" t="s">
        <v>9084</v>
      </c>
      <c r="BC173" s="5" t="s">
        <v>9084</v>
      </c>
      <c r="BD173" s="5" t="s">
        <v>9084</v>
      </c>
      <c r="BE173" s="5" t="s">
        <v>8370</v>
      </c>
      <c r="BF173" s="5" t="s">
        <v>8369</v>
      </c>
      <c r="BG173" s="5" t="str">
        <f>HYPERLINK("http://dx.doi.org/10.1161/HCG.0000000000000095","http://dx.doi.org/10.1161/HCG.0000000000000095")</f>
        <v>http://dx.doi.org/10.1161/HCG.0000000000000095</v>
      </c>
      <c r="BH173" s="5" t="s">
        <v>9084</v>
      </c>
      <c r="BI173" s="5" t="s">
        <v>9084</v>
      </c>
      <c r="BJ173" s="5" t="s">
        <v>9084</v>
      </c>
      <c r="BK173" s="5" t="s">
        <v>9084</v>
      </c>
      <c r="BL173" s="5" t="s">
        <v>9084</v>
      </c>
      <c r="BM173" s="5" t="s">
        <v>9084</v>
      </c>
      <c r="BN173" s="5" t="s">
        <v>9084</v>
      </c>
      <c r="BO173" s="5">
        <v>38779844</v>
      </c>
      <c r="BP173" s="5" t="s">
        <v>9084</v>
      </c>
      <c r="BQ173" s="5" t="s">
        <v>9084</v>
      </c>
      <c r="BR173" s="5" t="s">
        <v>9084</v>
      </c>
      <c r="BS173" s="5" t="s">
        <v>9084</v>
      </c>
      <c r="BT173" s="5" t="s">
        <v>10393</v>
      </c>
      <c r="BU173" s="5" t="str">
        <f>HYPERLINK("https%3A%2F%2Fwww.webofscience.com%2Fwos%2Fwoscc%2Ffull-record%2FWOS:001250782200002","View Full Record in Web of Science")</f>
        <v>View Full Record in Web of Science</v>
      </c>
    </row>
    <row r="174" spans="1:73" x14ac:dyDescent="0.35">
      <c r="A174" s="5" t="s">
        <v>11761</v>
      </c>
      <c r="B174" s="5" t="s">
        <v>9095</v>
      </c>
      <c r="C174" s="5" t="s">
        <v>10392</v>
      </c>
      <c r="D174" s="5" t="s">
        <v>9084</v>
      </c>
      <c r="E174" s="5" t="s">
        <v>9084</v>
      </c>
      <c r="F174" s="5" t="s">
        <v>9084</v>
      </c>
      <c r="G174" s="5" t="s">
        <v>2989</v>
      </c>
      <c r="H174" s="5" t="s">
        <v>9084</v>
      </c>
      <c r="I174" s="5" t="s">
        <v>9084</v>
      </c>
      <c r="J174" s="5" t="s">
        <v>10391</v>
      </c>
      <c r="K174" s="5" t="s">
        <v>10390</v>
      </c>
      <c r="L174" s="5" t="s">
        <v>9084</v>
      </c>
      <c r="M174" s="5" t="s">
        <v>9084</v>
      </c>
      <c r="N174" s="5" t="s">
        <v>9084</v>
      </c>
      <c r="O174" s="5" t="s">
        <v>9084</v>
      </c>
      <c r="P174" s="5" t="s">
        <v>9084</v>
      </c>
      <c r="Q174" s="5" t="s">
        <v>9084</v>
      </c>
      <c r="R174" s="5" t="s">
        <v>9084</v>
      </c>
      <c r="S174" s="5" t="s">
        <v>9084</v>
      </c>
      <c r="T174" s="5" t="s">
        <v>9084</v>
      </c>
      <c r="U174" s="5" t="s">
        <v>9084</v>
      </c>
      <c r="V174" s="5" t="s">
        <v>9084</v>
      </c>
      <c r="W174" s="5" t="s">
        <v>10389</v>
      </c>
      <c r="X174" s="5" t="s">
        <v>9084</v>
      </c>
      <c r="Y174" s="5" t="s">
        <v>9084</v>
      </c>
      <c r="Z174" s="5" t="s">
        <v>9084</v>
      </c>
      <c r="AA174" s="5" t="s">
        <v>9084</v>
      </c>
      <c r="AB174" s="5" t="s">
        <v>10388</v>
      </c>
      <c r="AC174" s="5" t="s">
        <v>10387</v>
      </c>
      <c r="AD174" s="5" t="s">
        <v>9084</v>
      </c>
      <c r="AE174" s="5" t="s">
        <v>9084</v>
      </c>
      <c r="AF174" s="5" t="s">
        <v>9084</v>
      </c>
      <c r="AG174" s="5" t="s">
        <v>9084</v>
      </c>
      <c r="AH174" s="5" t="s">
        <v>9084</v>
      </c>
      <c r="AI174" s="5" t="s">
        <v>9084</v>
      </c>
      <c r="AJ174" s="5" t="s">
        <v>9084</v>
      </c>
      <c r="AK174" s="5" t="s">
        <v>9084</v>
      </c>
      <c r="AL174" s="5" t="s">
        <v>9084</v>
      </c>
      <c r="AM174" s="5" t="s">
        <v>9084</v>
      </c>
      <c r="AN174" s="5" t="s">
        <v>9084</v>
      </c>
      <c r="AO174" s="5" t="s">
        <v>9084</v>
      </c>
      <c r="AP174" s="5" t="s">
        <v>10386</v>
      </c>
      <c r="AQ174" s="5" t="s">
        <v>10385</v>
      </c>
      <c r="AR174" s="5" t="s">
        <v>9084</v>
      </c>
      <c r="AS174" s="5" t="s">
        <v>9084</v>
      </c>
      <c r="AT174" s="5" t="s">
        <v>9084</v>
      </c>
      <c r="AU174" s="5" t="s">
        <v>9420</v>
      </c>
      <c r="AV174" s="5">
        <v>2023</v>
      </c>
      <c r="AW174" s="5">
        <v>146</v>
      </c>
      <c r="AX174" s="5" t="s">
        <v>9084</v>
      </c>
      <c r="AY174" s="5" t="s">
        <v>9084</v>
      </c>
      <c r="AZ174" s="5" t="s">
        <v>9084</v>
      </c>
      <c r="BA174" s="5" t="s">
        <v>9084</v>
      </c>
      <c r="BB174" s="5" t="s">
        <v>9084</v>
      </c>
      <c r="BC174" s="5" t="s">
        <v>9084</v>
      </c>
      <c r="BD174" s="5" t="s">
        <v>9084</v>
      </c>
      <c r="BE174" s="5">
        <v>103849</v>
      </c>
      <c r="BF174" s="5" t="s">
        <v>8837</v>
      </c>
      <c r="BG174" s="5" t="str">
        <f>HYPERLINK("http://dx.doi.org/10.1016/j.geoforum.2023.103849","http://dx.doi.org/10.1016/j.geoforum.2023.103849")</f>
        <v>http://dx.doi.org/10.1016/j.geoforum.2023.103849</v>
      </c>
      <c r="BH174" s="5" t="s">
        <v>9084</v>
      </c>
      <c r="BI174" s="5" t="s">
        <v>9506</v>
      </c>
      <c r="BJ174" s="5" t="s">
        <v>9084</v>
      </c>
      <c r="BK174" s="5" t="s">
        <v>9084</v>
      </c>
      <c r="BL174" s="5" t="s">
        <v>9084</v>
      </c>
      <c r="BM174" s="5" t="s">
        <v>9084</v>
      </c>
      <c r="BN174" s="5" t="s">
        <v>9084</v>
      </c>
      <c r="BO174" s="5" t="s">
        <v>9084</v>
      </c>
      <c r="BP174" s="5" t="s">
        <v>9084</v>
      </c>
      <c r="BQ174" s="5" t="s">
        <v>9084</v>
      </c>
      <c r="BR174" s="5" t="s">
        <v>9084</v>
      </c>
      <c r="BS174" s="5" t="s">
        <v>9084</v>
      </c>
      <c r="BT174" s="5" t="s">
        <v>10384</v>
      </c>
      <c r="BU174" s="5" t="str">
        <f>HYPERLINK("https%3A%2F%2Fwww.webofscience.com%2Fwos%2Fwoscc%2Ffull-record%2FWOS:001077432100001","View Full Record in Web of Science")</f>
        <v>View Full Record in Web of Science</v>
      </c>
    </row>
    <row r="175" spans="1:73" x14ac:dyDescent="0.35">
      <c r="A175" s="5" t="s">
        <v>11761</v>
      </c>
      <c r="B175" s="5" t="s">
        <v>9095</v>
      </c>
      <c r="C175" s="5" t="s">
        <v>10383</v>
      </c>
      <c r="D175" s="5" t="s">
        <v>9084</v>
      </c>
      <c r="E175" s="5" t="s">
        <v>9084</v>
      </c>
      <c r="F175" s="5" t="s">
        <v>9084</v>
      </c>
      <c r="G175" s="5" t="s">
        <v>10382</v>
      </c>
      <c r="H175" s="5" t="s">
        <v>9084</v>
      </c>
      <c r="I175" s="5" t="s">
        <v>9084</v>
      </c>
      <c r="J175" s="5" t="s">
        <v>5871</v>
      </c>
      <c r="K175" s="5" t="s">
        <v>10381</v>
      </c>
      <c r="L175" s="5" t="s">
        <v>9084</v>
      </c>
      <c r="M175" s="5" t="s">
        <v>9084</v>
      </c>
      <c r="N175" s="5" t="s">
        <v>9084</v>
      </c>
      <c r="O175" s="5" t="s">
        <v>9084</v>
      </c>
      <c r="P175" s="5" t="s">
        <v>9084</v>
      </c>
      <c r="Q175" s="5" t="s">
        <v>9084</v>
      </c>
      <c r="R175" s="5" t="s">
        <v>9084</v>
      </c>
      <c r="S175" s="5" t="s">
        <v>9084</v>
      </c>
      <c r="T175" s="5" t="s">
        <v>9084</v>
      </c>
      <c r="U175" s="5" t="s">
        <v>9084</v>
      </c>
      <c r="V175" s="5" t="s">
        <v>9084</v>
      </c>
      <c r="W175" s="5" t="s">
        <v>10380</v>
      </c>
      <c r="X175" s="5" t="s">
        <v>9084</v>
      </c>
      <c r="Y175" s="5" t="s">
        <v>9084</v>
      </c>
      <c r="Z175" s="5" t="s">
        <v>9084</v>
      </c>
      <c r="AA175" s="5" t="s">
        <v>9084</v>
      </c>
      <c r="AB175" s="5" t="s">
        <v>10379</v>
      </c>
      <c r="AC175" s="5" t="s">
        <v>10378</v>
      </c>
      <c r="AD175" s="5" t="s">
        <v>9084</v>
      </c>
      <c r="AE175" s="5" t="s">
        <v>9084</v>
      </c>
      <c r="AF175" s="5" t="s">
        <v>9084</v>
      </c>
      <c r="AG175" s="5" t="s">
        <v>9084</v>
      </c>
      <c r="AH175" s="5" t="s">
        <v>9084</v>
      </c>
      <c r="AI175" s="5" t="s">
        <v>9084</v>
      </c>
      <c r="AJ175" s="5" t="s">
        <v>9084</v>
      </c>
      <c r="AK175" s="5" t="s">
        <v>9084</v>
      </c>
      <c r="AL175" s="5" t="s">
        <v>9084</v>
      </c>
      <c r="AM175" s="5" t="s">
        <v>9084</v>
      </c>
      <c r="AN175" s="5" t="s">
        <v>9084</v>
      </c>
      <c r="AO175" s="5" t="s">
        <v>9084</v>
      </c>
      <c r="AP175" s="5" t="s">
        <v>10377</v>
      </c>
      <c r="AQ175" s="5" t="s">
        <v>10376</v>
      </c>
      <c r="AR175" s="5" t="s">
        <v>9084</v>
      </c>
      <c r="AS175" s="5" t="s">
        <v>9084</v>
      </c>
      <c r="AT175" s="5" t="s">
        <v>9084</v>
      </c>
      <c r="AU175" s="5" t="s">
        <v>10234</v>
      </c>
      <c r="AV175" s="5">
        <v>2020</v>
      </c>
      <c r="AW175" s="5">
        <v>2020</v>
      </c>
      <c r="AX175" s="5" t="s">
        <v>9084</v>
      </c>
      <c r="AY175" s="5" t="s">
        <v>9084</v>
      </c>
      <c r="AZ175" s="5" t="s">
        <v>9084</v>
      </c>
      <c r="BA175" s="5" t="s">
        <v>9084</v>
      </c>
      <c r="BB175" s="5" t="s">
        <v>9084</v>
      </c>
      <c r="BC175" s="5" t="s">
        <v>9084</v>
      </c>
      <c r="BD175" s="5" t="s">
        <v>9084</v>
      </c>
      <c r="BE175" s="5">
        <v>3041498</v>
      </c>
      <c r="BF175" s="5" t="s">
        <v>5869</v>
      </c>
      <c r="BG175" s="5" t="str">
        <f>HYPERLINK("http://dx.doi.org/10.1155/2020/3041498","http://dx.doi.org/10.1155/2020/3041498")</f>
        <v>http://dx.doi.org/10.1155/2020/3041498</v>
      </c>
      <c r="BH175" s="5" t="s">
        <v>9084</v>
      </c>
      <c r="BI175" s="5" t="s">
        <v>9084</v>
      </c>
      <c r="BJ175" s="5" t="s">
        <v>9084</v>
      </c>
      <c r="BK175" s="5" t="s">
        <v>9084</v>
      </c>
      <c r="BL175" s="5" t="s">
        <v>9084</v>
      </c>
      <c r="BM175" s="5" t="s">
        <v>9084</v>
      </c>
      <c r="BN175" s="5" t="s">
        <v>9084</v>
      </c>
      <c r="BO175" s="5">
        <v>32908882</v>
      </c>
      <c r="BP175" s="5" t="s">
        <v>9084</v>
      </c>
      <c r="BQ175" s="5" t="s">
        <v>9084</v>
      </c>
      <c r="BR175" s="5" t="s">
        <v>9084</v>
      </c>
      <c r="BS175" s="5" t="s">
        <v>9084</v>
      </c>
      <c r="BT175" s="5" t="s">
        <v>10375</v>
      </c>
      <c r="BU175" s="5" t="str">
        <f>HYPERLINK("https%3A%2F%2Fwww.webofscience.com%2Fwos%2Fwoscc%2Ffull-record%2FWOS:000570775700003","View Full Record in Web of Science")</f>
        <v>View Full Record in Web of Science</v>
      </c>
    </row>
    <row r="176" spans="1:73" x14ac:dyDescent="0.35">
      <c r="A176" s="5" t="s">
        <v>11761</v>
      </c>
      <c r="B176" s="5" t="s">
        <v>9095</v>
      </c>
      <c r="C176" s="5" t="s">
        <v>10374</v>
      </c>
      <c r="D176" s="5" t="s">
        <v>9084</v>
      </c>
      <c r="E176" s="5" t="s">
        <v>9084</v>
      </c>
      <c r="F176" s="5" t="s">
        <v>9084</v>
      </c>
      <c r="G176" s="5" t="s">
        <v>10373</v>
      </c>
      <c r="H176" s="5" t="s">
        <v>9084</v>
      </c>
      <c r="I176" s="5" t="s">
        <v>9084</v>
      </c>
      <c r="J176" s="5" t="s">
        <v>7629</v>
      </c>
      <c r="K176" s="5" t="s">
        <v>10372</v>
      </c>
      <c r="L176" s="5" t="s">
        <v>9084</v>
      </c>
      <c r="M176" s="5" t="s">
        <v>9084</v>
      </c>
      <c r="N176" s="5" t="s">
        <v>9084</v>
      </c>
      <c r="O176" s="5" t="s">
        <v>9084</v>
      </c>
      <c r="P176" s="5" t="s">
        <v>9084</v>
      </c>
      <c r="Q176" s="5" t="s">
        <v>9084</v>
      </c>
      <c r="R176" s="5" t="s">
        <v>9084</v>
      </c>
      <c r="S176" s="5" t="s">
        <v>9084</v>
      </c>
      <c r="T176" s="5" t="s">
        <v>9084</v>
      </c>
      <c r="U176" s="5" t="s">
        <v>9084</v>
      </c>
      <c r="V176" s="5" t="s">
        <v>9084</v>
      </c>
      <c r="W176" s="5" t="s">
        <v>10371</v>
      </c>
      <c r="X176" s="5" t="s">
        <v>9084</v>
      </c>
      <c r="Y176" s="5" t="s">
        <v>9084</v>
      </c>
      <c r="Z176" s="5" t="s">
        <v>9084</v>
      </c>
      <c r="AA176" s="5" t="s">
        <v>9084</v>
      </c>
      <c r="AB176" s="5" t="s">
        <v>10370</v>
      </c>
      <c r="AC176" s="5" t="s">
        <v>10369</v>
      </c>
      <c r="AD176" s="5" t="s">
        <v>9084</v>
      </c>
      <c r="AE176" s="5" t="s">
        <v>9084</v>
      </c>
      <c r="AF176" s="5" t="s">
        <v>9084</v>
      </c>
      <c r="AG176" s="5" t="s">
        <v>9084</v>
      </c>
      <c r="AH176" s="5" t="s">
        <v>9084</v>
      </c>
      <c r="AI176" s="5" t="s">
        <v>9084</v>
      </c>
      <c r="AJ176" s="5" t="s">
        <v>9084</v>
      </c>
      <c r="AK176" s="5" t="s">
        <v>9084</v>
      </c>
      <c r="AL176" s="5" t="s">
        <v>9084</v>
      </c>
      <c r="AM176" s="5" t="s">
        <v>9084</v>
      </c>
      <c r="AN176" s="5" t="s">
        <v>9084</v>
      </c>
      <c r="AO176" s="5" t="s">
        <v>9084</v>
      </c>
      <c r="AP176" s="5" t="s">
        <v>10368</v>
      </c>
      <c r="AQ176" s="5" t="s">
        <v>10367</v>
      </c>
      <c r="AR176" s="5" t="s">
        <v>9084</v>
      </c>
      <c r="AS176" s="5" t="s">
        <v>9084</v>
      </c>
      <c r="AT176" s="5" t="s">
        <v>9084</v>
      </c>
      <c r="AU176" s="5" t="s">
        <v>9696</v>
      </c>
      <c r="AV176" s="5">
        <v>2023</v>
      </c>
      <c r="AW176" s="5">
        <v>14</v>
      </c>
      <c r="AX176" s="5">
        <v>2</v>
      </c>
      <c r="AY176" s="5" t="s">
        <v>9084</v>
      </c>
      <c r="AZ176" s="5" t="s">
        <v>9084</v>
      </c>
      <c r="BA176" s="5" t="s">
        <v>9084</v>
      </c>
      <c r="BB176" s="5" t="s">
        <v>9084</v>
      </c>
      <c r="BC176" s="5">
        <v>269</v>
      </c>
      <c r="BD176" s="5">
        <v>284</v>
      </c>
      <c r="BE176" s="5" t="s">
        <v>9084</v>
      </c>
      <c r="BF176" s="5" t="s">
        <v>7627</v>
      </c>
      <c r="BG176" s="5" t="str">
        <f>HYPERLINK("http://dx.doi.org/10.1177/09754253231202397","http://dx.doi.org/10.1177/09754253231202397")</f>
        <v>http://dx.doi.org/10.1177/09754253231202397</v>
      </c>
      <c r="BH176" s="5" t="s">
        <v>9084</v>
      </c>
      <c r="BI176" s="5" t="s">
        <v>9084</v>
      </c>
      <c r="BJ176" s="5" t="s">
        <v>9084</v>
      </c>
      <c r="BK176" s="5" t="s">
        <v>9084</v>
      </c>
      <c r="BL176" s="5" t="s">
        <v>9084</v>
      </c>
      <c r="BM176" s="5" t="s">
        <v>9084</v>
      </c>
      <c r="BN176" s="5" t="s">
        <v>9084</v>
      </c>
      <c r="BO176" s="5" t="s">
        <v>9084</v>
      </c>
      <c r="BP176" s="5" t="s">
        <v>9084</v>
      </c>
      <c r="BQ176" s="5" t="s">
        <v>9084</v>
      </c>
      <c r="BR176" s="5" t="s">
        <v>9084</v>
      </c>
      <c r="BS176" s="5" t="s">
        <v>9084</v>
      </c>
      <c r="BT176" s="5" t="s">
        <v>10366</v>
      </c>
      <c r="BU176" s="5" t="str">
        <f>HYPERLINK("https%3A%2F%2Fwww.webofscience.com%2Fwos%2Fwoscc%2Ffull-record%2FWOS:001102679000008","View Full Record in Web of Science")</f>
        <v>View Full Record in Web of Science</v>
      </c>
    </row>
    <row r="177" spans="1:73" x14ac:dyDescent="0.35">
      <c r="A177" s="5" t="s">
        <v>11761</v>
      </c>
      <c r="B177" s="5" t="s">
        <v>10365</v>
      </c>
      <c r="C177" s="5" t="s">
        <v>10364</v>
      </c>
      <c r="D177" s="5" t="s">
        <v>9084</v>
      </c>
      <c r="E177" s="5" t="s">
        <v>10363</v>
      </c>
      <c r="F177" s="5" t="s">
        <v>9084</v>
      </c>
      <c r="G177" s="5" t="s">
        <v>10362</v>
      </c>
      <c r="H177" s="5" t="s">
        <v>9084</v>
      </c>
      <c r="I177" s="5" t="s">
        <v>9084</v>
      </c>
      <c r="J177" s="5" t="s">
        <v>6451</v>
      </c>
      <c r="K177" s="5" t="s">
        <v>10361</v>
      </c>
      <c r="L177" s="5" t="s">
        <v>6450</v>
      </c>
      <c r="M177" s="5" t="s">
        <v>9084</v>
      </c>
      <c r="N177" s="5" t="s">
        <v>9084</v>
      </c>
      <c r="O177" s="5" t="s">
        <v>9084</v>
      </c>
      <c r="P177" s="5" t="s">
        <v>9084</v>
      </c>
      <c r="Q177" s="5" t="s">
        <v>9084</v>
      </c>
      <c r="R177" s="5" t="s">
        <v>9084</v>
      </c>
      <c r="S177" s="5" t="s">
        <v>9084</v>
      </c>
      <c r="T177" s="5" t="s">
        <v>9084</v>
      </c>
      <c r="U177" s="5" t="s">
        <v>9084</v>
      </c>
      <c r="V177" s="5" t="s">
        <v>9084</v>
      </c>
      <c r="W177" s="5" t="s">
        <v>10360</v>
      </c>
      <c r="X177" s="5" t="s">
        <v>9084</v>
      </c>
      <c r="Y177" s="5" t="s">
        <v>9084</v>
      </c>
      <c r="Z177" s="5" t="s">
        <v>9084</v>
      </c>
      <c r="AA177" s="5" t="s">
        <v>9084</v>
      </c>
      <c r="AB177" s="5" t="s">
        <v>10359</v>
      </c>
      <c r="AC177" s="5" t="s">
        <v>10358</v>
      </c>
      <c r="AD177" s="5" t="s">
        <v>9084</v>
      </c>
      <c r="AE177" s="5" t="s">
        <v>9084</v>
      </c>
      <c r="AF177" s="5" t="s">
        <v>9084</v>
      </c>
      <c r="AG177" s="5" t="s">
        <v>9084</v>
      </c>
      <c r="AH177" s="5" t="s">
        <v>9084</v>
      </c>
      <c r="AI177" s="5" t="s">
        <v>9084</v>
      </c>
      <c r="AJ177" s="5" t="s">
        <v>9084</v>
      </c>
      <c r="AK177" s="5" t="s">
        <v>9084</v>
      </c>
      <c r="AL177" s="5" t="s">
        <v>9084</v>
      </c>
      <c r="AM177" s="5" t="s">
        <v>9084</v>
      </c>
      <c r="AN177" s="5" t="s">
        <v>9084</v>
      </c>
      <c r="AO177" s="5" t="s">
        <v>9084</v>
      </c>
      <c r="AP177" s="5" t="s">
        <v>10357</v>
      </c>
      <c r="AQ177" s="5" t="s">
        <v>9084</v>
      </c>
      <c r="AR177" s="5" t="s">
        <v>10356</v>
      </c>
      <c r="AS177" s="5" t="s">
        <v>9084</v>
      </c>
      <c r="AT177" s="5" t="s">
        <v>9084</v>
      </c>
      <c r="AU177" s="5" t="s">
        <v>9084</v>
      </c>
      <c r="AV177" s="5">
        <v>2017</v>
      </c>
      <c r="AW177" s="5">
        <v>38</v>
      </c>
      <c r="AX177" s="5" t="s">
        <v>9084</v>
      </c>
      <c r="AY177" s="5" t="s">
        <v>9084</v>
      </c>
      <c r="AZ177" s="5" t="s">
        <v>9084</v>
      </c>
      <c r="BA177" s="5" t="s">
        <v>9084</v>
      </c>
      <c r="BB177" s="5" t="s">
        <v>9084</v>
      </c>
      <c r="BC177" s="5">
        <v>279</v>
      </c>
      <c r="BD177" s="5">
        <v>294</v>
      </c>
      <c r="BE177" s="5" t="s">
        <v>9084</v>
      </c>
      <c r="BF177" s="5" t="s">
        <v>6449</v>
      </c>
      <c r="BG177" s="5" t="str">
        <f>HYPERLINK("http://dx.doi.org/10.1146/annurev-publhealth-082516-012737","http://dx.doi.org/10.1146/annurev-publhealth-082516-012737")</f>
        <v>http://dx.doi.org/10.1146/annurev-publhealth-082516-012737</v>
      </c>
      <c r="BH177" s="5" t="s">
        <v>9084</v>
      </c>
      <c r="BI177" s="5" t="s">
        <v>9084</v>
      </c>
      <c r="BJ177" s="5" t="s">
        <v>9084</v>
      </c>
      <c r="BK177" s="5" t="s">
        <v>9084</v>
      </c>
      <c r="BL177" s="5" t="s">
        <v>9084</v>
      </c>
      <c r="BM177" s="5" t="s">
        <v>9084</v>
      </c>
      <c r="BN177" s="5" t="s">
        <v>9084</v>
      </c>
      <c r="BO177" s="5">
        <v>28068484</v>
      </c>
      <c r="BP177" s="5" t="s">
        <v>9084</v>
      </c>
      <c r="BQ177" s="5" t="s">
        <v>9084</v>
      </c>
      <c r="BR177" s="5" t="s">
        <v>9084</v>
      </c>
      <c r="BS177" s="5" t="s">
        <v>9084</v>
      </c>
      <c r="BT177" s="5" t="s">
        <v>10355</v>
      </c>
      <c r="BU177" s="5" t="str">
        <f>HYPERLINK("https%3A%2F%2Fwww.webofscience.com%2Fwos%2Fwoscc%2Ffull-record%2FWOS:000404166400014","View Full Record in Web of Science")</f>
        <v>View Full Record in Web of Science</v>
      </c>
    </row>
    <row r="178" spans="1:73" x14ac:dyDescent="0.35">
      <c r="A178" s="5" t="s">
        <v>11761</v>
      </c>
      <c r="B178" s="5" t="s">
        <v>9095</v>
      </c>
      <c r="C178" s="5" t="s">
        <v>10354</v>
      </c>
      <c r="D178" s="5" t="s">
        <v>9084</v>
      </c>
      <c r="E178" s="5" t="s">
        <v>9084</v>
      </c>
      <c r="F178" s="5" t="s">
        <v>9084</v>
      </c>
      <c r="G178" s="5" t="s">
        <v>5802</v>
      </c>
      <c r="H178" s="5" t="s">
        <v>9084</v>
      </c>
      <c r="I178" s="5" t="s">
        <v>9084</v>
      </c>
      <c r="J178" s="5" t="s">
        <v>10353</v>
      </c>
      <c r="K178" s="5" t="s">
        <v>10352</v>
      </c>
      <c r="L178" s="5" t="s">
        <v>9084</v>
      </c>
      <c r="M178" s="5" t="s">
        <v>9084</v>
      </c>
      <c r="N178" s="5" t="s">
        <v>9084</v>
      </c>
      <c r="O178" s="5" t="s">
        <v>9084</v>
      </c>
      <c r="P178" s="5" t="s">
        <v>9084</v>
      </c>
      <c r="Q178" s="5" t="s">
        <v>9084</v>
      </c>
      <c r="R178" s="5" t="s">
        <v>9084</v>
      </c>
      <c r="S178" s="5" t="s">
        <v>9084</v>
      </c>
      <c r="T178" s="5" t="s">
        <v>9084</v>
      </c>
      <c r="U178" s="5" t="s">
        <v>9084</v>
      </c>
      <c r="V178" s="5" t="s">
        <v>9084</v>
      </c>
      <c r="W178" s="5" t="s">
        <v>5799</v>
      </c>
      <c r="X178" s="5" t="s">
        <v>9084</v>
      </c>
      <c r="Y178" s="5" t="s">
        <v>9084</v>
      </c>
      <c r="Z178" s="5" t="s">
        <v>9084</v>
      </c>
      <c r="AA178" s="5" t="s">
        <v>9084</v>
      </c>
      <c r="AB178" s="5" t="s">
        <v>9084</v>
      </c>
      <c r="AC178" s="5" t="s">
        <v>10351</v>
      </c>
      <c r="AD178" s="5" t="s">
        <v>9084</v>
      </c>
      <c r="AE178" s="5" t="s">
        <v>9084</v>
      </c>
      <c r="AF178" s="5" t="s">
        <v>9084</v>
      </c>
      <c r="AG178" s="5" t="s">
        <v>9084</v>
      </c>
      <c r="AH178" s="5" t="s">
        <v>9084</v>
      </c>
      <c r="AI178" s="5" t="s">
        <v>9084</v>
      </c>
      <c r="AJ178" s="5" t="s">
        <v>9084</v>
      </c>
      <c r="AK178" s="5" t="s">
        <v>9084</v>
      </c>
      <c r="AL178" s="5" t="s">
        <v>9084</v>
      </c>
      <c r="AM178" s="5" t="s">
        <v>9084</v>
      </c>
      <c r="AN178" s="5" t="s">
        <v>9084</v>
      </c>
      <c r="AO178" s="5" t="s">
        <v>9084</v>
      </c>
      <c r="AP178" s="5" t="s">
        <v>10350</v>
      </c>
      <c r="AQ178" s="5" t="s">
        <v>10349</v>
      </c>
      <c r="AR178" s="5" t="s">
        <v>9084</v>
      </c>
      <c r="AS178" s="5" t="s">
        <v>9084</v>
      </c>
      <c r="AT178" s="5" t="s">
        <v>9084</v>
      </c>
      <c r="AU178" s="5" t="s">
        <v>9420</v>
      </c>
      <c r="AV178" s="5">
        <v>2024</v>
      </c>
      <c r="AW178" s="5">
        <v>169</v>
      </c>
      <c r="AX178" s="5" t="s">
        <v>9084</v>
      </c>
      <c r="AY178" s="5" t="s">
        <v>9084</v>
      </c>
      <c r="AZ178" s="5" t="s">
        <v>9084</v>
      </c>
      <c r="BA178" s="5" t="s">
        <v>9084</v>
      </c>
      <c r="BB178" s="5" t="s">
        <v>9084</v>
      </c>
      <c r="BC178" s="5" t="s">
        <v>9084</v>
      </c>
      <c r="BD178" s="5" t="s">
        <v>9084</v>
      </c>
      <c r="BE178" s="5">
        <v>106355</v>
      </c>
      <c r="BF178" s="5" t="s">
        <v>8610</v>
      </c>
      <c r="BG178" s="5" t="str">
        <f>HYPERLINK("http://dx.doi.org/10.1016/j.marpol.2024.106355","http://dx.doi.org/10.1016/j.marpol.2024.106355")</f>
        <v>http://dx.doi.org/10.1016/j.marpol.2024.106355</v>
      </c>
      <c r="BH178" s="5" t="s">
        <v>9084</v>
      </c>
      <c r="BI178" s="5" t="s">
        <v>10348</v>
      </c>
      <c r="BJ178" s="5" t="s">
        <v>9084</v>
      </c>
      <c r="BK178" s="5" t="s">
        <v>9084</v>
      </c>
      <c r="BL178" s="5" t="s">
        <v>9084</v>
      </c>
      <c r="BM178" s="5" t="s">
        <v>9084</v>
      </c>
      <c r="BN178" s="5" t="s">
        <v>9084</v>
      </c>
      <c r="BO178" s="5" t="s">
        <v>9084</v>
      </c>
      <c r="BP178" s="5" t="s">
        <v>9084</v>
      </c>
      <c r="BQ178" s="5" t="s">
        <v>9084</v>
      </c>
      <c r="BR178" s="5" t="s">
        <v>9084</v>
      </c>
      <c r="BS178" s="5" t="s">
        <v>9084</v>
      </c>
      <c r="BT178" s="5" t="s">
        <v>10347</v>
      </c>
      <c r="BU178" s="5" t="str">
        <f>HYPERLINK("https%3A%2F%2Fwww.webofscience.com%2Fwos%2Fwoscc%2Ffull-record%2FWOS:001316949400001","View Full Record in Web of Science")</f>
        <v>View Full Record in Web of Science</v>
      </c>
    </row>
    <row r="179" spans="1:73" x14ac:dyDescent="0.35">
      <c r="A179" s="5" t="s">
        <v>11761</v>
      </c>
      <c r="B179" s="5" t="s">
        <v>9095</v>
      </c>
      <c r="C179" s="5" t="s">
        <v>10346</v>
      </c>
      <c r="D179" s="5" t="s">
        <v>9084</v>
      </c>
      <c r="E179" s="5" t="s">
        <v>9084</v>
      </c>
      <c r="F179" s="5" t="s">
        <v>9084</v>
      </c>
      <c r="G179" s="5" t="s">
        <v>10345</v>
      </c>
      <c r="H179" s="5" t="s">
        <v>9084</v>
      </c>
      <c r="I179" s="5" t="s">
        <v>9084</v>
      </c>
      <c r="J179" s="5" t="s">
        <v>6740</v>
      </c>
      <c r="K179" s="5" t="s">
        <v>10344</v>
      </c>
      <c r="L179" s="5" t="s">
        <v>9084</v>
      </c>
      <c r="M179" s="5" t="s">
        <v>9084</v>
      </c>
      <c r="N179" s="5" t="s">
        <v>9084</v>
      </c>
      <c r="O179" s="5" t="s">
        <v>9084</v>
      </c>
      <c r="P179" s="5" t="s">
        <v>9084</v>
      </c>
      <c r="Q179" s="5" t="s">
        <v>9084</v>
      </c>
      <c r="R179" s="5" t="s">
        <v>9084</v>
      </c>
      <c r="S179" s="5" t="s">
        <v>9084</v>
      </c>
      <c r="T179" s="5" t="s">
        <v>9084</v>
      </c>
      <c r="U179" s="5" t="s">
        <v>9084</v>
      </c>
      <c r="V179" s="5" t="s">
        <v>9084</v>
      </c>
      <c r="W179" s="5" t="s">
        <v>10343</v>
      </c>
      <c r="X179" s="5" t="s">
        <v>9084</v>
      </c>
      <c r="Y179" s="5" t="s">
        <v>9084</v>
      </c>
      <c r="Z179" s="5" t="s">
        <v>9084</v>
      </c>
      <c r="AA179" s="5" t="s">
        <v>9084</v>
      </c>
      <c r="AB179" s="5" t="s">
        <v>9084</v>
      </c>
      <c r="AC179" s="5" t="s">
        <v>10342</v>
      </c>
      <c r="AD179" s="5" t="s">
        <v>9084</v>
      </c>
      <c r="AE179" s="5" t="s">
        <v>9084</v>
      </c>
      <c r="AF179" s="5" t="s">
        <v>9084</v>
      </c>
      <c r="AG179" s="5" t="s">
        <v>9084</v>
      </c>
      <c r="AH179" s="5" t="s">
        <v>9084</v>
      </c>
      <c r="AI179" s="5" t="s">
        <v>9084</v>
      </c>
      <c r="AJ179" s="5" t="s">
        <v>9084</v>
      </c>
      <c r="AK179" s="5" t="s">
        <v>9084</v>
      </c>
      <c r="AL179" s="5" t="s">
        <v>9084</v>
      </c>
      <c r="AM179" s="5" t="s">
        <v>9084</v>
      </c>
      <c r="AN179" s="5" t="s">
        <v>9084</v>
      </c>
      <c r="AO179" s="5" t="s">
        <v>9084</v>
      </c>
      <c r="AP179" s="5" t="s">
        <v>9084</v>
      </c>
      <c r="AQ179" s="5" t="s">
        <v>10341</v>
      </c>
      <c r="AR179" s="5" t="s">
        <v>9084</v>
      </c>
      <c r="AS179" s="5" t="s">
        <v>9084</v>
      </c>
      <c r="AT179" s="5" t="s">
        <v>9084</v>
      </c>
      <c r="AU179" s="5" t="s">
        <v>9084</v>
      </c>
      <c r="AV179" s="5">
        <v>2020</v>
      </c>
      <c r="AW179" s="5">
        <v>1</v>
      </c>
      <c r="AX179" s="5" t="s">
        <v>9084</v>
      </c>
      <c r="AY179" s="5" t="s">
        <v>9084</v>
      </c>
      <c r="AZ179" s="5" t="s">
        <v>9084</v>
      </c>
      <c r="BA179" s="5" t="s">
        <v>9084</v>
      </c>
      <c r="BB179" s="5" t="s">
        <v>9084</v>
      </c>
      <c r="BC179" s="5" t="s">
        <v>9084</v>
      </c>
      <c r="BD179" s="5" t="s">
        <v>9084</v>
      </c>
      <c r="BE179" s="5" t="s">
        <v>6738</v>
      </c>
      <c r="BF179" s="5" t="s">
        <v>6737</v>
      </c>
      <c r="BG179" s="5" t="str">
        <f>HYPERLINK("http://dx.doi.org/10.1017/dce.2020.3","http://dx.doi.org/10.1017/dce.2020.3")</f>
        <v>http://dx.doi.org/10.1017/dce.2020.3</v>
      </c>
      <c r="BH179" s="5" t="s">
        <v>9084</v>
      </c>
      <c r="BI179" s="5" t="s">
        <v>9084</v>
      </c>
      <c r="BJ179" s="5" t="s">
        <v>9084</v>
      </c>
      <c r="BK179" s="5" t="s">
        <v>9084</v>
      </c>
      <c r="BL179" s="5" t="s">
        <v>9084</v>
      </c>
      <c r="BM179" s="5" t="s">
        <v>9084</v>
      </c>
      <c r="BN179" s="5" t="s">
        <v>9084</v>
      </c>
      <c r="BO179" s="5" t="s">
        <v>9084</v>
      </c>
      <c r="BP179" s="5" t="s">
        <v>9084</v>
      </c>
      <c r="BQ179" s="5" t="s">
        <v>9084</v>
      </c>
      <c r="BR179" s="5" t="s">
        <v>9084</v>
      </c>
      <c r="BS179" s="5" t="s">
        <v>9084</v>
      </c>
      <c r="BT179" s="5" t="s">
        <v>10340</v>
      </c>
      <c r="BU179" s="5" t="str">
        <f>HYPERLINK("https%3A%2F%2Fwww.webofscience.com%2Fwos%2Fwoscc%2Ffull-record%2FWOS:000851324300005","View Full Record in Web of Science")</f>
        <v>View Full Record in Web of Science</v>
      </c>
    </row>
    <row r="180" spans="1:73" x14ac:dyDescent="0.35">
      <c r="A180" s="5" t="s">
        <v>11761</v>
      </c>
      <c r="B180" s="5" t="s">
        <v>9095</v>
      </c>
      <c r="C180" s="5" t="s">
        <v>10339</v>
      </c>
      <c r="D180" s="5" t="s">
        <v>9084</v>
      </c>
      <c r="E180" s="5" t="s">
        <v>9084</v>
      </c>
      <c r="F180" s="5" t="s">
        <v>9084</v>
      </c>
      <c r="G180" s="5" t="s">
        <v>10338</v>
      </c>
      <c r="H180" s="5" t="s">
        <v>9084</v>
      </c>
      <c r="I180" s="5" t="s">
        <v>9084</v>
      </c>
      <c r="J180" s="5" t="s">
        <v>7069</v>
      </c>
      <c r="K180" s="5" t="s">
        <v>10337</v>
      </c>
      <c r="L180" s="5" t="s">
        <v>9084</v>
      </c>
      <c r="M180" s="5" t="s">
        <v>9084</v>
      </c>
      <c r="N180" s="5" t="s">
        <v>9084</v>
      </c>
      <c r="O180" s="5" t="s">
        <v>9084</v>
      </c>
      <c r="P180" s="5" t="s">
        <v>9084</v>
      </c>
      <c r="Q180" s="5" t="s">
        <v>9084</v>
      </c>
      <c r="R180" s="5" t="s">
        <v>9084</v>
      </c>
      <c r="S180" s="5" t="s">
        <v>9084</v>
      </c>
      <c r="T180" s="5" t="s">
        <v>9084</v>
      </c>
      <c r="U180" s="5" t="s">
        <v>9084</v>
      </c>
      <c r="V180" s="5" t="s">
        <v>9084</v>
      </c>
      <c r="W180" s="5" t="s">
        <v>10336</v>
      </c>
      <c r="X180" s="5" t="s">
        <v>9084</v>
      </c>
      <c r="Y180" s="5" t="s">
        <v>9084</v>
      </c>
      <c r="Z180" s="5" t="s">
        <v>9084</v>
      </c>
      <c r="AA180" s="5" t="s">
        <v>9084</v>
      </c>
      <c r="AB180" s="5" t="s">
        <v>9084</v>
      </c>
      <c r="AC180" s="5" t="s">
        <v>9084</v>
      </c>
      <c r="AD180" s="5" t="s">
        <v>9084</v>
      </c>
      <c r="AE180" s="5" t="s">
        <v>9084</v>
      </c>
      <c r="AF180" s="5" t="s">
        <v>9084</v>
      </c>
      <c r="AG180" s="5" t="s">
        <v>9084</v>
      </c>
      <c r="AH180" s="5" t="s">
        <v>9084</v>
      </c>
      <c r="AI180" s="5" t="s">
        <v>9084</v>
      </c>
      <c r="AJ180" s="5" t="s">
        <v>9084</v>
      </c>
      <c r="AK180" s="5" t="s">
        <v>9084</v>
      </c>
      <c r="AL180" s="5" t="s">
        <v>9084</v>
      </c>
      <c r="AM180" s="5" t="s">
        <v>9084</v>
      </c>
      <c r="AN180" s="5" t="s">
        <v>9084</v>
      </c>
      <c r="AO180" s="5" t="s">
        <v>9084</v>
      </c>
      <c r="AP180" s="5" t="s">
        <v>9084</v>
      </c>
      <c r="AQ180" s="5" t="s">
        <v>10335</v>
      </c>
      <c r="AR180" s="5" t="s">
        <v>9084</v>
      </c>
      <c r="AS180" s="5" t="s">
        <v>9084</v>
      </c>
      <c r="AT180" s="5" t="s">
        <v>9084</v>
      </c>
      <c r="AU180" s="5" t="s">
        <v>9404</v>
      </c>
      <c r="AV180" s="5">
        <v>2022</v>
      </c>
      <c r="AW180" s="5">
        <v>7</v>
      </c>
      <c r="AX180" s="5" t="s">
        <v>9084</v>
      </c>
      <c r="AY180" s="5" t="s">
        <v>9084</v>
      </c>
      <c r="AZ180" s="5" t="s">
        <v>9084</v>
      </c>
      <c r="BA180" s="5" t="s">
        <v>9084</v>
      </c>
      <c r="BB180" s="5" t="s">
        <v>9084</v>
      </c>
      <c r="BC180" s="5" t="s">
        <v>9084</v>
      </c>
      <c r="BD180" s="5" t="s">
        <v>9084</v>
      </c>
      <c r="BE180" s="5">
        <v>950212</v>
      </c>
      <c r="BF180" s="5" t="s">
        <v>7067</v>
      </c>
      <c r="BG180" s="5" t="str">
        <f>HYPERLINK("http://dx.doi.org/10.3389/frma.2022.950212","http://dx.doi.org/10.3389/frma.2022.950212")</f>
        <v>http://dx.doi.org/10.3389/frma.2022.950212</v>
      </c>
      <c r="BH180" s="5" t="s">
        <v>9084</v>
      </c>
      <c r="BI180" s="5" t="s">
        <v>9084</v>
      </c>
      <c r="BJ180" s="5" t="s">
        <v>9084</v>
      </c>
      <c r="BK180" s="5" t="s">
        <v>9084</v>
      </c>
      <c r="BL180" s="5" t="s">
        <v>9084</v>
      </c>
      <c r="BM180" s="5" t="s">
        <v>9084</v>
      </c>
      <c r="BN180" s="5" t="s">
        <v>9084</v>
      </c>
      <c r="BO180" s="5">
        <v>35910706</v>
      </c>
      <c r="BP180" s="5" t="s">
        <v>9084</v>
      </c>
      <c r="BQ180" s="5" t="s">
        <v>9084</v>
      </c>
      <c r="BR180" s="5" t="s">
        <v>9084</v>
      </c>
      <c r="BS180" s="5" t="s">
        <v>9084</v>
      </c>
      <c r="BT180" s="5" t="s">
        <v>10334</v>
      </c>
      <c r="BU180" s="5" t="str">
        <f>HYPERLINK("https%3A%2F%2Fwww.webofscience.com%2Fwos%2Fwoscc%2Ffull-record%2FWOS:001379240900001","View Full Record in Web of Science")</f>
        <v>View Full Record in Web of Science</v>
      </c>
    </row>
    <row r="181" spans="1:73" x14ac:dyDescent="0.35">
      <c r="A181" s="5" t="s">
        <v>11761</v>
      </c>
      <c r="B181" s="5" t="s">
        <v>9095</v>
      </c>
      <c r="C181" s="5" t="s">
        <v>10333</v>
      </c>
      <c r="D181" s="5" t="s">
        <v>9084</v>
      </c>
      <c r="E181" s="5" t="s">
        <v>9084</v>
      </c>
      <c r="F181" s="5" t="s">
        <v>9084</v>
      </c>
      <c r="G181" s="5" t="s">
        <v>10332</v>
      </c>
      <c r="H181" s="5" t="s">
        <v>9084</v>
      </c>
      <c r="I181" s="5" t="s">
        <v>9084</v>
      </c>
      <c r="J181" s="5" t="s">
        <v>10331</v>
      </c>
      <c r="K181" s="5" t="s">
        <v>10330</v>
      </c>
      <c r="L181" s="5" t="s">
        <v>9084</v>
      </c>
      <c r="M181" s="5" t="s">
        <v>9084</v>
      </c>
      <c r="N181" s="5" t="s">
        <v>9084</v>
      </c>
      <c r="O181" s="5" t="s">
        <v>9084</v>
      </c>
      <c r="P181" s="5" t="s">
        <v>9084</v>
      </c>
      <c r="Q181" s="5" t="s">
        <v>9084</v>
      </c>
      <c r="R181" s="5" t="s">
        <v>9084</v>
      </c>
      <c r="S181" s="5" t="s">
        <v>9084</v>
      </c>
      <c r="T181" s="5" t="s">
        <v>9084</v>
      </c>
      <c r="U181" s="5" t="s">
        <v>9084</v>
      </c>
      <c r="V181" s="5" t="s">
        <v>9084</v>
      </c>
      <c r="W181" s="5" t="s">
        <v>10329</v>
      </c>
      <c r="X181" s="5" t="s">
        <v>9084</v>
      </c>
      <c r="Y181" s="5" t="s">
        <v>9084</v>
      </c>
      <c r="Z181" s="5" t="s">
        <v>9084</v>
      </c>
      <c r="AA181" s="5" t="s">
        <v>9084</v>
      </c>
      <c r="AB181" s="5" t="s">
        <v>9084</v>
      </c>
      <c r="AC181" s="5" t="s">
        <v>10328</v>
      </c>
      <c r="AD181" s="5" t="s">
        <v>9084</v>
      </c>
      <c r="AE181" s="5" t="s">
        <v>9084</v>
      </c>
      <c r="AF181" s="5" t="s">
        <v>9084</v>
      </c>
      <c r="AG181" s="5" t="s">
        <v>9084</v>
      </c>
      <c r="AH181" s="5" t="s">
        <v>9084</v>
      </c>
      <c r="AI181" s="5" t="s">
        <v>9084</v>
      </c>
      <c r="AJ181" s="5" t="s">
        <v>9084</v>
      </c>
      <c r="AK181" s="5" t="s">
        <v>9084</v>
      </c>
      <c r="AL181" s="5" t="s">
        <v>9084</v>
      </c>
      <c r="AM181" s="5" t="s">
        <v>9084</v>
      </c>
      <c r="AN181" s="5" t="s">
        <v>9084</v>
      </c>
      <c r="AO181" s="5" t="s">
        <v>9084</v>
      </c>
      <c r="AP181" s="5" t="s">
        <v>10327</v>
      </c>
      <c r="AQ181" s="5" t="s">
        <v>10326</v>
      </c>
      <c r="AR181" s="5" t="s">
        <v>9084</v>
      </c>
      <c r="AS181" s="5" t="s">
        <v>9084</v>
      </c>
      <c r="AT181" s="5" t="s">
        <v>9084</v>
      </c>
      <c r="AU181" s="5" t="s">
        <v>10325</v>
      </c>
      <c r="AV181" s="5">
        <v>2024</v>
      </c>
      <c r="AW181" s="5">
        <v>16</v>
      </c>
      <c r="AX181" s="5">
        <v>2</v>
      </c>
      <c r="AY181" s="5" t="s">
        <v>9084</v>
      </c>
      <c r="AZ181" s="5" t="s">
        <v>9084</v>
      </c>
      <c r="BA181" s="5" t="s">
        <v>9084</v>
      </c>
      <c r="BB181" s="5" t="s">
        <v>9084</v>
      </c>
      <c r="BC181" s="5">
        <v>339</v>
      </c>
      <c r="BD181" s="5">
        <v>347</v>
      </c>
      <c r="BE181" s="5" t="s">
        <v>9084</v>
      </c>
      <c r="BF181" s="5" t="s">
        <v>10324</v>
      </c>
      <c r="BG181" s="5" t="str">
        <f>HYPERLINK("http://dx.doi.org/10.1080/19406940.2024.2323015","http://dx.doi.org/10.1080/19406940.2024.2323015")</f>
        <v>http://dx.doi.org/10.1080/19406940.2024.2323015</v>
      </c>
      <c r="BH181" s="5" t="s">
        <v>9084</v>
      </c>
      <c r="BI181" s="5" t="s">
        <v>10323</v>
      </c>
      <c r="BJ181" s="5" t="s">
        <v>9084</v>
      </c>
      <c r="BK181" s="5" t="s">
        <v>9084</v>
      </c>
      <c r="BL181" s="5" t="s">
        <v>9084</v>
      </c>
      <c r="BM181" s="5" t="s">
        <v>9084</v>
      </c>
      <c r="BN181" s="5" t="s">
        <v>9084</v>
      </c>
      <c r="BO181" s="5" t="s">
        <v>9084</v>
      </c>
      <c r="BP181" s="5" t="s">
        <v>9084</v>
      </c>
      <c r="BQ181" s="5" t="s">
        <v>9084</v>
      </c>
      <c r="BR181" s="5" t="s">
        <v>9084</v>
      </c>
      <c r="BS181" s="5" t="s">
        <v>9084</v>
      </c>
      <c r="BT181" s="5" t="s">
        <v>10322</v>
      </c>
      <c r="BU181" s="5" t="str">
        <f>HYPERLINK("https%3A%2F%2Fwww.webofscience.com%2Fwos%2Fwoscc%2Ffull-record%2FWOS:001177641400001","View Full Record in Web of Science")</f>
        <v>View Full Record in Web of Science</v>
      </c>
    </row>
    <row r="182" spans="1:73" x14ac:dyDescent="0.35">
      <c r="A182" s="5" t="s">
        <v>11761</v>
      </c>
      <c r="B182" s="5" t="s">
        <v>9095</v>
      </c>
      <c r="C182" s="5" t="s">
        <v>10321</v>
      </c>
      <c r="D182" s="5" t="s">
        <v>9084</v>
      </c>
      <c r="E182" s="5" t="s">
        <v>9084</v>
      </c>
      <c r="F182" s="5" t="s">
        <v>9084</v>
      </c>
      <c r="G182" s="5" t="s">
        <v>10320</v>
      </c>
      <c r="H182" s="5" t="s">
        <v>9084</v>
      </c>
      <c r="I182" s="5" t="s">
        <v>9084</v>
      </c>
      <c r="J182" s="5" t="s">
        <v>7922</v>
      </c>
      <c r="K182" s="5" t="s">
        <v>10319</v>
      </c>
      <c r="L182" s="5" t="s">
        <v>9084</v>
      </c>
      <c r="M182" s="5" t="s">
        <v>9084</v>
      </c>
      <c r="N182" s="5" t="s">
        <v>9084</v>
      </c>
      <c r="O182" s="5" t="s">
        <v>9084</v>
      </c>
      <c r="P182" s="5" t="s">
        <v>9084</v>
      </c>
      <c r="Q182" s="5" t="s">
        <v>9084</v>
      </c>
      <c r="R182" s="5" t="s">
        <v>9084</v>
      </c>
      <c r="S182" s="5" t="s">
        <v>9084</v>
      </c>
      <c r="T182" s="5" t="s">
        <v>9084</v>
      </c>
      <c r="U182" s="5" t="s">
        <v>9084</v>
      </c>
      <c r="V182" s="5" t="s">
        <v>9084</v>
      </c>
      <c r="W182" s="5" t="s">
        <v>10318</v>
      </c>
      <c r="X182" s="5" t="s">
        <v>9084</v>
      </c>
      <c r="Y182" s="5" t="s">
        <v>9084</v>
      </c>
      <c r="Z182" s="5" t="s">
        <v>9084</v>
      </c>
      <c r="AA182" s="5" t="s">
        <v>9084</v>
      </c>
      <c r="AB182" s="5" t="s">
        <v>9084</v>
      </c>
      <c r="AC182" s="5" t="s">
        <v>10317</v>
      </c>
      <c r="AD182" s="5" t="s">
        <v>9084</v>
      </c>
      <c r="AE182" s="5" t="s">
        <v>9084</v>
      </c>
      <c r="AF182" s="5" t="s">
        <v>9084</v>
      </c>
      <c r="AG182" s="5" t="s">
        <v>9084</v>
      </c>
      <c r="AH182" s="5" t="s">
        <v>9084</v>
      </c>
      <c r="AI182" s="5" t="s">
        <v>9084</v>
      </c>
      <c r="AJ182" s="5" t="s">
        <v>9084</v>
      </c>
      <c r="AK182" s="5" t="s">
        <v>9084</v>
      </c>
      <c r="AL182" s="5" t="s">
        <v>9084</v>
      </c>
      <c r="AM182" s="5" t="s">
        <v>9084</v>
      </c>
      <c r="AN182" s="5" t="s">
        <v>9084</v>
      </c>
      <c r="AO182" s="5" t="s">
        <v>9084</v>
      </c>
      <c r="AP182" s="5" t="s">
        <v>10316</v>
      </c>
      <c r="AQ182" s="5" t="s">
        <v>10315</v>
      </c>
      <c r="AR182" s="5" t="s">
        <v>9084</v>
      </c>
      <c r="AS182" s="5" t="s">
        <v>9084</v>
      </c>
      <c r="AT182" s="5" t="s">
        <v>9084</v>
      </c>
      <c r="AU182" s="5" t="s">
        <v>9450</v>
      </c>
      <c r="AV182" s="5">
        <v>2022</v>
      </c>
      <c r="AW182" s="5">
        <v>24</v>
      </c>
      <c r="AX182" s="5">
        <v>8</v>
      </c>
      <c r="AY182" s="5" t="s">
        <v>9084</v>
      </c>
      <c r="AZ182" s="5" t="s">
        <v>9084</v>
      </c>
      <c r="BA182" s="5" t="s">
        <v>9084</v>
      </c>
      <c r="BB182" s="5" t="s">
        <v>9084</v>
      </c>
      <c r="BC182" s="5">
        <v>1751</v>
      </c>
      <c r="BD182" s="5">
        <v>1770</v>
      </c>
      <c r="BE182" s="5">
        <v>1461444820979708</v>
      </c>
      <c r="BF182" s="5" t="s">
        <v>7920</v>
      </c>
      <c r="BG182" s="5" t="str">
        <f>HYPERLINK("http://dx.doi.org/10.1177/1461444820979708","http://dx.doi.org/10.1177/1461444820979708")</f>
        <v>http://dx.doi.org/10.1177/1461444820979708</v>
      </c>
      <c r="BH182" s="5" t="s">
        <v>9084</v>
      </c>
      <c r="BI182" s="5" t="s">
        <v>10314</v>
      </c>
      <c r="BJ182" s="5" t="s">
        <v>9084</v>
      </c>
      <c r="BK182" s="5" t="s">
        <v>9084</v>
      </c>
      <c r="BL182" s="5" t="s">
        <v>9084</v>
      </c>
      <c r="BM182" s="5" t="s">
        <v>9084</v>
      </c>
      <c r="BN182" s="5" t="s">
        <v>9084</v>
      </c>
      <c r="BO182" s="5" t="s">
        <v>9084</v>
      </c>
      <c r="BP182" s="5" t="s">
        <v>9084</v>
      </c>
      <c r="BQ182" s="5" t="s">
        <v>9084</v>
      </c>
      <c r="BR182" s="5" t="s">
        <v>9084</v>
      </c>
      <c r="BS182" s="5" t="s">
        <v>9084</v>
      </c>
      <c r="BT182" s="5" t="s">
        <v>10313</v>
      </c>
      <c r="BU182" s="5" t="str">
        <f>HYPERLINK("https%3A%2F%2Fwww.webofscience.com%2Fwos%2Fwoscc%2Ffull-record%2FWOS:000624864900001","View Full Record in Web of Science")</f>
        <v>View Full Record in Web of Science</v>
      </c>
    </row>
    <row r="183" spans="1:73" x14ac:dyDescent="0.35">
      <c r="A183" s="5" t="s">
        <v>11761</v>
      </c>
      <c r="B183" s="5" t="s">
        <v>9095</v>
      </c>
      <c r="C183" s="5" t="s">
        <v>10312</v>
      </c>
      <c r="D183" s="5" t="s">
        <v>9084</v>
      </c>
      <c r="E183" s="5" t="s">
        <v>9084</v>
      </c>
      <c r="F183" s="5" t="s">
        <v>9084</v>
      </c>
      <c r="G183" s="5" t="s">
        <v>10311</v>
      </c>
      <c r="H183" s="5" t="s">
        <v>9084</v>
      </c>
      <c r="I183" s="5" t="s">
        <v>9084</v>
      </c>
      <c r="J183" s="5" t="s">
        <v>10310</v>
      </c>
      <c r="K183" s="5" t="s">
        <v>10309</v>
      </c>
      <c r="L183" s="5" t="s">
        <v>9084</v>
      </c>
      <c r="M183" s="5" t="s">
        <v>9084</v>
      </c>
      <c r="N183" s="5" t="s">
        <v>9084</v>
      </c>
      <c r="O183" s="5" t="s">
        <v>9084</v>
      </c>
      <c r="P183" s="5" t="s">
        <v>9084</v>
      </c>
      <c r="Q183" s="5" t="s">
        <v>9084</v>
      </c>
      <c r="R183" s="5" t="s">
        <v>9084</v>
      </c>
      <c r="S183" s="5" t="s">
        <v>9084</v>
      </c>
      <c r="T183" s="5" t="s">
        <v>9084</v>
      </c>
      <c r="U183" s="5" t="s">
        <v>9084</v>
      </c>
      <c r="V183" s="5" t="s">
        <v>9084</v>
      </c>
      <c r="W183" s="5" t="s">
        <v>10308</v>
      </c>
      <c r="X183" s="5" t="s">
        <v>9084</v>
      </c>
      <c r="Y183" s="5" t="s">
        <v>9084</v>
      </c>
      <c r="Z183" s="5" t="s">
        <v>9084</v>
      </c>
      <c r="AA183" s="5" t="s">
        <v>9084</v>
      </c>
      <c r="AB183" s="5" t="s">
        <v>9084</v>
      </c>
      <c r="AC183" s="5" t="s">
        <v>9084</v>
      </c>
      <c r="AD183" s="5" t="s">
        <v>9084</v>
      </c>
      <c r="AE183" s="5" t="s">
        <v>9084</v>
      </c>
      <c r="AF183" s="5" t="s">
        <v>9084</v>
      </c>
      <c r="AG183" s="5" t="s">
        <v>9084</v>
      </c>
      <c r="AH183" s="5" t="s">
        <v>9084</v>
      </c>
      <c r="AI183" s="5" t="s">
        <v>9084</v>
      </c>
      <c r="AJ183" s="5" t="s">
        <v>9084</v>
      </c>
      <c r="AK183" s="5" t="s">
        <v>9084</v>
      </c>
      <c r="AL183" s="5" t="s">
        <v>9084</v>
      </c>
      <c r="AM183" s="5" t="s">
        <v>9084</v>
      </c>
      <c r="AN183" s="5" t="s">
        <v>9084</v>
      </c>
      <c r="AO183" s="5" t="s">
        <v>9084</v>
      </c>
      <c r="AP183" s="5" t="s">
        <v>9084</v>
      </c>
      <c r="AQ183" s="5" t="s">
        <v>10307</v>
      </c>
      <c r="AR183" s="5" t="s">
        <v>9084</v>
      </c>
      <c r="AS183" s="5" t="s">
        <v>9084</v>
      </c>
      <c r="AT183" s="5" t="s">
        <v>9084</v>
      </c>
      <c r="AU183" s="5" t="s">
        <v>9385</v>
      </c>
      <c r="AV183" s="5">
        <v>2024</v>
      </c>
      <c r="AW183" s="5" t="s">
        <v>9084</v>
      </c>
      <c r="AX183" s="5">
        <v>28</v>
      </c>
      <c r="AY183" s="5" t="s">
        <v>9084</v>
      </c>
      <c r="AZ183" s="5" t="s">
        <v>9084</v>
      </c>
      <c r="BA183" s="5" t="s">
        <v>9084</v>
      </c>
      <c r="BB183" s="5" t="s">
        <v>9084</v>
      </c>
      <c r="BC183" s="5">
        <v>49</v>
      </c>
      <c r="BD183" s="5">
        <v>64</v>
      </c>
      <c r="BE183" s="5" t="s">
        <v>9084</v>
      </c>
      <c r="BF183" s="5" t="s">
        <v>10306</v>
      </c>
      <c r="BG183" s="5" t="str">
        <f>HYPERLINK("http://dx.doi.org/10.31009/hipertext.net.2024.i28.05","http://dx.doi.org/10.31009/hipertext.net.2024.i28.05")</f>
        <v>http://dx.doi.org/10.31009/hipertext.net.2024.i28.05</v>
      </c>
      <c r="BH183" s="5" t="s">
        <v>9084</v>
      </c>
      <c r="BI183" s="5" t="s">
        <v>9084</v>
      </c>
      <c r="BJ183" s="5" t="s">
        <v>9084</v>
      </c>
      <c r="BK183" s="5" t="s">
        <v>9084</v>
      </c>
      <c r="BL183" s="5" t="s">
        <v>9084</v>
      </c>
      <c r="BM183" s="5" t="s">
        <v>9084</v>
      </c>
      <c r="BN183" s="5" t="s">
        <v>9084</v>
      </c>
      <c r="BO183" s="5" t="s">
        <v>9084</v>
      </c>
      <c r="BP183" s="5" t="s">
        <v>9084</v>
      </c>
      <c r="BQ183" s="5" t="s">
        <v>9084</v>
      </c>
      <c r="BR183" s="5" t="s">
        <v>9084</v>
      </c>
      <c r="BS183" s="5" t="s">
        <v>9084</v>
      </c>
      <c r="BT183" s="5" t="s">
        <v>10305</v>
      </c>
      <c r="BU183" s="5" t="str">
        <f>HYPERLINK("https%3A%2F%2Fwww.webofscience.com%2Fwos%2Fwoscc%2Ffull-record%2FWOS:001378369400005","View Full Record in Web of Science")</f>
        <v>View Full Record in Web of Science</v>
      </c>
    </row>
    <row r="184" spans="1:73" x14ac:dyDescent="0.35">
      <c r="A184" s="5" t="s">
        <v>11761</v>
      </c>
      <c r="B184" s="5" t="s">
        <v>9095</v>
      </c>
      <c r="C184" s="5" t="s">
        <v>10304</v>
      </c>
      <c r="D184" s="5" t="s">
        <v>9084</v>
      </c>
      <c r="E184" s="5" t="s">
        <v>9084</v>
      </c>
      <c r="F184" s="5" t="s">
        <v>9084</v>
      </c>
      <c r="G184" s="5" t="s">
        <v>10303</v>
      </c>
      <c r="H184" s="5" t="s">
        <v>9084</v>
      </c>
      <c r="I184" s="5" t="s">
        <v>9084</v>
      </c>
      <c r="J184" s="5" t="s">
        <v>7533</v>
      </c>
      <c r="K184" s="5" t="s">
        <v>10302</v>
      </c>
      <c r="L184" s="5" t="s">
        <v>9084</v>
      </c>
      <c r="M184" s="5" t="s">
        <v>9084</v>
      </c>
      <c r="N184" s="5" t="s">
        <v>9084</v>
      </c>
      <c r="O184" s="5" t="s">
        <v>9084</v>
      </c>
      <c r="P184" s="5" t="s">
        <v>9084</v>
      </c>
      <c r="Q184" s="5" t="s">
        <v>9084</v>
      </c>
      <c r="R184" s="5" t="s">
        <v>9084</v>
      </c>
      <c r="S184" s="5" t="s">
        <v>9084</v>
      </c>
      <c r="T184" s="5" t="s">
        <v>9084</v>
      </c>
      <c r="U184" s="5" t="s">
        <v>9084</v>
      </c>
      <c r="V184" s="5" t="s">
        <v>9084</v>
      </c>
      <c r="W184" s="5" t="s">
        <v>10301</v>
      </c>
      <c r="X184" s="5" t="s">
        <v>9084</v>
      </c>
      <c r="Y184" s="5" t="s">
        <v>9084</v>
      </c>
      <c r="Z184" s="5" t="s">
        <v>9084</v>
      </c>
      <c r="AA184" s="5" t="s">
        <v>9084</v>
      </c>
      <c r="AB184" s="5" t="s">
        <v>10300</v>
      </c>
      <c r="AC184" s="5" t="s">
        <v>10299</v>
      </c>
      <c r="AD184" s="5" t="s">
        <v>9084</v>
      </c>
      <c r="AE184" s="5" t="s">
        <v>9084</v>
      </c>
      <c r="AF184" s="5" t="s">
        <v>9084</v>
      </c>
      <c r="AG184" s="5" t="s">
        <v>9084</v>
      </c>
      <c r="AH184" s="5" t="s">
        <v>9084</v>
      </c>
      <c r="AI184" s="5" t="s">
        <v>9084</v>
      </c>
      <c r="AJ184" s="5" t="s">
        <v>9084</v>
      </c>
      <c r="AK184" s="5" t="s">
        <v>9084</v>
      </c>
      <c r="AL184" s="5" t="s">
        <v>9084</v>
      </c>
      <c r="AM184" s="5" t="s">
        <v>9084</v>
      </c>
      <c r="AN184" s="5" t="s">
        <v>9084</v>
      </c>
      <c r="AO184" s="5" t="s">
        <v>9084</v>
      </c>
      <c r="AP184" s="5" t="s">
        <v>10298</v>
      </c>
      <c r="AQ184" s="5" t="s">
        <v>10297</v>
      </c>
      <c r="AR184" s="5" t="s">
        <v>9084</v>
      </c>
      <c r="AS184" s="5" t="s">
        <v>9084</v>
      </c>
      <c r="AT184" s="5" t="s">
        <v>9084</v>
      </c>
      <c r="AU184" s="5" t="s">
        <v>9151</v>
      </c>
      <c r="AV184" s="5">
        <v>2023</v>
      </c>
      <c r="AW184" s="5">
        <v>24</v>
      </c>
      <c r="AX184" s="5" t="s">
        <v>10296</v>
      </c>
      <c r="AY184" s="5" t="s">
        <v>9084</v>
      </c>
      <c r="AZ184" s="5">
        <v>1</v>
      </c>
      <c r="BA184" s="5" t="s">
        <v>9439</v>
      </c>
      <c r="BB184" s="5" t="s">
        <v>9084</v>
      </c>
      <c r="BC184" s="5">
        <v>16</v>
      </c>
      <c r="BD184" s="5">
        <v>29</v>
      </c>
      <c r="BE184" s="5" t="s">
        <v>9084</v>
      </c>
      <c r="BF184" s="5" t="s">
        <v>7531</v>
      </c>
      <c r="BG184" s="5" t="str">
        <f>HYPERLINK("http://dx.doi.org/10.1007/s11121-022-01412-1","http://dx.doi.org/10.1007/s11121-022-01412-1")</f>
        <v>http://dx.doi.org/10.1007/s11121-022-01412-1</v>
      </c>
      <c r="BH184" s="5" t="s">
        <v>9084</v>
      </c>
      <c r="BI184" s="5" t="s">
        <v>10295</v>
      </c>
      <c r="BJ184" s="5" t="s">
        <v>9084</v>
      </c>
      <c r="BK184" s="5" t="s">
        <v>9084</v>
      </c>
      <c r="BL184" s="5" t="s">
        <v>9084</v>
      </c>
      <c r="BM184" s="5" t="s">
        <v>9084</v>
      </c>
      <c r="BN184" s="5" t="s">
        <v>9084</v>
      </c>
      <c r="BO184" s="5">
        <v>35976525</v>
      </c>
      <c r="BP184" s="5" t="s">
        <v>9084</v>
      </c>
      <c r="BQ184" s="5" t="s">
        <v>9084</v>
      </c>
      <c r="BR184" s="5" t="s">
        <v>9084</v>
      </c>
      <c r="BS184" s="5" t="s">
        <v>9084</v>
      </c>
      <c r="BT184" s="5" t="s">
        <v>10294</v>
      </c>
      <c r="BU184" s="5" t="str">
        <f>HYPERLINK("https%3A%2F%2Fwww.webofscience.com%2Fwos%2Fwoscc%2Ffull-record%2FWOS:000842604100001","View Full Record in Web of Science")</f>
        <v>View Full Record in Web of Science</v>
      </c>
    </row>
    <row r="185" spans="1:73" x14ac:dyDescent="0.35">
      <c r="A185" s="5" t="s">
        <v>11761</v>
      </c>
      <c r="B185" s="5" t="s">
        <v>9095</v>
      </c>
      <c r="C185" s="5" t="s">
        <v>10293</v>
      </c>
      <c r="D185" s="5" t="s">
        <v>9084</v>
      </c>
      <c r="E185" s="5" t="s">
        <v>9084</v>
      </c>
      <c r="F185" s="5" t="s">
        <v>9084</v>
      </c>
      <c r="G185" s="5" t="s">
        <v>10292</v>
      </c>
      <c r="H185" s="5" t="s">
        <v>9084</v>
      </c>
      <c r="I185" s="5" t="s">
        <v>9084</v>
      </c>
      <c r="J185" s="5" t="s">
        <v>6766</v>
      </c>
      <c r="K185" s="5" t="s">
        <v>10291</v>
      </c>
      <c r="L185" s="5" t="s">
        <v>9084</v>
      </c>
      <c r="M185" s="5" t="s">
        <v>9084</v>
      </c>
      <c r="N185" s="5" t="s">
        <v>9084</v>
      </c>
      <c r="O185" s="5" t="s">
        <v>9084</v>
      </c>
      <c r="P185" s="5" t="s">
        <v>9084</v>
      </c>
      <c r="Q185" s="5" t="s">
        <v>9084</v>
      </c>
      <c r="R185" s="5" t="s">
        <v>9084</v>
      </c>
      <c r="S185" s="5" t="s">
        <v>9084</v>
      </c>
      <c r="T185" s="5" t="s">
        <v>9084</v>
      </c>
      <c r="U185" s="5" t="s">
        <v>9084</v>
      </c>
      <c r="V185" s="5" t="s">
        <v>9084</v>
      </c>
      <c r="W185" s="5" t="s">
        <v>10290</v>
      </c>
      <c r="X185" s="5" t="s">
        <v>9084</v>
      </c>
      <c r="Y185" s="5" t="s">
        <v>9084</v>
      </c>
      <c r="Z185" s="5" t="s">
        <v>9084</v>
      </c>
      <c r="AA185" s="5" t="s">
        <v>9084</v>
      </c>
      <c r="AB185" s="5" t="s">
        <v>10289</v>
      </c>
      <c r="AC185" s="5" t="s">
        <v>10288</v>
      </c>
      <c r="AD185" s="5" t="s">
        <v>9084</v>
      </c>
      <c r="AE185" s="5" t="s">
        <v>9084</v>
      </c>
      <c r="AF185" s="5" t="s">
        <v>9084</v>
      </c>
      <c r="AG185" s="5" t="s">
        <v>9084</v>
      </c>
      <c r="AH185" s="5" t="s">
        <v>9084</v>
      </c>
      <c r="AI185" s="5" t="s">
        <v>9084</v>
      </c>
      <c r="AJ185" s="5" t="s">
        <v>9084</v>
      </c>
      <c r="AK185" s="5" t="s">
        <v>9084</v>
      </c>
      <c r="AL185" s="5" t="s">
        <v>9084</v>
      </c>
      <c r="AM185" s="5" t="s">
        <v>9084</v>
      </c>
      <c r="AN185" s="5" t="s">
        <v>9084</v>
      </c>
      <c r="AO185" s="5" t="s">
        <v>9084</v>
      </c>
      <c r="AP185" s="5" t="s">
        <v>10287</v>
      </c>
      <c r="AQ185" s="5" t="s">
        <v>10286</v>
      </c>
      <c r="AR185" s="5" t="s">
        <v>9084</v>
      </c>
      <c r="AS185" s="5" t="s">
        <v>9084</v>
      </c>
      <c r="AT185" s="5" t="s">
        <v>9084</v>
      </c>
      <c r="AU185" s="5" t="s">
        <v>10285</v>
      </c>
      <c r="AV185" s="5">
        <v>2022</v>
      </c>
      <c r="AW185" s="5">
        <v>2022</v>
      </c>
      <c r="AX185" s="5" t="s">
        <v>9084</v>
      </c>
      <c r="AY185" s="5" t="s">
        <v>9084</v>
      </c>
      <c r="AZ185" s="5" t="s">
        <v>9084</v>
      </c>
      <c r="BA185" s="5" t="s">
        <v>9084</v>
      </c>
      <c r="BB185" s="5" t="s">
        <v>9084</v>
      </c>
      <c r="BC185" s="5" t="s">
        <v>9084</v>
      </c>
      <c r="BD185" s="5" t="s">
        <v>9084</v>
      </c>
      <c r="BE185" s="5">
        <v>6588142</v>
      </c>
      <c r="BF185" s="5" t="s">
        <v>6764</v>
      </c>
      <c r="BG185" s="5" t="str">
        <f>HYPERLINK("http://dx.doi.org/10.1155/2022/6588142","http://dx.doi.org/10.1155/2022/6588142")</f>
        <v>http://dx.doi.org/10.1155/2022/6588142</v>
      </c>
      <c r="BH185" s="5" t="s">
        <v>9084</v>
      </c>
      <c r="BI185" s="5" t="s">
        <v>9084</v>
      </c>
      <c r="BJ185" s="5" t="s">
        <v>9084</v>
      </c>
      <c r="BK185" s="5" t="s">
        <v>9084</v>
      </c>
      <c r="BL185" s="5" t="s">
        <v>9084</v>
      </c>
      <c r="BM185" s="5" t="s">
        <v>9084</v>
      </c>
      <c r="BN185" s="5" t="s">
        <v>9084</v>
      </c>
      <c r="BO185" s="5" t="s">
        <v>9084</v>
      </c>
      <c r="BP185" s="5" t="s">
        <v>9084</v>
      </c>
      <c r="BQ185" s="5" t="s">
        <v>9084</v>
      </c>
      <c r="BR185" s="5" t="s">
        <v>9084</v>
      </c>
      <c r="BS185" s="5" t="s">
        <v>9084</v>
      </c>
      <c r="BT185" s="5" t="s">
        <v>10284</v>
      </c>
      <c r="BU185" s="5" t="str">
        <f>HYPERLINK("https%3A%2F%2Fwww.webofscience.com%2Fwos%2Fwoscc%2Ffull-record%2FWOS:000850364900010","View Full Record in Web of Science")</f>
        <v>View Full Record in Web of Science</v>
      </c>
    </row>
    <row r="186" spans="1:73" x14ac:dyDescent="0.35">
      <c r="A186" s="5" t="s">
        <v>11761</v>
      </c>
      <c r="B186" s="5" t="s">
        <v>9095</v>
      </c>
      <c r="C186" s="5" t="s">
        <v>10283</v>
      </c>
      <c r="D186" s="5" t="s">
        <v>9084</v>
      </c>
      <c r="E186" s="5" t="s">
        <v>9084</v>
      </c>
      <c r="F186" s="5" t="s">
        <v>9084</v>
      </c>
      <c r="G186" s="5" t="s">
        <v>10282</v>
      </c>
      <c r="H186" s="5" t="s">
        <v>9084</v>
      </c>
      <c r="I186" s="5" t="s">
        <v>9084</v>
      </c>
      <c r="J186" s="5" t="s">
        <v>3254</v>
      </c>
      <c r="K186" s="5" t="s">
        <v>10281</v>
      </c>
      <c r="L186" s="5" t="s">
        <v>9084</v>
      </c>
      <c r="M186" s="5" t="s">
        <v>9084</v>
      </c>
      <c r="N186" s="5" t="s">
        <v>9084</v>
      </c>
      <c r="O186" s="5" t="s">
        <v>9084</v>
      </c>
      <c r="P186" s="5" t="s">
        <v>9084</v>
      </c>
      <c r="Q186" s="5" t="s">
        <v>9084</v>
      </c>
      <c r="R186" s="5" t="s">
        <v>9084</v>
      </c>
      <c r="S186" s="5" t="s">
        <v>9084</v>
      </c>
      <c r="T186" s="5" t="s">
        <v>9084</v>
      </c>
      <c r="U186" s="5" t="s">
        <v>9084</v>
      </c>
      <c r="V186" s="5" t="s">
        <v>9084</v>
      </c>
      <c r="W186" s="5" t="s">
        <v>10280</v>
      </c>
      <c r="X186" s="5" t="s">
        <v>9084</v>
      </c>
      <c r="Y186" s="5" t="s">
        <v>9084</v>
      </c>
      <c r="Z186" s="5" t="s">
        <v>9084</v>
      </c>
      <c r="AA186" s="5" t="s">
        <v>9084</v>
      </c>
      <c r="AB186" s="5" t="s">
        <v>10279</v>
      </c>
      <c r="AC186" s="5" t="s">
        <v>10278</v>
      </c>
      <c r="AD186" s="5" t="s">
        <v>9084</v>
      </c>
      <c r="AE186" s="5" t="s">
        <v>9084</v>
      </c>
      <c r="AF186" s="5" t="s">
        <v>9084</v>
      </c>
      <c r="AG186" s="5" t="s">
        <v>9084</v>
      </c>
      <c r="AH186" s="5" t="s">
        <v>9084</v>
      </c>
      <c r="AI186" s="5" t="s">
        <v>9084</v>
      </c>
      <c r="AJ186" s="5" t="s">
        <v>9084</v>
      </c>
      <c r="AK186" s="5" t="s">
        <v>9084</v>
      </c>
      <c r="AL186" s="5" t="s">
        <v>9084</v>
      </c>
      <c r="AM186" s="5" t="s">
        <v>9084</v>
      </c>
      <c r="AN186" s="5" t="s">
        <v>9084</v>
      </c>
      <c r="AO186" s="5" t="s">
        <v>9084</v>
      </c>
      <c r="AP186" s="5" t="s">
        <v>9084</v>
      </c>
      <c r="AQ186" s="5" t="s">
        <v>10277</v>
      </c>
      <c r="AR186" s="5" t="s">
        <v>9084</v>
      </c>
      <c r="AS186" s="5" t="s">
        <v>9084</v>
      </c>
      <c r="AT186" s="5" t="s">
        <v>9084</v>
      </c>
      <c r="AU186" s="5" t="s">
        <v>10276</v>
      </c>
      <c r="AV186" s="5">
        <v>2022</v>
      </c>
      <c r="AW186" s="5">
        <v>3</v>
      </c>
      <c r="AX186" s="5">
        <v>11</v>
      </c>
      <c r="AY186" s="5" t="s">
        <v>9084</v>
      </c>
      <c r="AZ186" s="5" t="s">
        <v>9084</v>
      </c>
      <c r="BA186" s="5" t="s">
        <v>9084</v>
      </c>
      <c r="BB186" s="5" t="s">
        <v>9084</v>
      </c>
      <c r="BC186" s="5" t="s">
        <v>9084</v>
      </c>
      <c r="BD186" s="5" t="s">
        <v>9084</v>
      </c>
      <c r="BE186" s="5">
        <v>101126</v>
      </c>
      <c r="BF186" s="5" t="s">
        <v>8113</v>
      </c>
      <c r="BG186" s="5" t="str">
        <f>HYPERLINK("http://dx.doi.org/10.1016/j.xcrp.2022.101126","http://dx.doi.org/10.1016/j.xcrp.2022.101126")</f>
        <v>http://dx.doi.org/10.1016/j.xcrp.2022.101126</v>
      </c>
      <c r="BH186" s="5" t="s">
        <v>9084</v>
      </c>
      <c r="BI186" s="5" t="s">
        <v>9860</v>
      </c>
      <c r="BJ186" s="5" t="s">
        <v>9084</v>
      </c>
      <c r="BK186" s="5" t="s">
        <v>9084</v>
      </c>
      <c r="BL186" s="5" t="s">
        <v>9084</v>
      </c>
      <c r="BM186" s="5" t="s">
        <v>9084</v>
      </c>
      <c r="BN186" s="5" t="s">
        <v>9084</v>
      </c>
      <c r="BO186" s="5" t="s">
        <v>9084</v>
      </c>
      <c r="BP186" s="5" t="s">
        <v>9084</v>
      </c>
      <c r="BQ186" s="5" t="s">
        <v>9084</v>
      </c>
      <c r="BR186" s="5" t="s">
        <v>9084</v>
      </c>
      <c r="BS186" s="5" t="s">
        <v>9084</v>
      </c>
      <c r="BT186" s="5" t="s">
        <v>10275</v>
      </c>
      <c r="BU186" s="5" t="str">
        <f>HYPERLINK("https%3A%2F%2Fwww.webofscience.com%2Fwos%2Fwoscc%2Ffull-record%2FWOS:000891978400001","View Full Record in Web of Science")</f>
        <v>View Full Record in Web of Science</v>
      </c>
    </row>
    <row r="187" spans="1:73" x14ac:dyDescent="0.35">
      <c r="A187" s="5" t="s">
        <v>11761</v>
      </c>
      <c r="B187" s="5" t="s">
        <v>9095</v>
      </c>
      <c r="C187" s="5" t="s">
        <v>10274</v>
      </c>
      <c r="D187" s="5" t="s">
        <v>9084</v>
      </c>
      <c r="E187" s="5" t="s">
        <v>9084</v>
      </c>
      <c r="F187" s="5" t="s">
        <v>9084</v>
      </c>
      <c r="G187" s="5" t="s">
        <v>10273</v>
      </c>
      <c r="H187" s="5" t="s">
        <v>9084</v>
      </c>
      <c r="I187" s="5" t="s">
        <v>9084</v>
      </c>
      <c r="J187" s="5" t="s">
        <v>6559</v>
      </c>
      <c r="K187" s="5" t="s">
        <v>9975</v>
      </c>
      <c r="L187" s="5" t="s">
        <v>9084</v>
      </c>
      <c r="M187" s="5" t="s">
        <v>9084</v>
      </c>
      <c r="N187" s="5" t="s">
        <v>9084</v>
      </c>
      <c r="O187" s="5" t="s">
        <v>9084</v>
      </c>
      <c r="P187" s="5" t="s">
        <v>9084</v>
      </c>
      <c r="Q187" s="5" t="s">
        <v>9084</v>
      </c>
      <c r="R187" s="5" t="s">
        <v>9084</v>
      </c>
      <c r="S187" s="5" t="s">
        <v>9084</v>
      </c>
      <c r="T187" s="5" t="s">
        <v>9084</v>
      </c>
      <c r="U187" s="5" t="s">
        <v>9084</v>
      </c>
      <c r="V187" s="5" t="s">
        <v>9084</v>
      </c>
      <c r="W187" s="5" t="s">
        <v>10272</v>
      </c>
      <c r="X187" s="5" t="s">
        <v>9084</v>
      </c>
      <c r="Y187" s="5" t="s">
        <v>9084</v>
      </c>
      <c r="Z187" s="5" t="s">
        <v>9084</v>
      </c>
      <c r="AA187" s="5" t="s">
        <v>9084</v>
      </c>
      <c r="AB187" s="5" t="s">
        <v>9084</v>
      </c>
      <c r="AC187" s="5" t="s">
        <v>10271</v>
      </c>
      <c r="AD187" s="5" t="s">
        <v>9084</v>
      </c>
      <c r="AE187" s="5" t="s">
        <v>9084</v>
      </c>
      <c r="AF187" s="5" t="s">
        <v>9084</v>
      </c>
      <c r="AG187" s="5" t="s">
        <v>9084</v>
      </c>
      <c r="AH187" s="5" t="s">
        <v>9084</v>
      </c>
      <c r="AI187" s="5" t="s">
        <v>9084</v>
      </c>
      <c r="AJ187" s="5" t="s">
        <v>9084</v>
      </c>
      <c r="AK187" s="5" t="s">
        <v>9084</v>
      </c>
      <c r="AL187" s="5" t="s">
        <v>9084</v>
      </c>
      <c r="AM187" s="5" t="s">
        <v>9084</v>
      </c>
      <c r="AN187" s="5" t="s">
        <v>9084</v>
      </c>
      <c r="AO187" s="5" t="s">
        <v>9084</v>
      </c>
      <c r="AP187" s="5" t="s">
        <v>9971</v>
      </c>
      <c r="AQ187" s="5" t="s">
        <v>9970</v>
      </c>
      <c r="AR187" s="5" t="s">
        <v>9084</v>
      </c>
      <c r="AS187" s="5" t="s">
        <v>9084</v>
      </c>
      <c r="AT187" s="5" t="s">
        <v>9084</v>
      </c>
      <c r="AU187" s="5" t="s">
        <v>9302</v>
      </c>
      <c r="AV187" s="5">
        <v>2017</v>
      </c>
      <c r="AW187" s="5">
        <v>25</v>
      </c>
      <c r="AX187" s="5">
        <v>6</v>
      </c>
      <c r="AY187" s="5" t="s">
        <v>9084</v>
      </c>
      <c r="AZ187" s="5" t="s">
        <v>9084</v>
      </c>
      <c r="BA187" s="5" t="s">
        <v>9084</v>
      </c>
      <c r="BB187" s="5" t="s">
        <v>9084</v>
      </c>
      <c r="BC187" s="5">
        <v>941</v>
      </c>
      <c r="BD187" s="5">
        <v>957</v>
      </c>
      <c r="BE187" s="5" t="s">
        <v>9084</v>
      </c>
      <c r="BF187" s="5" t="s">
        <v>6557</v>
      </c>
      <c r="BG187" s="5" t="str">
        <f>HYPERLINK("http://dx.doi.org/10.1080/09654313.2017.1294149","http://dx.doi.org/10.1080/09654313.2017.1294149")</f>
        <v>http://dx.doi.org/10.1080/09654313.2017.1294149</v>
      </c>
      <c r="BH187" s="5" t="s">
        <v>9084</v>
      </c>
      <c r="BI187" s="5" t="s">
        <v>9084</v>
      </c>
      <c r="BJ187" s="5" t="s">
        <v>9084</v>
      </c>
      <c r="BK187" s="5" t="s">
        <v>9084</v>
      </c>
      <c r="BL187" s="5" t="s">
        <v>9084</v>
      </c>
      <c r="BM187" s="5" t="s">
        <v>9084</v>
      </c>
      <c r="BN187" s="5" t="s">
        <v>9084</v>
      </c>
      <c r="BO187" s="5" t="s">
        <v>9084</v>
      </c>
      <c r="BP187" s="5" t="s">
        <v>9084</v>
      </c>
      <c r="BQ187" s="5" t="s">
        <v>9084</v>
      </c>
      <c r="BR187" s="5" t="s">
        <v>9084</v>
      </c>
      <c r="BS187" s="5" t="s">
        <v>9084</v>
      </c>
      <c r="BT187" s="5" t="s">
        <v>10270</v>
      </c>
      <c r="BU187" s="5" t="str">
        <f>HYPERLINK("https%3A%2F%2Fwww.webofscience.com%2Fwos%2Fwoscc%2Ffull-record%2FWOS:000399346300004","View Full Record in Web of Science")</f>
        <v>View Full Record in Web of Science</v>
      </c>
    </row>
    <row r="188" spans="1:73" x14ac:dyDescent="0.35">
      <c r="A188" s="5" t="s">
        <v>11761</v>
      </c>
      <c r="B188" s="5" t="s">
        <v>9095</v>
      </c>
      <c r="C188" s="5" t="s">
        <v>10269</v>
      </c>
      <c r="D188" s="5" t="s">
        <v>9084</v>
      </c>
      <c r="E188" s="5" t="s">
        <v>9084</v>
      </c>
      <c r="F188" s="5" t="s">
        <v>9084</v>
      </c>
      <c r="G188" s="5" t="s">
        <v>10268</v>
      </c>
      <c r="H188" s="5" t="s">
        <v>9084</v>
      </c>
      <c r="I188" s="5" t="s">
        <v>9084</v>
      </c>
      <c r="J188" s="5" t="s">
        <v>7446</v>
      </c>
      <c r="K188" s="5" t="s">
        <v>9400</v>
      </c>
      <c r="L188" s="5" t="s">
        <v>9084</v>
      </c>
      <c r="M188" s="5" t="s">
        <v>9084</v>
      </c>
      <c r="N188" s="5" t="s">
        <v>9084</v>
      </c>
      <c r="O188" s="5" t="s">
        <v>9084</v>
      </c>
      <c r="P188" s="5" t="s">
        <v>9084</v>
      </c>
      <c r="Q188" s="5" t="s">
        <v>9084</v>
      </c>
      <c r="R188" s="5" t="s">
        <v>9084</v>
      </c>
      <c r="S188" s="5" t="s">
        <v>9084</v>
      </c>
      <c r="T188" s="5" t="s">
        <v>9084</v>
      </c>
      <c r="U188" s="5" t="s">
        <v>9084</v>
      </c>
      <c r="V188" s="5" t="s">
        <v>9084</v>
      </c>
      <c r="W188" s="5" t="s">
        <v>10267</v>
      </c>
      <c r="X188" s="5" t="s">
        <v>9084</v>
      </c>
      <c r="Y188" s="5" t="s">
        <v>9084</v>
      </c>
      <c r="Z188" s="5" t="s">
        <v>9084</v>
      </c>
      <c r="AA188" s="5" t="s">
        <v>9084</v>
      </c>
      <c r="AB188" s="5" t="s">
        <v>10266</v>
      </c>
      <c r="AC188" s="5" t="s">
        <v>10265</v>
      </c>
      <c r="AD188" s="5" t="s">
        <v>9084</v>
      </c>
      <c r="AE188" s="5" t="s">
        <v>9084</v>
      </c>
      <c r="AF188" s="5" t="s">
        <v>9084</v>
      </c>
      <c r="AG188" s="5" t="s">
        <v>9084</v>
      </c>
      <c r="AH188" s="5" t="s">
        <v>9084</v>
      </c>
      <c r="AI188" s="5" t="s">
        <v>9084</v>
      </c>
      <c r="AJ188" s="5" t="s">
        <v>9084</v>
      </c>
      <c r="AK188" s="5" t="s">
        <v>9084</v>
      </c>
      <c r="AL188" s="5" t="s">
        <v>9084</v>
      </c>
      <c r="AM188" s="5" t="s">
        <v>9084</v>
      </c>
      <c r="AN188" s="5" t="s">
        <v>9084</v>
      </c>
      <c r="AO188" s="5" t="s">
        <v>9084</v>
      </c>
      <c r="AP188" s="5" t="s">
        <v>9084</v>
      </c>
      <c r="AQ188" s="5" t="s">
        <v>9396</v>
      </c>
      <c r="AR188" s="5" t="s">
        <v>9084</v>
      </c>
      <c r="AS188" s="5" t="s">
        <v>9084</v>
      </c>
      <c r="AT188" s="5" t="s">
        <v>9084</v>
      </c>
      <c r="AU188" s="5" t="s">
        <v>10264</v>
      </c>
      <c r="AV188" s="5">
        <v>2023</v>
      </c>
      <c r="AW188" s="5">
        <v>5</v>
      </c>
      <c r="AX188" s="5" t="s">
        <v>9084</v>
      </c>
      <c r="AY188" s="5" t="s">
        <v>9084</v>
      </c>
      <c r="AZ188" s="5" t="s">
        <v>9084</v>
      </c>
      <c r="BA188" s="5" t="s">
        <v>9084</v>
      </c>
      <c r="BB188" s="5" t="s">
        <v>9084</v>
      </c>
      <c r="BC188" s="5" t="s">
        <v>9084</v>
      </c>
      <c r="BD188" s="5" t="s">
        <v>9084</v>
      </c>
      <c r="BE188" s="5">
        <v>1057155</v>
      </c>
      <c r="BF188" s="5" t="s">
        <v>7445</v>
      </c>
      <c r="BG188" s="5" t="str">
        <f>HYPERLINK("http://dx.doi.org/10.3389/fdata.2022.1057155","http://dx.doi.org/10.3389/fdata.2022.1057155")</f>
        <v>http://dx.doi.org/10.3389/fdata.2022.1057155</v>
      </c>
      <c r="BH188" s="5" t="s">
        <v>9084</v>
      </c>
      <c r="BI188" s="5" t="s">
        <v>9084</v>
      </c>
      <c r="BJ188" s="5" t="s">
        <v>9084</v>
      </c>
      <c r="BK188" s="5" t="s">
        <v>9084</v>
      </c>
      <c r="BL188" s="5" t="s">
        <v>9084</v>
      </c>
      <c r="BM188" s="5" t="s">
        <v>9084</v>
      </c>
      <c r="BN188" s="5" t="s">
        <v>9084</v>
      </c>
      <c r="BO188" s="5">
        <v>36687772</v>
      </c>
      <c r="BP188" s="5" t="s">
        <v>9084</v>
      </c>
      <c r="BQ188" s="5" t="s">
        <v>9084</v>
      </c>
      <c r="BR188" s="5" t="s">
        <v>9084</v>
      </c>
      <c r="BS188" s="5" t="s">
        <v>9084</v>
      </c>
      <c r="BT188" s="5" t="s">
        <v>10263</v>
      </c>
      <c r="BU188" s="5" t="str">
        <f>HYPERLINK("https%3A%2F%2Fwww.webofscience.com%2Fwos%2Fwoscc%2Ffull-record%2FWOS:000914222300001","View Full Record in Web of Science")</f>
        <v>View Full Record in Web of Science</v>
      </c>
    </row>
    <row r="189" spans="1:73" x14ac:dyDescent="0.35">
      <c r="A189" s="5" t="s">
        <v>11761</v>
      </c>
      <c r="B189" s="5" t="s">
        <v>9095</v>
      </c>
      <c r="C189" s="5" t="s">
        <v>10262</v>
      </c>
      <c r="D189" s="5" t="s">
        <v>9084</v>
      </c>
      <c r="E189" s="5" t="s">
        <v>9084</v>
      </c>
      <c r="F189" s="5" t="s">
        <v>9084</v>
      </c>
      <c r="G189" s="5" t="s">
        <v>10261</v>
      </c>
      <c r="H189" s="5" t="s">
        <v>9084</v>
      </c>
      <c r="I189" s="5" t="s">
        <v>9084</v>
      </c>
      <c r="J189" s="5" t="s">
        <v>7565</v>
      </c>
      <c r="K189" s="5" t="s">
        <v>9654</v>
      </c>
      <c r="L189" s="5" t="s">
        <v>9084</v>
      </c>
      <c r="M189" s="5" t="s">
        <v>9084</v>
      </c>
      <c r="N189" s="5" t="s">
        <v>9084</v>
      </c>
      <c r="O189" s="5" t="s">
        <v>9084</v>
      </c>
      <c r="P189" s="5" t="s">
        <v>9084</v>
      </c>
      <c r="Q189" s="5" t="s">
        <v>9084</v>
      </c>
      <c r="R189" s="5" t="s">
        <v>9084</v>
      </c>
      <c r="S189" s="5" t="s">
        <v>9084</v>
      </c>
      <c r="T189" s="5" t="s">
        <v>9084</v>
      </c>
      <c r="U189" s="5" t="s">
        <v>9084</v>
      </c>
      <c r="V189" s="5" t="s">
        <v>9084</v>
      </c>
      <c r="W189" s="5" t="s">
        <v>10260</v>
      </c>
      <c r="X189" s="5" t="s">
        <v>9084</v>
      </c>
      <c r="Y189" s="5" t="s">
        <v>9084</v>
      </c>
      <c r="Z189" s="5" t="s">
        <v>9084</v>
      </c>
      <c r="AA189" s="5" t="s">
        <v>9084</v>
      </c>
      <c r="AB189" s="5" t="s">
        <v>9084</v>
      </c>
      <c r="AC189" s="5" t="s">
        <v>10259</v>
      </c>
      <c r="AD189" s="5" t="s">
        <v>9084</v>
      </c>
      <c r="AE189" s="5" t="s">
        <v>9084</v>
      </c>
      <c r="AF189" s="5" t="s">
        <v>9084</v>
      </c>
      <c r="AG189" s="5" t="s">
        <v>9084</v>
      </c>
      <c r="AH189" s="5" t="s">
        <v>9084</v>
      </c>
      <c r="AI189" s="5" t="s">
        <v>9084</v>
      </c>
      <c r="AJ189" s="5" t="s">
        <v>9084</v>
      </c>
      <c r="AK189" s="5" t="s">
        <v>9084</v>
      </c>
      <c r="AL189" s="5" t="s">
        <v>9084</v>
      </c>
      <c r="AM189" s="5" t="s">
        <v>9084</v>
      </c>
      <c r="AN189" s="5" t="s">
        <v>9084</v>
      </c>
      <c r="AO189" s="5" t="s">
        <v>9084</v>
      </c>
      <c r="AP189" s="5" t="s">
        <v>486</v>
      </c>
      <c r="AQ189" s="5" t="s">
        <v>9084</v>
      </c>
      <c r="AR189" s="5" t="s">
        <v>9084</v>
      </c>
      <c r="AS189" s="5" t="s">
        <v>9084</v>
      </c>
      <c r="AT189" s="5" t="s">
        <v>9084</v>
      </c>
      <c r="AU189" s="5" t="s">
        <v>9084</v>
      </c>
      <c r="AV189" s="5">
        <v>2023</v>
      </c>
      <c r="AW189" s="5">
        <v>11</v>
      </c>
      <c r="AX189" s="5" t="s">
        <v>9084</v>
      </c>
      <c r="AY189" s="5" t="s">
        <v>9084</v>
      </c>
      <c r="AZ189" s="5" t="s">
        <v>9084</v>
      </c>
      <c r="BA189" s="5" t="s">
        <v>9084</v>
      </c>
      <c r="BB189" s="5" t="s">
        <v>9084</v>
      </c>
      <c r="BC189" s="5">
        <v>16213</v>
      </c>
      <c r="BD189" s="5">
        <v>16225</v>
      </c>
      <c r="BE189" s="5" t="s">
        <v>9084</v>
      </c>
      <c r="BF189" s="5" t="s">
        <v>7564</v>
      </c>
      <c r="BG189" s="5" t="str">
        <f>HYPERLINK("http://dx.doi.org/10.1109/ACCESS.2023.3246026","http://dx.doi.org/10.1109/ACCESS.2023.3246026")</f>
        <v>http://dx.doi.org/10.1109/ACCESS.2023.3246026</v>
      </c>
      <c r="BH189" s="5" t="s">
        <v>9084</v>
      </c>
      <c r="BI189" s="5" t="s">
        <v>9084</v>
      </c>
      <c r="BJ189" s="5" t="s">
        <v>9084</v>
      </c>
      <c r="BK189" s="5" t="s">
        <v>9084</v>
      </c>
      <c r="BL189" s="5" t="s">
        <v>9084</v>
      </c>
      <c r="BM189" s="5" t="s">
        <v>9084</v>
      </c>
      <c r="BN189" s="5" t="s">
        <v>9084</v>
      </c>
      <c r="BO189" s="5" t="s">
        <v>9084</v>
      </c>
      <c r="BP189" s="5" t="s">
        <v>9084</v>
      </c>
      <c r="BQ189" s="5" t="s">
        <v>9084</v>
      </c>
      <c r="BR189" s="5" t="s">
        <v>9084</v>
      </c>
      <c r="BS189" s="5" t="s">
        <v>9084</v>
      </c>
      <c r="BT189" s="5" t="s">
        <v>10258</v>
      </c>
      <c r="BU189" s="5" t="str">
        <f>HYPERLINK("https%3A%2F%2Fwww.webofscience.com%2Fwos%2Fwoscc%2Ffull-record%2FWOS:000937080100001","View Full Record in Web of Science")</f>
        <v>View Full Record in Web of Science</v>
      </c>
    </row>
    <row r="190" spans="1:73" x14ac:dyDescent="0.35">
      <c r="A190" s="5" t="s">
        <v>11761</v>
      </c>
      <c r="B190" s="5" t="s">
        <v>9095</v>
      </c>
      <c r="C190" s="5" t="s">
        <v>10257</v>
      </c>
      <c r="D190" s="5" t="s">
        <v>9084</v>
      </c>
      <c r="E190" s="5" t="s">
        <v>9084</v>
      </c>
      <c r="F190" s="5" t="s">
        <v>9084</v>
      </c>
      <c r="G190" s="5" t="s">
        <v>10256</v>
      </c>
      <c r="H190" s="5" t="s">
        <v>9084</v>
      </c>
      <c r="I190" s="5" t="s">
        <v>9084</v>
      </c>
      <c r="J190" s="5" t="s">
        <v>10255</v>
      </c>
      <c r="K190" s="5" t="s">
        <v>10254</v>
      </c>
      <c r="L190" s="5" t="s">
        <v>9084</v>
      </c>
      <c r="M190" s="5" t="s">
        <v>9084</v>
      </c>
      <c r="N190" s="5" t="s">
        <v>9084</v>
      </c>
      <c r="O190" s="5" t="s">
        <v>9084</v>
      </c>
      <c r="P190" s="5" t="s">
        <v>9084</v>
      </c>
      <c r="Q190" s="5" t="s">
        <v>9084</v>
      </c>
      <c r="R190" s="5" t="s">
        <v>9084</v>
      </c>
      <c r="S190" s="5" t="s">
        <v>9084</v>
      </c>
      <c r="T190" s="5" t="s">
        <v>9084</v>
      </c>
      <c r="U190" s="5" t="s">
        <v>9084</v>
      </c>
      <c r="V190" s="5" t="s">
        <v>9084</v>
      </c>
      <c r="W190" s="5" t="s">
        <v>10253</v>
      </c>
      <c r="X190" s="5" t="s">
        <v>9084</v>
      </c>
      <c r="Y190" s="5" t="s">
        <v>9084</v>
      </c>
      <c r="Z190" s="5" t="s">
        <v>9084</v>
      </c>
      <c r="AA190" s="5" t="s">
        <v>9084</v>
      </c>
      <c r="AB190" s="5" t="s">
        <v>10252</v>
      </c>
      <c r="AC190" s="5" t="s">
        <v>10251</v>
      </c>
      <c r="AD190" s="5" t="s">
        <v>9084</v>
      </c>
      <c r="AE190" s="5" t="s">
        <v>9084</v>
      </c>
      <c r="AF190" s="5" t="s">
        <v>9084</v>
      </c>
      <c r="AG190" s="5" t="s">
        <v>9084</v>
      </c>
      <c r="AH190" s="5" t="s">
        <v>9084</v>
      </c>
      <c r="AI190" s="5" t="s">
        <v>9084</v>
      </c>
      <c r="AJ190" s="5" t="s">
        <v>9084</v>
      </c>
      <c r="AK190" s="5" t="s">
        <v>9084</v>
      </c>
      <c r="AL190" s="5" t="s">
        <v>9084</v>
      </c>
      <c r="AM190" s="5" t="s">
        <v>9084</v>
      </c>
      <c r="AN190" s="5" t="s">
        <v>9084</v>
      </c>
      <c r="AO190" s="5" t="s">
        <v>9084</v>
      </c>
      <c r="AP190" s="5" t="s">
        <v>9084</v>
      </c>
      <c r="AQ190" s="5" t="s">
        <v>10250</v>
      </c>
      <c r="AR190" s="5" t="s">
        <v>9084</v>
      </c>
      <c r="AS190" s="5" t="s">
        <v>9084</v>
      </c>
      <c r="AT190" s="5" t="s">
        <v>9084</v>
      </c>
      <c r="AU190" s="5" t="s">
        <v>9466</v>
      </c>
      <c r="AV190" s="5">
        <v>2022</v>
      </c>
      <c r="AW190" s="5">
        <v>7</v>
      </c>
      <c r="AX190" s="5">
        <v>2</v>
      </c>
      <c r="AY190" s="5" t="s">
        <v>9084</v>
      </c>
      <c r="AZ190" s="5" t="s">
        <v>9084</v>
      </c>
      <c r="BA190" s="5" t="s">
        <v>9084</v>
      </c>
      <c r="BB190" s="5" t="s">
        <v>9084</v>
      </c>
      <c r="BC190" s="5" t="s">
        <v>9084</v>
      </c>
      <c r="BD190" s="5" t="s">
        <v>9084</v>
      </c>
      <c r="BE190" s="5">
        <v>20</v>
      </c>
      <c r="BF190" s="5" t="s">
        <v>7328</v>
      </c>
      <c r="BG190" s="5" t="str">
        <f>HYPERLINK("http://dx.doi.org/10.3390/data7020020","http://dx.doi.org/10.3390/data7020020")</f>
        <v>http://dx.doi.org/10.3390/data7020020</v>
      </c>
      <c r="BH190" s="5" t="s">
        <v>9084</v>
      </c>
      <c r="BI190" s="5" t="s">
        <v>9084</v>
      </c>
      <c r="BJ190" s="5" t="s">
        <v>9084</v>
      </c>
      <c r="BK190" s="5" t="s">
        <v>9084</v>
      </c>
      <c r="BL190" s="5" t="s">
        <v>9084</v>
      </c>
      <c r="BM190" s="5" t="s">
        <v>9084</v>
      </c>
      <c r="BN190" s="5" t="s">
        <v>9084</v>
      </c>
      <c r="BO190" s="5" t="s">
        <v>9084</v>
      </c>
      <c r="BP190" s="5" t="s">
        <v>9084</v>
      </c>
      <c r="BQ190" s="5" t="s">
        <v>9084</v>
      </c>
      <c r="BR190" s="5" t="s">
        <v>9084</v>
      </c>
      <c r="BS190" s="5" t="s">
        <v>9084</v>
      </c>
      <c r="BT190" s="5" t="s">
        <v>10249</v>
      </c>
      <c r="BU190" s="5" t="str">
        <f>HYPERLINK("https%3A%2F%2Fwww.webofscience.com%2Fwos%2Fwoscc%2Ffull-record%2FWOS:000763620700001","View Full Record in Web of Science")</f>
        <v>View Full Record in Web of Science</v>
      </c>
    </row>
    <row r="191" spans="1:73" x14ac:dyDescent="0.35">
      <c r="A191" s="5" t="s">
        <v>11761</v>
      </c>
      <c r="B191" s="5" t="s">
        <v>9095</v>
      </c>
      <c r="C191" s="5" t="s">
        <v>10248</v>
      </c>
      <c r="D191" s="5" t="s">
        <v>9084</v>
      </c>
      <c r="E191" s="5" t="s">
        <v>9084</v>
      </c>
      <c r="F191" s="5" t="s">
        <v>9084</v>
      </c>
      <c r="G191" s="5" t="s">
        <v>10247</v>
      </c>
      <c r="H191" s="5" t="s">
        <v>9084</v>
      </c>
      <c r="I191" s="5" t="s">
        <v>9084</v>
      </c>
      <c r="J191" s="5" t="s">
        <v>8957</v>
      </c>
      <c r="K191" s="5" t="s">
        <v>10246</v>
      </c>
      <c r="L191" s="5" t="s">
        <v>9084</v>
      </c>
      <c r="M191" s="5" t="s">
        <v>9084</v>
      </c>
      <c r="N191" s="5" t="s">
        <v>9084</v>
      </c>
      <c r="O191" s="5" t="s">
        <v>9084</v>
      </c>
      <c r="P191" s="5" t="s">
        <v>9084</v>
      </c>
      <c r="Q191" s="5" t="s">
        <v>9084</v>
      </c>
      <c r="R191" s="5" t="s">
        <v>9084</v>
      </c>
      <c r="S191" s="5" t="s">
        <v>9084</v>
      </c>
      <c r="T191" s="5" t="s">
        <v>9084</v>
      </c>
      <c r="U191" s="5" t="s">
        <v>9084</v>
      </c>
      <c r="V191" s="5" t="s">
        <v>9084</v>
      </c>
      <c r="W191" s="5" t="s">
        <v>10245</v>
      </c>
      <c r="X191" s="5" t="s">
        <v>9084</v>
      </c>
      <c r="Y191" s="5" t="s">
        <v>9084</v>
      </c>
      <c r="Z191" s="5" t="s">
        <v>9084</v>
      </c>
      <c r="AA191" s="5" t="s">
        <v>9084</v>
      </c>
      <c r="AB191" s="5" t="s">
        <v>9084</v>
      </c>
      <c r="AC191" s="5" t="s">
        <v>10244</v>
      </c>
      <c r="AD191" s="5" t="s">
        <v>9084</v>
      </c>
      <c r="AE191" s="5" t="s">
        <v>9084</v>
      </c>
      <c r="AF191" s="5" t="s">
        <v>9084</v>
      </c>
      <c r="AG191" s="5" t="s">
        <v>9084</v>
      </c>
      <c r="AH191" s="5" t="s">
        <v>9084</v>
      </c>
      <c r="AI191" s="5" t="s">
        <v>9084</v>
      </c>
      <c r="AJ191" s="5" t="s">
        <v>9084</v>
      </c>
      <c r="AK191" s="5" t="s">
        <v>9084</v>
      </c>
      <c r="AL191" s="5" t="s">
        <v>9084</v>
      </c>
      <c r="AM191" s="5" t="s">
        <v>9084</v>
      </c>
      <c r="AN191" s="5" t="s">
        <v>9084</v>
      </c>
      <c r="AO191" s="5" t="s">
        <v>9084</v>
      </c>
      <c r="AP191" s="5" t="s">
        <v>9084</v>
      </c>
      <c r="AQ191" s="5" t="s">
        <v>10243</v>
      </c>
      <c r="AR191" s="5" t="s">
        <v>9084</v>
      </c>
      <c r="AS191" s="5" t="s">
        <v>9084</v>
      </c>
      <c r="AT191" s="5" t="s">
        <v>9084</v>
      </c>
      <c r="AU191" s="5" t="s">
        <v>10242</v>
      </c>
      <c r="AV191" s="5">
        <v>2023</v>
      </c>
      <c r="AW191" s="5">
        <v>10</v>
      </c>
      <c r="AX191" s="5">
        <v>1</v>
      </c>
      <c r="AY191" s="5" t="s">
        <v>9084</v>
      </c>
      <c r="AZ191" s="5" t="s">
        <v>9084</v>
      </c>
      <c r="BA191" s="5" t="s">
        <v>9084</v>
      </c>
      <c r="BB191" s="5" t="s">
        <v>9084</v>
      </c>
      <c r="BC191" s="5" t="s">
        <v>9084</v>
      </c>
      <c r="BD191" s="5" t="s">
        <v>9084</v>
      </c>
      <c r="BE191" s="5">
        <v>127</v>
      </c>
      <c r="BF191" s="5" t="s">
        <v>8955</v>
      </c>
      <c r="BG191" s="5" t="str">
        <f>HYPERLINK("http://dx.doi.org/10.1038/s41597-023-02028-y","http://dx.doi.org/10.1038/s41597-023-02028-y")</f>
        <v>http://dx.doi.org/10.1038/s41597-023-02028-y</v>
      </c>
      <c r="BH191" s="5" t="s">
        <v>9084</v>
      </c>
      <c r="BI191" s="5" t="s">
        <v>9084</v>
      </c>
      <c r="BJ191" s="5" t="s">
        <v>9084</v>
      </c>
      <c r="BK191" s="5" t="s">
        <v>9084</v>
      </c>
      <c r="BL191" s="5" t="s">
        <v>9084</v>
      </c>
      <c r="BM191" s="5" t="s">
        <v>9084</v>
      </c>
      <c r="BN191" s="5" t="s">
        <v>9084</v>
      </c>
      <c r="BO191" s="5">
        <v>36899064</v>
      </c>
      <c r="BP191" s="5" t="s">
        <v>9084</v>
      </c>
      <c r="BQ191" s="5" t="s">
        <v>9084</v>
      </c>
      <c r="BR191" s="5" t="s">
        <v>9084</v>
      </c>
      <c r="BS191" s="5" t="s">
        <v>9084</v>
      </c>
      <c r="BT191" s="5" t="s">
        <v>10241</v>
      </c>
      <c r="BU191" s="5" t="str">
        <f>HYPERLINK("https%3A%2F%2Fwww.webofscience.com%2Fwos%2Fwoscc%2Ffull-record%2FWOS:000948398200005","View Full Record in Web of Science")</f>
        <v>View Full Record in Web of Science</v>
      </c>
    </row>
    <row r="192" spans="1:73" x14ac:dyDescent="0.35">
      <c r="A192" s="5" t="s">
        <v>11761</v>
      </c>
      <c r="B192" s="5" t="s">
        <v>9095</v>
      </c>
      <c r="C192" s="5" t="s">
        <v>10240</v>
      </c>
      <c r="D192" s="5" t="s">
        <v>9084</v>
      </c>
      <c r="E192" s="5" t="s">
        <v>9084</v>
      </c>
      <c r="F192" s="5" t="s">
        <v>9084</v>
      </c>
      <c r="G192" s="5" t="s">
        <v>10239</v>
      </c>
      <c r="H192" s="5" t="s">
        <v>9084</v>
      </c>
      <c r="I192" s="5" t="s">
        <v>9084</v>
      </c>
      <c r="J192" s="5" t="s">
        <v>10238</v>
      </c>
      <c r="K192" s="5" t="s">
        <v>9164</v>
      </c>
      <c r="L192" s="5" t="s">
        <v>9084</v>
      </c>
      <c r="M192" s="5" t="s">
        <v>9084</v>
      </c>
      <c r="N192" s="5" t="s">
        <v>9084</v>
      </c>
      <c r="O192" s="5" t="s">
        <v>9084</v>
      </c>
      <c r="P192" s="5" t="s">
        <v>9084</v>
      </c>
      <c r="Q192" s="5" t="s">
        <v>9084</v>
      </c>
      <c r="R192" s="5" t="s">
        <v>9084</v>
      </c>
      <c r="S192" s="5" t="s">
        <v>9084</v>
      </c>
      <c r="T192" s="5" t="s">
        <v>9084</v>
      </c>
      <c r="U192" s="5" t="s">
        <v>9084</v>
      </c>
      <c r="V192" s="5" t="s">
        <v>9084</v>
      </c>
      <c r="W192" s="5" t="s">
        <v>10237</v>
      </c>
      <c r="X192" s="5" t="s">
        <v>9084</v>
      </c>
      <c r="Y192" s="5" t="s">
        <v>9084</v>
      </c>
      <c r="Z192" s="5" t="s">
        <v>9084</v>
      </c>
      <c r="AA192" s="5" t="s">
        <v>9084</v>
      </c>
      <c r="AB192" s="5" t="s">
        <v>10236</v>
      </c>
      <c r="AC192" s="5" t="s">
        <v>10235</v>
      </c>
      <c r="AD192" s="5" t="s">
        <v>9084</v>
      </c>
      <c r="AE192" s="5" t="s">
        <v>9084</v>
      </c>
      <c r="AF192" s="5" t="s">
        <v>9084</v>
      </c>
      <c r="AG192" s="5" t="s">
        <v>9084</v>
      </c>
      <c r="AH192" s="5" t="s">
        <v>9084</v>
      </c>
      <c r="AI192" s="5" t="s">
        <v>9084</v>
      </c>
      <c r="AJ192" s="5" t="s">
        <v>9084</v>
      </c>
      <c r="AK192" s="5" t="s">
        <v>9084</v>
      </c>
      <c r="AL192" s="5" t="s">
        <v>9084</v>
      </c>
      <c r="AM192" s="5" t="s">
        <v>9084</v>
      </c>
      <c r="AN192" s="5" t="s">
        <v>9084</v>
      </c>
      <c r="AO192" s="5" t="s">
        <v>9084</v>
      </c>
      <c r="AP192" s="5" t="s">
        <v>9084</v>
      </c>
      <c r="AQ192" s="5" t="s">
        <v>9160</v>
      </c>
      <c r="AR192" s="5" t="s">
        <v>9084</v>
      </c>
      <c r="AS192" s="5" t="s">
        <v>9084</v>
      </c>
      <c r="AT192" s="5" t="s">
        <v>9084</v>
      </c>
      <c r="AU192" s="5" t="s">
        <v>10234</v>
      </c>
      <c r="AV192" s="5">
        <v>2022</v>
      </c>
      <c r="AW192" s="5">
        <v>17</v>
      </c>
      <c r="AX192" s="5">
        <v>1</v>
      </c>
      <c r="AY192" s="5" t="s">
        <v>9084</v>
      </c>
      <c r="AZ192" s="5" t="s">
        <v>9084</v>
      </c>
      <c r="BA192" s="5" t="s">
        <v>9084</v>
      </c>
      <c r="BB192" s="5" t="s">
        <v>9084</v>
      </c>
      <c r="BC192" s="5" t="s">
        <v>9084</v>
      </c>
      <c r="BD192" s="5" t="s">
        <v>9084</v>
      </c>
      <c r="BE192" s="5">
        <v>323</v>
      </c>
      <c r="BF192" s="5" t="s">
        <v>10233</v>
      </c>
      <c r="BG192" s="5" t="str">
        <f>HYPERLINK("http://dx.doi.org/10.1186/s13023-022-02489-1","http://dx.doi.org/10.1186/s13023-022-02489-1")</f>
        <v>http://dx.doi.org/10.1186/s13023-022-02489-1</v>
      </c>
      <c r="BH192" s="5" t="s">
        <v>9084</v>
      </c>
      <c r="BI192" s="5" t="s">
        <v>9084</v>
      </c>
      <c r="BJ192" s="5" t="s">
        <v>9084</v>
      </c>
      <c r="BK192" s="5" t="s">
        <v>9084</v>
      </c>
      <c r="BL192" s="5" t="s">
        <v>9084</v>
      </c>
      <c r="BM192" s="5" t="s">
        <v>9084</v>
      </c>
      <c r="BN192" s="5" t="s">
        <v>9084</v>
      </c>
      <c r="BO192" s="5">
        <v>36028864</v>
      </c>
      <c r="BP192" s="5" t="s">
        <v>9084</v>
      </c>
      <c r="BQ192" s="5" t="s">
        <v>9084</v>
      </c>
      <c r="BR192" s="5" t="s">
        <v>9084</v>
      </c>
      <c r="BS192" s="5" t="s">
        <v>9084</v>
      </c>
      <c r="BT192" s="5" t="s">
        <v>10232</v>
      </c>
      <c r="BU192" s="5" t="str">
        <f>HYPERLINK("https%3A%2F%2Fwww.webofscience.com%2Fwos%2Fwoscc%2Ffull-record%2FWOS:000844994500007","View Full Record in Web of Science")</f>
        <v>View Full Record in Web of Science</v>
      </c>
    </row>
    <row r="193" spans="1:73" x14ac:dyDescent="0.35">
      <c r="A193" s="5" t="s">
        <v>11761</v>
      </c>
      <c r="B193" s="5" t="s">
        <v>9095</v>
      </c>
      <c r="C193" s="5" t="s">
        <v>10231</v>
      </c>
      <c r="D193" s="5" t="s">
        <v>9084</v>
      </c>
      <c r="E193" s="5" t="s">
        <v>9084</v>
      </c>
      <c r="F193" s="5" t="s">
        <v>9084</v>
      </c>
      <c r="G193" s="5" t="s">
        <v>10230</v>
      </c>
      <c r="H193" s="5" t="s">
        <v>9084</v>
      </c>
      <c r="I193" s="5" t="s">
        <v>9084</v>
      </c>
      <c r="J193" s="5" t="s">
        <v>7473</v>
      </c>
      <c r="K193" s="5" t="s">
        <v>10229</v>
      </c>
      <c r="L193" s="5" t="s">
        <v>9084</v>
      </c>
      <c r="M193" s="5" t="s">
        <v>9084</v>
      </c>
      <c r="N193" s="5" t="s">
        <v>9084</v>
      </c>
      <c r="O193" s="5" t="s">
        <v>9084</v>
      </c>
      <c r="P193" s="5" t="s">
        <v>9084</v>
      </c>
      <c r="Q193" s="5" t="s">
        <v>9084</v>
      </c>
      <c r="R193" s="5" t="s">
        <v>9084</v>
      </c>
      <c r="S193" s="5" t="s">
        <v>9084</v>
      </c>
      <c r="T193" s="5" t="s">
        <v>9084</v>
      </c>
      <c r="U193" s="5" t="s">
        <v>9084</v>
      </c>
      <c r="V193" s="5" t="s">
        <v>9084</v>
      </c>
      <c r="W193" s="5" t="s">
        <v>10228</v>
      </c>
      <c r="X193" s="5" t="s">
        <v>9084</v>
      </c>
      <c r="Y193" s="5" t="s">
        <v>9084</v>
      </c>
      <c r="Z193" s="5" t="s">
        <v>9084</v>
      </c>
      <c r="AA193" s="5" t="s">
        <v>9084</v>
      </c>
      <c r="AB193" s="5" t="s">
        <v>10227</v>
      </c>
      <c r="AC193" s="5" t="s">
        <v>10226</v>
      </c>
      <c r="AD193" s="5" t="s">
        <v>9084</v>
      </c>
      <c r="AE193" s="5" t="s">
        <v>9084</v>
      </c>
      <c r="AF193" s="5" t="s">
        <v>9084</v>
      </c>
      <c r="AG193" s="5" t="s">
        <v>9084</v>
      </c>
      <c r="AH193" s="5" t="s">
        <v>9084</v>
      </c>
      <c r="AI193" s="5" t="s">
        <v>9084</v>
      </c>
      <c r="AJ193" s="5" t="s">
        <v>9084</v>
      </c>
      <c r="AK193" s="5" t="s">
        <v>9084</v>
      </c>
      <c r="AL193" s="5" t="s">
        <v>9084</v>
      </c>
      <c r="AM193" s="5" t="s">
        <v>9084</v>
      </c>
      <c r="AN193" s="5" t="s">
        <v>9084</v>
      </c>
      <c r="AO193" s="5" t="s">
        <v>9084</v>
      </c>
      <c r="AP193" s="5" t="s">
        <v>10225</v>
      </c>
      <c r="AQ193" s="5" t="s">
        <v>9084</v>
      </c>
      <c r="AR193" s="5" t="s">
        <v>9084</v>
      </c>
      <c r="AS193" s="5" t="s">
        <v>9084</v>
      </c>
      <c r="AT193" s="5" t="s">
        <v>9084</v>
      </c>
      <c r="AU193" s="5" t="s">
        <v>9334</v>
      </c>
      <c r="AV193" s="5">
        <v>2023</v>
      </c>
      <c r="AW193" s="5">
        <v>10</v>
      </c>
      <c r="AX193" s="5">
        <v>1</v>
      </c>
      <c r="AY193" s="5" t="s">
        <v>9084</v>
      </c>
      <c r="AZ193" s="5" t="s">
        <v>9084</v>
      </c>
      <c r="BA193" s="5" t="s">
        <v>9084</v>
      </c>
      <c r="BB193" s="5" t="s">
        <v>9084</v>
      </c>
      <c r="BC193" s="5" t="s">
        <v>9084</v>
      </c>
      <c r="BD193" s="5" t="s">
        <v>9084</v>
      </c>
      <c r="BE193" s="5">
        <v>2.0539517231163172E+16</v>
      </c>
      <c r="BF193" s="5" t="s">
        <v>7471</v>
      </c>
      <c r="BG193" s="5" t="str">
        <f>HYPERLINK("http://dx.doi.org/10.1177/20539517231163171","http://dx.doi.org/10.1177/20539517231163171")</f>
        <v>http://dx.doi.org/10.1177/20539517231163171</v>
      </c>
      <c r="BH193" s="5" t="s">
        <v>9084</v>
      </c>
      <c r="BI193" s="5" t="s">
        <v>9084</v>
      </c>
      <c r="BJ193" s="5" t="s">
        <v>9084</v>
      </c>
      <c r="BK193" s="5" t="s">
        <v>9084</v>
      </c>
      <c r="BL193" s="5" t="s">
        <v>9084</v>
      </c>
      <c r="BM193" s="5" t="s">
        <v>9084</v>
      </c>
      <c r="BN193" s="5" t="s">
        <v>9084</v>
      </c>
      <c r="BO193" s="5" t="s">
        <v>9084</v>
      </c>
      <c r="BP193" s="5" t="s">
        <v>9084</v>
      </c>
      <c r="BQ193" s="5" t="s">
        <v>9084</v>
      </c>
      <c r="BR193" s="5" t="s">
        <v>9084</v>
      </c>
      <c r="BS193" s="5" t="s">
        <v>9084</v>
      </c>
      <c r="BT193" s="5" t="s">
        <v>10224</v>
      </c>
      <c r="BU193" s="5" t="str">
        <f>HYPERLINK("https%3A%2F%2Fwww.webofscience.com%2Fwos%2Fwoscc%2Ffull-record%2FWOS:000959826300001","View Full Record in Web of Science")</f>
        <v>View Full Record in Web of Science</v>
      </c>
    </row>
    <row r="194" spans="1:73" x14ac:dyDescent="0.35">
      <c r="A194" s="5" t="s">
        <v>11761</v>
      </c>
      <c r="B194" s="5" t="s">
        <v>9095</v>
      </c>
      <c r="C194" s="5" t="s">
        <v>10223</v>
      </c>
      <c r="D194" s="5" t="s">
        <v>9084</v>
      </c>
      <c r="E194" s="5" t="s">
        <v>9084</v>
      </c>
      <c r="F194" s="5" t="s">
        <v>9084</v>
      </c>
      <c r="G194" s="5" t="s">
        <v>10222</v>
      </c>
      <c r="H194" s="5" t="s">
        <v>9084</v>
      </c>
      <c r="I194" s="5" t="s">
        <v>9084</v>
      </c>
      <c r="J194" s="5" t="s">
        <v>7455</v>
      </c>
      <c r="K194" s="5" t="s">
        <v>10221</v>
      </c>
      <c r="L194" s="5" t="s">
        <v>9084</v>
      </c>
      <c r="M194" s="5" t="s">
        <v>9084</v>
      </c>
      <c r="N194" s="5" t="s">
        <v>9084</v>
      </c>
      <c r="O194" s="5" t="s">
        <v>9084</v>
      </c>
      <c r="P194" s="5" t="s">
        <v>9084</v>
      </c>
      <c r="Q194" s="5" t="s">
        <v>9084</v>
      </c>
      <c r="R194" s="5" t="s">
        <v>9084</v>
      </c>
      <c r="S194" s="5" t="s">
        <v>9084</v>
      </c>
      <c r="T194" s="5" t="s">
        <v>9084</v>
      </c>
      <c r="U194" s="5" t="s">
        <v>9084</v>
      </c>
      <c r="V194" s="5" t="s">
        <v>9084</v>
      </c>
      <c r="W194" s="5" t="s">
        <v>10220</v>
      </c>
      <c r="X194" s="5" t="s">
        <v>9084</v>
      </c>
      <c r="Y194" s="5" t="s">
        <v>9084</v>
      </c>
      <c r="Z194" s="5" t="s">
        <v>9084</v>
      </c>
      <c r="AA194" s="5" t="s">
        <v>9084</v>
      </c>
      <c r="AB194" s="5" t="s">
        <v>9084</v>
      </c>
      <c r="AC194" s="5" t="s">
        <v>9084</v>
      </c>
      <c r="AD194" s="5" t="s">
        <v>9084</v>
      </c>
      <c r="AE194" s="5" t="s">
        <v>9084</v>
      </c>
      <c r="AF194" s="5" t="s">
        <v>9084</v>
      </c>
      <c r="AG194" s="5" t="s">
        <v>9084</v>
      </c>
      <c r="AH194" s="5" t="s">
        <v>9084</v>
      </c>
      <c r="AI194" s="5" t="s">
        <v>9084</v>
      </c>
      <c r="AJ194" s="5" t="s">
        <v>9084</v>
      </c>
      <c r="AK194" s="5" t="s">
        <v>9084</v>
      </c>
      <c r="AL194" s="5" t="s">
        <v>9084</v>
      </c>
      <c r="AM194" s="5" t="s">
        <v>9084</v>
      </c>
      <c r="AN194" s="5" t="s">
        <v>9084</v>
      </c>
      <c r="AO194" s="5" t="s">
        <v>9084</v>
      </c>
      <c r="AP194" s="5" t="s">
        <v>10219</v>
      </c>
      <c r="AQ194" s="5" t="s">
        <v>10218</v>
      </c>
      <c r="AR194" s="5" t="s">
        <v>9084</v>
      </c>
      <c r="AS194" s="5" t="s">
        <v>9084</v>
      </c>
      <c r="AT194" s="5" t="s">
        <v>9084</v>
      </c>
      <c r="AU194" s="5" t="s">
        <v>9385</v>
      </c>
      <c r="AV194" s="5">
        <v>2022</v>
      </c>
      <c r="AW194" s="5">
        <v>31</v>
      </c>
      <c r="AX194" s="5">
        <v>3</v>
      </c>
      <c r="AY194" s="5" t="s">
        <v>9084</v>
      </c>
      <c r="AZ194" s="5" t="s">
        <v>9084</v>
      </c>
      <c r="BA194" s="5" t="s">
        <v>9084</v>
      </c>
      <c r="BB194" s="5" t="s">
        <v>9084</v>
      </c>
      <c r="BC194" s="5" t="s">
        <v>9084</v>
      </c>
      <c r="BD194" s="5" t="s">
        <v>9084</v>
      </c>
      <c r="BE194" s="5">
        <v>2241007</v>
      </c>
      <c r="BF194" s="5" t="s">
        <v>7453</v>
      </c>
      <c r="BG194" s="5" t="str">
        <f>HYPERLINK("http://dx.doi.org/10.1142/S021821302241007X","http://dx.doi.org/10.1142/S021821302241007X")</f>
        <v>http://dx.doi.org/10.1142/S021821302241007X</v>
      </c>
      <c r="BH194" s="5" t="s">
        <v>9084</v>
      </c>
      <c r="BI194" s="5" t="s">
        <v>9084</v>
      </c>
      <c r="BJ194" s="5" t="s">
        <v>9084</v>
      </c>
      <c r="BK194" s="5" t="s">
        <v>9084</v>
      </c>
      <c r="BL194" s="5" t="s">
        <v>9084</v>
      </c>
      <c r="BM194" s="5" t="s">
        <v>9084</v>
      </c>
      <c r="BN194" s="5" t="s">
        <v>9084</v>
      </c>
      <c r="BO194" s="5" t="s">
        <v>9084</v>
      </c>
      <c r="BP194" s="5" t="s">
        <v>9084</v>
      </c>
      <c r="BQ194" s="5" t="s">
        <v>9084</v>
      </c>
      <c r="BR194" s="5" t="s">
        <v>9084</v>
      </c>
      <c r="BS194" s="5" t="s">
        <v>9084</v>
      </c>
      <c r="BT194" s="5" t="s">
        <v>10217</v>
      </c>
      <c r="BU194" s="5" t="str">
        <f>HYPERLINK("https%3A%2F%2Fwww.webofscience.com%2Fwos%2Fwoscc%2Ffull-record%2FWOS:000790423900012","View Full Record in Web of Science")</f>
        <v>View Full Record in Web of Science</v>
      </c>
    </row>
    <row r="195" spans="1:73" x14ac:dyDescent="0.35">
      <c r="A195" s="5" t="s">
        <v>11761</v>
      </c>
      <c r="B195" s="5" t="s">
        <v>9095</v>
      </c>
      <c r="C195" s="5" t="s">
        <v>10216</v>
      </c>
      <c r="D195" s="5" t="s">
        <v>9084</v>
      </c>
      <c r="E195" s="5" t="s">
        <v>9084</v>
      </c>
      <c r="F195" s="5" t="s">
        <v>9084</v>
      </c>
      <c r="G195" s="5" t="s">
        <v>10215</v>
      </c>
      <c r="H195" s="5" t="s">
        <v>9084</v>
      </c>
      <c r="I195" s="5" t="s">
        <v>9084</v>
      </c>
      <c r="J195" s="5" t="s">
        <v>10214</v>
      </c>
      <c r="K195" s="5" t="s">
        <v>10090</v>
      </c>
      <c r="L195" s="5" t="s">
        <v>9084</v>
      </c>
      <c r="M195" s="5" t="s">
        <v>9084</v>
      </c>
      <c r="N195" s="5" t="s">
        <v>9084</v>
      </c>
      <c r="O195" s="5" t="s">
        <v>9084</v>
      </c>
      <c r="P195" s="5" t="s">
        <v>9084</v>
      </c>
      <c r="Q195" s="5" t="s">
        <v>9084</v>
      </c>
      <c r="R195" s="5" t="s">
        <v>9084</v>
      </c>
      <c r="S195" s="5" t="s">
        <v>9084</v>
      </c>
      <c r="T195" s="5" t="s">
        <v>9084</v>
      </c>
      <c r="U195" s="5" t="s">
        <v>9084</v>
      </c>
      <c r="V195" s="5" t="s">
        <v>9084</v>
      </c>
      <c r="W195" s="5" t="s">
        <v>10213</v>
      </c>
      <c r="X195" s="5" t="s">
        <v>9084</v>
      </c>
      <c r="Y195" s="5" t="s">
        <v>9084</v>
      </c>
      <c r="Z195" s="5" t="s">
        <v>9084</v>
      </c>
      <c r="AA195" s="5" t="s">
        <v>9084</v>
      </c>
      <c r="AB195" s="5" t="s">
        <v>10212</v>
      </c>
      <c r="AC195" s="5" t="s">
        <v>10211</v>
      </c>
      <c r="AD195" s="5" t="s">
        <v>9084</v>
      </c>
      <c r="AE195" s="5" t="s">
        <v>9084</v>
      </c>
      <c r="AF195" s="5" t="s">
        <v>9084</v>
      </c>
      <c r="AG195" s="5" t="s">
        <v>9084</v>
      </c>
      <c r="AH195" s="5" t="s">
        <v>9084</v>
      </c>
      <c r="AI195" s="5" t="s">
        <v>9084</v>
      </c>
      <c r="AJ195" s="5" t="s">
        <v>9084</v>
      </c>
      <c r="AK195" s="5" t="s">
        <v>9084</v>
      </c>
      <c r="AL195" s="5" t="s">
        <v>9084</v>
      </c>
      <c r="AM195" s="5" t="s">
        <v>9084</v>
      </c>
      <c r="AN195" s="5" t="s">
        <v>9084</v>
      </c>
      <c r="AO195" s="5" t="s">
        <v>9084</v>
      </c>
      <c r="AP195" s="5" t="s">
        <v>9084</v>
      </c>
      <c r="AQ195" s="5" t="s">
        <v>10086</v>
      </c>
      <c r="AR195" s="5" t="s">
        <v>9084</v>
      </c>
      <c r="AS195" s="5" t="s">
        <v>9084</v>
      </c>
      <c r="AT195" s="5" t="s">
        <v>9084</v>
      </c>
      <c r="AU195" s="5" t="s">
        <v>9334</v>
      </c>
      <c r="AV195" s="5">
        <v>2020</v>
      </c>
      <c r="AW195" s="5">
        <v>11</v>
      </c>
      <c r="AX195" s="5">
        <v>1</v>
      </c>
      <c r="AY195" s="5" t="s">
        <v>9084</v>
      </c>
      <c r="AZ195" s="5" t="s">
        <v>9084</v>
      </c>
      <c r="BA195" s="5" t="s">
        <v>9084</v>
      </c>
      <c r="BB195" s="5" t="s">
        <v>9084</v>
      </c>
      <c r="BC195" s="5" t="s">
        <v>9084</v>
      </c>
      <c r="BD195" s="5" t="s">
        <v>9084</v>
      </c>
      <c r="BE195" s="5">
        <v>10</v>
      </c>
      <c r="BF195" s="5" t="s">
        <v>5894</v>
      </c>
      <c r="BG195" s="5" t="str">
        <f>HYPERLINK("http://dx.doi.org/10.3390/info11010010","http://dx.doi.org/10.3390/info11010010")</f>
        <v>http://dx.doi.org/10.3390/info11010010</v>
      </c>
      <c r="BH195" s="5" t="s">
        <v>9084</v>
      </c>
      <c r="BI195" s="5" t="s">
        <v>9084</v>
      </c>
      <c r="BJ195" s="5" t="s">
        <v>9084</v>
      </c>
      <c r="BK195" s="5" t="s">
        <v>9084</v>
      </c>
      <c r="BL195" s="5" t="s">
        <v>9084</v>
      </c>
      <c r="BM195" s="5" t="s">
        <v>9084</v>
      </c>
      <c r="BN195" s="5" t="s">
        <v>9084</v>
      </c>
      <c r="BO195" s="5" t="s">
        <v>9084</v>
      </c>
      <c r="BP195" s="5" t="s">
        <v>9084</v>
      </c>
      <c r="BQ195" s="5" t="s">
        <v>9084</v>
      </c>
      <c r="BR195" s="5" t="s">
        <v>9084</v>
      </c>
      <c r="BS195" s="5" t="s">
        <v>9084</v>
      </c>
      <c r="BT195" s="5" t="s">
        <v>10210</v>
      </c>
      <c r="BU195" s="5" t="str">
        <f>HYPERLINK("https%3A%2F%2Fwww.webofscience.com%2Fwos%2Fwoscc%2Ffull-record%2FWOS:000513801000010","View Full Record in Web of Science")</f>
        <v>View Full Record in Web of Science</v>
      </c>
    </row>
    <row r="196" spans="1:73" x14ac:dyDescent="0.35">
      <c r="A196" s="5" t="s">
        <v>11761</v>
      </c>
      <c r="B196" s="5" t="s">
        <v>9095</v>
      </c>
      <c r="C196" s="5" t="s">
        <v>10209</v>
      </c>
      <c r="D196" s="5" t="s">
        <v>9084</v>
      </c>
      <c r="E196" s="5" t="s">
        <v>9084</v>
      </c>
      <c r="F196" s="5" t="s">
        <v>9084</v>
      </c>
      <c r="G196" s="5" t="s">
        <v>10208</v>
      </c>
      <c r="H196" s="5" t="s">
        <v>9084</v>
      </c>
      <c r="I196" s="5" t="s">
        <v>9084</v>
      </c>
      <c r="J196" s="5" t="s">
        <v>7422</v>
      </c>
      <c r="K196" s="5" t="s">
        <v>10207</v>
      </c>
      <c r="L196" s="5" t="s">
        <v>9084</v>
      </c>
      <c r="M196" s="5" t="s">
        <v>9084</v>
      </c>
      <c r="N196" s="5" t="s">
        <v>9084</v>
      </c>
      <c r="O196" s="5" t="s">
        <v>9084</v>
      </c>
      <c r="P196" s="5" t="s">
        <v>9084</v>
      </c>
      <c r="Q196" s="5" t="s">
        <v>9084</v>
      </c>
      <c r="R196" s="5" t="s">
        <v>9084</v>
      </c>
      <c r="S196" s="5" t="s">
        <v>9084</v>
      </c>
      <c r="T196" s="5" t="s">
        <v>9084</v>
      </c>
      <c r="U196" s="5" t="s">
        <v>9084</v>
      </c>
      <c r="V196" s="5" t="s">
        <v>9084</v>
      </c>
      <c r="W196" s="5" t="s">
        <v>10206</v>
      </c>
      <c r="X196" s="5" t="s">
        <v>9084</v>
      </c>
      <c r="Y196" s="5" t="s">
        <v>9084</v>
      </c>
      <c r="Z196" s="5" t="s">
        <v>9084</v>
      </c>
      <c r="AA196" s="5" t="s">
        <v>9084</v>
      </c>
      <c r="AB196" s="5" t="s">
        <v>9084</v>
      </c>
      <c r="AC196" s="5" t="s">
        <v>9084</v>
      </c>
      <c r="AD196" s="5" t="s">
        <v>9084</v>
      </c>
      <c r="AE196" s="5" t="s">
        <v>9084</v>
      </c>
      <c r="AF196" s="5" t="s">
        <v>9084</v>
      </c>
      <c r="AG196" s="5" t="s">
        <v>9084</v>
      </c>
      <c r="AH196" s="5" t="s">
        <v>9084</v>
      </c>
      <c r="AI196" s="5" t="s">
        <v>9084</v>
      </c>
      <c r="AJ196" s="5" t="s">
        <v>9084</v>
      </c>
      <c r="AK196" s="5" t="s">
        <v>9084</v>
      </c>
      <c r="AL196" s="5" t="s">
        <v>9084</v>
      </c>
      <c r="AM196" s="5" t="s">
        <v>9084</v>
      </c>
      <c r="AN196" s="5" t="s">
        <v>9084</v>
      </c>
      <c r="AO196" s="5" t="s">
        <v>9084</v>
      </c>
      <c r="AP196" s="5" t="s">
        <v>10205</v>
      </c>
      <c r="AQ196" s="5" t="s">
        <v>9084</v>
      </c>
      <c r="AR196" s="5" t="s">
        <v>9084</v>
      </c>
      <c r="AS196" s="5" t="s">
        <v>9084</v>
      </c>
      <c r="AT196" s="5" t="s">
        <v>9084</v>
      </c>
      <c r="AU196" s="5" t="s">
        <v>9500</v>
      </c>
      <c r="AV196" s="5">
        <v>2022</v>
      </c>
      <c r="AW196" s="5">
        <v>156</v>
      </c>
      <c r="AX196" s="5">
        <v>6</v>
      </c>
      <c r="AY196" s="5" t="s">
        <v>9084</v>
      </c>
      <c r="AZ196" s="5" t="s">
        <v>9084</v>
      </c>
      <c r="BA196" s="5" t="s">
        <v>9084</v>
      </c>
      <c r="BB196" s="5" t="s">
        <v>9084</v>
      </c>
      <c r="BC196" s="5">
        <v>715</v>
      </c>
      <c r="BD196" s="5">
        <v>720</v>
      </c>
      <c r="BE196" s="5" t="s">
        <v>9084</v>
      </c>
      <c r="BF196" s="5" t="s">
        <v>7420</v>
      </c>
      <c r="BG196" s="5" t="str">
        <f>HYPERLINK("http://dx.doi.org/10.4103/ijmr.ijmr_1261_22","http://dx.doi.org/10.4103/ijmr.ijmr_1261_22")</f>
        <v>http://dx.doi.org/10.4103/ijmr.ijmr_1261_22</v>
      </c>
      <c r="BH196" s="5" t="s">
        <v>9084</v>
      </c>
      <c r="BI196" s="5" t="s">
        <v>9084</v>
      </c>
      <c r="BJ196" s="5" t="s">
        <v>9084</v>
      </c>
      <c r="BK196" s="5" t="s">
        <v>9084</v>
      </c>
      <c r="BL196" s="5" t="s">
        <v>9084</v>
      </c>
      <c r="BM196" s="5" t="s">
        <v>9084</v>
      </c>
      <c r="BN196" s="5" t="s">
        <v>9084</v>
      </c>
      <c r="BO196" s="5">
        <v>37056070</v>
      </c>
      <c r="BP196" s="5" t="s">
        <v>9084</v>
      </c>
      <c r="BQ196" s="5" t="s">
        <v>9084</v>
      </c>
      <c r="BR196" s="5" t="s">
        <v>9084</v>
      </c>
      <c r="BS196" s="5" t="s">
        <v>9084</v>
      </c>
      <c r="BT196" s="5" t="s">
        <v>10204</v>
      </c>
      <c r="BU196" s="5" t="str">
        <f>HYPERLINK("https%3A%2F%2Fwww.webofscience.com%2Fwos%2Fwoscc%2Ffull-record%2FWOS:000998550900002","View Full Record in Web of Science")</f>
        <v>View Full Record in Web of Science</v>
      </c>
    </row>
    <row r="197" spans="1:73" x14ac:dyDescent="0.35">
      <c r="A197" s="5" t="s">
        <v>11761</v>
      </c>
      <c r="B197" s="5" t="s">
        <v>9095</v>
      </c>
      <c r="C197" s="5" t="s">
        <v>10203</v>
      </c>
      <c r="D197" s="5" t="s">
        <v>9084</v>
      </c>
      <c r="E197" s="5" t="s">
        <v>9084</v>
      </c>
      <c r="F197" s="5" t="s">
        <v>9084</v>
      </c>
      <c r="G197" s="5" t="s">
        <v>10202</v>
      </c>
      <c r="H197" s="5" t="s">
        <v>9084</v>
      </c>
      <c r="I197" s="5" t="s">
        <v>9084</v>
      </c>
      <c r="J197" s="5" t="s">
        <v>10201</v>
      </c>
      <c r="K197" s="5" t="s">
        <v>10200</v>
      </c>
      <c r="L197" s="5" t="s">
        <v>9084</v>
      </c>
      <c r="M197" s="5" t="s">
        <v>9084</v>
      </c>
      <c r="N197" s="5" t="s">
        <v>9084</v>
      </c>
      <c r="O197" s="5" t="s">
        <v>9084</v>
      </c>
      <c r="P197" s="5" t="s">
        <v>9084</v>
      </c>
      <c r="Q197" s="5" t="s">
        <v>9084</v>
      </c>
      <c r="R197" s="5" t="s">
        <v>9084</v>
      </c>
      <c r="S197" s="5" t="s">
        <v>9084</v>
      </c>
      <c r="T197" s="5" t="s">
        <v>9084</v>
      </c>
      <c r="U197" s="5" t="s">
        <v>9084</v>
      </c>
      <c r="V197" s="5" t="s">
        <v>9084</v>
      </c>
      <c r="W197" s="5" t="s">
        <v>10199</v>
      </c>
      <c r="X197" s="5" t="s">
        <v>9084</v>
      </c>
      <c r="Y197" s="5" t="s">
        <v>9084</v>
      </c>
      <c r="Z197" s="5" t="s">
        <v>9084</v>
      </c>
      <c r="AA197" s="5" t="s">
        <v>9084</v>
      </c>
      <c r="AB197" s="5" t="s">
        <v>9084</v>
      </c>
      <c r="AC197" s="5" t="s">
        <v>10198</v>
      </c>
      <c r="AD197" s="5" t="s">
        <v>9084</v>
      </c>
      <c r="AE197" s="5" t="s">
        <v>9084</v>
      </c>
      <c r="AF197" s="5" t="s">
        <v>9084</v>
      </c>
      <c r="AG197" s="5" t="s">
        <v>9084</v>
      </c>
      <c r="AH197" s="5" t="s">
        <v>9084</v>
      </c>
      <c r="AI197" s="5" t="s">
        <v>9084</v>
      </c>
      <c r="AJ197" s="5" t="s">
        <v>9084</v>
      </c>
      <c r="AK197" s="5" t="s">
        <v>9084</v>
      </c>
      <c r="AL197" s="5" t="s">
        <v>9084</v>
      </c>
      <c r="AM197" s="5" t="s">
        <v>9084</v>
      </c>
      <c r="AN197" s="5" t="s">
        <v>9084</v>
      </c>
      <c r="AO197" s="5" t="s">
        <v>9084</v>
      </c>
      <c r="AP197" s="5" t="s">
        <v>10197</v>
      </c>
      <c r="AQ197" s="5" t="s">
        <v>10196</v>
      </c>
      <c r="AR197" s="5" t="s">
        <v>9084</v>
      </c>
      <c r="AS197" s="5" t="s">
        <v>9084</v>
      </c>
      <c r="AT197" s="5" t="s">
        <v>9084</v>
      </c>
      <c r="AU197" s="5" t="s">
        <v>9596</v>
      </c>
      <c r="AV197" s="5">
        <v>2023</v>
      </c>
      <c r="AW197" s="5">
        <v>140</v>
      </c>
      <c r="AX197" s="5" t="s">
        <v>9084</v>
      </c>
      <c r="AY197" s="5" t="s">
        <v>9084</v>
      </c>
      <c r="AZ197" s="5" t="s">
        <v>9084</v>
      </c>
      <c r="BA197" s="5" t="s">
        <v>9084</v>
      </c>
      <c r="BB197" s="5" t="s">
        <v>9084</v>
      </c>
      <c r="BC197" s="5" t="s">
        <v>9084</v>
      </c>
      <c r="BD197" s="5" t="s">
        <v>9084</v>
      </c>
      <c r="BE197" s="5">
        <v>104337</v>
      </c>
      <c r="BF197" s="5" t="s">
        <v>10195</v>
      </c>
      <c r="BG197" s="5" t="str">
        <f>HYPERLINK("http://dx.doi.org/10.1016/j.jbi.2023.104337","http://dx.doi.org/10.1016/j.jbi.2023.104337")</f>
        <v>http://dx.doi.org/10.1016/j.jbi.2023.104337</v>
      </c>
      <c r="BH197" s="5" t="s">
        <v>9084</v>
      </c>
      <c r="BI197" s="5" t="s">
        <v>10194</v>
      </c>
      <c r="BJ197" s="5" t="s">
        <v>9084</v>
      </c>
      <c r="BK197" s="5" t="s">
        <v>9084</v>
      </c>
      <c r="BL197" s="5" t="s">
        <v>9084</v>
      </c>
      <c r="BM197" s="5" t="s">
        <v>9084</v>
      </c>
      <c r="BN197" s="5" t="s">
        <v>9084</v>
      </c>
      <c r="BO197" s="5">
        <v>36935012</v>
      </c>
      <c r="BP197" s="5" t="s">
        <v>9084</v>
      </c>
      <c r="BQ197" s="5" t="s">
        <v>9084</v>
      </c>
      <c r="BR197" s="5" t="s">
        <v>9084</v>
      </c>
      <c r="BS197" s="5" t="s">
        <v>9084</v>
      </c>
      <c r="BT197" s="5" t="s">
        <v>10193</v>
      </c>
      <c r="BU197" s="5" t="str">
        <f>HYPERLINK("https%3A%2F%2Fwww.webofscience.com%2Fwos%2Fwoscc%2Ffull-record%2FWOS:000958660100001","View Full Record in Web of Science")</f>
        <v>View Full Record in Web of Science</v>
      </c>
    </row>
    <row r="198" spans="1:73" x14ac:dyDescent="0.35">
      <c r="A198" s="5" t="s">
        <v>11761</v>
      </c>
      <c r="B198" s="5" t="s">
        <v>9095</v>
      </c>
      <c r="C198" s="5" t="s">
        <v>10192</v>
      </c>
      <c r="D198" s="5" t="s">
        <v>9084</v>
      </c>
      <c r="E198" s="5" t="s">
        <v>9084</v>
      </c>
      <c r="F198" s="5" t="s">
        <v>9084</v>
      </c>
      <c r="G198" s="5" t="s">
        <v>10191</v>
      </c>
      <c r="H198" s="5" t="s">
        <v>9084</v>
      </c>
      <c r="I198" s="5" t="s">
        <v>9084</v>
      </c>
      <c r="J198" s="5" t="s">
        <v>10190</v>
      </c>
      <c r="K198" s="5" t="s">
        <v>10189</v>
      </c>
      <c r="L198" s="5" t="s">
        <v>9084</v>
      </c>
      <c r="M198" s="5" t="s">
        <v>9084</v>
      </c>
      <c r="N198" s="5" t="s">
        <v>9084</v>
      </c>
      <c r="O198" s="5" t="s">
        <v>9084</v>
      </c>
      <c r="P198" s="5" t="s">
        <v>9084</v>
      </c>
      <c r="Q198" s="5" t="s">
        <v>9084</v>
      </c>
      <c r="R198" s="5" t="s">
        <v>9084</v>
      </c>
      <c r="S198" s="5" t="s">
        <v>9084</v>
      </c>
      <c r="T198" s="5" t="s">
        <v>9084</v>
      </c>
      <c r="U198" s="5" t="s">
        <v>9084</v>
      </c>
      <c r="V198" s="5" t="s">
        <v>9084</v>
      </c>
      <c r="W198" s="5" t="s">
        <v>10188</v>
      </c>
      <c r="X198" s="5" t="s">
        <v>9084</v>
      </c>
      <c r="Y198" s="5" t="s">
        <v>9084</v>
      </c>
      <c r="Z198" s="5" t="s">
        <v>9084</v>
      </c>
      <c r="AA198" s="5" t="s">
        <v>9084</v>
      </c>
      <c r="AB198" s="5" t="s">
        <v>9084</v>
      </c>
      <c r="AC198" s="5" t="s">
        <v>9084</v>
      </c>
      <c r="AD198" s="5" t="s">
        <v>9084</v>
      </c>
      <c r="AE198" s="5" t="s">
        <v>9084</v>
      </c>
      <c r="AF198" s="5" t="s">
        <v>9084</v>
      </c>
      <c r="AG198" s="5" t="s">
        <v>9084</v>
      </c>
      <c r="AH198" s="5" t="s">
        <v>9084</v>
      </c>
      <c r="AI198" s="5" t="s">
        <v>9084</v>
      </c>
      <c r="AJ198" s="5" t="s">
        <v>9084</v>
      </c>
      <c r="AK198" s="5" t="s">
        <v>9084</v>
      </c>
      <c r="AL198" s="5" t="s">
        <v>9084</v>
      </c>
      <c r="AM198" s="5" t="s">
        <v>9084</v>
      </c>
      <c r="AN198" s="5" t="s">
        <v>9084</v>
      </c>
      <c r="AO198" s="5" t="s">
        <v>9084</v>
      </c>
      <c r="AP198" s="5" t="s">
        <v>9084</v>
      </c>
      <c r="AQ198" s="5" t="s">
        <v>10187</v>
      </c>
      <c r="AR198" s="5" t="s">
        <v>9084</v>
      </c>
      <c r="AS198" s="5" t="s">
        <v>9084</v>
      </c>
      <c r="AT198" s="5" t="s">
        <v>9084</v>
      </c>
      <c r="AU198" s="5" t="s">
        <v>9500</v>
      </c>
      <c r="AV198" s="5">
        <v>2022</v>
      </c>
      <c r="AW198" s="5">
        <v>11</v>
      </c>
      <c r="AX198" s="5">
        <v>6</v>
      </c>
      <c r="AY198" s="5" t="s">
        <v>9084</v>
      </c>
      <c r="AZ198" s="5" t="s">
        <v>9084</v>
      </c>
      <c r="BA198" s="5" t="s">
        <v>9084</v>
      </c>
      <c r="BB198" s="5" t="s">
        <v>9084</v>
      </c>
      <c r="BC198" s="5" t="s">
        <v>9084</v>
      </c>
      <c r="BD198" s="5" t="s">
        <v>9084</v>
      </c>
      <c r="BE198" s="5">
        <v>80</v>
      </c>
      <c r="BF198" s="5" t="s">
        <v>7611</v>
      </c>
      <c r="BG198" s="5" t="str">
        <f>HYPERLINK("http://dx.doi.org/10.3390/laws11060080","http://dx.doi.org/10.3390/laws11060080")</f>
        <v>http://dx.doi.org/10.3390/laws11060080</v>
      </c>
      <c r="BH198" s="5" t="s">
        <v>9084</v>
      </c>
      <c r="BI198" s="5" t="s">
        <v>9084</v>
      </c>
      <c r="BJ198" s="5" t="s">
        <v>9084</v>
      </c>
      <c r="BK198" s="5" t="s">
        <v>9084</v>
      </c>
      <c r="BL198" s="5" t="s">
        <v>9084</v>
      </c>
      <c r="BM198" s="5" t="s">
        <v>9084</v>
      </c>
      <c r="BN198" s="5" t="s">
        <v>9084</v>
      </c>
      <c r="BO198" s="5" t="s">
        <v>9084</v>
      </c>
      <c r="BP198" s="5" t="s">
        <v>9084</v>
      </c>
      <c r="BQ198" s="5" t="s">
        <v>9084</v>
      </c>
      <c r="BR198" s="5" t="s">
        <v>9084</v>
      </c>
      <c r="BS198" s="5" t="s">
        <v>9084</v>
      </c>
      <c r="BT198" s="5" t="s">
        <v>10186</v>
      </c>
      <c r="BU198" s="5" t="str">
        <f>HYPERLINK("https%3A%2F%2Fwww.webofscience.com%2Fwos%2Fwoscc%2Ffull-record%2FWOS:000900904200001","View Full Record in Web of Science")</f>
        <v>View Full Record in Web of Science</v>
      </c>
    </row>
    <row r="199" spans="1:73" x14ac:dyDescent="0.35">
      <c r="A199" s="5" t="s">
        <v>11761</v>
      </c>
      <c r="B199" s="5" t="s">
        <v>9095</v>
      </c>
      <c r="C199" s="5" t="s">
        <v>10185</v>
      </c>
      <c r="D199" s="5" t="s">
        <v>9084</v>
      </c>
      <c r="E199" s="5" t="s">
        <v>9084</v>
      </c>
      <c r="F199" s="5" t="s">
        <v>9084</v>
      </c>
      <c r="G199" s="5" t="s">
        <v>10184</v>
      </c>
      <c r="H199" s="5" t="s">
        <v>9084</v>
      </c>
      <c r="I199" s="5" t="s">
        <v>9084</v>
      </c>
      <c r="J199" s="5" t="s">
        <v>2326</v>
      </c>
      <c r="K199" s="5" t="s">
        <v>9812</v>
      </c>
      <c r="L199" s="5" t="s">
        <v>9084</v>
      </c>
      <c r="M199" s="5" t="s">
        <v>9084</v>
      </c>
      <c r="N199" s="5" t="s">
        <v>9084</v>
      </c>
      <c r="O199" s="5" t="s">
        <v>9084</v>
      </c>
      <c r="P199" s="5" t="s">
        <v>9084</v>
      </c>
      <c r="Q199" s="5" t="s">
        <v>9084</v>
      </c>
      <c r="R199" s="5" t="s">
        <v>9084</v>
      </c>
      <c r="S199" s="5" t="s">
        <v>9084</v>
      </c>
      <c r="T199" s="5" t="s">
        <v>9084</v>
      </c>
      <c r="U199" s="5" t="s">
        <v>9084</v>
      </c>
      <c r="V199" s="5" t="s">
        <v>9084</v>
      </c>
      <c r="W199" s="5" t="s">
        <v>10183</v>
      </c>
      <c r="X199" s="5" t="s">
        <v>9084</v>
      </c>
      <c r="Y199" s="5" t="s">
        <v>9084</v>
      </c>
      <c r="Z199" s="5" t="s">
        <v>9084</v>
      </c>
      <c r="AA199" s="5" t="s">
        <v>9084</v>
      </c>
      <c r="AB199" s="5" t="s">
        <v>10182</v>
      </c>
      <c r="AC199" s="5" t="s">
        <v>10181</v>
      </c>
      <c r="AD199" s="5" t="s">
        <v>9084</v>
      </c>
      <c r="AE199" s="5" t="s">
        <v>9084</v>
      </c>
      <c r="AF199" s="5" t="s">
        <v>9084</v>
      </c>
      <c r="AG199" s="5" t="s">
        <v>9084</v>
      </c>
      <c r="AH199" s="5" t="s">
        <v>9084</v>
      </c>
      <c r="AI199" s="5" t="s">
        <v>9084</v>
      </c>
      <c r="AJ199" s="5" t="s">
        <v>9084</v>
      </c>
      <c r="AK199" s="5" t="s">
        <v>9084</v>
      </c>
      <c r="AL199" s="5" t="s">
        <v>9084</v>
      </c>
      <c r="AM199" s="5" t="s">
        <v>9084</v>
      </c>
      <c r="AN199" s="5" t="s">
        <v>9084</v>
      </c>
      <c r="AO199" s="5" t="s">
        <v>9084</v>
      </c>
      <c r="AP199" s="5" t="s">
        <v>9808</v>
      </c>
      <c r="AQ199" s="5" t="s">
        <v>9807</v>
      </c>
      <c r="AR199" s="5" t="s">
        <v>9084</v>
      </c>
      <c r="AS199" s="5" t="s">
        <v>9084</v>
      </c>
      <c r="AT199" s="5" t="s">
        <v>9084</v>
      </c>
      <c r="AU199" s="5" t="s">
        <v>9696</v>
      </c>
      <c r="AV199" s="5">
        <v>2020</v>
      </c>
      <c r="AW199" s="5">
        <v>110</v>
      </c>
      <c r="AX199" s="5" t="s">
        <v>9084</v>
      </c>
      <c r="AY199" s="5" t="s">
        <v>9084</v>
      </c>
      <c r="AZ199" s="5" t="s">
        <v>9084</v>
      </c>
      <c r="BA199" s="5" t="s">
        <v>9084</v>
      </c>
      <c r="BB199" s="5" t="s">
        <v>9084</v>
      </c>
      <c r="BC199" s="5">
        <v>440</v>
      </c>
      <c r="BD199" s="5">
        <v>452</v>
      </c>
      <c r="BE199" s="5" t="s">
        <v>9084</v>
      </c>
      <c r="BF199" s="5" t="s">
        <v>7053</v>
      </c>
      <c r="BG199" s="5" t="str">
        <f>HYPERLINK("http://dx.doi.org/10.1016/j.future.2018.04.014","http://dx.doi.org/10.1016/j.future.2018.04.014")</f>
        <v>http://dx.doi.org/10.1016/j.future.2018.04.014</v>
      </c>
      <c r="BH199" s="5" t="s">
        <v>9084</v>
      </c>
      <c r="BI199" s="5" t="s">
        <v>9084</v>
      </c>
      <c r="BJ199" s="5" t="s">
        <v>9084</v>
      </c>
      <c r="BK199" s="5" t="s">
        <v>9084</v>
      </c>
      <c r="BL199" s="5" t="s">
        <v>9084</v>
      </c>
      <c r="BM199" s="5" t="s">
        <v>9084</v>
      </c>
      <c r="BN199" s="5" t="s">
        <v>9084</v>
      </c>
      <c r="BO199" s="5" t="s">
        <v>9084</v>
      </c>
      <c r="BP199" s="5" t="s">
        <v>9084</v>
      </c>
      <c r="BQ199" s="5" t="s">
        <v>9084</v>
      </c>
      <c r="BR199" s="5" t="s">
        <v>9084</v>
      </c>
      <c r="BS199" s="5" t="s">
        <v>9084</v>
      </c>
      <c r="BT199" s="5" t="s">
        <v>10180</v>
      </c>
      <c r="BU199" s="5" t="str">
        <f>HYPERLINK("https%3A%2F%2Fwww.webofscience.com%2Fwos%2Fwoscc%2Ffull-record%2FWOS:000541153400040","View Full Record in Web of Science")</f>
        <v>View Full Record in Web of Science</v>
      </c>
    </row>
    <row r="200" spans="1:73" x14ac:dyDescent="0.35">
      <c r="A200" s="5" t="s">
        <v>11761</v>
      </c>
      <c r="B200" s="5" t="s">
        <v>9095</v>
      </c>
      <c r="C200" s="5" t="s">
        <v>10179</v>
      </c>
      <c r="D200" s="5" t="s">
        <v>9084</v>
      </c>
      <c r="E200" s="5" t="s">
        <v>9084</v>
      </c>
      <c r="F200" s="5" t="s">
        <v>9084</v>
      </c>
      <c r="G200" s="5" t="s">
        <v>5279</v>
      </c>
      <c r="H200" s="5" t="s">
        <v>9084</v>
      </c>
      <c r="I200" s="5" t="s">
        <v>9084</v>
      </c>
      <c r="J200" s="5" t="s">
        <v>6898</v>
      </c>
      <c r="K200" s="5" t="s">
        <v>10178</v>
      </c>
      <c r="L200" s="5" t="s">
        <v>9084</v>
      </c>
      <c r="M200" s="5" t="s">
        <v>9084</v>
      </c>
      <c r="N200" s="5" t="s">
        <v>9084</v>
      </c>
      <c r="O200" s="5" t="s">
        <v>9084</v>
      </c>
      <c r="P200" s="5" t="s">
        <v>9084</v>
      </c>
      <c r="Q200" s="5" t="s">
        <v>9084</v>
      </c>
      <c r="R200" s="5" t="s">
        <v>9084</v>
      </c>
      <c r="S200" s="5" t="s">
        <v>9084</v>
      </c>
      <c r="T200" s="5" t="s">
        <v>9084</v>
      </c>
      <c r="U200" s="5" t="s">
        <v>9084</v>
      </c>
      <c r="V200" s="5" t="s">
        <v>9084</v>
      </c>
      <c r="W200" s="5" t="s">
        <v>10177</v>
      </c>
      <c r="X200" s="5" t="s">
        <v>9084</v>
      </c>
      <c r="Y200" s="5" t="s">
        <v>9084</v>
      </c>
      <c r="Z200" s="5" t="s">
        <v>9084</v>
      </c>
      <c r="AA200" s="5" t="s">
        <v>9084</v>
      </c>
      <c r="AB200" s="5" t="s">
        <v>10176</v>
      </c>
      <c r="AC200" s="5" t="s">
        <v>10175</v>
      </c>
      <c r="AD200" s="5" t="s">
        <v>9084</v>
      </c>
      <c r="AE200" s="5" t="s">
        <v>9084</v>
      </c>
      <c r="AF200" s="5" t="s">
        <v>9084</v>
      </c>
      <c r="AG200" s="5" t="s">
        <v>9084</v>
      </c>
      <c r="AH200" s="5" t="s">
        <v>9084</v>
      </c>
      <c r="AI200" s="5" t="s">
        <v>9084</v>
      </c>
      <c r="AJ200" s="5" t="s">
        <v>9084</v>
      </c>
      <c r="AK200" s="5" t="s">
        <v>9084</v>
      </c>
      <c r="AL200" s="5" t="s">
        <v>9084</v>
      </c>
      <c r="AM200" s="5" t="s">
        <v>9084</v>
      </c>
      <c r="AN200" s="5" t="s">
        <v>9084</v>
      </c>
      <c r="AO200" s="5" t="s">
        <v>9084</v>
      </c>
      <c r="AP200" s="5" t="s">
        <v>9084</v>
      </c>
      <c r="AQ200" s="5" t="s">
        <v>10174</v>
      </c>
      <c r="AR200" s="5" t="s">
        <v>9084</v>
      </c>
      <c r="AS200" s="5" t="s">
        <v>9084</v>
      </c>
      <c r="AT200" s="5" t="s">
        <v>9084</v>
      </c>
      <c r="AU200" s="5" t="s">
        <v>10173</v>
      </c>
      <c r="AV200" s="5">
        <v>2021</v>
      </c>
      <c r="AW200" s="5">
        <v>8</v>
      </c>
      <c r="AX200" s="5">
        <v>1</v>
      </c>
      <c r="AY200" s="5" t="s">
        <v>9084</v>
      </c>
      <c r="AZ200" s="5" t="s">
        <v>9084</v>
      </c>
      <c r="BA200" s="5" t="s">
        <v>9084</v>
      </c>
      <c r="BB200" s="5" t="s">
        <v>9084</v>
      </c>
      <c r="BC200" s="5" t="s">
        <v>9084</v>
      </c>
      <c r="BD200" s="5" t="s">
        <v>9084</v>
      </c>
      <c r="BE200" s="5">
        <v>89</v>
      </c>
      <c r="BF200" s="5" t="s">
        <v>6897</v>
      </c>
      <c r="BG200" s="5" t="str">
        <f>HYPERLINK("http://dx.doi.org/10.1186/s40537-021-00481-3","http://dx.doi.org/10.1186/s40537-021-00481-3")</f>
        <v>http://dx.doi.org/10.1186/s40537-021-00481-3</v>
      </c>
      <c r="BH200" s="5" t="s">
        <v>9084</v>
      </c>
      <c r="BI200" s="5" t="s">
        <v>9084</v>
      </c>
      <c r="BJ200" s="5" t="s">
        <v>9084</v>
      </c>
      <c r="BK200" s="5" t="s">
        <v>9084</v>
      </c>
      <c r="BL200" s="5" t="s">
        <v>9084</v>
      </c>
      <c r="BM200" s="5" t="s">
        <v>9084</v>
      </c>
      <c r="BN200" s="5" t="s">
        <v>9084</v>
      </c>
      <c r="BO200" s="5" t="s">
        <v>9084</v>
      </c>
      <c r="BP200" s="5" t="s">
        <v>9084</v>
      </c>
      <c r="BQ200" s="5" t="s">
        <v>9084</v>
      </c>
      <c r="BR200" s="5" t="s">
        <v>9084</v>
      </c>
      <c r="BS200" s="5" t="s">
        <v>9084</v>
      </c>
      <c r="BT200" s="5" t="s">
        <v>10172</v>
      </c>
      <c r="BU200" s="5" t="str">
        <f>HYPERLINK("https%3A%2F%2Fwww.webofscience.com%2Fwos%2Fwoscc%2Ffull-record%2FWOS:000663662000001","View Full Record in Web of Science")</f>
        <v>View Full Record in Web of Science</v>
      </c>
    </row>
    <row r="201" spans="1:73" x14ac:dyDescent="0.35">
      <c r="A201" s="5" t="s">
        <v>11761</v>
      </c>
      <c r="B201" s="5" t="s">
        <v>9095</v>
      </c>
      <c r="C201" s="5" t="s">
        <v>10171</v>
      </c>
      <c r="D201" s="5" t="s">
        <v>9084</v>
      </c>
      <c r="E201" s="5" t="s">
        <v>9084</v>
      </c>
      <c r="F201" s="5" t="s">
        <v>9084</v>
      </c>
      <c r="G201" s="5" t="s">
        <v>10170</v>
      </c>
      <c r="H201" s="5" t="s">
        <v>9084</v>
      </c>
      <c r="I201" s="5" t="s">
        <v>9084</v>
      </c>
      <c r="J201" s="5" t="s">
        <v>7840</v>
      </c>
      <c r="K201" s="5" t="s">
        <v>10169</v>
      </c>
      <c r="L201" s="5" t="s">
        <v>9084</v>
      </c>
      <c r="M201" s="5" t="s">
        <v>9084</v>
      </c>
      <c r="N201" s="5" t="s">
        <v>9084</v>
      </c>
      <c r="O201" s="5" t="s">
        <v>9084</v>
      </c>
      <c r="P201" s="5" t="s">
        <v>9084</v>
      </c>
      <c r="Q201" s="5" t="s">
        <v>9084</v>
      </c>
      <c r="R201" s="5" t="s">
        <v>9084</v>
      </c>
      <c r="S201" s="5" t="s">
        <v>9084</v>
      </c>
      <c r="T201" s="5" t="s">
        <v>9084</v>
      </c>
      <c r="U201" s="5" t="s">
        <v>9084</v>
      </c>
      <c r="V201" s="5" t="s">
        <v>9084</v>
      </c>
      <c r="W201" s="5" t="s">
        <v>10168</v>
      </c>
      <c r="X201" s="5" t="s">
        <v>9084</v>
      </c>
      <c r="Y201" s="5" t="s">
        <v>9084</v>
      </c>
      <c r="Z201" s="5" t="s">
        <v>9084</v>
      </c>
      <c r="AA201" s="5" t="s">
        <v>9084</v>
      </c>
      <c r="AB201" s="5" t="s">
        <v>10167</v>
      </c>
      <c r="AC201" s="5" t="s">
        <v>10166</v>
      </c>
      <c r="AD201" s="5" t="s">
        <v>9084</v>
      </c>
      <c r="AE201" s="5" t="s">
        <v>9084</v>
      </c>
      <c r="AF201" s="5" t="s">
        <v>9084</v>
      </c>
      <c r="AG201" s="5" t="s">
        <v>9084</v>
      </c>
      <c r="AH201" s="5" t="s">
        <v>9084</v>
      </c>
      <c r="AI201" s="5" t="s">
        <v>9084</v>
      </c>
      <c r="AJ201" s="5" t="s">
        <v>9084</v>
      </c>
      <c r="AK201" s="5" t="s">
        <v>9084</v>
      </c>
      <c r="AL201" s="5" t="s">
        <v>9084</v>
      </c>
      <c r="AM201" s="5" t="s">
        <v>9084</v>
      </c>
      <c r="AN201" s="5" t="s">
        <v>9084</v>
      </c>
      <c r="AO201" s="5" t="s">
        <v>9084</v>
      </c>
      <c r="AP201" s="5" t="s">
        <v>10165</v>
      </c>
      <c r="AQ201" s="5" t="s">
        <v>9084</v>
      </c>
      <c r="AR201" s="5" t="s">
        <v>9084</v>
      </c>
      <c r="AS201" s="5" t="s">
        <v>9084</v>
      </c>
      <c r="AT201" s="5" t="s">
        <v>9084</v>
      </c>
      <c r="AU201" s="5" t="s">
        <v>9466</v>
      </c>
      <c r="AV201" s="5">
        <v>2023</v>
      </c>
      <c r="AW201" s="5">
        <v>11</v>
      </c>
      <c r="AX201" s="5">
        <v>1</v>
      </c>
      <c r="AY201" s="5" t="s">
        <v>9084</v>
      </c>
      <c r="AZ201" s="5" t="s">
        <v>9084</v>
      </c>
      <c r="BA201" s="5" t="s">
        <v>9084</v>
      </c>
      <c r="BB201" s="5" t="s">
        <v>9084</v>
      </c>
      <c r="BC201" s="5">
        <v>76</v>
      </c>
      <c r="BD201" s="5">
        <v>89</v>
      </c>
      <c r="BE201" s="5" t="s">
        <v>10164</v>
      </c>
      <c r="BF201" s="5" t="s">
        <v>7838</v>
      </c>
      <c r="BG201" s="5" t="str">
        <f>HYPERLINK("http://dx.doi.org/10.1017/aap.2022.33","http://dx.doi.org/10.1017/aap.2022.33")</f>
        <v>http://dx.doi.org/10.1017/aap.2022.33</v>
      </c>
      <c r="BH201" s="5" t="s">
        <v>9084</v>
      </c>
      <c r="BI201" s="5" t="s">
        <v>9084</v>
      </c>
      <c r="BJ201" s="5" t="s">
        <v>9084</v>
      </c>
      <c r="BK201" s="5" t="s">
        <v>9084</v>
      </c>
      <c r="BL201" s="5" t="s">
        <v>9084</v>
      </c>
      <c r="BM201" s="5" t="s">
        <v>9084</v>
      </c>
      <c r="BN201" s="5" t="s">
        <v>9084</v>
      </c>
      <c r="BO201" s="5" t="s">
        <v>9084</v>
      </c>
      <c r="BP201" s="5" t="s">
        <v>9084</v>
      </c>
      <c r="BQ201" s="5" t="s">
        <v>9084</v>
      </c>
      <c r="BR201" s="5" t="s">
        <v>9084</v>
      </c>
      <c r="BS201" s="5" t="s">
        <v>9084</v>
      </c>
      <c r="BT201" s="5" t="s">
        <v>10163</v>
      </c>
      <c r="BU201" s="5" t="str">
        <f>HYPERLINK("https%3A%2F%2Fwww.webofscience.com%2Fwos%2Fwoscc%2Ffull-record%2FWOS:000940807000008","View Full Record in Web of Science")</f>
        <v>View Full Record in Web of Science</v>
      </c>
    </row>
    <row r="202" spans="1:73" x14ac:dyDescent="0.35">
      <c r="A202" s="5" t="s">
        <v>11761</v>
      </c>
      <c r="B202" s="5" t="s">
        <v>9095</v>
      </c>
      <c r="C202" s="5" t="s">
        <v>10162</v>
      </c>
      <c r="D202" s="5" t="s">
        <v>9084</v>
      </c>
      <c r="E202" s="5" t="s">
        <v>9084</v>
      </c>
      <c r="F202" s="5" t="s">
        <v>9084</v>
      </c>
      <c r="G202" s="5" t="s">
        <v>10161</v>
      </c>
      <c r="H202" s="5" t="s">
        <v>9084</v>
      </c>
      <c r="I202" s="5" t="s">
        <v>9084</v>
      </c>
      <c r="J202" s="5" t="s">
        <v>10160</v>
      </c>
      <c r="K202" s="5" t="s">
        <v>10159</v>
      </c>
      <c r="L202" s="5" t="s">
        <v>9084</v>
      </c>
      <c r="M202" s="5" t="s">
        <v>9084</v>
      </c>
      <c r="N202" s="5" t="s">
        <v>9084</v>
      </c>
      <c r="O202" s="5" t="s">
        <v>9084</v>
      </c>
      <c r="P202" s="5" t="s">
        <v>9084</v>
      </c>
      <c r="Q202" s="5" t="s">
        <v>9084</v>
      </c>
      <c r="R202" s="5" t="s">
        <v>9084</v>
      </c>
      <c r="S202" s="5" t="s">
        <v>9084</v>
      </c>
      <c r="T202" s="5" t="s">
        <v>9084</v>
      </c>
      <c r="U202" s="5" t="s">
        <v>9084</v>
      </c>
      <c r="V202" s="5" t="s">
        <v>9084</v>
      </c>
      <c r="W202" s="5" t="s">
        <v>10158</v>
      </c>
      <c r="X202" s="5" t="s">
        <v>9084</v>
      </c>
      <c r="Y202" s="5" t="s">
        <v>9084</v>
      </c>
      <c r="Z202" s="5" t="s">
        <v>9084</v>
      </c>
      <c r="AA202" s="5" t="s">
        <v>9084</v>
      </c>
      <c r="AB202" s="5" t="s">
        <v>9084</v>
      </c>
      <c r="AC202" s="5" t="s">
        <v>9084</v>
      </c>
      <c r="AD202" s="5" t="s">
        <v>9084</v>
      </c>
      <c r="AE202" s="5" t="s">
        <v>9084</v>
      </c>
      <c r="AF202" s="5" t="s">
        <v>9084</v>
      </c>
      <c r="AG202" s="5" t="s">
        <v>9084</v>
      </c>
      <c r="AH202" s="5" t="s">
        <v>9084</v>
      </c>
      <c r="AI202" s="5" t="s">
        <v>9084</v>
      </c>
      <c r="AJ202" s="5" t="s">
        <v>9084</v>
      </c>
      <c r="AK202" s="5" t="s">
        <v>9084</v>
      </c>
      <c r="AL202" s="5" t="s">
        <v>9084</v>
      </c>
      <c r="AM202" s="5" t="s">
        <v>9084</v>
      </c>
      <c r="AN202" s="5" t="s">
        <v>9084</v>
      </c>
      <c r="AO202" s="5" t="s">
        <v>9084</v>
      </c>
      <c r="AP202" s="5" t="s">
        <v>10157</v>
      </c>
      <c r="AQ202" s="5" t="s">
        <v>10156</v>
      </c>
      <c r="AR202" s="5" t="s">
        <v>9084</v>
      </c>
      <c r="AS202" s="5" t="s">
        <v>9084</v>
      </c>
      <c r="AT202" s="5" t="s">
        <v>9084</v>
      </c>
      <c r="AU202" s="5" t="s">
        <v>9084</v>
      </c>
      <c r="AV202" s="5">
        <v>2020</v>
      </c>
      <c r="AW202" s="5">
        <v>26</v>
      </c>
      <c r="AX202" s="5" t="s">
        <v>10155</v>
      </c>
      <c r="AY202" s="5" t="s">
        <v>9084</v>
      </c>
      <c r="AZ202" s="5" t="s">
        <v>9084</v>
      </c>
      <c r="BA202" s="5" t="s">
        <v>9439</v>
      </c>
      <c r="BB202" s="5" t="s">
        <v>9084</v>
      </c>
      <c r="BC202" s="5">
        <v>167</v>
      </c>
      <c r="BD202" s="5">
        <v>181</v>
      </c>
      <c r="BE202" s="5" t="s">
        <v>9084</v>
      </c>
      <c r="BF202" s="5" t="s">
        <v>10154</v>
      </c>
      <c r="BG202" s="5" t="str">
        <f>HYPERLINK("http://dx.doi.org/10.1504/IJSTM.2020.106744","http://dx.doi.org/10.1504/IJSTM.2020.106744")</f>
        <v>http://dx.doi.org/10.1504/IJSTM.2020.106744</v>
      </c>
      <c r="BH202" s="5" t="s">
        <v>9084</v>
      </c>
      <c r="BI202" s="5" t="s">
        <v>9084</v>
      </c>
      <c r="BJ202" s="5" t="s">
        <v>9084</v>
      </c>
      <c r="BK202" s="5" t="s">
        <v>9084</v>
      </c>
      <c r="BL202" s="5" t="s">
        <v>9084</v>
      </c>
      <c r="BM202" s="5" t="s">
        <v>9084</v>
      </c>
      <c r="BN202" s="5" t="s">
        <v>9084</v>
      </c>
      <c r="BO202" s="5" t="s">
        <v>9084</v>
      </c>
      <c r="BP202" s="5" t="s">
        <v>9084</v>
      </c>
      <c r="BQ202" s="5" t="s">
        <v>9084</v>
      </c>
      <c r="BR202" s="5" t="s">
        <v>9084</v>
      </c>
      <c r="BS202" s="5" t="s">
        <v>9084</v>
      </c>
      <c r="BT202" s="5" t="s">
        <v>10153</v>
      </c>
      <c r="BU202" s="5" t="str">
        <f>HYPERLINK("https%3A%2F%2Fwww.webofscience.com%2Fwos%2Fwoscc%2Ffull-record%2FWOS:000528939100005","View Full Record in Web of Science")</f>
        <v>View Full Record in Web of Science</v>
      </c>
    </row>
    <row r="203" spans="1:73" x14ac:dyDescent="0.35">
      <c r="A203" s="5" t="s">
        <v>11761</v>
      </c>
      <c r="B203" s="5" t="s">
        <v>9095</v>
      </c>
      <c r="C203" s="5" t="s">
        <v>10152</v>
      </c>
      <c r="D203" s="5" t="s">
        <v>9084</v>
      </c>
      <c r="E203" s="5" t="s">
        <v>9084</v>
      </c>
      <c r="F203" s="5" t="s">
        <v>9084</v>
      </c>
      <c r="G203" s="5" t="s">
        <v>10151</v>
      </c>
      <c r="H203" s="5" t="s">
        <v>9084</v>
      </c>
      <c r="I203" s="5" t="s">
        <v>9084</v>
      </c>
      <c r="J203" s="5" t="s">
        <v>10150</v>
      </c>
      <c r="K203" s="5" t="s">
        <v>10149</v>
      </c>
      <c r="L203" s="5" t="s">
        <v>9084</v>
      </c>
      <c r="M203" s="5" t="s">
        <v>9084</v>
      </c>
      <c r="N203" s="5" t="s">
        <v>9084</v>
      </c>
      <c r="O203" s="5" t="s">
        <v>9084</v>
      </c>
      <c r="P203" s="5" t="s">
        <v>9084</v>
      </c>
      <c r="Q203" s="5" t="s">
        <v>9084</v>
      </c>
      <c r="R203" s="5" t="s">
        <v>9084</v>
      </c>
      <c r="S203" s="5" t="s">
        <v>9084</v>
      </c>
      <c r="T203" s="5" t="s">
        <v>9084</v>
      </c>
      <c r="U203" s="5" t="s">
        <v>9084</v>
      </c>
      <c r="V203" s="5" t="s">
        <v>9084</v>
      </c>
      <c r="W203" s="5" t="s">
        <v>10148</v>
      </c>
      <c r="X203" s="5" t="s">
        <v>9084</v>
      </c>
      <c r="Y203" s="5" t="s">
        <v>9084</v>
      </c>
      <c r="Z203" s="5" t="s">
        <v>9084</v>
      </c>
      <c r="AA203" s="5" t="s">
        <v>9084</v>
      </c>
      <c r="AB203" s="5" t="s">
        <v>9084</v>
      </c>
      <c r="AC203" s="5" t="s">
        <v>9084</v>
      </c>
      <c r="AD203" s="5" t="s">
        <v>9084</v>
      </c>
      <c r="AE203" s="5" t="s">
        <v>9084</v>
      </c>
      <c r="AF203" s="5" t="s">
        <v>9084</v>
      </c>
      <c r="AG203" s="5" t="s">
        <v>9084</v>
      </c>
      <c r="AH203" s="5" t="s">
        <v>9084</v>
      </c>
      <c r="AI203" s="5" t="s">
        <v>9084</v>
      </c>
      <c r="AJ203" s="5" t="s">
        <v>9084</v>
      </c>
      <c r="AK203" s="5" t="s">
        <v>9084</v>
      </c>
      <c r="AL203" s="5" t="s">
        <v>9084</v>
      </c>
      <c r="AM203" s="5" t="s">
        <v>9084</v>
      </c>
      <c r="AN203" s="5" t="s">
        <v>9084</v>
      </c>
      <c r="AO203" s="5" t="s">
        <v>9084</v>
      </c>
      <c r="AP203" s="5" t="s">
        <v>10147</v>
      </c>
      <c r="AQ203" s="5" t="s">
        <v>10146</v>
      </c>
      <c r="AR203" s="5" t="s">
        <v>9084</v>
      </c>
      <c r="AS203" s="5" t="s">
        <v>9084</v>
      </c>
      <c r="AT203" s="5" t="s">
        <v>9084</v>
      </c>
      <c r="AU203" s="5" t="s">
        <v>10145</v>
      </c>
      <c r="AV203" s="5">
        <v>2022</v>
      </c>
      <c r="AW203" s="5">
        <v>2022</v>
      </c>
      <c r="AX203" s="5" t="s">
        <v>9084</v>
      </c>
      <c r="AY203" s="5" t="s">
        <v>9084</v>
      </c>
      <c r="AZ203" s="5" t="s">
        <v>9084</v>
      </c>
      <c r="BA203" s="5" t="s">
        <v>9084</v>
      </c>
      <c r="BB203" s="5" t="s">
        <v>9084</v>
      </c>
      <c r="BC203" s="5" t="s">
        <v>9084</v>
      </c>
      <c r="BD203" s="5" t="s">
        <v>9084</v>
      </c>
      <c r="BE203" s="5">
        <v>6241182</v>
      </c>
      <c r="BF203" s="5" t="s">
        <v>7235</v>
      </c>
      <c r="BG203" s="5" t="str">
        <f>HYPERLINK("http://dx.doi.org/10.1155/2022/6241182","http://dx.doi.org/10.1155/2022/6241182")</f>
        <v>http://dx.doi.org/10.1155/2022/6241182</v>
      </c>
      <c r="BH203" s="5" t="s">
        <v>9084</v>
      </c>
      <c r="BI203" s="5" t="s">
        <v>9084</v>
      </c>
      <c r="BJ203" s="5" t="s">
        <v>9084</v>
      </c>
      <c r="BK203" s="5" t="s">
        <v>9084</v>
      </c>
      <c r="BL203" s="5" t="s">
        <v>9084</v>
      </c>
      <c r="BM203" s="5" t="s">
        <v>9084</v>
      </c>
      <c r="BN203" s="5" t="s">
        <v>9084</v>
      </c>
      <c r="BO203" s="5" t="s">
        <v>9084</v>
      </c>
      <c r="BP203" s="5" t="s">
        <v>9084</v>
      </c>
      <c r="BQ203" s="5" t="s">
        <v>9084</v>
      </c>
      <c r="BR203" s="5" t="s">
        <v>9084</v>
      </c>
      <c r="BS203" s="5" t="s">
        <v>9084</v>
      </c>
      <c r="BT203" s="5" t="s">
        <v>10144</v>
      </c>
      <c r="BU203" s="5" t="str">
        <f>HYPERLINK("https%3A%2F%2Fwww.webofscience.com%2Fwos%2Fwoscc%2Ffull-record%2FWOS:000805157000009","View Full Record in Web of Science")</f>
        <v>View Full Record in Web of Science</v>
      </c>
    </row>
    <row r="204" spans="1:73" x14ac:dyDescent="0.35">
      <c r="A204" s="5" t="s">
        <v>11761</v>
      </c>
      <c r="B204" s="5" t="s">
        <v>9095</v>
      </c>
      <c r="C204" s="5" t="s">
        <v>10143</v>
      </c>
      <c r="D204" s="5" t="s">
        <v>9084</v>
      </c>
      <c r="E204" s="5" t="s">
        <v>9084</v>
      </c>
      <c r="F204" s="5" t="s">
        <v>9084</v>
      </c>
      <c r="G204" s="5" t="s">
        <v>10142</v>
      </c>
      <c r="H204" s="5" t="s">
        <v>9084</v>
      </c>
      <c r="I204" s="5" t="s">
        <v>9084</v>
      </c>
      <c r="J204" s="5" t="s">
        <v>5940</v>
      </c>
      <c r="K204" s="5" t="s">
        <v>10141</v>
      </c>
      <c r="L204" s="5" t="s">
        <v>9084</v>
      </c>
      <c r="M204" s="5" t="s">
        <v>9084</v>
      </c>
      <c r="N204" s="5" t="s">
        <v>9084</v>
      </c>
      <c r="O204" s="5" t="s">
        <v>9084</v>
      </c>
      <c r="P204" s="5" t="s">
        <v>9084</v>
      </c>
      <c r="Q204" s="5" t="s">
        <v>9084</v>
      </c>
      <c r="R204" s="5" t="s">
        <v>9084</v>
      </c>
      <c r="S204" s="5" t="s">
        <v>9084</v>
      </c>
      <c r="T204" s="5" t="s">
        <v>9084</v>
      </c>
      <c r="U204" s="5" t="s">
        <v>9084</v>
      </c>
      <c r="V204" s="5" t="s">
        <v>9084</v>
      </c>
      <c r="W204" s="5" t="s">
        <v>10140</v>
      </c>
      <c r="X204" s="5" t="s">
        <v>9084</v>
      </c>
      <c r="Y204" s="5" t="s">
        <v>9084</v>
      </c>
      <c r="Z204" s="5" t="s">
        <v>9084</v>
      </c>
      <c r="AA204" s="5" t="s">
        <v>9084</v>
      </c>
      <c r="AB204" s="5" t="s">
        <v>10139</v>
      </c>
      <c r="AC204" s="5" t="s">
        <v>10138</v>
      </c>
      <c r="AD204" s="5" t="s">
        <v>9084</v>
      </c>
      <c r="AE204" s="5" t="s">
        <v>9084</v>
      </c>
      <c r="AF204" s="5" t="s">
        <v>9084</v>
      </c>
      <c r="AG204" s="5" t="s">
        <v>9084</v>
      </c>
      <c r="AH204" s="5" t="s">
        <v>9084</v>
      </c>
      <c r="AI204" s="5" t="s">
        <v>9084</v>
      </c>
      <c r="AJ204" s="5" t="s">
        <v>9084</v>
      </c>
      <c r="AK204" s="5" t="s">
        <v>9084</v>
      </c>
      <c r="AL204" s="5" t="s">
        <v>9084</v>
      </c>
      <c r="AM204" s="5" t="s">
        <v>9084</v>
      </c>
      <c r="AN204" s="5" t="s">
        <v>9084</v>
      </c>
      <c r="AO204" s="5" t="s">
        <v>9084</v>
      </c>
      <c r="AP204" s="5" t="s">
        <v>10137</v>
      </c>
      <c r="AQ204" s="5" t="s">
        <v>10136</v>
      </c>
      <c r="AR204" s="5" t="s">
        <v>9084</v>
      </c>
      <c r="AS204" s="5" t="s">
        <v>9084</v>
      </c>
      <c r="AT204" s="5" t="s">
        <v>9084</v>
      </c>
      <c r="AU204" s="5" t="s">
        <v>10135</v>
      </c>
      <c r="AV204" s="5">
        <v>2019</v>
      </c>
      <c r="AW204" s="5">
        <v>30</v>
      </c>
      <c r="AX204" s="5">
        <v>4</v>
      </c>
      <c r="AY204" s="5" t="s">
        <v>9084</v>
      </c>
      <c r="AZ204" s="5" t="s">
        <v>9084</v>
      </c>
      <c r="BA204" s="5" t="s">
        <v>9439</v>
      </c>
      <c r="BB204" s="5" t="s">
        <v>9084</v>
      </c>
      <c r="BC204" s="5">
        <v>507</v>
      </c>
      <c r="BD204" s="5">
        <v>518</v>
      </c>
      <c r="BE204" s="5" t="s">
        <v>9084</v>
      </c>
      <c r="BF204" s="5" t="s">
        <v>5938</v>
      </c>
      <c r="BG204" s="5" t="str">
        <f>HYPERLINK("http://dx.doi.org/10.1108/JOSM-12-2018-0381","http://dx.doi.org/10.1108/JOSM-12-2018-0381")</f>
        <v>http://dx.doi.org/10.1108/JOSM-12-2018-0381</v>
      </c>
      <c r="BH204" s="5" t="s">
        <v>9084</v>
      </c>
      <c r="BI204" s="5" t="s">
        <v>9084</v>
      </c>
      <c r="BJ204" s="5" t="s">
        <v>9084</v>
      </c>
      <c r="BK204" s="5" t="s">
        <v>9084</v>
      </c>
      <c r="BL204" s="5" t="s">
        <v>9084</v>
      </c>
      <c r="BM204" s="5" t="s">
        <v>9084</v>
      </c>
      <c r="BN204" s="5" t="s">
        <v>9084</v>
      </c>
      <c r="BO204" s="5" t="s">
        <v>9084</v>
      </c>
      <c r="BP204" s="5" t="s">
        <v>9084</v>
      </c>
      <c r="BQ204" s="5" t="s">
        <v>9084</v>
      </c>
      <c r="BR204" s="5" t="s">
        <v>9084</v>
      </c>
      <c r="BS204" s="5" t="s">
        <v>9084</v>
      </c>
      <c r="BT204" s="5" t="s">
        <v>10134</v>
      </c>
      <c r="BU204" s="5" t="str">
        <f>HYPERLINK("https%3A%2F%2Fwww.webofscience.com%2Fwos%2Fwoscc%2Ffull-record%2FWOS:000488963700004","View Full Record in Web of Science")</f>
        <v>View Full Record in Web of Science</v>
      </c>
    </row>
    <row r="205" spans="1:73" x14ac:dyDescent="0.35">
      <c r="A205" s="5" t="s">
        <v>11761</v>
      </c>
      <c r="B205" s="5" t="s">
        <v>9095</v>
      </c>
      <c r="C205" s="5" t="s">
        <v>10133</v>
      </c>
      <c r="D205" s="5" t="s">
        <v>9084</v>
      </c>
      <c r="E205" s="5" t="s">
        <v>9084</v>
      </c>
      <c r="F205" s="5" t="s">
        <v>9084</v>
      </c>
      <c r="G205" s="5" t="s">
        <v>10132</v>
      </c>
      <c r="H205" s="5" t="s">
        <v>9084</v>
      </c>
      <c r="I205" s="5" t="s">
        <v>9084</v>
      </c>
      <c r="J205" s="5" t="s">
        <v>10131</v>
      </c>
      <c r="K205" s="5" t="s">
        <v>10130</v>
      </c>
      <c r="L205" s="5" t="s">
        <v>9084</v>
      </c>
      <c r="M205" s="5" t="s">
        <v>9084</v>
      </c>
      <c r="N205" s="5" t="s">
        <v>9084</v>
      </c>
      <c r="O205" s="5" t="s">
        <v>9084</v>
      </c>
      <c r="P205" s="5" t="s">
        <v>9084</v>
      </c>
      <c r="Q205" s="5" t="s">
        <v>9084</v>
      </c>
      <c r="R205" s="5" t="s">
        <v>9084</v>
      </c>
      <c r="S205" s="5" t="s">
        <v>9084</v>
      </c>
      <c r="T205" s="5" t="s">
        <v>9084</v>
      </c>
      <c r="U205" s="5" t="s">
        <v>9084</v>
      </c>
      <c r="V205" s="5" t="s">
        <v>9084</v>
      </c>
      <c r="W205" s="5" t="s">
        <v>10129</v>
      </c>
      <c r="X205" s="5" t="s">
        <v>9084</v>
      </c>
      <c r="Y205" s="5" t="s">
        <v>9084</v>
      </c>
      <c r="Z205" s="5" t="s">
        <v>9084</v>
      </c>
      <c r="AA205" s="5" t="s">
        <v>9084</v>
      </c>
      <c r="AB205" s="5" t="s">
        <v>9084</v>
      </c>
      <c r="AC205" s="5" t="s">
        <v>10128</v>
      </c>
      <c r="AD205" s="5" t="s">
        <v>9084</v>
      </c>
      <c r="AE205" s="5" t="s">
        <v>9084</v>
      </c>
      <c r="AF205" s="5" t="s">
        <v>9084</v>
      </c>
      <c r="AG205" s="5" t="s">
        <v>9084</v>
      </c>
      <c r="AH205" s="5" t="s">
        <v>9084</v>
      </c>
      <c r="AI205" s="5" t="s">
        <v>9084</v>
      </c>
      <c r="AJ205" s="5" t="s">
        <v>9084</v>
      </c>
      <c r="AK205" s="5" t="s">
        <v>9084</v>
      </c>
      <c r="AL205" s="5" t="s">
        <v>9084</v>
      </c>
      <c r="AM205" s="5" t="s">
        <v>9084</v>
      </c>
      <c r="AN205" s="5" t="s">
        <v>9084</v>
      </c>
      <c r="AO205" s="5" t="s">
        <v>9084</v>
      </c>
      <c r="AP205" s="5" t="s">
        <v>10127</v>
      </c>
      <c r="AQ205" s="5" t="s">
        <v>10126</v>
      </c>
      <c r="AR205" s="5" t="s">
        <v>9084</v>
      </c>
      <c r="AS205" s="5" t="s">
        <v>9084</v>
      </c>
      <c r="AT205" s="5" t="s">
        <v>9084</v>
      </c>
      <c r="AU205" s="5" t="s">
        <v>9450</v>
      </c>
      <c r="AV205" s="5">
        <v>2021</v>
      </c>
      <c r="AW205" s="5">
        <v>39</v>
      </c>
      <c r="AX205" s="5">
        <v>8</v>
      </c>
      <c r="AY205" s="5" t="s">
        <v>9084</v>
      </c>
      <c r="AZ205" s="5" t="s">
        <v>9084</v>
      </c>
      <c r="BA205" s="5" t="s">
        <v>9084</v>
      </c>
      <c r="BB205" s="5" t="s">
        <v>9084</v>
      </c>
      <c r="BC205" s="5">
        <v>393</v>
      </c>
      <c r="BD205" s="5">
        <v>399</v>
      </c>
      <c r="BE205" s="5" t="s">
        <v>9084</v>
      </c>
      <c r="BF205" s="5" t="s">
        <v>10125</v>
      </c>
      <c r="BG205" s="5" t="str">
        <f>HYPERLINK("http://dx.doi.org/10.1097/CIN.0000000000000796","http://dx.doi.org/10.1097/CIN.0000000000000796")</f>
        <v>http://dx.doi.org/10.1097/CIN.0000000000000796</v>
      </c>
      <c r="BH205" s="5" t="s">
        <v>9084</v>
      </c>
      <c r="BI205" s="5" t="s">
        <v>9084</v>
      </c>
      <c r="BJ205" s="5" t="s">
        <v>9084</v>
      </c>
      <c r="BK205" s="5" t="s">
        <v>9084</v>
      </c>
      <c r="BL205" s="5" t="s">
        <v>9084</v>
      </c>
      <c r="BM205" s="5" t="s">
        <v>9084</v>
      </c>
      <c r="BN205" s="5" t="s">
        <v>9084</v>
      </c>
      <c r="BO205" s="5">
        <v>34397472</v>
      </c>
      <c r="BP205" s="5" t="s">
        <v>9084</v>
      </c>
      <c r="BQ205" s="5" t="s">
        <v>9084</v>
      </c>
      <c r="BR205" s="5" t="s">
        <v>9084</v>
      </c>
      <c r="BS205" s="5" t="s">
        <v>9084</v>
      </c>
      <c r="BT205" s="5" t="s">
        <v>10124</v>
      </c>
      <c r="BU205" s="5" t="str">
        <f>HYPERLINK("https%3A%2F%2Fwww.webofscience.com%2Fwos%2Fwoscc%2Ffull-record%2FWOS:000686575400001","View Full Record in Web of Science")</f>
        <v>View Full Record in Web of Science</v>
      </c>
    </row>
    <row r="206" spans="1:73" x14ac:dyDescent="0.35">
      <c r="A206" s="5" t="s">
        <v>11761</v>
      </c>
      <c r="B206" s="5" t="s">
        <v>9095</v>
      </c>
      <c r="C206" s="5" t="s">
        <v>10123</v>
      </c>
      <c r="D206" s="5" t="s">
        <v>9084</v>
      </c>
      <c r="E206" s="5" t="s">
        <v>9084</v>
      </c>
      <c r="F206" s="5" t="s">
        <v>9084</v>
      </c>
      <c r="G206" s="5" t="s">
        <v>10122</v>
      </c>
      <c r="H206" s="5" t="s">
        <v>9084</v>
      </c>
      <c r="I206" s="5" t="s">
        <v>9084</v>
      </c>
      <c r="J206" s="5" t="s">
        <v>7719</v>
      </c>
      <c r="K206" s="5" t="s">
        <v>10121</v>
      </c>
      <c r="L206" s="5" t="s">
        <v>9084</v>
      </c>
      <c r="M206" s="5" t="s">
        <v>9084</v>
      </c>
      <c r="N206" s="5" t="s">
        <v>9084</v>
      </c>
      <c r="O206" s="5" t="s">
        <v>9084</v>
      </c>
      <c r="P206" s="5" t="s">
        <v>9084</v>
      </c>
      <c r="Q206" s="5" t="s">
        <v>9084</v>
      </c>
      <c r="R206" s="5" t="s">
        <v>9084</v>
      </c>
      <c r="S206" s="5" t="s">
        <v>9084</v>
      </c>
      <c r="T206" s="5" t="s">
        <v>9084</v>
      </c>
      <c r="U206" s="5" t="s">
        <v>9084</v>
      </c>
      <c r="V206" s="5" t="s">
        <v>9084</v>
      </c>
      <c r="W206" s="5" t="s">
        <v>10120</v>
      </c>
      <c r="X206" s="5" t="s">
        <v>9084</v>
      </c>
      <c r="Y206" s="5" t="s">
        <v>9084</v>
      </c>
      <c r="Z206" s="5" t="s">
        <v>9084</v>
      </c>
      <c r="AA206" s="5" t="s">
        <v>9084</v>
      </c>
      <c r="AB206" s="5" t="s">
        <v>10119</v>
      </c>
      <c r="AC206" s="5" t="s">
        <v>9084</v>
      </c>
      <c r="AD206" s="5" t="s">
        <v>9084</v>
      </c>
      <c r="AE206" s="5" t="s">
        <v>9084</v>
      </c>
      <c r="AF206" s="5" t="s">
        <v>9084</v>
      </c>
      <c r="AG206" s="5" t="s">
        <v>9084</v>
      </c>
      <c r="AH206" s="5" t="s">
        <v>9084</v>
      </c>
      <c r="AI206" s="5" t="s">
        <v>9084</v>
      </c>
      <c r="AJ206" s="5" t="s">
        <v>9084</v>
      </c>
      <c r="AK206" s="5" t="s">
        <v>9084</v>
      </c>
      <c r="AL206" s="5" t="s">
        <v>9084</v>
      </c>
      <c r="AM206" s="5" t="s">
        <v>9084</v>
      </c>
      <c r="AN206" s="5" t="s">
        <v>9084</v>
      </c>
      <c r="AO206" s="5" t="s">
        <v>9084</v>
      </c>
      <c r="AP206" s="5" t="s">
        <v>10118</v>
      </c>
      <c r="AQ206" s="5" t="s">
        <v>10117</v>
      </c>
      <c r="AR206" s="5" t="s">
        <v>9084</v>
      </c>
      <c r="AS206" s="5" t="s">
        <v>9084</v>
      </c>
      <c r="AT206" s="5" t="s">
        <v>9084</v>
      </c>
      <c r="AU206" s="5" t="s">
        <v>9084</v>
      </c>
      <c r="AV206" s="5">
        <v>2023</v>
      </c>
      <c r="AW206" s="5">
        <v>18</v>
      </c>
      <c r="AX206" s="5">
        <v>1</v>
      </c>
      <c r="AY206" s="5" t="s">
        <v>9084</v>
      </c>
      <c r="AZ206" s="5" t="s">
        <v>9084</v>
      </c>
      <c r="BA206" s="5" t="s">
        <v>9084</v>
      </c>
      <c r="BB206" s="5" t="s">
        <v>9084</v>
      </c>
      <c r="BC206" s="5" t="s">
        <v>9084</v>
      </c>
      <c r="BD206" s="5" t="s">
        <v>9084</v>
      </c>
      <c r="BE206" s="5" t="s">
        <v>9084</v>
      </c>
      <c r="BF206" s="5" t="s">
        <v>7717</v>
      </c>
      <c r="BG206" s="5" t="str">
        <f>HYPERLINK("http://dx.doi.org/10.4018/IJITWE.330682","http://dx.doi.org/10.4018/IJITWE.330682")</f>
        <v>http://dx.doi.org/10.4018/IJITWE.330682</v>
      </c>
      <c r="BH206" s="5" t="s">
        <v>9084</v>
      </c>
      <c r="BI206" s="5" t="s">
        <v>9084</v>
      </c>
      <c r="BJ206" s="5" t="s">
        <v>9084</v>
      </c>
      <c r="BK206" s="5" t="s">
        <v>9084</v>
      </c>
      <c r="BL206" s="5" t="s">
        <v>9084</v>
      </c>
      <c r="BM206" s="5" t="s">
        <v>9084</v>
      </c>
      <c r="BN206" s="5" t="s">
        <v>9084</v>
      </c>
      <c r="BO206" s="5" t="s">
        <v>9084</v>
      </c>
      <c r="BP206" s="5" t="s">
        <v>9084</v>
      </c>
      <c r="BQ206" s="5" t="s">
        <v>9084</v>
      </c>
      <c r="BR206" s="5" t="s">
        <v>9084</v>
      </c>
      <c r="BS206" s="5" t="s">
        <v>9084</v>
      </c>
      <c r="BT206" s="5" t="s">
        <v>10116</v>
      </c>
      <c r="BU206" s="5" t="str">
        <f>HYPERLINK("https%3A%2F%2Fwww.webofscience.com%2Fwos%2Fwoscc%2Ffull-record%2FWOS:001161871900003","View Full Record in Web of Science")</f>
        <v>View Full Record in Web of Science</v>
      </c>
    </row>
    <row r="207" spans="1:73" x14ac:dyDescent="0.35">
      <c r="A207" s="5" t="s">
        <v>11761</v>
      </c>
      <c r="B207" s="5" t="s">
        <v>9095</v>
      </c>
      <c r="C207" s="5" t="s">
        <v>10115</v>
      </c>
      <c r="D207" s="5" t="s">
        <v>9084</v>
      </c>
      <c r="E207" s="5" t="s">
        <v>9084</v>
      </c>
      <c r="F207" s="5" t="s">
        <v>9084</v>
      </c>
      <c r="G207" s="5" t="s">
        <v>10114</v>
      </c>
      <c r="H207" s="5" t="s">
        <v>9084</v>
      </c>
      <c r="I207" s="5" t="s">
        <v>9084</v>
      </c>
      <c r="J207" s="5" t="s">
        <v>10113</v>
      </c>
      <c r="K207" s="5" t="s">
        <v>10112</v>
      </c>
      <c r="L207" s="5" t="s">
        <v>9084</v>
      </c>
      <c r="M207" s="5" t="s">
        <v>9084</v>
      </c>
      <c r="N207" s="5" t="s">
        <v>9084</v>
      </c>
      <c r="O207" s="5" t="s">
        <v>9084</v>
      </c>
      <c r="P207" s="5" t="s">
        <v>9084</v>
      </c>
      <c r="Q207" s="5" t="s">
        <v>9084</v>
      </c>
      <c r="R207" s="5" t="s">
        <v>9084</v>
      </c>
      <c r="S207" s="5" t="s">
        <v>9084</v>
      </c>
      <c r="T207" s="5" t="s">
        <v>9084</v>
      </c>
      <c r="U207" s="5" t="s">
        <v>9084</v>
      </c>
      <c r="V207" s="5" t="s">
        <v>9084</v>
      </c>
      <c r="W207" s="5" t="s">
        <v>10111</v>
      </c>
      <c r="X207" s="5" t="s">
        <v>9084</v>
      </c>
      <c r="Y207" s="5" t="s">
        <v>9084</v>
      </c>
      <c r="Z207" s="5" t="s">
        <v>9084</v>
      </c>
      <c r="AA207" s="5" t="s">
        <v>9084</v>
      </c>
      <c r="AB207" s="5" t="s">
        <v>10110</v>
      </c>
      <c r="AC207" s="5" t="s">
        <v>10109</v>
      </c>
      <c r="AD207" s="5" t="s">
        <v>9084</v>
      </c>
      <c r="AE207" s="5" t="s">
        <v>9084</v>
      </c>
      <c r="AF207" s="5" t="s">
        <v>9084</v>
      </c>
      <c r="AG207" s="5" t="s">
        <v>9084</v>
      </c>
      <c r="AH207" s="5" t="s">
        <v>9084</v>
      </c>
      <c r="AI207" s="5" t="s">
        <v>9084</v>
      </c>
      <c r="AJ207" s="5" t="s">
        <v>9084</v>
      </c>
      <c r="AK207" s="5" t="s">
        <v>9084</v>
      </c>
      <c r="AL207" s="5" t="s">
        <v>9084</v>
      </c>
      <c r="AM207" s="5" t="s">
        <v>9084</v>
      </c>
      <c r="AN207" s="5" t="s">
        <v>9084</v>
      </c>
      <c r="AO207" s="5" t="s">
        <v>9084</v>
      </c>
      <c r="AP207" s="5" t="s">
        <v>9084</v>
      </c>
      <c r="AQ207" s="5" t="s">
        <v>10108</v>
      </c>
      <c r="AR207" s="5" t="s">
        <v>9084</v>
      </c>
      <c r="AS207" s="5" t="s">
        <v>9084</v>
      </c>
      <c r="AT207" s="5" t="s">
        <v>9084</v>
      </c>
      <c r="AU207" s="5" t="s">
        <v>9302</v>
      </c>
      <c r="AV207" s="5">
        <v>2021</v>
      </c>
      <c r="AW207" s="5">
        <v>9</v>
      </c>
      <c r="AX207" s="5">
        <v>2</v>
      </c>
      <c r="AY207" s="5" t="s">
        <v>9084</v>
      </c>
      <c r="AZ207" s="5" t="s">
        <v>9084</v>
      </c>
      <c r="BA207" s="5" t="s">
        <v>9084</v>
      </c>
      <c r="BB207" s="5" t="s">
        <v>9084</v>
      </c>
      <c r="BC207" s="5" t="s">
        <v>9084</v>
      </c>
      <c r="BD207" s="5" t="s">
        <v>9084</v>
      </c>
      <c r="BE207" s="5">
        <v>25</v>
      </c>
      <c r="BF207" s="5" t="s">
        <v>7372</v>
      </c>
      <c r="BG207" s="5" t="str">
        <f>HYPERLINK("http://dx.doi.org/10.3390/publications9020025","http://dx.doi.org/10.3390/publications9020025")</f>
        <v>http://dx.doi.org/10.3390/publications9020025</v>
      </c>
      <c r="BH207" s="5" t="s">
        <v>9084</v>
      </c>
      <c r="BI207" s="5" t="s">
        <v>9084</v>
      </c>
      <c r="BJ207" s="5" t="s">
        <v>9084</v>
      </c>
      <c r="BK207" s="5" t="s">
        <v>9084</v>
      </c>
      <c r="BL207" s="5" t="s">
        <v>9084</v>
      </c>
      <c r="BM207" s="5" t="s">
        <v>9084</v>
      </c>
      <c r="BN207" s="5" t="s">
        <v>9084</v>
      </c>
      <c r="BO207" s="5" t="s">
        <v>9084</v>
      </c>
      <c r="BP207" s="5" t="s">
        <v>9084</v>
      </c>
      <c r="BQ207" s="5" t="s">
        <v>9084</v>
      </c>
      <c r="BR207" s="5" t="s">
        <v>9084</v>
      </c>
      <c r="BS207" s="5" t="s">
        <v>9084</v>
      </c>
      <c r="BT207" s="5" t="s">
        <v>10107</v>
      </c>
      <c r="BU207" s="5" t="str">
        <f>HYPERLINK("https%3A%2F%2Fwww.webofscience.com%2Fwos%2Fwoscc%2Ffull-record%2FWOS:000665595600001","View Full Record in Web of Science")</f>
        <v>View Full Record in Web of Science</v>
      </c>
    </row>
    <row r="208" spans="1:73" x14ac:dyDescent="0.35">
      <c r="A208" s="5" t="s">
        <v>11761</v>
      </c>
      <c r="B208" s="5" t="s">
        <v>9095</v>
      </c>
      <c r="C208" s="5" t="s">
        <v>10106</v>
      </c>
      <c r="D208" s="5" t="s">
        <v>9084</v>
      </c>
      <c r="E208" s="5" t="s">
        <v>9084</v>
      </c>
      <c r="F208" s="5" t="s">
        <v>9084</v>
      </c>
      <c r="G208" s="5" t="s">
        <v>10105</v>
      </c>
      <c r="H208" s="5" t="s">
        <v>9084</v>
      </c>
      <c r="I208" s="5" t="s">
        <v>9084</v>
      </c>
      <c r="J208" s="5" t="s">
        <v>8914</v>
      </c>
      <c r="K208" s="5" t="s">
        <v>10104</v>
      </c>
      <c r="L208" s="5" t="s">
        <v>9084</v>
      </c>
      <c r="M208" s="5" t="s">
        <v>9084</v>
      </c>
      <c r="N208" s="5" t="s">
        <v>9084</v>
      </c>
      <c r="O208" s="5" t="s">
        <v>9084</v>
      </c>
      <c r="P208" s="5" t="s">
        <v>9084</v>
      </c>
      <c r="Q208" s="5" t="s">
        <v>9084</v>
      </c>
      <c r="R208" s="5" t="s">
        <v>9084</v>
      </c>
      <c r="S208" s="5" t="s">
        <v>9084</v>
      </c>
      <c r="T208" s="5" t="s">
        <v>9084</v>
      </c>
      <c r="U208" s="5" t="s">
        <v>9084</v>
      </c>
      <c r="V208" s="5" t="s">
        <v>9084</v>
      </c>
      <c r="W208" s="5" t="s">
        <v>10103</v>
      </c>
      <c r="X208" s="5" t="s">
        <v>9084</v>
      </c>
      <c r="Y208" s="5" t="s">
        <v>9084</v>
      </c>
      <c r="Z208" s="5" t="s">
        <v>9084</v>
      </c>
      <c r="AA208" s="5" t="s">
        <v>9084</v>
      </c>
      <c r="AB208" s="5" t="s">
        <v>10102</v>
      </c>
      <c r="AC208" s="5" t="s">
        <v>9084</v>
      </c>
      <c r="AD208" s="5" t="s">
        <v>9084</v>
      </c>
      <c r="AE208" s="5" t="s">
        <v>9084</v>
      </c>
      <c r="AF208" s="5" t="s">
        <v>9084</v>
      </c>
      <c r="AG208" s="5" t="s">
        <v>9084</v>
      </c>
      <c r="AH208" s="5" t="s">
        <v>9084</v>
      </c>
      <c r="AI208" s="5" t="s">
        <v>9084</v>
      </c>
      <c r="AJ208" s="5" t="s">
        <v>9084</v>
      </c>
      <c r="AK208" s="5" t="s">
        <v>9084</v>
      </c>
      <c r="AL208" s="5" t="s">
        <v>9084</v>
      </c>
      <c r="AM208" s="5" t="s">
        <v>9084</v>
      </c>
      <c r="AN208" s="5" t="s">
        <v>9084</v>
      </c>
      <c r="AO208" s="5" t="s">
        <v>9084</v>
      </c>
      <c r="AP208" s="5" t="s">
        <v>10101</v>
      </c>
      <c r="AQ208" s="5" t="s">
        <v>10100</v>
      </c>
      <c r="AR208" s="5" t="s">
        <v>9084</v>
      </c>
      <c r="AS208" s="5" t="s">
        <v>9084</v>
      </c>
      <c r="AT208" s="5" t="s">
        <v>9084</v>
      </c>
      <c r="AU208" s="5" t="s">
        <v>9271</v>
      </c>
      <c r="AV208" s="5">
        <v>2023</v>
      </c>
      <c r="AW208" s="5">
        <v>31</v>
      </c>
      <c r="AX208" s="5">
        <v>20</v>
      </c>
      <c r="AY208" s="5" t="s">
        <v>9084</v>
      </c>
      <c r="AZ208" s="5" t="s">
        <v>9084</v>
      </c>
      <c r="BA208" s="5" t="s">
        <v>9084</v>
      </c>
      <c r="BB208" s="5" t="s">
        <v>9084</v>
      </c>
      <c r="BC208" s="5">
        <v>1078</v>
      </c>
      <c r="BD208" s="5">
        <v>1087</v>
      </c>
      <c r="BE208" s="5" t="s">
        <v>9084</v>
      </c>
      <c r="BF208" s="5" t="s">
        <v>8912</v>
      </c>
      <c r="BG208" s="5" t="str">
        <f>HYPERLINK("http://dx.doi.org/10.5435/JAAOS-D-23-00133","http://dx.doi.org/10.5435/JAAOS-D-23-00133")</f>
        <v>http://dx.doi.org/10.5435/JAAOS-D-23-00133</v>
      </c>
      <c r="BH208" s="5" t="s">
        <v>9084</v>
      </c>
      <c r="BI208" s="5" t="s">
        <v>9084</v>
      </c>
      <c r="BJ208" s="5" t="s">
        <v>9084</v>
      </c>
      <c r="BK208" s="5" t="s">
        <v>9084</v>
      </c>
      <c r="BL208" s="5" t="s">
        <v>9084</v>
      </c>
      <c r="BM208" s="5" t="s">
        <v>9084</v>
      </c>
      <c r="BN208" s="5" t="s">
        <v>9084</v>
      </c>
      <c r="BO208" s="5">
        <v>37276464</v>
      </c>
      <c r="BP208" s="5" t="s">
        <v>9084</v>
      </c>
      <c r="BQ208" s="5" t="s">
        <v>9084</v>
      </c>
      <c r="BR208" s="5" t="s">
        <v>9084</v>
      </c>
      <c r="BS208" s="5" t="s">
        <v>9084</v>
      </c>
      <c r="BT208" s="5" t="s">
        <v>10099</v>
      </c>
      <c r="BU208" s="5" t="str">
        <f>HYPERLINK("https%3A%2F%2Fwww.webofscience.com%2Fwos%2Fwoscc%2Ffull-record%2FWOS:001080885500011","View Full Record in Web of Science")</f>
        <v>View Full Record in Web of Science</v>
      </c>
    </row>
    <row r="209" spans="1:73" x14ac:dyDescent="0.35">
      <c r="A209" s="5" t="s">
        <v>11761</v>
      </c>
      <c r="B209" s="5" t="s">
        <v>9095</v>
      </c>
      <c r="C209" s="5" t="s">
        <v>10098</v>
      </c>
      <c r="D209" s="5" t="s">
        <v>9084</v>
      </c>
      <c r="E209" s="5" t="s">
        <v>9084</v>
      </c>
      <c r="F209" s="5" t="s">
        <v>9084</v>
      </c>
      <c r="G209" s="5" t="s">
        <v>10097</v>
      </c>
      <c r="H209" s="5" t="s">
        <v>9084</v>
      </c>
      <c r="I209" s="5" t="s">
        <v>9084</v>
      </c>
      <c r="J209" s="5" t="s">
        <v>10096</v>
      </c>
      <c r="K209" s="5" t="s">
        <v>10062</v>
      </c>
      <c r="L209" s="5" t="s">
        <v>9084</v>
      </c>
      <c r="M209" s="5" t="s">
        <v>9084</v>
      </c>
      <c r="N209" s="5" t="s">
        <v>9084</v>
      </c>
      <c r="O209" s="5" t="s">
        <v>9084</v>
      </c>
      <c r="P209" s="5" t="s">
        <v>9084</v>
      </c>
      <c r="Q209" s="5" t="s">
        <v>9084</v>
      </c>
      <c r="R209" s="5" t="s">
        <v>9084</v>
      </c>
      <c r="S209" s="5" t="s">
        <v>9084</v>
      </c>
      <c r="T209" s="5" t="s">
        <v>9084</v>
      </c>
      <c r="U209" s="5" t="s">
        <v>9084</v>
      </c>
      <c r="V209" s="5" t="s">
        <v>9084</v>
      </c>
      <c r="W209" s="5" t="s">
        <v>10095</v>
      </c>
      <c r="X209" s="5" t="s">
        <v>9084</v>
      </c>
      <c r="Y209" s="5" t="s">
        <v>9084</v>
      </c>
      <c r="Z209" s="5" t="s">
        <v>9084</v>
      </c>
      <c r="AA209" s="5" t="s">
        <v>9084</v>
      </c>
      <c r="AB209" s="5" t="s">
        <v>9084</v>
      </c>
      <c r="AC209" s="5" t="s">
        <v>10094</v>
      </c>
      <c r="AD209" s="5" t="s">
        <v>9084</v>
      </c>
      <c r="AE209" s="5" t="s">
        <v>9084</v>
      </c>
      <c r="AF209" s="5" t="s">
        <v>9084</v>
      </c>
      <c r="AG209" s="5" t="s">
        <v>9084</v>
      </c>
      <c r="AH209" s="5" t="s">
        <v>9084</v>
      </c>
      <c r="AI209" s="5" t="s">
        <v>9084</v>
      </c>
      <c r="AJ209" s="5" t="s">
        <v>9084</v>
      </c>
      <c r="AK209" s="5" t="s">
        <v>9084</v>
      </c>
      <c r="AL209" s="5" t="s">
        <v>9084</v>
      </c>
      <c r="AM209" s="5" t="s">
        <v>9084</v>
      </c>
      <c r="AN209" s="5" t="s">
        <v>9084</v>
      </c>
      <c r="AO209" s="5" t="s">
        <v>9084</v>
      </c>
      <c r="AP209" s="5" t="s">
        <v>9084</v>
      </c>
      <c r="AQ209" s="5" t="s">
        <v>10058</v>
      </c>
      <c r="AR209" s="5" t="s">
        <v>9084</v>
      </c>
      <c r="AS209" s="5" t="s">
        <v>9084</v>
      </c>
      <c r="AT209" s="5" t="s">
        <v>9084</v>
      </c>
      <c r="AU209" s="5" t="s">
        <v>9450</v>
      </c>
      <c r="AV209" s="5">
        <v>2021</v>
      </c>
      <c r="AW209" s="5">
        <v>13</v>
      </c>
      <c r="AX209" s="5">
        <v>15</v>
      </c>
      <c r="AY209" s="5" t="s">
        <v>9084</v>
      </c>
      <c r="AZ209" s="5" t="s">
        <v>9084</v>
      </c>
      <c r="BA209" s="5" t="s">
        <v>9084</v>
      </c>
      <c r="BB209" s="5" t="s">
        <v>9084</v>
      </c>
      <c r="BC209" s="5" t="s">
        <v>9084</v>
      </c>
      <c r="BD209" s="5" t="s">
        <v>9084</v>
      </c>
      <c r="BE209" s="5">
        <v>8239</v>
      </c>
      <c r="BF209" s="5" t="s">
        <v>7337</v>
      </c>
      <c r="BG209" s="5" t="str">
        <f>HYPERLINK("http://dx.doi.org/10.3390/su13158239","http://dx.doi.org/10.3390/su13158239")</f>
        <v>http://dx.doi.org/10.3390/su13158239</v>
      </c>
      <c r="BH209" s="5" t="s">
        <v>9084</v>
      </c>
      <c r="BI209" s="5" t="s">
        <v>9084</v>
      </c>
      <c r="BJ209" s="5" t="s">
        <v>9084</v>
      </c>
      <c r="BK209" s="5" t="s">
        <v>9084</v>
      </c>
      <c r="BL209" s="5" t="s">
        <v>9084</v>
      </c>
      <c r="BM209" s="5" t="s">
        <v>9084</v>
      </c>
      <c r="BN209" s="5" t="s">
        <v>9084</v>
      </c>
      <c r="BO209" s="5" t="s">
        <v>9084</v>
      </c>
      <c r="BP209" s="5" t="s">
        <v>9084</v>
      </c>
      <c r="BQ209" s="5" t="s">
        <v>9084</v>
      </c>
      <c r="BR209" s="5" t="s">
        <v>9084</v>
      </c>
      <c r="BS209" s="5" t="s">
        <v>9084</v>
      </c>
      <c r="BT209" s="5" t="s">
        <v>10093</v>
      </c>
      <c r="BU209" s="5" t="str">
        <f>HYPERLINK("https%3A%2F%2Fwww.webofscience.com%2Fwos%2Fwoscc%2Ffull-record%2FWOS:000682204700001","View Full Record in Web of Science")</f>
        <v>View Full Record in Web of Science</v>
      </c>
    </row>
    <row r="210" spans="1:73" x14ac:dyDescent="0.35">
      <c r="A210" s="5" t="s">
        <v>11761</v>
      </c>
      <c r="B210" s="5" t="s">
        <v>9095</v>
      </c>
      <c r="C210" s="5" t="s">
        <v>10092</v>
      </c>
      <c r="D210" s="5" t="s">
        <v>9084</v>
      </c>
      <c r="E210" s="5" t="s">
        <v>9084</v>
      </c>
      <c r="F210" s="5" t="s">
        <v>9084</v>
      </c>
      <c r="G210" s="5" t="s">
        <v>10091</v>
      </c>
      <c r="H210" s="5" t="s">
        <v>9084</v>
      </c>
      <c r="I210" s="5" t="s">
        <v>9084</v>
      </c>
      <c r="J210" s="5" t="s">
        <v>8594</v>
      </c>
      <c r="K210" s="5" t="s">
        <v>10090</v>
      </c>
      <c r="L210" s="5" t="s">
        <v>9084</v>
      </c>
      <c r="M210" s="5" t="s">
        <v>9084</v>
      </c>
      <c r="N210" s="5" t="s">
        <v>9084</v>
      </c>
      <c r="O210" s="5" t="s">
        <v>9084</v>
      </c>
      <c r="P210" s="5" t="s">
        <v>9084</v>
      </c>
      <c r="Q210" s="5" t="s">
        <v>9084</v>
      </c>
      <c r="R210" s="5" t="s">
        <v>9084</v>
      </c>
      <c r="S210" s="5" t="s">
        <v>9084</v>
      </c>
      <c r="T210" s="5" t="s">
        <v>9084</v>
      </c>
      <c r="U210" s="5" t="s">
        <v>9084</v>
      </c>
      <c r="V210" s="5" t="s">
        <v>9084</v>
      </c>
      <c r="W210" s="5" t="s">
        <v>10089</v>
      </c>
      <c r="X210" s="5" t="s">
        <v>9084</v>
      </c>
      <c r="Y210" s="5" t="s">
        <v>9084</v>
      </c>
      <c r="Z210" s="5" t="s">
        <v>9084</v>
      </c>
      <c r="AA210" s="5" t="s">
        <v>9084</v>
      </c>
      <c r="AB210" s="5" t="s">
        <v>10088</v>
      </c>
      <c r="AC210" s="5" t="s">
        <v>10087</v>
      </c>
      <c r="AD210" s="5" t="s">
        <v>9084</v>
      </c>
      <c r="AE210" s="5" t="s">
        <v>9084</v>
      </c>
      <c r="AF210" s="5" t="s">
        <v>9084</v>
      </c>
      <c r="AG210" s="5" t="s">
        <v>9084</v>
      </c>
      <c r="AH210" s="5" t="s">
        <v>9084</v>
      </c>
      <c r="AI210" s="5" t="s">
        <v>9084</v>
      </c>
      <c r="AJ210" s="5" t="s">
        <v>9084</v>
      </c>
      <c r="AK210" s="5" t="s">
        <v>9084</v>
      </c>
      <c r="AL210" s="5" t="s">
        <v>9084</v>
      </c>
      <c r="AM210" s="5" t="s">
        <v>9084</v>
      </c>
      <c r="AN210" s="5" t="s">
        <v>9084</v>
      </c>
      <c r="AO210" s="5" t="s">
        <v>9084</v>
      </c>
      <c r="AP210" s="5" t="s">
        <v>9084</v>
      </c>
      <c r="AQ210" s="5" t="s">
        <v>10086</v>
      </c>
      <c r="AR210" s="5" t="s">
        <v>9084</v>
      </c>
      <c r="AS210" s="5" t="s">
        <v>9084</v>
      </c>
      <c r="AT210" s="5" t="s">
        <v>9084</v>
      </c>
      <c r="AU210" s="5" t="s">
        <v>9334</v>
      </c>
      <c r="AV210" s="5">
        <v>2024</v>
      </c>
      <c r="AW210" s="5">
        <v>15</v>
      </c>
      <c r="AX210" s="5">
        <v>1</v>
      </c>
      <c r="AY210" s="5" t="s">
        <v>9084</v>
      </c>
      <c r="AZ210" s="5" t="s">
        <v>9084</v>
      </c>
      <c r="BA210" s="5" t="s">
        <v>9084</v>
      </c>
      <c r="BB210" s="5" t="s">
        <v>9084</v>
      </c>
      <c r="BC210" s="5" t="s">
        <v>9084</v>
      </c>
      <c r="BD210" s="5" t="s">
        <v>9084</v>
      </c>
      <c r="BE210" s="5">
        <v>21</v>
      </c>
      <c r="BF210" s="5" t="s">
        <v>8593</v>
      </c>
      <c r="BG210" s="5" t="str">
        <f>HYPERLINK("http://dx.doi.org/10.3390/info15010021","http://dx.doi.org/10.3390/info15010021")</f>
        <v>http://dx.doi.org/10.3390/info15010021</v>
      </c>
      <c r="BH210" s="5" t="s">
        <v>9084</v>
      </c>
      <c r="BI210" s="5" t="s">
        <v>9084</v>
      </c>
      <c r="BJ210" s="5" t="s">
        <v>9084</v>
      </c>
      <c r="BK210" s="5" t="s">
        <v>9084</v>
      </c>
      <c r="BL210" s="5" t="s">
        <v>9084</v>
      </c>
      <c r="BM210" s="5" t="s">
        <v>9084</v>
      </c>
      <c r="BN210" s="5" t="s">
        <v>9084</v>
      </c>
      <c r="BO210" s="5" t="s">
        <v>9084</v>
      </c>
      <c r="BP210" s="5" t="s">
        <v>9084</v>
      </c>
      <c r="BQ210" s="5" t="s">
        <v>9084</v>
      </c>
      <c r="BR210" s="5" t="s">
        <v>9084</v>
      </c>
      <c r="BS210" s="5" t="s">
        <v>9084</v>
      </c>
      <c r="BT210" s="5" t="s">
        <v>10085</v>
      </c>
      <c r="BU210" s="5" t="str">
        <f>HYPERLINK("https%3A%2F%2Fwww.webofscience.com%2Fwos%2Fwoscc%2Ffull-record%2FWOS:001150787100001","View Full Record in Web of Science")</f>
        <v>View Full Record in Web of Science</v>
      </c>
    </row>
    <row r="211" spans="1:73" x14ac:dyDescent="0.35">
      <c r="A211" s="5" t="s">
        <v>11761</v>
      </c>
      <c r="B211" s="5" t="s">
        <v>9095</v>
      </c>
      <c r="C211" s="5" t="s">
        <v>10084</v>
      </c>
      <c r="D211" s="5" t="s">
        <v>9084</v>
      </c>
      <c r="E211" s="5" t="s">
        <v>9084</v>
      </c>
      <c r="F211" s="5" t="s">
        <v>9084</v>
      </c>
      <c r="G211" s="5" t="s">
        <v>10083</v>
      </c>
      <c r="H211" s="5" t="s">
        <v>9084</v>
      </c>
      <c r="I211" s="5" t="s">
        <v>9084</v>
      </c>
      <c r="J211" s="5" t="s">
        <v>8214</v>
      </c>
      <c r="K211" s="5" t="s">
        <v>10062</v>
      </c>
      <c r="L211" s="5" t="s">
        <v>9084</v>
      </c>
      <c r="M211" s="5" t="s">
        <v>9084</v>
      </c>
      <c r="N211" s="5" t="s">
        <v>9084</v>
      </c>
      <c r="O211" s="5" t="s">
        <v>9084</v>
      </c>
      <c r="P211" s="5" t="s">
        <v>9084</v>
      </c>
      <c r="Q211" s="5" t="s">
        <v>9084</v>
      </c>
      <c r="R211" s="5" t="s">
        <v>9084</v>
      </c>
      <c r="S211" s="5" t="s">
        <v>9084</v>
      </c>
      <c r="T211" s="5" t="s">
        <v>9084</v>
      </c>
      <c r="U211" s="5" t="s">
        <v>9084</v>
      </c>
      <c r="V211" s="5" t="s">
        <v>9084</v>
      </c>
      <c r="W211" s="5" t="s">
        <v>10082</v>
      </c>
      <c r="X211" s="5" t="s">
        <v>9084</v>
      </c>
      <c r="Y211" s="5" t="s">
        <v>9084</v>
      </c>
      <c r="Z211" s="5" t="s">
        <v>9084</v>
      </c>
      <c r="AA211" s="5" t="s">
        <v>9084</v>
      </c>
      <c r="AB211" s="5" t="s">
        <v>10081</v>
      </c>
      <c r="AC211" s="5" t="s">
        <v>10080</v>
      </c>
      <c r="AD211" s="5" t="s">
        <v>9084</v>
      </c>
      <c r="AE211" s="5" t="s">
        <v>9084</v>
      </c>
      <c r="AF211" s="5" t="s">
        <v>9084</v>
      </c>
      <c r="AG211" s="5" t="s">
        <v>9084</v>
      </c>
      <c r="AH211" s="5" t="s">
        <v>9084</v>
      </c>
      <c r="AI211" s="5" t="s">
        <v>9084</v>
      </c>
      <c r="AJ211" s="5" t="s">
        <v>9084</v>
      </c>
      <c r="AK211" s="5" t="s">
        <v>9084</v>
      </c>
      <c r="AL211" s="5" t="s">
        <v>9084</v>
      </c>
      <c r="AM211" s="5" t="s">
        <v>9084</v>
      </c>
      <c r="AN211" s="5" t="s">
        <v>9084</v>
      </c>
      <c r="AO211" s="5" t="s">
        <v>9084</v>
      </c>
      <c r="AP211" s="5" t="s">
        <v>9084</v>
      </c>
      <c r="AQ211" s="5" t="s">
        <v>10058</v>
      </c>
      <c r="AR211" s="5" t="s">
        <v>9084</v>
      </c>
      <c r="AS211" s="5" t="s">
        <v>9084</v>
      </c>
      <c r="AT211" s="5" t="s">
        <v>9084</v>
      </c>
      <c r="AU211" s="5" t="s">
        <v>9696</v>
      </c>
      <c r="AV211" s="5">
        <v>2023</v>
      </c>
      <c r="AW211" s="5">
        <v>15</v>
      </c>
      <c r="AX211" s="5">
        <v>18</v>
      </c>
      <c r="AY211" s="5" t="s">
        <v>9084</v>
      </c>
      <c r="AZ211" s="5" t="s">
        <v>9084</v>
      </c>
      <c r="BA211" s="5" t="s">
        <v>9084</v>
      </c>
      <c r="BB211" s="5" t="s">
        <v>9084</v>
      </c>
      <c r="BC211" s="5" t="s">
        <v>9084</v>
      </c>
      <c r="BD211" s="5" t="s">
        <v>9084</v>
      </c>
      <c r="BE211" s="5">
        <v>13746</v>
      </c>
      <c r="BF211" s="5" t="s">
        <v>8213</v>
      </c>
      <c r="BG211" s="5" t="str">
        <f>HYPERLINK("http://dx.doi.org/10.3390/su151813746","http://dx.doi.org/10.3390/su151813746")</f>
        <v>http://dx.doi.org/10.3390/su151813746</v>
      </c>
      <c r="BH211" s="5" t="s">
        <v>9084</v>
      </c>
      <c r="BI211" s="5" t="s">
        <v>9084</v>
      </c>
      <c r="BJ211" s="5" t="s">
        <v>9084</v>
      </c>
      <c r="BK211" s="5" t="s">
        <v>9084</v>
      </c>
      <c r="BL211" s="5" t="s">
        <v>9084</v>
      </c>
      <c r="BM211" s="5" t="s">
        <v>9084</v>
      </c>
      <c r="BN211" s="5" t="s">
        <v>9084</v>
      </c>
      <c r="BO211" s="5" t="s">
        <v>9084</v>
      </c>
      <c r="BP211" s="5" t="s">
        <v>9084</v>
      </c>
      <c r="BQ211" s="5" t="s">
        <v>9084</v>
      </c>
      <c r="BR211" s="5" t="s">
        <v>9084</v>
      </c>
      <c r="BS211" s="5" t="s">
        <v>9084</v>
      </c>
      <c r="BT211" s="5" t="s">
        <v>10079</v>
      </c>
      <c r="BU211" s="5" t="str">
        <f>HYPERLINK("https%3A%2F%2Fwww.webofscience.com%2Fwos%2Fwoscc%2Ffull-record%2FWOS:001145333000001","View Full Record in Web of Science")</f>
        <v>View Full Record in Web of Science</v>
      </c>
    </row>
    <row r="212" spans="1:73" x14ac:dyDescent="0.35">
      <c r="A212" s="5" t="s">
        <v>11761</v>
      </c>
      <c r="B212" s="5" t="s">
        <v>9095</v>
      </c>
      <c r="C212" s="5" t="s">
        <v>10078</v>
      </c>
      <c r="D212" s="5" t="s">
        <v>9084</v>
      </c>
      <c r="E212" s="5" t="s">
        <v>9084</v>
      </c>
      <c r="F212" s="5" t="s">
        <v>9084</v>
      </c>
      <c r="G212" s="5" t="s">
        <v>10077</v>
      </c>
      <c r="H212" s="5" t="s">
        <v>9084</v>
      </c>
      <c r="I212" s="5" t="s">
        <v>9084</v>
      </c>
      <c r="J212" s="5" t="s">
        <v>2301</v>
      </c>
      <c r="K212" s="5" t="s">
        <v>9812</v>
      </c>
      <c r="L212" s="5" t="s">
        <v>9084</v>
      </c>
      <c r="M212" s="5" t="s">
        <v>9084</v>
      </c>
      <c r="N212" s="5" t="s">
        <v>9084</v>
      </c>
      <c r="O212" s="5" t="s">
        <v>9084</v>
      </c>
      <c r="P212" s="5" t="s">
        <v>9084</v>
      </c>
      <c r="Q212" s="5" t="s">
        <v>9084</v>
      </c>
      <c r="R212" s="5" t="s">
        <v>9084</v>
      </c>
      <c r="S212" s="5" t="s">
        <v>9084</v>
      </c>
      <c r="T212" s="5" t="s">
        <v>9084</v>
      </c>
      <c r="U212" s="5" t="s">
        <v>9084</v>
      </c>
      <c r="V212" s="5" t="s">
        <v>9084</v>
      </c>
      <c r="W212" s="5" t="s">
        <v>10076</v>
      </c>
      <c r="X212" s="5" t="s">
        <v>9084</v>
      </c>
      <c r="Y212" s="5" t="s">
        <v>9084</v>
      </c>
      <c r="Z212" s="5" t="s">
        <v>9084</v>
      </c>
      <c r="AA212" s="5" t="s">
        <v>9084</v>
      </c>
      <c r="AB212" s="5" t="s">
        <v>10075</v>
      </c>
      <c r="AC212" s="5" t="s">
        <v>10074</v>
      </c>
      <c r="AD212" s="5" t="s">
        <v>9084</v>
      </c>
      <c r="AE212" s="5" t="s">
        <v>9084</v>
      </c>
      <c r="AF212" s="5" t="s">
        <v>9084</v>
      </c>
      <c r="AG212" s="5" t="s">
        <v>9084</v>
      </c>
      <c r="AH212" s="5" t="s">
        <v>9084</v>
      </c>
      <c r="AI212" s="5" t="s">
        <v>9084</v>
      </c>
      <c r="AJ212" s="5" t="s">
        <v>9084</v>
      </c>
      <c r="AK212" s="5" t="s">
        <v>9084</v>
      </c>
      <c r="AL212" s="5" t="s">
        <v>9084</v>
      </c>
      <c r="AM212" s="5" t="s">
        <v>9084</v>
      </c>
      <c r="AN212" s="5" t="s">
        <v>9084</v>
      </c>
      <c r="AO212" s="5" t="s">
        <v>9084</v>
      </c>
      <c r="AP212" s="5" t="s">
        <v>9808</v>
      </c>
      <c r="AQ212" s="5" t="s">
        <v>9807</v>
      </c>
      <c r="AR212" s="5" t="s">
        <v>9084</v>
      </c>
      <c r="AS212" s="5" t="s">
        <v>9084</v>
      </c>
      <c r="AT212" s="5" t="s">
        <v>9084</v>
      </c>
      <c r="AU212" s="5" t="s">
        <v>9420</v>
      </c>
      <c r="AV212" s="5">
        <v>2017</v>
      </c>
      <c r="AW212" s="5">
        <v>76</v>
      </c>
      <c r="AX212" s="5" t="s">
        <v>9084</v>
      </c>
      <c r="AY212" s="5" t="s">
        <v>9084</v>
      </c>
      <c r="AZ212" s="5" t="s">
        <v>9084</v>
      </c>
      <c r="BA212" s="5" t="s">
        <v>9084</v>
      </c>
      <c r="BB212" s="5" t="s">
        <v>9084</v>
      </c>
      <c r="BC212" s="5">
        <v>234</v>
      </c>
      <c r="BD212" s="5">
        <v>247</v>
      </c>
      <c r="BE212" s="5" t="s">
        <v>9084</v>
      </c>
      <c r="BF212" s="5" t="s">
        <v>6309</v>
      </c>
      <c r="BG212" s="5" t="str">
        <f>HYPERLINK("http://dx.doi.org/10.1016/j.future.2016.10.031","http://dx.doi.org/10.1016/j.future.2016.10.031")</f>
        <v>http://dx.doi.org/10.1016/j.future.2016.10.031</v>
      </c>
      <c r="BH212" s="5" t="s">
        <v>9084</v>
      </c>
      <c r="BI212" s="5" t="s">
        <v>9084</v>
      </c>
      <c r="BJ212" s="5" t="s">
        <v>9084</v>
      </c>
      <c r="BK212" s="5" t="s">
        <v>9084</v>
      </c>
      <c r="BL212" s="5" t="s">
        <v>9084</v>
      </c>
      <c r="BM212" s="5" t="s">
        <v>9084</v>
      </c>
      <c r="BN212" s="5" t="s">
        <v>9084</v>
      </c>
      <c r="BO212" s="5" t="s">
        <v>9084</v>
      </c>
      <c r="BP212" s="5" t="s">
        <v>9084</v>
      </c>
      <c r="BQ212" s="5" t="s">
        <v>9084</v>
      </c>
      <c r="BR212" s="5" t="s">
        <v>9084</v>
      </c>
      <c r="BS212" s="5" t="s">
        <v>9084</v>
      </c>
      <c r="BT212" s="5" t="s">
        <v>10073</v>
      </c>
      <c r="BU212" s="5" t="str">
        <f>HYPERLINK("https%3A%2F%2Fwww.webofscience.com%2Fwos%2Fwoscc%2Ffull-record%2FWOS:000407983100019","View Full Record in Web of Science")</f>
        <v>View Full Record in Web of Science</v>
      </c>
    </row>
    <row r="213" spans="1:73" x14ac:dyDescent="0.35">
      <c r="A213" s="5" t="s">
        <v>11761</v>
      </c>
      <c r="B213" s="5" t="s">
        <v>9095</v>
      </c>
      <c r="C213" s="5" t="s">
        <v>10072</v>
      </c>
      <c r="D213" s="5" t="s">
        <v>9084</v>
      </c>
      <c r="E213" s="5" t="s">
        <v>9084</v>
      </c>
      <c r="F213" s="5" t="s">
        <v>9084</v>
      </c>
      <c r="G213" s="5" t="s">
        <v>10071</v>
      </c>
      <c r="H213" s="5" t="s">
        <v>9084</v>
      </c>
      <c r="I213" s="5" t="s">
        <v>9084</v>
      </c>
      <c r="J213" s="5" t="s">
        <v>8139</v>
      </c>
      <c r="K213" s="5" t="s">
        <v>10070</v>
      </c>
      <c r="L213" s="5" t="s">
        <v>9084</v>
      </c>
      <c r="M213" s="5" t="s">
        <v>9084</v>
      </c>
      <c r="N213" s="5" t="s">
        <v>9084</v>
      </c>
      <c r="O213" s="5" t="s">
        <v>9084</v>
      </c>
      <c r="P213" s="5" t="s">
        <v>9084</v>
      </c>
      <c r="Q213" s="5" t="s">
        <v>9084</v>
      </c>
      <c r="R213" s="5" t="s">
        <v>9084</v>
      </c>
      <c r="S213" s="5" t="s">
        <v>9084</v>
      </c>
      <c r="T213" s="5" t="s">
        <v>9084</v>
      </c>
      <c r="U213" s="5" t="s">
        <v>9084</v>
      </c>
      <c r="V213" s="5" t="s">
        <v>9084</v>
      </c>
      <c r="W213" s="5" t="s">
        <v>10069</v>
      </c>
      <c r="X213" s="5" t="s">
        <v>9084</v>
      </c>
      <c r="Y213" s="5" t="s">
        <v>9084</v>
      </c>
      <c r="Z213" s="5" t="s">
        <v>9084</v>
      </c>
      <c r="AA213" s="5" t="s">
        <v>9084</v>
      </c>
      <c r="AB213" s="5" t="s">
        <v>9084</v>
      </c>
      <c r="AC213" s="5" t="s">
        <v>9084</v>
      </c>
      <c r="AD213" s="5" t="s">
        <v>9084</v>
      </c>
      <c r="AE213" s="5" t="s">
        <v>9084</v>
      </c>
      <c r="AF213" s="5" t="s">
        <v>9084</v>
      </c>
      <c r="AG213" s="5" t="s">
        <v>9084</v>
      </c>
      <c r="AH213" s="5" t="s">
        <v>9084</v>
      </c>
      <c r="AI213" s="5" t="s">
        <v>9084</v>
      </c>
      <c r="AJ213" s="5" t="s">
        <v>9084</v>
      </c>
      <c r="AK213" s="5" t="s">
        <v>9084</v>
      </c>
      <c r="AL213" s="5" t="s">
        <v>9084</v>
      </c>
      <c r="AM213" s="5" t="s">
        <v>9084</v>
      </c>
      <c r="AN213" s="5" t="s">
        <v>9084</v>
      </c>
      <c r="AO213" s="5" t="s">
        <v>9084</v>
      </c>
      <c r="AP213" s="5" t="s">
        <v>10068</v>
      </c>
      <c r="AQ213" s="5" t="s">
        <v>10067</v>
      </c>
      <c r="AR213" s="5" t="s">
        <v>9084</v>
      </c>
      <c r="AS213" s="5" t="s">
        <v>9084</v>
      </c>
      <c r="AT213" s="5" t="s">
        <v>9084</v>
      </c>
      <c r="AU213" s="5" t="s">
        <v>9450</v>
      </c>
      <c r="AV213" s="5">
        <v>2022</v>
      </c>
      <c r="AW213" s="5">
        <v>71</v>
      </c>
      <c r="AX213" s="5">
        <v>1</v>
      </c>
      <c r="AY213" s="5" t="s">
        <v>9084</v>
      </c>
      <c r="AZ213" s="5" t="s">
        <v>9084</v>
      </c>
      <c r="BA213" s="5" t="s">
        <v>9084</v>
      </c>
      <c r="BB213" s="5" t="s">
        <v>9084</v>
      </c>
      <c r="BC213" s="5">
        <v>113</v>
      </c>
      <c r="BD213" s="5">
        <v>131</v>
      </c>
      <c r="BE213" s="5" t="s">
        <v>9084</v>
      </c>
      <c r="BF213" s="5" t="s">
        <v>8137</v>
      </c>
      <c r="BG213" s="5" t="str">
        <f>HYPERLINK("http://dx.doi.org/10.1353/lib.2023.0007","http://dx.doi.org/10.1353/lib.2023.0007")</f>
        <v>http://dx.doi.org/10.1353/lib.2023.0007</v>
      </c>
      <c r="BH213" s="5" t="s">
        <v>9084</v>
      </c>
      <c r="BI213" s="5" t="s">
        <v>9084</v>
      </c>
      <c r="BJ213" s="5" t="s">
        <v>9084</v>
      </c>
      <c r="BK213" s="5" t="s">
        <v>9084</v>
      </c>
      <c r="BL213" s="5" t="s">
        <v>9084</v>
      </c>
      <c r="BM213" s="5" t="s">
        <v>9084</v>
      </c>
      <c r="BN213" s="5" t="s">
        <v>9084</v>
      </c>
      <c r="BO213" s="5" t="s">
        <v>9084</v>
      </c>
      <c r="BP213" s="5" t="s">
        <v>9084</v>
      </c>
      <c r="BQ213" s="5" t="s">
        <v>9084</v>
      </c>
      <c r="BR213" s="5" t="s">
        <v>9084</v>
      </c>
      <c r="BS213" s="5" t="s">
        <v>9084</v>
      </c>
      <c r="BT213" s="5" t="s">
        <v>10066</v>
      </c>
      <c r="BU213" s="5" t="str">
        <f>HYPERLINK("https%3A%2F%2Fwww.webofscience.com%2Fwos%2Fwoscc%2Ffull-record%2FWOS:001015408600008","View Full Record in Web of Science")</f>
        <v>View Full Record in Web of Science</v>
      </c>
    </row>
    <row r="214" spans="1:73" x14ac:dyDescent="0.35">
      <c r="A214" s="5" t="s">
        <v>11761</v>
      </c>
      <c r="B214" s="5" t="s">
        <v>9095</v>
      </c>
      <c r="C214" s="5" t="s">
        <v>10065</v>
      </c>
      <c r="D214" s="5" t="s">
        <v>9084</v>
      </c>
      <c r="E214" s="5" t="s">
        <v>9084</v>
      </c>
      <c r="F214" s="5" t="s">
        <v>9084</v>
      </c>
      <c r="G214" s="5" t="s">
        <v>10064</v>
      </c>
      <c r="H214" s="5" t="s">
        <v>9084</v>
      </c>
      <c r="I214" s="5" t="s">
        <v>9084</v>
      </c>
      <c r="J214" s="5" t="s">
        <v>10063</v>
      </c>
      <c r="K214" s="5" t="s">
        <v>10062</v>
      </c>
      <c r="L214" s="5" t="s">
        <v>9084</v>
      </c>
      <c r="M214" s="5" t="s">
        <v>9084</v>
      </c>
      <c r="N214" s="5" t="s">
        <v>9084</v>
      </c>
      <c r="O214" s="5" t="s">
        <v>9084</v>
      </c>
      <c r="P214" s="5" t="s">
        <v>9084</v>
      </c>
      <c r="Q214" s="5" t="s">
        <v>9084</v>
      </c>
      <c r="R214" s="5" t="s">
        <v>9084</v>
      </c>
      <c r="S214" s="5" t="s">
        <v>9084</v>
      </c>
      <c r="T214" s="5" t="s">
        <v>9084</v>
      </c>
      <c r="U214" s="5" t="s">
        <v>9084</v>
      </c>
      <c r="V214" s="5" t="s">
        <v>9084</v>
      </c>
      <c r="W214" s="5" t="s">
        <v>10061</v>
      </c>
      <c r="X214" s="5" t="s">
        <v>9084</v>
      </c>
      <c r="Y214" s="5" t="s">
        <v>9084</v>
      </c>
      <c r="Z214" s="5" t="s">
        <v>9084</v>
      </c>
      <c r="AA214" s="5" t="s">
        <v>9084</v>
      </c>
      <c r="AB214" s="5" t="s">
        <v>10060</v>
      </c>
      <c r="AC214" s="5" t="s">
        <v>10059</v>
      </c>
      <c r="AD214" s="5" t="s">
        <v>9084</v>
      </c>
      <c r="AE214" s="5" t="s">
        <v>9084</v>
      </c>
      <c r="AF214" s="5" t="s">
        <v>9084</v>
      </c>
      <c r="AG214" s="5" t="s">
        <v>9084</v>
      </c>
      <c r="AH214" s="5" t="s">
        <v>9084</v>
      </c>
      <c r="AI214" s="5" t="s">
        <v>9084</v>
      </c>
      <c r="AJ214" s="5" t="s">
        <v>9084</v>
      </c>
      <c r="AK214" s="5" t="s">
        <v>9084</v>
      </c>
      <c r="AL214" s="5" t="s">
        <v>9084</v>
      </c>
      <c r="AM214" s="5" t="s">
        <v>9084</v>
      </c>
      <c r="AN214" s="5" t="s">
        <v>9084</v>
      </c>
      <c r="AO214" s="5" t="s">
        <v>9084</v>
      </c>
      <c r="AP214" s="5" t="s">
        <v>9084</v>
      </c>
      <c r="AQ214" s="5" t="s">
        <v>10058</v>
      </c>
      <c r="AR214" s="5" t="s">
        <v>9084</v>
      </c>
      <c r="AS214" s="5" t="s">
        <v>9084</v>
      </c>
      <c r="AT214" s="5" t="s">
        <v>9084</v>
      </c>
      <c r="AU214" s="5" t="s">
        <v>9302</v>
      </c>
      <c r="AV214" s="5">
        <v>2020</v>
      </c>
      <c r="AW214" s="5">
        <v>12</v>
      </c>
      <c r="AX214" s="5">
        <v>12</v>
      </c>
      <c r="AY214" s="5" t="s">
        <v>9084</v>
      </c>
      <c r="AZ214" s="5" t="s">
        <v>9084</v>
      </c>
      <c r="BA214" s="5" t="s">
        <v>9084</v>
      </c>
      <c r="BB214" s="5" t="s">
        <v>9084</v>
      </c>
      <c r="BC214" s="5" t="s">
        <v>9084</v>
      </c>
      <c r="BD214" s="5" t="s">
        <v>9084</v>
      </c>
      <c r="BE214" s="5">
        <v>5148</v>
      </c>
      <c r="BF214" s="5" t="s">
        <v>6258</v>
      </c>
      <c r="BG214" s="5" t="str">
        <f>HYPERLINK("http://dx.doi.org/10.3390/su12125148","http://dx.doi.org/10.3390/su12125148")</f>
        <v>http://dx.doi.org/10.3390/su12125148</v>
      </c>
      <c r="BH214" s="5" t="s">
        <v>9084</v>
      </c>
      <c r="BI214" s="5" t="s">
        <v>9084</v>
      </c>
      <c r="BJ214" s="5" t="s">
        <v>9084</v>
      </c>
      <c r="BK214" s="5" t="s">
        <v>9084</v>
      </c>
      <c r="BL214" s="5" t="s">
        <v>9084</v>
      </c>
      <c r="BM214" s="5" t="s">
        <v>9084</v>
      </c>
      <c r="BN214" s="5" t="s">
        <v>9084</v>
      </c>
      <c r="BO214" s="5" t="s">
        <v>9084</v>
      </c>
      <c r="BP214" s="5" t="s">
        <v>9084</v>
      </c>
      <c r="BQ214" s="5" t="s">
        <v>9084</v>
      </c>
      <c r="BR214" s="5" t="s">
        <v>9084</v>
      </c>
      <c r="BS214" s="5" t="s">
        <v>9084</v>
      </c>
      <c r="BT214" s="5" t="s">
        <v>10057</v>
      </c>
      <c r="BU214" s="5" t="str">
        <f>HYPERLINK("https%3A%2F%2Fwww.webofscience.com%2Fwos%2Fwoscc%2Ffull-record%2FWOS:000553913700001","View Full Record in Web of Science")</f>
        <v>View Full Record in Web of Science</v>
      </c>
    </row>
    <row r="215" spans="1:73" x14ac:dyDescent="0.35">
      <c r="A215" s="5" t="s">
        <v>11761</v>
      </c>
      <c r="B215" s="5" t="s">
        <v>9095</v>
      </c>
      <c r="C215" s="5" t="s">
        <v>10056</v>
      </c>
      <c r="D215" s="5" t="s">
        <v>9084</v>
      </c>
      <c r="E215" s="5" t="s">
        <v>9084</v>
      </c>
      <c r="F215" s="5" t="s">
        <v>9084</v>
      </c>
      <c r="G215" s="5" t="s">
        <v>10055</v>
      </c>
      <c r="H215" s="5" t="s">
        <v>9084</v>
      </c>
      <c r="I215" s="5" t="s">
        <v>9084</v>
      </c>
      <c r="J215" s="5" t="s">
        <v>8485</v>
      </c>
      <c r="K215" s="5" t="s">
        <v>10054</v>
      </c>
      <c r="L215" s="5" t="s">
        <v>9084</v>
      </c>
      <c r="M215" s="5" t="s">
        <v>9084</v>
      </c>
      <c r="N215" s="5" t="s">
        <v>9084</v>
      </c>
      <c r="O215" s="5" t="s">
        <v>9084</v>
      </c>
      <c r="P215" s="5" t="s">
        <v>9084</v>
      </c>
      <c r="Q215" s="5" t="s">
        <v>9084</v>
      </c>
      <c r="R215" s="5" t="s">
        <v>9084</v>
      </c>
      <c r="S215" s="5" t="s">
        <v>9084</v>
      </c>
      <c r="T215" s="5" t="s">
        <v>9084</v>
      </c>
      <c r="U215" s="5" t="s">
        <v>9084</v>
      </c>
      <c r="V215" s="5" t="s">
        <v>9084</v>
      </c>
      <c r="W215" s="5" t="s">
        <v>10053</v>
      </c>
      <c r="X215" s="5" t="s">
        <v>9084</v>
      </c>
      <c r="Y215" s="5" t="s">
        <v>9084</v>
      </c>
      <c r="Z215" s="5" t="s">
        <v>9084</v>
      </c>
      <c r="AA215" s="5" t="s">
        <v>9084</v>
      </c>
      <c r="AB215" s="5" t="s">
        <v>10052</v>
      </c>
      <c r="AC215" s="5" t="s">
        <v>10051</v>
      </c>
      <c r="AD215" s="5" t="s">
        <v>9084</v>
      </c>
      <c r="AE215" s="5" t="s">
        <v>9084</v>
      </c>
      <c r="AF215" s="5" t="s">
        <v>9084</v>
      </c>
      <c r="AG215" s="5" t="s">
        <v>9084</v>
      </c>
      <c r="AH215" s="5" t="s">
        <v>9084</v>
      </c>
      <c r="AI215" s="5" t="s">
        <v>9084</v>
      </c>
      <c r="AJ215" s="5" t="s">
        <v>9084</v>
      </c>
      <c r="AK215" s="5" t="s">
        <v>9084</v>
      </c>
      <c r="AL215" s="5" t="s">
        <v>9084</v>
      </c>
      <c r="AM215" s="5" t="s">
        <v>9084</v>
      </c>
      <c r="AN215" s="5" t="s">
        <v>9084</v>
      </c>
      <c r="AO215" s="5" t="s">
        <v>9084</v>
      </c>
      <c r="AP215" s="5" t="s">
        <v>9084</v>
      </c>
      <c r="AQ215" s="5" t="s">
        <v>10050</v>
      </c>
      <c r="AR215" s="5" t="s">
        <v>9084</v>
      </c>
      <c r="AS215" s="5" t="s">
        <v>9084</v>
      </c>
      <c r="AT215" s="5" t="s">
        <v>9084</v>
      </c>
      <c r="AU215" s="5" t="s">
        <v>10049</v>
      </c>
      <c r="AV215" s="5">
        <v>2024</v>
      </c>
      <c r="AW215" s="5">
        <v>6</v>
      </c>
      <c r="AX215" s="5" t="s">
        <v>9084</v>
      </c>
      <c r="AY215" s="5" t="s">
        <v>9084</v>
      </c>
      <c r="AZ215" s="5" t="s">
        <v>9084</v>
      </c>
      <c r="BA215" s="5" t="s">
        <v>9084</v>
      </c>
      <c r="BB215" s="5" t="s">
        <v>9084</v>
      </c>
      <c r="BC215" s="5" t="s">
        <v>9084</v>
      </c>
      <c r="BD215" s="5" t="s">
        <v>9084</v>
      </c>
      <c r="BE215" s="5">
        <v>1420709</v>
      </c>
      <c r="BF215" s="5" t="s">
        <v>8483</v>
      </c>
      <c r="BG215" s="5" t="str">
        <f>HYPERLINK("http://dx.doi.org/10.3389/fcomp.2024.1420709","http://dx.doi.org/10.3389/fcomp.2024.1420709")</f>
        <v>http://dx.doi.org/10.3389/fcomp.2024.1420709</v>
      </c>
      <c r="BH215" s="5" t="s">
        <v>9084</v>
      </c>
      <c r="BI215" s="5" t="s">
        <v>9084</v>
      </c>
      <c r="BJ215" s="5" t="s">
        <v>9084</v>
      </c>
      <c r="BK215" s="5" t="s">
        <v>9084</v>
      </c>
      <c r="BL215" s="5" t="s">
        <v>9084</v>
      </c>
      <c r="BM215" s="5" t="s">
        <v>9084</v>
      </c>
      <c r="BN215" s="5" t="s">
        <v>9084</v>
      </c>
      <c r="BO215" s="5" t="s">
        <v>9084</v>
      </c>
      <c r="BP215" s="5" t="s">
        <v>9084</v>
      </c>
      <c r="BQ215" s="5" t="s">
        <v>9084</v>
      </c>
      <c r="BR215" s="5" t="s">
        <v>9084</v>
      </c>
      <c r="BS215" s="5" t="s">
        <v>9084</v>
      </c>
      <c r="BT215" s="5" t="s">
        <v>10048</v>
      </c>
      <c r="BU215" s="5" t="str">
        <f>HYPERLINK("https%3A%2F%2Fwww.webofscience.com%2Fwos%2Fwoscc%2Ffull-record%2FWOS:001250852200001","View Full Record in Web of Science")</f>
        <v>View Full Record in Web of Science</v>
      </c>
    </row>
    <row r="216" spans="1:73" x14ac:dyDescent="0.35">
      <c r="A216" s="5" t="s">
        <v>11761</v>
      </c>
      <c r="B216" s="5" t="s">
        <v>9095</v>
      </c>
      <c r="C216" s="5" t="s">
        <v>10047</v>
      </c>
      <c r="D216" s="5" t="s">
        <v>9084</v>
      </c>
      <c r="E216" s="5" t="s">
        <v>9084</v>
      </c>
      <c r="F216" s="5" t="s">
        <v>9084</v>
      </c>
      <c r="G216" s="5" t="s">
        <v>10046</v>
      </c>
      <c r="H216" s="5" t="s">
        <v>9084</v>
      </c>
      <c r="I216" s="5" t="s">
        <v>9084</v>
      </c>
      <c r="J216" s="5" t="s">
        <v>6114</v>
      </c>
      <c r="K216" s="5" t="s">
        <v>10045</v>
      </c>
      <c r="L216" s="5" t="s">
        <v>9084</v>
      </c>
      <c r="M216" s="5" t="s">
        <v>9084</v>
      </c>
      <c r="N216" s="5" t="s">
        <v>9084</v>
      </c>
      <c r="O216" s="5" t="s">
        <v>9084</v>
      </c>
      <c r="P216" s="5" t="s">
        <v>9084</v>
      </c>
      <c r="Q216" s="5" t="s">
        <v>9084</v>
      </c>
      <c r="R216" s="5" t="s">
        <v>9084</v>
      </c>
      <c r="S216" s="5" t="s">
        <v>9084</v>
      </c>
      <c r="T216" s="5" t="s">
        <v>9084</v>
      </c>
      <c r="U216" s="5" t="s">
        <v>9084</v>
      </c>
      <c r="V216" s="5" t="s">
        <v>9084</v>
      </c>
      <c r="W216" s="5" t="s">
        <v>10044</v>
      </c>
      <c r="X216" s="5" t="s">
        <v>9084</v>
      </c>
      <c r="Y216" s="5" t="s">
        <v>9084</v>
      </c>
      <c r="Z216" s="5" t="s">
        <v>9084</v>
      </c>
      <c r="AA216" s="5" t="s">
        <v>9084</v>
      </c>
      <c r="AB216" s="5" t="s">
        <v>9084</v>
      </c>
      <c r="AC216" s="5" t="s">
        <v>10043</v>
      </c>
      <c r="AD216" s="5" t="s">
        <v>9084</v>
      </c>
      <c r="AE216" s="5" t="s">
        <v>9084</v>
      </c>
      <c r="AF216" s="5" t="s">
        <v>9084</v>
      </c>
      <c r="AG216" s="5" t="s">
        <v>9084</v>
      </c>
      <c r="AH216" s="5" t="s">
        <v>9084</v>
      </c>
      <c r="AI216" s="5" t="s">
        <v>9084</v>
      </c>
      <c r="AJ216" s="5" t="s">
        <v>9084</v>
      </c>
      <c r="AK216" s="5" t="s">
        <v>9084</v>
      </c>
      <c r="AL216" s="5" t="s">
        <v>9084</v>
      </c>
      <c r="AM216" s="5" t="s">
        <v>9084</v>
      </c>
      <c r="AN216" s="5" t="s">
        <v>9084</v>
      </c>
      <c r="AO216" s="5" t="s">
        <v>9084</v>
      </c>
      <c r="AP216" s="5" t="s">
        <v>10042</v>
      </c>
      <c r="AQ216" s="5" t="s">
        <v>9084</v>
      </c>
      <c r="AR216" s="5" t="s">
        <v>9084</v>
      </c>
      <c r="AS216" s="5" t="s">
        <v>9084</v>
      </c>
      <c r="AT216" s="5" t="s">
        <v>9084</v>
      </c>
      <c r="AU216" s="5" t="s">
        <v>9500</v>
      </c>
      <c r="AV216" s="5">
        <v>2019</v>
      </c>
      <c r="AW216" s="5">
        <v>24</v>
      </c>
      <c r="AX216" s="5">
        <v>4</v>
      </c>
      <c r="AY216" s="5" t="s">
        <v>9084</v>
      </c>
      <c r="AZ216" s="5" t="s">
        <v>9084</v>
      </c>
      <c r="BA216" s="5" t="s">
        <v>9084</v>
      </c>
      <c r="BB216" s="5" t="s">
        <v>9084</v>
      </c>
      <c r="BC216" s="5" t="s">
        <v>9084</v>
      </c>
      <c r="BD216" s="5" t="s">
        <v>9084</v>
      </c>
      <c r="BE216" s="5">
        <v>5</v>
      </c>
      <c r="BF216" s="5" t="s">
        <v>6112</v>
      </c>
      <c r="BG216" s="5" t="str">
        <f>HYPERLINK("http://dx.doi.org/10.5751/ES-11118-240405","http://dx.doi.org/10.5751/ES-11118-240405")</f>
        <v>http://dx.doi.org/10.5751/ES-11118-240405</v>
      </c>
      <c r="BH216" s="5" t="s">
        <v>9084</v>
      </c>
      <c r="BI216" s="5" t="s">
        <v>9084</v>
      </c>
      <c r="BJ216" s="5" t="s">
        <v>9084</v>
      </c>
      <c r="BK216" s="5" t="s">
        <v>9084</v>
      </c>
      <c r="BL216" s="5" t="s">
        <v>9084</v>
      </c>
      <c r="BM216" s="5" t="s">
        <v>9084</v>
      </c>
      <c r="BN216" s="5" t="s">
        <v>9084</v>
      </c>
      <c r="BO216" s="5" t="s">
        <v>9084</v>
      </c>
      <c r="BP216" s="5" t="s">
        <v>9084</v>
      </c>
      <c r="BQ216" s="5" t="s">
        <v>9084</v>
      </c>
      <c r="BR216" s="5" t="s">
        <v>9084</v>
      </c>
      <c r="BS216" s="5" t="s">
        <v>9084</v>
      </c>
      <c r="BT216" s="5" t="s">
        <v>10041</v>
      </c>
      <c r="BU216" s="5" t="str">
        <f>HYPERLINK("https%3A%2F%2Fwww.webofscience.com%2Fwos%2Fwoscc%2Ffull-record%2FWOS:000506574000011","View Full Record in Web of Science")</f>
        <v>View Full Record in Web of Science</v>
      </c>
    </row>
    <row r="217" spans="1:73" x14ac:dyDescent="0.35">
      <c r="A217" s="5" t="s">
        <v>11761</v>
      </c>
      <c r="B217" s="5" t="s">
        <v>9095</v>
      </c>
      <c r="C217" s="5" t="s">
        <v>10040</v>
      </c>
      <c r="D217" s="5" t="s">
        <v>9084</v>
      </c>
      <c r="E217" s="5" t="s">
        <v>9084</v>
      </c>
      <c r="F217" s="5" t="s">
        <v>9084</v>
      </c>
      <c r="G217" s="5" t="s">
        <v>2432</v>
      </c>
      <c r="H217" s="5" t="s">
        <v>9084</v>
      </c>
      <c r="I217" s="5" t="s">
        <v>9084</v>
      </c>
      <c r="J217" s="5" t="s">
        <v>2431</v>
      </c>
      <c r="K217" s="5" t="s">
        <v>9812</v>
      </c>
      <c r="L217" s="5" t="s">
        <v>9084</v>
      </c>
      <c r="M217" s="5" t="s">
        <v>9084</v>
      </c>
      <c r="N217" s="5" t="s">
        <v>9084</v>
      </c>
      <c r="O217" s="5" t="s">
        <v>9084</v>
      </c>
      <c r="P217" s="5" t="s">
        <v>9084</v>
      </c>
      <c r="Q217" s="5" t="s">
        <v>9084</v>
      </c>
      <c r="R217" s="5" t="s">
        <v>9084</v>
      </c>
      <c r="S217" s="5" t="s">
        <v>9084</v>
      </c>
      <c r="T217" s="5" t="s">
        <v>9084</v>
      </c>
      <c r="U217" s="5" t="s">
        <v>9084</v>
      </c>
      <c r="V217" s="5" t="s">
        <v>9084</v>
      </c>
      <c r="W217" s="5" t="s">
        <v>10039</v>
      </c>
      <c r="X217" s="5" t="s">
        <v>9084</v>
      </c>
      <c r="Y217" s="5" t="s">
        <v>9084</v>
      </c>
      <c r="Z217" s="5" t="s">
        <v>9084</v>
      </c>
      <c r="AA217" s="5" t="s">
        <v>9084</v>
      </c>
      <c r="AB217" s="5" t="s">
        <v>10038</v>
      </c>
      <c r="AC217" s="5" t="s">
        <v>10037</v>
      </c>
      <c r="AD217" s="5" t="s">
        <v>9084</v>
      </c>
      <c r="AE217" s="5" t="s">
        <v>9084</v>
      </c>
      <c r="AF217" s="5" t="s">
        <v>9084</v>
      </c>
      <c r="AG217" s="5" t="s">
        <v>9084</v>
      </c>
      <c r="AH217" s="5" t="s">
        <v>9084</v>
      </c>
      <c r="AI217" s="5" t="s">
        <v>9084</v>
      </c>
      <c r="AJ217" s="5" t="s">
        <v>9084</v>
      </c>
      <c r="AK217" s="5" t="s">
        <v>9084</v>
      </c>
      <c r="AL217" s="5" t="s">
        <v>9084</v>
      </c>
      <c r="AM217" s="5" t="s">
        <v>9084</v>
      </c>
      <c r="AN217" s="5" t="s">
        <v>9084</v>
      </c>
      <c r="AO217" s="5" t="s">
        <v>9084</v>
      </c>
      <c r="AP217" s="5" t="s">
        <v>9808</v>
      </c>
      <c r="AQ217" s="5" t="s">
        <v>9807</v>
      </c>
      <c r="AR217" s="5" t="s">
        <v>9084</v>
      </c>
      <c r="AS217" s="5" t="s">
        <v>9084</v>
      </c>
      <c r="AT217" s="5" t="s">
        <v>9084</v>
      </c>
      <c r="AU217" s="5" t="s">
        <v>9420</v>
      </c>
      <c r="AV217" s="5">
        <v>2018</v>
      </c>
      <c r="AW217" s="5">
        <v>88</v>
      </c>
      <c r="AX217" s="5" t="s">
        <v>9084</v>
      </c>
      <c r="AY217" s="5" t="s">
        <v>9084</v>
      </c>
      <c r="AZ217" s="5" t="s">
        <v>9084</v>
      </c>
      <c r="BA217" s="5" t="s">
        <v>9084</v>
      </c>
      <c r="BB217" s="5" t="s">
        <v>9084</v>
      </c>
      <c r="BC217" s="5">
        <v>413</v>
      </c>
      <c r="BD217" s="5">
        <v>423</v>
      </c>
      <c r="BE217" s="5" t="s">
        <v>9084</v>
      </c>
      <c r="BF217" s="5" t="s">
        <v>6221</v>
      </c>
      <c r="BG217" s="5" t="str">
        <f>HYPERLINK("http://dx.doi.org/10.1016/j.future.2018.05.084","http://dx.doi.org/10.1016/j.future.2018.05.084")</f>
        <v>http://dx.doi.org/10.1016/j.future.2018.05.084</v>
      </c>
      <c r="BH217" s="5" t="s">
        <v>9084</v>
      </c>
      <c r="BI217" s="5" t="s">
        <v>9084</v>
      </c>
      <c r="BJ217" s="5" t="s">
        <v>9084</v>
      </c>
      <c r="BK217" s="5" t="s">
        <v>9084</v>
      </c>
      <c r="BL217" s="5" t="s">
        <v>9084</v>
      </c>
      <c r="BM217" s="5" t="s">
        <v>9084</v>
      </c>
      <c r="BN217" s="5" t="s">
        <v>9084</v>
      </c>
      <c r="BO217" s="5" t="s">
        <v>9084</v>
      </c>
      <c r="BP217" s="5" t="s">
        <v>9084</v>
      </c>
      <c r="BQ217" s="5" t="s">
        <v>9084</v>
      </c>
      <c r="BR217" s="5" t="s">
        <v>9084</v>
      </c>
      <c r="BS217" s="5" t="s">
        <v>9084</v>
      </c>
      <c r="BT217" s="5" t="s">
        <v>10036</v>
      </c>
      <c r="BU217" s="5" t="str">
        <f>HYPERLINK("https%3A%2F%2Fwww.webofscience.com%2Fwos%2Fwoscc%2Ffull-record%2FWOS:000444360400038","View Full Record in Web of Science")</f>
        <v>View Full Record in Web of Science</v>
      </c>
    </row>
    <row r="218" spans="1:73" x14ac:dyDescent="0.35">
      <c r="A218" s="5" t="s">
        <v>11761</v>
      </c>
      <c r="B218" s="5" t="s">
        <v>9095</v>
      </c>
      <c r="C218" s="5" t="s">
        <v>10035</v>
      </c>
      <c r="D218" s="5" t="s">
        <v>9084</v>
      </c>
      <c r="E218" s="5" t="s">
        <v>9084</v>
      </c>
      <c r="F218" s="5" t="s">
        <v>9084</v>
      </c>
      <c r="G218" s="5" t="s">
        <v>10034</v>
      </c>
      <c r="H218" s="5" t="s">
        <v>9084</v>
      </c>
      <c r="I218" s="5" t="s">
        <v>9084</v>
      </c>
      <c r="J218" s="5" t="s">
        <v>10033</v>
      </c>
      <c r="K218" s="5" t="s">
        <v>10032</v>
      </c>
      <c r="L218" s="5" t="s">
        <v>9084</v>
      </c>
      <c r="M218" s="5" t="s">
        <v>9084</v>
      </c>
      <c r="N218" s="5" t="s">
        <v>9084</v>
      </c>
      <c r="O218" s="5" t="s">
        <v>9084</v>
      </c>
      <c r="P218" s="5" t="s">
        <v>9084</v>
      </c>
      <c r="Q218" s="5" t="s">
        <v>9084</v>
      </c>
      <c r="R218" s="5" t="s">
        <v>9084</v>
      </c>
      <c r="S218" s="5" t="s">
        <v>9084</v>
      </c>
      <c r="T218" s="5" t="s">
        <v>9084</v>
      </c>
      <c r="U218" s="5" t="s">
        <v>9084</v>
      </c>
      <c r="V218" s="5" t="s">
        <v>9084</v>
      </c>
      <c r="W218" s="5" t="s">
        <v>10031</v>
      </c>
      <c r="X218" s="5" t="s">
        <v>9084</v>
      </c>
      <c r="Y218" s="5" t="s">
        <v>9084</v>
      </c>
      <c r="Z218" s="5" t="s">
        <v>9084</v>
      </c>
      <c r="AA218" s="5" t="s">
        <v>9084</v>
      </c>
      <c r="AB218" s="5" t="s">
        <v>10030</v>
      </c>
      <c r="AC218" s="5" t="s">
        <v>10029</v>
      </c>
      <c r="AD218" s="5" t="s">
        <v>9084</v>
      </c>
      <c r="AE218" s="5" t="s">
        <v>9084</v>
      </c>
      <c r="AF218" s="5" t="s">
        <v>9084</v>
      </c>
      <c r="AG218" s="5" t="s">
        <v>9084</v>
      </c>
      <c r="AH218" s="5" t="s">
        <v>9084</v>
      </c>
      <c r="AI218" s="5" t="s">
        <v>9084</v>
      </c>
      <c r="AJ218" s="5" t="s">
        <v>9084</v>
      </c>
      <c r="AK218" s="5" t="s">
        <v>9084</v>
      </c>
      <c r="AL218" s="5" t="s">
        <v>9084</v>
      </c>
      <c r="AM218" s="5" t="s">
        <v>9084</v>
      </c>
      <c r="AN218" s="5" t="s">
        <v>9084</v>
      </c>
      <c r="AO218" s="5" t="s">
        <v>9084</v>
      </c>
      <c r="AP218" s="5" t="s">
        <v>10028</v>
      </c>
      <c r="AQ218" s="5" t="s">
        <v>10027</v>
      </c>
      <c r="AR218" s="5" t="s">
        <v>9084</v>
      </c>
      <c r="AS218" s="5" t="s">
        <v>9084</v>
      </c>
      <c r="AT218" s="5" t="s">
        <v>9084</v>
      </c>
      <c r="AU218" s="5" t="s">
        <v>9084</v>
      </c>
      <c r="AV218" s="5">
        <v>2017</v>
      </c>
      <c r="AW218" s="5">
        <v>8</v>
      </c>
      <c r="AX218" s="5">
        <v>3</v>
      </c>
      <c r="AY218" s="5" t="s">
        <v>9084</v>
      </c>
      <c r="AZ218" s="5" t="s">
        <v>9084</v>
      </c>
      <c r="BA218" s="5" t="s">
        <v>9084</v>
      </c>
      <c r="BB218" s="5" t="s">
        <v>9084</v>
      </c>
      <c r="BC218" s="5">
        <v>437</v>
      </c>
      <c r="BD218" s="5" t="s">
        <v>9553</v>
      </c>
      <c r="BE218" s="5" t="s">
        <v>9084</v>
      </c>
      <c r="BF218" s="5" t="s">
        <v>9084</v>
      </c>
      <c r="BG218" s="5" t="s">
        <v>9084</v>
      </c>
      <c r="BH218" s="5" t="s">
        <v>9084</v>
      </c>
      <c r="BI218" s="5" t="s">
        <v>9084</v>
      </c>
      <c r="BJ218" s="5" t="s">
        <v>9084</v>
      </c>
      <c r="BK218" s="5" t="s">
        <v>9084</v>
      </c>
      <c r="BL218" s="5" t="s">
        <v>9084</v>
      </c>
      <c r="BM218" s="5" t="s">
        <v>9084</v>
      </c>
      <c r="BN218" s="5" t="s">
        <v>9084</v>
      </c>
      <c r="BO218" s="5" t="s">
        <v>9084</v>
      </c>
      <c r="BP218" s="5" t="s">
        <v>9084</v>
      </c>
      <c r="BQ218" s="5" t="s">
        <v>9084</v>
      </c>
      <c r="BR218" s="5" t="s">
        <v>9084</v>
      </c>
      <c r="BS218" s="5" t="s">
        <v>9084</v>
      </c>
      <c r="BT218" s="5" t="s">
        <v>10026</v>
      </c>
      <c r="BU218" s="5" t="str">
        <f>HYPERLINK("https%3A%2F%2Fwww.webofscience.com%2Fwos%2Fwoscc%2Ffull-record%2FWOS:000396863700007","View Full Record in Web of Science")</f>
        <v>View Full Record in Web of Science</v>
      </c>
    </row>
    <row r="219" spans="1:73" x14ac:dyDescent="0.35">
      <c r="A219" s="5" t="s">
        <v>11761</v>
      </c>
      <c r="B219" s="5" t="s">
        <v>9095</v>
      </c>
      <c r="C219" s="5" t="s">
        <v>10025</v>
      </c>
      <c r="D219" s="5" t="s">
        <v>9084</v>
      </c>
      <c r="E219" s="5" t="s">
        <v>9084</v>
      </c>
      <c r="F219" s="5" t="s">
        <v>9084</v>
      </c>
      <c r="G219" s="5" t="s">
        <v>10024</v>
      </c>
      <c r="H219" s="5" t="s">
        <v>9084</v>
      </c>
      <c r="I219" s="5" t="s">
        <v>9084</v>
      </c>
      <c r="J219" s="5" t="s">
        <v>10023</v>
      </c>
      <c r="K219" s="5" t="s">
        <v>10022</v>
      </c>
      <c r="L219" s="5" t="s">
        <v>9084</v>
      </c>
      <c r="M219" s="5" t="s">
        <v>9084</v>
      </c>
      <c r="N219" s="5" t="s">
        <v>9084</v>
      </c>
      <c r="O219" s="5" t="s">
        <v>9084</v>
      </c>
      <c r="P219" s="5" t="s">
        <v>9084</v>
      </c>
      <c r="Q219" s="5" t="s">
        <v>9084</v>
      </c>
      <c r="R219" s="5" t="s">
        <v>9084</v>
      </c>
      <c r="S219" s="5" t="s">
        <v>9084</v>
      </c>
      <c r="T219" s="5" t="s">
        <v>9084</v>
      </c>
      <c r="U219" s="5" t="s">
        <v>9084</v>
      </c>
      <c r="V219" s="5" t="s">
        <v>9084</v>
      </c>
      <c r="W219" s="5" t="s">
        <v>10021</v>
      </c>
      <c r="X219" s="5" t="s">
        <v>9084</v>
      </c>
      <c r="Y219" s="5" t="s">
        <v>9084</v>
      </c>
      <c r="Z219" s="5" t="s">
        <v>9084</v>
      </c>
      <c r="AA219" s="5" t="s">
        <v>9084</v>
      </c>
      <c r="AB219" s="5" t="s">
        <v>10020</v>
      </c>
      <c r="AC219" s="5" t="s">
        <v>10019</v>
      </c>
      <c r="AD219" s="5" t="s">
        <v>9084</v>
      </c>
      <c r="AE219" s="5" t="s">
        <v>9084</v>
      </c>
      <c r="AF219" s="5" t="s">
        <v>9084</v>
      </c>
      <c r="AG219" s="5" t="s">
        <v>9084</v>
      </c>
      <c r="AH219" s="5" t="s">
        <v>9084</v>
      </c>
      <c r="AI219" s="5" t="s">
        <v>9084</v>
      </c>
      <c r="AJ219" s="5" t="s">
        <v>9084</v>
      </c>
      <c r="AK219" s="5" t="s">
        <v>9084</v>
      </c>
      <c r="AL219" s="5" t="s">
        <v>9084</v>
      </c>
      <c r="AM219" s="5" t="s">
        <v>9084</v>
      </c>
      <c r="AN219" s="5" t="s">
        <v>9084</v>
      </c>
      <c r="AO219" s="5" t="s">
        <v>9084</v>
      </c>
      <c r="AP219" s="5" t="s">
        <v>10018</v>
      </c>
      <c r="AQ219" s="5" t="s">
        <v>10017</v>
      </c>
      <c r="AR219" s="5" t="s">
        <v>9084</v>
      </c>
      <c r="AS219" s="5" t="s">
        <v>9084</v>
      </c>
      <c r="AT219" s="5" t="s">
        <v>9084</v>
      </c>
      <c r="AU219" s="5" t="s">
        <v>9151</v>
      </c>
      <c r="AV219" s="5">
        <v>2019</v>
      </c>
      <c r="AW219" s="5">
        <v>78</v>
      </c>
      <c r="AX219" s="5">
        <v>20</v>
      </c>
      <c r="AY219" s="5" t="s">
        <v>9084</v>
      </c>
      <c r="AZ219" s="5" t="s">
        <v>9084</v>
      </c>
      <c r="BA219" s="5" t="s">
        <v>9084</v>
      </c>
      <c r="BB219" s="5" t="s">
        <v>9084</v>
      </c>
      <c r="BC219" s="5">
        <v>28903</v>
      </c>
      <c r="BD219" s="5">
        <v>28916</v>
      </c>
      <c r="BE219" s="5" t="s">
        <v>9084</v>
      </c>
      <c r="BF219" s="5" t="s">
        <v>10016</v>
      </c>
      <c r="BG219" s="5" t="str">
        <f>HYPERLINK("http://dx.doi.org/10.1007/s11042-019-08056-4","http://dx.doi.org/10.1007/s11042-019-08056-4")</f>
        <v>http://dx.doi.org/10.1007/s11042-019-08056-4</v>
      </c>
      <c r="BH219" s="5" t="s">
        <v>9084</v>
      </c>
      <c r="BI219" s="5" t="s">
        <v>9084</v>
      </c>
      <c r="BJ219" s="5" t="s">
        <v>9084</v>
      </c>
      <c r="BK219" s="5" t="s">
        <v>9084</v>
      </c>
      <c r="BL219" s="5" t="s">
        <v>9084</v>
      </c>
      <c r="BM219" s="5" t="s">
        <v>9084</v>
      </c>
      <c r="BN219" s="5" t="s">
        <v>9084</v>
      </c>
      <c r="BO219" s="5" t="s">
        <v>9084</v>
      </c>
      <c r="BP219" s="5" t="s">
        <v>9084</v>
      </c>
      <c r="BQ219" s="5" t="s">
        <v>9084</v>
      </c>
      <c r="BR219" s="5" t="s">
        <v>9084</v>
      </c>
      <c r="BS219" s="5" t="s">
        <v>9084</v>
      </c>
      <c r="BT219" s="5" t="s">
        <v>10015</v>
      </c>
      <c r="BU219" s="5" t="str">
        <f>HYPERLINK("https%3A%2F%2Fwww.webofscience.com%2Fwos%2Fwoscc%2Ffull-record%2FWOS:000485997700030","View Full Record in Web of Science")</f>
        <v>View Full Record in Web of Science</v>
      </c>
    </row>
    <row r="220" spans="1:73" x14ac:dyDescent="0.35">
      <c r="A220" s="5" t="s">
        <v>11761</v>
      </c>
      <c r="B220" s="5" t="s">
        <v>9095</v>
      </c>
      <c r="C220" s="5" t="s">
        <v>10014</v>
      </c>
      <c r="D220" s="5" t="s">
        <v>9084</v>
      </c>
      <c r="E220" s="5" t="s">
        <v>9084</v>
      </c>
      <c r="F220" s="5" t="s">
        <v>9084</v>
      </c>
      <c r="G220" s="5" t="s">
        <v>10013</v>
      </c>
      <c r="H220" s="5" t="s">
        <v>9084</v>
      </c>
      <c r="I220" s="5" t="s">
        <v>9084</v>
      </c>
      <c r="J220" s="5" t="s">
        <v>8073</v>
      </c>
      <c r="K220" s="5" t="s">
        <v>10012</v>
      </c>
      <c r="L220" s="5" t="s">
        <v>9084</v>
      </c>
      <c r="M220" s="5" t="s">
        <v>9084</v>
      </c>
      <c r="N220" s="5" t="s">
        <v>9084</v>
      </c>
      <c r="O220" s="5" t="s">
        <v>9084</v>
      </c>
      <c r="P220" s="5" t="s">
        <v>9084</v>
      </c>
      <c r="Q220" s="5" t="s">
        <v>9084</v>
      </c>
      <c r="R220" s="5" t="s">
        <v>9084</v>
      </c>
      <c r="S220" s="5" t="s">
        <v>9084</v>
      </c>
      <c r="T220" s="5" t="s">
        <v>9084</v>
      </c>
      <c r="U220" s="5" t="s">
        <v>9084</v>
      </c>
      <c r="V220" s="5" t="s">
        <v>9084</v>
      </c>
      <c r="W220" s="5" t="s">
        <v>10011</v>
      </c>
      <c r="X220" s="5" t="s">
        <v>9084</v>
      </c>
      <c r="Y220" s="5" t="s">
        <v>9084</v>
      </c>
      <c r="Z220" s="5" t="s">
        <v>9084</v>
      </c>
      <c r="AA220" s="5" t="s">
        <v>9084</v>
      </c>
      <c r="AB220" s="5" t="s">
        <v>10010</v>
      </c>
      <c r="AC220" s="5" t="s">
        <v>10009</v>
      </c>
      <c r="AD220" s="5" t="s">
        <v>9084</v>
      </c>
      <c r="AE220" s="5" t="s">
        <v>9084</v>
      </c>
      <c r="AF220" s="5" t="s">
        <v>9084</v>
      </c>
      <c r="AG220" s="5" t="s">
        <v>9084</v>
      </c>
      <c r="AH220" s="5" t="s">
        <v>9084</v>
      </c>
      <c r="AI220" s="5" t="s">
        <v>9084</v>
      </c>
      <c r="AJ220" s="5" t="s">
        <v>9084</v>
      </c>
      <c r="AK220" s="5" t="s">
        <v>9084</v>
      </c>
      <c r="AL220" s="5" t="s">
        <v>9084</v>
      </c>
      <c r="AM220" s="5" t="s">
        <v>9084</v>
      </c>
      <c r="AN220" s="5" t="s">
        <v>9084</v>
      </c>
      <c r="AO220" s="5" t="s">
        <v>9084</v>
      </c>
      <c r="AP220" s="5" t="s">
        <v>9084</v>
      </c>
      <c r="AQ220" s="5" t="s">
        <v>10008</v>
      </c>
      <c r="AR220" s="5" t="s">
        <v>9084</v>
      </c>
      <c r="AS220" s="5" t="s">
        <v>9084</v>
      </c>
      <c r="AT220" s="5" t="s">
        <v>9084</v>
      </c>
      <c r="AU220" s="5" t="s">
        <v>10007</v>
      </c>
      <c r="AV220" s="5">
        <v>2022</v>
      </c>
      <c r="AW220" s="5">
        <v>4</v>
      </c>
      <c r="AX220" s="5">
        <v>4</v>
      </c>
      <c r="AY220" s="5" t="s">
        <v>9084</v>
      </c>
      <c r="AZ220" s="5" t="s">
        <v>9084</v>
      </c>
      <c r="BA220" s="5" t="s">
        <v>9439</v>
      </c>
      <c r="BB220" s="5" t="s">
        <v>9084</v>
      </c>
      <c r="BC220" s="5">
        <v>899</v>
      </c>
      <c r="BD220" s="5">
        <v>916</v>
      </c>
      <c r="BE220" s="5" t="s">
        <v>9084</v>
      </c>
      <c r="BF220" s="5" t="s">
        <v>8072</v>
      </c>
      <c r="BG220" s="5" t="str">
        <f>HYPERLINK("http://dx.doi.org/10.1162/dint_a_00178","http://dx.doi.org/10.1162/dint_a_00178")</f>
        <v>http://dx.doi.org/10.1162/dint_a_00178</v>
      </c>
      <c r="BH220" s="5" t="s">
        <v>9084</v>
      </c>
      <c r="BI220" s="5" t="s">
        <v>9084</v>
      </c>
      <c r="BJ220" s="5" t="s">
        <v>9084</v>
      </c>
      <c r="BK220" s="5" t="s">
        <v>9084</v>
      </c>
      <c r="BL220" s="5" t="s">
        <v>9084</v>
      </c>
      <c r="BM220" s="5" t="s">
        <v>9084</v>
      </c>
      <c r="BN220" s="5" t="s">
        <v>9084</v>
      </c>
      <c r="BO220" s="5" t="s">
        <v>9084</v>
      </c>
      <c r="BP220" s="5" t="s">
        <v>9084</v>
      </c>
      <c r="BQ220" s="5" t="s">
        <v>9084</v>
      </c>
      <c r="BR220" s="5" t="s">
        <v>9084</v>
      </c>
      <c r="BS220" s="5" t="s">
        <v>9084</v>
      </c>
      <c r="BT220" s="5" t="s">
        <v>10006</v>
      </c>
      <c r="BU220" s="5" t="str">
        <f>HYPERLINK("https%3A%2F%2Fwww.webofscience.com%2Fwos%2Fwoscc%2Ffull-record%2FWOS:000909439800014","View Full Record in Web of Science")</f>
        <v>View Full Record in Web of Science</v>
      </c>
    </row>
    <row r="221" spans="1:73" x14ac:dyDescent="0.35">
      <c r="A221" s="5" t="s">
        <v>11761</v>
      </c>
      <c r="B221" s="5" t="s">
        <v>9095</v>
      </c>
      <c r="C221" s="5" t="s">
        <v>10005</v>
      </c>
      <c r="D221" s="5" t="s">
        <v>9084</v>
      </c>
      <c r="E221" s="5" t="s">
        <v>9084</v>
      </c>
      <c r="F221" s="5" t="s">
        <v>9084</v>
      </c>
      <c r="G221" s="5" t="s">
        <v>10004</v>
      </c>
      <c r="H221" s="5" t="s">
        <v>9084</v>
      </c>
      <c r="I221" s="5" t="s">
        <v>9084</v>
      </c>
      <c r="J221" s="5" t="s">
        <v>421</v>
      </c>
      <c r="K221" s="5" t="s">
        <v>10003</v>
      </c>
      <c r="L221" s="5" t="s">
        <v>9084</v>
      </c>
      <c r="M221" s="5" t="s">
        <v>9084</v>
      </c>
      <c r="N221" s="5" t="s">
        <v>9084</v>
      </c>
      <c r="O221" s="5" t="s">
        <v>9084</v>
      </c>
      <c r="P221" s="5" t="s">
        <v>9084</v>
      </c>
      <c r="Q221" s="5" t="s">
        <v>9084</v>
      </c>
      <c r="R221" s="5" t="s">
        <v>9084</v>
      </c>
      <c r="S221" s="5" t="s">
        <v>9084</v>
      </c>
      <c r="T221" s="5" t="s">
        <v>9084</v>
      </c>
      <c r="U221" s="5" t="s">
        <v>9084</v>
      </c>
      <c r="V221" s="5" t="s">
        <v>9084</v>
      </c>
      <c r="W221" s="5" t="s">
        <v>10002</v>
      </c>
      <c r="X221" s="5" t="s">
        <v>9084</v>
      </c>
      <c r="Y221" s="5" t="s">
        <v>9084</v>
      </c>
      <c r="Z221" s="5" t="s">
        <v>9084</v>
      </c>
      <c r="AA221" s="5" t="s">
        <v>9084</v>
      </c>
      <c r="AB221" s="5" t="s">
        <v>10001</v>
      </c>
      <c r="AC221" s="5" t="s">
        <v>10000</v>
      </c>
      <c r="AD221" s="5" t="s">
        <v>9084</v>
      </c>
      <c r="AE221" s="5" t="s">
        <v>9084</v>
      </c>
      <c r="AF221" s="5" t="s">
        <v>9084</v>
      </c>
      <c r="AG221" s="5" t="s">
        <v>9084</v>
      </c>
      <c r="AH221" s="5" t="s">
        <v>9084</v>
      </c>
      <c r="AI221" s="5" t="s">
        <v>9084</v>
      </c>
      <c r="AJ221" s="5" t="s">
        <v>9084</v>
      </c>
      <c r="AK221" s="5" t="s">
        <v>9084</v>
      </c>
      <c r="AL221" s="5" t="s">
        <v>9084</v>
      </c>
      <c r="AM221" s="5" t="s">
        <v>9084</v>
      </c>
      <c r="AN221" s="5" t="s">
        <v>9084</v>
      </c>
      <c r="AO221" s="5" t="s">
        <v>9084</v>
      </c>
      <c r="AP221" s="5" t="s">
        <v>9999</v>
      </c>
      <c r="AQ221" s="5" t="s">
        <v>416</v>
      </c>
      <c r="AR221" s="5" t="s">
        <v>9084</v>
      </c>
      <c r="AS221" s="5" t="s">
        <v>9084</v>
      </c>
      <c r="AT221" s="5" t="s">
        <v>9084</v>
      </c>
      <c r="AU221" s="5" t="s">
        <v>9199</v>
      </c>
      <c r="AV221" s="5">
        <v>2024</v>
      </c>
      <c r="AW221" s="5">
        <v>21</v>
      </c>
      <c r="AX221" s="5">
        <v>3</v>
      </c>
      <c r="AY221" s="5" t="s">
        <v>9084</v>
      </c>
      <c r="AZ221" s="5" t="s">
        <v>9084</v>
      </c>
      <c r="BA221" s="5" t="s">
        <v>9084</v>
      </c>
      <c r="BB221" s="5" t="s">
        <v>9084</v>
      </c>
      <c r="BC221" s="5">
        <v>1424</v>
      </c>
      <c r="BD221" s="5">
        <v>1436</v>
      </c>
      <c r="BE221" s="5" t="s">
        <v>9084</v>
      </c>
      <c r="BF221" s="5" t="s">
        <v>415</v>
      </c>
      <c r="BG221" s="5" t="str">
        <f>HYPERLINK("http://dx.doi.org/10.1109/TDSC.2023.3284565","http://dx.doi.org/10.1109/TDSC.2023.3284565")</f>
        <v>http://dx.doi.org/10.1109/TDSC.2023.3284565</v>
      </c>
      <c r="BH221" s="5" t="s">
        <v>9084</v>
      </c>
      <c r="BI221" s="5" t="s">
        <v>9084</v>
      </c>
      <c r="BJ221" s="5" t="s">
        <v>9084</v>
      </c>
      <c r="BK221" s="5" t="s">
        <v>9084</v>
      </c>
      <c r="BL221" s="5" t="s">
        <v>9084</v>
      </c>
      <c r="BM221" s="5" t="s">
        <v>9084</v>
      </c>
      <c r="BN221" s="5" t="s">
        <v>9084</v>
      </c>
      <c r="BO221" s="5" t="s">
        <v>9084</v>
      </c>
      <c r="BP221" s="5" t="s">
        <v>9084</v>
      </c>
      <c r="BQ221" s="5" t="s">
        <v>9084</v>
      </c>
      <c r="BR221" s="5" t="s">
        <v>9084</v>
      </c>
      <c r="BS221" s="5" t="s">
        <v>9084</v>
      </c>
      <c r="BT221" s="5" t="s">
        <v>9998</v>
      </c>
      <c r="BU221" s="5" t="str">
        <f>HYPERLINK("https%3A%2F%2Fwww.webofscience.com%2Fwos%2Fwoscc%2Ffull-record%2FWOS:001224447100009","View Full Record in Web of Science")</f>
        <v>View Full Record in Web of Science</v>
      </c>
    </row>
    <row r="222" spans="1:73" x14ac:dyDescent="0.35">
      <c r="A222" s="5" t="s">
        <v>11761</v>
      </c>
      <c r="B222" s="5" t="s">
        <v>9095</v>
      </c>
      <c r="C222" s="5" t="s">
        <v>9997</v>
      </c>
      <c r="D222" s="5" t="s">
        <v>9084</v>
      </c>
      <c r="E222" s="5" t="s">
        <v>9084</v>
      </c>
      <c r="F222" s="5" t="s">
        <v>9084</v>
      </c>
      <c r="G222" s="5" t="s">
        <v>1801</v>
      </c>
      <c r="H222" s="5" t="s">
        <v>9084</v>
      </c>
      <c r="I222" s="5" t="s">
        <v>9084</v>
      </c>
      <c r="J222" s="5" t="s">
        <v>1800</v>
      </c>
      <c r="K222" s="5" t="s">
        <v>9996</v>
      </c>
      <c r="L222" s="5" t="s">
        <v>9084</v>
      </c>
      <c r="M222" s="5" t="s">
        <v>9084</v>
      </c>
      <c r="N222" s="5" t="s">
        <v>9084</v>
      </c>
      <c r="O222" s="5" t="s">
        <v>9084</v>
      </c>
      <c r="P222" s="5" t="s">
        <v>9084</v>
      </c>
      <c r="Q222" s="5" t="s">
        <v>9084</v>
      </c>
      <c r="R222" s="5" t="s">
        <v>9084</v>
      </c>
      <c r="S222" s="5" t="s">
        <v>9084</v>
      </c>
      <c r="T222" s="5" t="s">
        <v>9084</v>
      </c>
      <c r="U222" s="5" t="s">
        <v>9084</v>
      </c>
      <c r="V222" s="5" t="s">
        <v>9084</v>
      </c>
      <c r="W222" s="5" t="s">
        <v>9995</v>
      </c>
      <c r="X222" s="5" t="s">
        <v>9084</v>
      </c>
      <c r="Y222" s="5" t="s">
        <v>9084</v>
      </c>
      <c r="Z222" s="5" t="s">
        <v>9084</v>
      </c>
      <c r="AA222" s="5" t="s">
        <v>9084</v>
      </c>
      <c r="AB222" s="5" t="s">
        <v>9994</v>
      </c>
      <c r="AC222" s="5" t="s">
        <v>9993</v>
      </c>
      <c r="AD222" s="5" t="s">
        <v>9084</v>
      </c>
      <c r="AE222" s="5" t="s">
        <v>9084</v>
      </c>
      <c r="AF222" s="5" t="s">
        <v>9084</v>
      </c>
      <c r="AG222" s="5" t="s">
        <v>9084</v>
      </c>
      <c r="AH222" s="5" t="s">
        <v>9084</v>
      </c>
      <c r="AI222" s="5" t="s">
        <v>9084</v>
      </c>
      <c r="AJ222" s="5" t="s">
        <v>9084</v>
      </c>
      <c r="AK222" s="5" t="s">
        <v>9084</v>
      </c>
      <c r="AL222" s="5" t="s">
        <v>9084</v>
      </c>
      <c r="AM222" s="5" t="s">
        <v>9084</v>
      </c>
      <c r="AN222" s="5" t="s">
        <v>9084</v>
      </c>
      <c r="AO222" s="5" t="s">
        <v>9084</v>
      </c>
      <c r="AP222" s="5" t="s">
        <v>9992</v>
      </c>
      <c r="AQ222" s="5" t="s">
        <v>9991</v>
      </c>
      <c r="AR222" s="5" t="s">
        <v>9084</v>
      </c>
      <c r="AS222" s="5" t="s">
        <v>9084</v>
      </c>
      <c r="AT222" s="5" t="s">
        <v>9084</v>
      </c>
      <c r="AU222" s="5" t="s">
        <v>9302</v>
      </c>
      <c r="AV222" s="5">
        <v>2020</v>
      </c>
      <c r="AW222" s="5">
        <v>147</v>
      </c>
      <c r="AX222" s="5" t="s">
        <v>9084</v>
      </c>
      <c r="AY222" s="5" t="s">
        <v>9084</v>
      </c>
      <c r="AZ222" s="5" t="s">
        <v>9084</v>
      </c>
      <c r="BA222" s="5" t="s">
        <v>9084</v>
      </c>
      <c r="BB222" s="5" t="s">
        <v>9084</v>
      </c>
      <c r="BC222" s="5" t="s">
        <v>9084</v>
      </c>
      <c r="BD222" s="5" t="s">
        <v>9084</v>
      </c>
      <c r="BE222" s="5">
        <v>113135</v>
      </c>
      <c r="BF222" s="5" t="s">
        <v>6425</v>
      </c>
      <c r="BG222" s="5" t="str">
        <f>HYPERLINK("http://dx.doi.org/10.1016/j.eswa.2019.113135","http://dx.doi.org/10.1016/j.eswa.2019.113135")</f>
        <v>http://dx.doi.org/10.1016/j.eswa.2019.113135</v>
      </c>
      <c r="BH222" s="5" t="s">
        <v>9084</v>
      </c>
      <c r="BI222" s="5" t="s">
        <v>9084</v>
      </c>
      <c r="BJ222" s="5" t="s">
        <v>9084</v>
      </c>
      <c r="BK222" s="5" t="s">
        <v>9084</v>
      </c>
      <c r="BL222" s="5" t="s">
        <v>9084</v>
      </c>
      <c r="BM222" s="5" t="s">
        <v>9084</v>
      </c>
      <c r="BN222" s="5" t="s">
        <v>9084</v>
      </c>
      <c r="BO222" s="5" t="s">
        <v>9084</v>
      </c>
      <c r="BP222" s="5" t="s">
        <v>9084</v>
      </c>
      <c r="BQ222" s="5" t="s">
        <v>9084</v>
      </c>
      <c r="BR222" s="5" t="s">
        <v>9084</v>
      </c>
      <c r="BS222" s="5" t="s">
        <v>9084</v>
      </c>
      <c r="BT222" s="5" t="s">
        <v>9990</v>
      </c>
      <c r="BU222" s="5" t="str">
        <f>HYPERLINK("https%3A%2F%2Fwww.webofscience.com%2Fwos%2Fwoscc%2Ffull-record%2FWOS:000521117700012","View Full Record in Web of Science")</f>
        <v>View Full Record in Web of Science</v>
      </c>
    </row>
    <row r="223" spans="1:73" x14ac:dyDescent="0.35">
      <c r="A223" s="5" t="s">
        <v>11761</v>
      </c>
      <c r="B223" s="5" t="s">
        <v>9095</v>
      </c>
      <c r="C223" s="5" t="s">
        <v>9989</v>
      </c>
      <c r="D223" s="5" t="s">
        <v>9084</v>
      </c>
      <c r="E223" s="5" t="s">
        <v>9084</v>
      </c>
      <c r="F223" s="5" t="s">
        <v>9084</v>
      </c>
      <c r="G223" s="5" t="s">
        <v>9988</v>
      </c>
      <c r="H223" s="5" t="s">
        <v>9084</v>
      </c>
      <c r="I223" s="5" t="s">
        <v>9084</v>
      </c>
      <c r="J223" s="5" t="s">
        <v>7386</v>
      </c>
      <c r="K223" s="5" t="s">
        <v>9654</v>
      </c>
      <c r="L223" s="5" t="s">
        <v>9084</v>
      </c>
      <c r="M223" s="5" t="s">
        <v>9084</v>
      </c>
      <c r="N223" s="5" t="s">
        <v>9084</v>
      </c>
      <c r="O223" s="5" t="s">
        <v>9084</v>
      </c>
      <c r="P223" s="5" t="s">
        <v>9084</v>
      </c>
      <c r="Q223" s="5" t="s">
        <v>9084</v>
      </c>
      <c r="R223" s="5" t="s">
        <v>9084</v>
      </c>
      <c r="S223" s="5" t="s">
        <v>9084</v>
      </c>
      <c r="T223" s="5" t="s">
        <v>9084</v>
      </c>
      <c r="U223" s="5" t="s">
        <v>9084</v>
      </c>
      <c r="V223" s="5" t="s">
        <v>9084</v>
      </c>
      <c r="W223" s="5" t="s">
        <v>9987</v>
      </c>
      <c r="X223" s="5" t="s">
        <v>9084</v>
      </c>
      <c r="Y223" s="5" t="s">
        <v>9084</v>
      </c>
      <c r="Z223" s="5" t="s">
        <v>9084</v>
      </c>
      <c r="AA223" s="5" t="s">
        <v>9084</v>
      </c>
      <c r="AB223" s="5" t="s">
        <v>9084</v>
      </c>
      <c r="AC223" s="5" t="s">
        <v>9084</v>
      </c>
      <c r="AD223" s="5" t="s">
        <v>9084</v>
      </c>
      <c r="AE223" s="5" t="s">
        <v>9084</v>
      </c>
      <c r="AF223" s="5" t="s">
        <v>9084</v>
      </c>
      <c r="AG223" s="5" t="s">
        <v>9084</v>
      </c>
      <c r="AH223" s="5" t="s">
        <v>9084</v>
      </c>
      <c r="AI223" s="5" t="s">
        <v>9084</v>
      </c>
      <c r="AJ223" s="5" t="s">
        <v>9084</v>
      </c>
      <c r="AK223" s="5" t="s">
        <v>9084</v>
      </c>
      <c r="AL223" s="5" t="s">
        <v>9084</v>
      </c>
      <c r="AM223" s="5" t="s">
        <v>9084</v>
      </c>
      <c r="AN223" s="5" t="s">
        <v>9084</v>
      </c>
      <c r="AO223" s="5" t="s">
        <v>9084</v>
      </c>
      <c r="AP223" s="5" t="s">
        <v>486</v>
      </c>
      <c r="AQ223" s="5" t="s">
        <v>9084</v>
      </c>
      <c r="AR223" s="5" t="s">
        <v>9084</v>
      </c>
      <c r="AS223" s="5" t="s">
        <v>9084</v>
      </c>
      <c r="AT223" s="5" t="s">
        <v>9084</v>
      </c>
      <c r="AU223" s="5" t="s">
        <v>9084</v>
      </c>
      <c r="AV223" s="5">
        <v>2022</v>
      </c>
      <c r="AW223" s="5">
        <v>10</v>
      </c>
      <c r="AX223" s="5" t="s">
        <v>9084</v>
      </c>
      <c r="AY223" s="5" t="s">
        <v>9084</v>
      </c>
      <c r="AZ223" s="5" t="s">
        <v>9084</v>
      </c>
      <c r="BA223" s="5" t="s">
        <v>9084</v>
      </c>
      <c r="BB223" s="5" t="s">
        <v>9084</v>
      </c>
      <c r="BC223" s="5">
        <v>64126</v>
      </c>
      <c r="BD223" s="5">
        <v>64145</v>
      </c>
      <c r="BE223" s="5" t="s">
        <v>9084</v>
      </c>
      <c r="BF223" s="5" t="s">
        <v>7385</v>
      </c>
      <c r="BG223" s="5" t="str">
        <f>HYPERLINK("http://dx.doi.org/10.1109/ACCESS.2022.3181147","http://dx.doi.org/10.1109/ACCESS.2022.3181147")</f>
        <v>http://dx.doi.org/10.1109/ACCESS.2022.3181147</v>
      </c>
      <c r="BH223" s="5" t="s">
        <v>9084</v>
      </c>
      <c r="BI223" s="5" t="s">
        <v>9084</v>
      </c>
      <c r="BJ223" s="5" t="s">
        <v>9084</v>
      </c>
      <c r="BK223" s="5" t="s">
        <v>9084</v>
      </c>
      <c r="BL223" s="5" t="s">
        <v>9084</v>
      </c>
      <c r="BM223" s="5" t="s">
        <v>9084</v>
      </c>
      <c r="BN223" s="5" t="s">
        <v>9084</v>
      </c>
      <c r="BO223" s="5" t="s">
        <v>9084</v>
      </c>
      <c r="BP223" s="5" t="s">
        <v>9084</v>
      </c>
      <c r="BQ223" s="5" t="s">
        <v>9084</v>
      </c>
      <c r="BR223" s="5" t="s">
        <v>9084</v>
      </c>
      <c r="BS223" s="5" t="s">
        <v>9084</v>
      </c>
      <c r="BT223" s="5" t="s">
        <v>9986</v>
      </c>
      <c r="BU223" s="5" t="str">
        <f>HYPERLINK("https%3A%2F%2Fwww.webofscience.com%2Fwos%2Fwoscc%2Ffull-record%2FWOS:000814565300001","View Full Record in Web of Science")</f>
        <v>View Full Record in Web of Science</v>
      </c>
    </row>
    <row r="224" spans="1:73" x14ac:dyDescent="0.35">
      <c r="A224" s="5" t="s">
        <v>11761</v>
      </c>
      <c r="B224" s="5" t="s">
        <v>9095</v>
      </c>
      <c r="C224" s="5" t="s">
        <v>9985</v>
      </c>
      <c r="D224" s="5" t="s">
        <v>9084</v>
      </c>
      <c r="E224" s="5" t="s">
        <v>9084</v>
      </c>
      <c r="F224" s="5" t="s">
        <v>9084</v>
      </c>
      <c r="G224" s="5" t="s">
        <v>9984</v>
      </c>
      <c r="H224" s="5" t="s">
        <v>9084</v>
      </c>
      <c r="I224" s="5" t="s">
        <v>9084</v>
      </c>
      <c r="J224" s="5" t="s">
        <v>4820</v>
      </c>
      <c r="K224" s="5" t="s">
        <v>9983</v>
      </c>
      <c r="L224" s="5" t="s">
        <v>9084</v>
      </c>
      <c r="M224" s="5" t="s">
        <v>9084</v>
      </c>
      <c r="N224" s="5" t="s">
        <v>9084</v>
      </c>
      <c r="O224" s="5" t="s">
        <v>9084</v>
      </c>
      <c r="P224" s="5" t="s">
        <v>9084</v>
      </c>
      <c r="Q224" s="5" t="s">
        <v>9084</v>
      </c>
      <c r="R224" s="5" t="s">
        <v>9084</v>
      </c>
      <c r="S224" s="5" t="s">
        <v>9084</v>
      </c>
      <c r="T224" s="5" t="s">
        <v>9084</v>
      </c>
      <c r="U224" s="5" t="s">
        <v>9084</v>
      </c>
      <c r="V224" s="5" t="s">
        <v>9084</v>
      </c>
      <c r="W224" s="5" t="s">
        <v>4818</v>
      </c>
      <c r="X224" s="5" t="s">
        <v>9084</v>
      </c>
      <c r="Y224" s="5" t="s">
        <v>9084</v>
      </c>
      <c r="Z224" s="5" t="s">
        <v>9084</v>
      </c>
      <c r="AA224" s="5" t="s">
        <v>9084</v>
      </c>
      <c r="AB224" s="5" t="s">
        <v>9982</v>
      </c>
      <c r="AC224" s="5" t="s">
        <v>9981</v>
      </c>
      <c r="AD224" s="5" t="s">
        <v>9084</v>
      </c>
      <c r="AE224" s="5" t="s">
        <v>9084</v>
      </c>
      <c r="AF224" s="5" t="s">
        <v>9084</v>
      </c>
      <c r="AG224" s="5" t="s">
        <v>9084</v>
      </c>
      <c r="AH224" s="5" t="s">
        <v>9084</v>
      </c>
      <c r="AI224" s="5" t="s">
        <v>9084</v>
      </c>
      <c r="AJ224" s="5" t="s">
        <v>9084</v>
      </c>
      <c r="AK224" s="5" t="s">
        <v>9084</v>
      </c>
      <c r="AL224" s="5" t="s">
        <v>9084</v>
      </c>
      <c r="AM224" s="5" t="s">
        <v>9084</v>
      </c>
      <c r="AN224" s="5" t="s">
        <v>9084</v>
      </c>
      <c r="AO224" s="5" t="s">
        <v>9084</v>
      </c>
      <c r="AP224" s="5" t="s">
        <v>9980</v>
      </c>
      <c r="AQ224" s="5" t="s">
        <v>9979</v>
      </c>
      <c r="AR224" s="5" t="s">
        <v>9084</v>
      </c>
      <c r="AS224" s="5" t="s">
        <v>9084</v>
      </c>
      <c r="AT224" s="5" t="s">
        <v>9084</v>
      </c>
      <c r="AU224" s="5" t="s">
        <v>9536</v>
      </c>
      <c r="AV224" s="5">
        <v>2024</v>
      </c>
      <c r="AW224" s="5">
        <v>41</v>
      </c>
      <c r="AX224" s="5">
        <v>1</v>
      </c>
      <c r="AY224" s="5" t="s">
        <v>9084</v>
      </c>
      <c r="AZ224" s="5" t="s">
        <v>9084</v>
      </c>
      <c r="BA224" s="5" t="s">
        <v>9084</v>
      </c>
      <c r="BB224" s="5" t="s">
        <v>9084</v>
      </c>
      <c r="BC224" s="5" t="s">
        <v>9084</v>
      </c>
      <c r="BD224" s="5" t="s">
        <v>9084</v>
      </c>
      <c r="BE224" s="5">
        <v>101898</v>
      </c>
      <c r="BF224" s="5" t="s">
        <v>8418</v>
      </c>
      <c r="BG224" s="5" t="str">
        <f>HYPERLINK("http://dx.doi.org/10.1016/j.giq.2023.101898","http://dx.doi.org/10.1016/j.giq.2023.101898")</f>
        <v>http://dx.doi.org/10.1016/j.giq.2023.101898</v>
      </c>
      <c r="BH224" s="5" t="s">
        <v>9084</v>
      </c>
      <c r="BI224" s="5" t="s">
        <v>9843</v>
      </c>
      <c r="BJ224" s="5" t="s">
        <v>9084</v>
      </c>
      <c r="BK224" s="5" t="s">
        <v>9084</v>
      </c>
      <c r="BL224" s="5" t="s">
        <v>9084</v>
      </c>
      <c r="BM224" s="5" t="s">
        <v>9084</v>
      </c>
      <c r="BN224" s="5" t="s">
        <v>9084</v>
      </c>
      <c r="BO224" s="5" t="s">
        <v>9084</v>
      </c>
      <c r="BP224" s="5" t="s">
        <v>9084</v>
      </c>
      <c r="BQ224" s="5" t="s">
        <v>9084</v>
      </c>
      <c r="BR224" s="5" t="s">
        <v>9084</v>
      </c>
      <c r="BS224" s="5" t="s">
        <v>9084</v>
      </c>
      <c r="BT224" s="5" t="s">
        <v>9978</v>
      </c>
      <c r="BU224" s="5" t="str">
        <f>HYPERLINK("https%3A%2F%2Fwww.webofscience.com%2Fwos%2Fwoscc%2Ffull-record%2FWOS:001135971300001","View Full Record in Web of Science")</f>
        <v>View Full Record in Web of Science</v>
      </c>
    </row>
    <row r="225" spans="1:73" x14ac:dyDescent="0.35">
      <c r="A225" s="5" t="s">
        <v>11761</v>
      </c>
      <c r="B225" s="5" t="s">
        <v>9095</v>
      </c>
      <c r="C225" s="5" t="s">
        <v>9977</v>
      </c>
      <c r="D225" s="5" t="s">
        <v>9084</v>
      </c>
      <c r="E225" s="5" t="s">
        <v>9084</v>
      </c>
      <c r="F225" s="5" t="s">
        <v>9084</v>
      </c>
      <c r="G225" s="5" t="s">
        <v>9976</v>
      </c>
      <c r="H225" s="5" t="s">
        <v>9084</v>
      </c>
      <c r="I225" s="5" t="s">
        <v>9084</v>
      </c>
      <c r="J225" s="5" t="s">
        <v>6620</v>
      </c>
      <c r="K225" s="5" t="s">
        <v>9975</v>
      </c>
      <c r="L225" s="5" t="s">
        <v>9084</v>
      </c>
      <c r="M225" s="5" t="s">
        <v>9084</v>
      </c>
      <c r="N225" s="5" t="s">
        <v>9084</v>
      </c>
      <c r="O225" s="5" t="s">
        <v>9084</v>
      </c>
      <c r="P225" s="5" t="s">
        <v>9084</v>
      </c>
      <c r="Q225" s="5" t="s">
        <v>9084</v>
      </c>
      <c r="R225" s="5" t="s">
        <v>9084</v>
      </c>
      <c r="S225" s="5" t="s">
        <v>9084</v>
      </c>
      <c r="T225" s="5" t="s">
        <v>9084</v>
      </c>
      <c r="U225" s="5" t="s">
        <v>9084</v>
      </c>
      <c r="V225" s="5" t="s">
        <v>9084</v>
      </c>
      <c r="W225" s="5" t="s">
        <v>9974</v>
      </c>
      <c r="X225" s="5" t="s">
        <v>9084</v>
      </c>
      <c r="Y225" s="5" t="s">
        <v>9084</v>
      </c>
      <c r="Z225" s="5" t="s">
        <v>9084</v>
      </c>
      <c r="AA225" s="5" t="s">
        <v>9084</v>
      </c>
      <c r="AB225" s="5" t="s">
        <v>9973</v>
      </c>
      <c r="AC225" s="5" t="s">
        <v>9972</v>
      </c>
      <c r="AD225" s="5" t="s">
        <v>9084</v>
      </c>
      <c r="AE225" s="5" t="s">
        <v>9084</v>
      </c>
      <c r="AF225" s="5" t="s">
        <v>9084</v>
      </c>
      <c r="AG225" s="5" t="s">
        <v>9084</v>
      </c>
      <c r="AH225" s="5" t="s">
        <v>9084</v>
      </c>
      <c r="AI225" s="5" t="s">
        <v>9084</v>
      </c>
      <c r="AJ225" s="5" t="s">
        <v>9084</v>
      </c>
      <c r="AK225" s="5" t="s">
        <v>9084</v>
      </c>
      <c r="AL225" s="5" t="s">
        <v>9084</v>
      </c>
      <c r="AM225" s="5" t="s">
        <v>9084</v>
      </c>
      <c r="AN225" s="5" t="s">
        <v>9084</v>
      </c>
      <c r="AO225" s="5" t="s">
        <v>9084</v>
      </c>
      <c r="AP225" s="5" t="s">
        <v>9971</v>
      </c>
      <c r="AQ225" s="5" t="s">
        <v>9970</v>
      </c>
      <c r="AR225" s="5" t="s">
        <v>9084</v>
      </c>
      <c r="AS225" s="5" t="s">
        <v>9084</v>
      </c>
      <c r="AT225" s="5" t="s">
        <v>9084</v>
      </c>
      <c r="AU225" s="5" t="s">
        <v>9969</v>
      </c>
      <c r="AV225" s="5">
        <v>2022</v>
      </c>
      <c r="AW225" s="5">
        <v>30</v>
      </c>
      <c r="AX225" s="5">
        <v>9</v>
      </c>
      <c r="AY225" s="5" t="s">
        <v>9084</v>
      </c>
      <c r="AZ225" s="5" t="s">
        <v>9084</v>
      </c>
      <c r="BA225" s="5" t="s">
        <v>9439</v>
      </c>
      <c r="BB225" s="5" t="s">
        <v>9084</v>
      </c>
      <c r="BC225" s="5">
        <v>1638</v>
      </c>
      <c r="BD225" s="5">
        <v>1655</v>
      </c>
      <c r="BE225" s="5" t="s">
        <v>9084</v>
      </c>
      <c r="BF225" s="5" t="s">
        <v>6619</v>
      </c>
      <c r="BG225" s="5" t="str">
        <f>HYPERLINK("http://dx.doi.org/10.1080/09654313.2021.1916443","http://dx.doi.org/10.1080/09654313.2021.1916443")</f>
        <v>http://dx.doi.org/10.1080/09654313.2021.1916443</v>
      </c>
      <c r="BH225" s="5" t="s">
        <v>9084</v>
      </c>
      <c r="BI225" s="5" t="s">
        <v>9752</v>
      </c>
      <c r="BJ225" s="5" t="s">
        <v>9084</v>
      </c>
      <c r="BK225" s="5" t="s">
        <v>9084</v>
      </c>
      <c r="BL225" s="5" t="s">
        <v>9084</v>
      </c>
      <c r="BM225" s="5" t="s">
        <v>9084</v>
      </c>
      <c r="BN225" s="5" t="s">
        <v>9084</v>
      </c>
      <c r="BO225" s="5" t="s">
        <v>9084</v>
      </c>
      <c r="BP225" s="5" t="s">
        <v>9084</v>
      </c>
      <c r="BQ225" s="5" t="s">
        <v>9084</v>
      </c>
      <c r="BR225" s="5" t="s">
        <v>9084</v>
      </c>
      <c r="BS225" s="5" t="s">
        <v>9084</v>
      </c>
      <c r="BT225" s="5" t="s">
        <v>9968</v>
      </c>
      <c r="BU225" s="5" t="str">
        <f>HYPERLINK("https%3A%2F%2Fwww.webofscience.com%2Fwos%2Fwoscc%2Ffull-record%2FWOS:000642548200001","View Full Record in Web of Science")</f>
        <v>View Full Record in Web of Science</v>
      </c>
    </row>
    <row r="226" spans="1:73" x14ac:dyDescent="0.35">
      <c r="A226" s="5" t="s">
        <v>11761</v>
      </c>
      <c r="B226" s="5" t="s">
        <v>9095</v>
      </c>
      <c r="C226" s="5" t="s">
        <v>9967</v>
      </c>
      <c r="D226" s="5" t="s">
        <v>9084</v>
      </c>
      <c r="E226" s="5" t="s">
        <v>9084</v>
      </c>
      <c r="F226" s="5" t="s">
        <v>9084</v>
      </c>
      <c r="G226" s="5" t="s">
        <v>2661</v>
      </c>
      <c r="H226" s="5" t="s">
        <v>9084</v>
      </c>
      <c r="I226" s="5" t="s">
        <v>9084</v>
      </c>
      <c r="J226" s="5" t="s">
        <v>8667</v>
      </c>
      <c r="K226" s="5" t="s">
        <v>9966</v>
      </c>
      <c r="L226" s="5" t="s">
        <v>9084</v>
      </c>
      <c r="M226" s="5" t="s">
        <v>9084</v>
      </c>
      <c r="N226" s="5" t="s">
        <v>9084</v>
      </c>
      <c r="O226" s="5" t="s">
        <v>9084</v>
      </c>
      <c r="P226" s="5" t="s">
        <v>9084</v>
      </c>
      <c r="Q226" s="5" t="s">
        <v>9084</v>
      </c>
      <c r="R226" s="5" t="s">
        <v>9084</v>
      </c>
      <c r="S226" s="5" t="s">
        <v>9084</v>
      </c>
      <c r="T226" s="5" t="s">
        <v>9084</v>
      </c>
      <c r="U226" s="5" t="s">
        <v>9084</v>
      </c>
      <c r="V226" s="5" t="s">
        <v>9084</v>
      </c>
      <c r="W226" s="5" t="s">
        <v>9965</v>
      </c>
      <c r="X226" s="5" t="s">
        <v>9084</v>
      </c>
      <c r="Y226" s="5" t="s">
        <v>9084</v>
      </c>
      <c r="Z226" s="5" t="s">
        <v>9084</v>
      </c>
      <c r="AA226" s="5" t="s">
        <v>9084</v>
      </c>
      <c r="AB226" s="5" t="s">
        <v>9964</v>
      </c>
      <c r="AC226" s="5" t="s">
        <v>9963</v>
      </c>
      <c r="AD226" s="5" t="s">
        <v>9084</v>
      </c>
      <c r="AE226" s="5" t="s">
        <v>9084</v>
      </c>
      <c r="AF226" s="5" t="s">
        <v>9084</v>
      </c>
      <c r="AG226" s="5" t="s">
        <v>9084</v>
      </c>
      <c r="AH226" s="5" t="s">
        <v>9084</v>
      </c>
      <c r="AI226" s="5" t="s">
        <v>9084</v>
      </c>
      <c r="AJ226" s="5" t="s">
        <v>9084</v>
      </c>
      <c r="AK226" s="5" t="s">
        <v>9084</v>
      </c>
      <c r="AL226" s="5" t="s">
        <v>9084</v>
      </c>
      <c r="AM226" s="5" t="s">
        <v>9084</v>
      </c>
      <c r="AN226" s="5" t="s">
        <v>9084</v>
      </c>
      <c r="AO226" s="5" t="s">
        <v>9084</v>
      </c>
      <c r="AP226" s="5" t="s">
        <v>9084</v>
      </c>
      <c r="AQ226" s="5" t="s">
        <v>9962</v>
      </c>
      <c r="AR226" s="5" t="s">
        <v>9084</v>
      </c>
      <c r="AS226" s="5" t="s">
        <v>9084</v>
      </c>
      <c r="AT226" s="5" t="s">
        <v>9084</v>
      </c>
      <c r="AU226" s="5" t="s">
        <v>9536</v>
      </c>
      <c r="AV226" s="5">
        <v>2024</v>
      </c>
      <c r="AW226" s="5">
        <v>8</v>
      </c>
      <c r="AX226" s="5">
        <v>3</v>
      </c>
      <c r="AY226" s="5" t="s">
        <v>9084</v>
      </c>
      <c r="AZ226" s="5" t="s">
        <v>9084</v>
      </c>
      <c r="BA226" s="5" t="s">
        <v>9084</v>
      </c>
      <c r="BB226" s="5" t="s">
        <v>9084</v>
      </c>
      <c r="BC226" s="5" t="s">
        <v>9084</v>
      </c>
      <c r="BD226" s="5" t="s">
        <v>9084</v>
      </c>
      <c r="BE226" s="5">
        <v>26</v>
      </c>
      <c r="BF226" s="5" t="s">
        <v>8665</v>
      </c>
      <c r="BG226" s="5" t="str">
        <f>HYPERLINK("http://dx.doi.org/10.3390/bdcc8030026","http://dx.doi.org/10.3390/bdcc8030026")</f>
        <v>http://dx.doi.org/10.3390/bdcc8030026</v>
      </c>
      <c r="BH226" s="5" t="s">
        <v>9084</v>
      </c>
      <c r="BI226" s="5" t="s">
        <v>9084</v>
      </c>
      <c r="BJ226" s="5" t="s">
        <v>9084</v>
      </c>
      <c r="BK226" s="5" t="s">
        <v>9084</v>
      </c>
      <c r="BL226" s="5" t="s">
        <v>9084</v>
      </c>
      <c r="BM226" s="5" t="s">
        <v>9084</v>
      </c>
      <c r="BN226" s="5" t="s">
        <v>9084</v>
      </c>
      <c r="BO226" s="5" t="s">
        <v>9084</v>
      </c>
      <c r="BP226" s="5" t="s">
        <v>9084</v>
      </c>
      <c r="BQ226" s="5" t="s">
        <v>9084</v>
      </c>
      <c r="BR226" s="5" t="s">
        <v>9084</v>
      </c>
      <c r="BS226" s="5" t="s">
        <v>9084</v>
      </c>
      <c r="BT226" s="5" t="s">
        <v>9961</v>
      </c>
      <c r="BU226" s="5" t="str">
        <f>HYPERLINK("https%3A%2F%2Fwww.webofscience.com%2Fwos%2Fwoscc%2Ffull-record%2FWOS:001191794000001","View Full Record in Web of Science")</f>
        <v>View Full Record in Web of Science</v>
      </c>
    </row>
    <row r="227" spans="1:73" x14ac:dyDescent="0.35">
      <c r="A227" s="5" t="s">
        <v>11761</v>
      </c>
      <c r="B227" s="5" t="s">
        <v>9095</v>
      </c>
      <c r="C227" s="5" t="s">
        <v>9960</v>
      </c>
      <c r="D227" s="5" t="s">
        <v>9084</v>
      </c>
      <c r="E227" s="5" t="s">
        <v>9084</v>
      </c>
      <c r="F227" s="5" t="s">
        <v>9084</v>
      </c>
      <c r="G227" s="5" t="s">
        <v>9959</v>
      </c>
      <c r="H227" s="5" t="s">
        <v>9084</v>
      </c>
      <c r="I227" s="5" t="s">
        <v>9084</v>
      </c>
      <c r="J227" s="5" t="s">
        <v>6335</v>
      </c>
      <c r="K227" s="5" t="s">
        <v>9958</v>
      </c>
      <c r="L227" s="5" t="s">
        <v>9084</v>
      </c>
      <c r="M227" s="5" t="s">
        <v>9084</v>
      </c>
      <c r="N227" s="5" t="s">
        <v>9084</v>
      </c>
      <c r="O227" s="5" t="s">
        <v>9084</v>
      </c>
      <c r="P227" s="5" t="s">
        <v>9084</v>
      </c>
      <c r="Q227" s="5" t="s">
        <v>9084</v>
      </c>
      <c r="R227" s="5" t="s">
        <v>9084</v>
      </c>
      <c r="S227" s="5" t="s">
        <v>9084</v>
      </c>
      <c r="T227" s="5" t="s">
        <v>9084</v>
      </c>
      <c r="U227" s="5" t="s">
        <v>9084</v>
      </c>
      <c r="V227" s="5" t="s">
        <v>9084</v>
      </c>
      <c r="W227" s="5" t="s">
        <v>9957</v>
      </c>
      <c r="X227" s="5" t="s">
        <v>9084</v>
      </c>
      <c r="Y227" s="5" t="s">
        <v>9084</v>
      </c>
      <c r="Z227" s="5" t="s">
        <v>9084</v>
      </c>
      <c r="AA227" s="5" t="s">
        <v>9084</v>
      </c>
      <c r="AB227" s="5" t="s">
        <v>9084</v>
      </c>
      <c r="AC227" s="5" t="s">
        <v>9956</v>
      </c>
      <c r="AD227" s="5" t="s">
        <v>9084</v>
      </c>
      <c r="AE227" s="5" t="s">
        <v>9084</v>
      </c>
      <c r="AF227" s="5" t="s">
        <v>9084</v>
      </c>
      <c r="AG227" s="5" t="s">
        <v>9084</v>
      </c>
      <c r="AH227" s="5" t="s">
        <v>9084</v>
      </c>
      <c r="AI227" s="5" t="s">
        <v>9084</v>
      </c>
      <c r="AJ227" s="5" t="s">
        <v>9084</v>
      </c>
      <c r="AK227" s="5" t="s">
        <v>9084</v>
      </c>
      <c r="AL227" s="5" t="s">
        <v>9084</v>
      </c>
      <c r="AM227" s="5" t="s">
        <v>9084</v>
      </c>
      <c r="AN227" s="5" t="s">
        <v>9084</v>
      </c>
      <c r="AO227" s="5" t="s">
        <v>9084</v>
      </c>
      <c r="AP227" s="5" t="s">
        <v>9955</v>
      </c>
      <c r="AQ227" s="5" t="s">
        <v>9954</v>
      </c>
      <c r="AR227" s="5" t="s">
        <v>9084</v>
      </c>
      <c r="AS227" s="5" t="s">
        <v>9084</v>
      </c>
      <c r="AT227" s="5" t="s">
        <v>9084</v>
      </c>
      <c r="AU227" s="5" t="s">
        <v>9420</v>
      </c>
      <c r="AV227" s="5">
        <v>2018</v>
      </c>
      <c r="AW227" s="5">
        <v>23</v>
      </c>
      <c r="AX227" s="5">
        <v>6</v>
      </c>
      <c r="AY227" s="5" t="s">
        <v>9084</v>
      </c>
      <c r="AZ227" s="5" t="s">
        <v>9084</v>
      </c>
      <c r="BA227" s="5" t="s">
        <v>9084</v>
      </c>
      <c r="BB227" s="5" t="s">
        <v>9084</v>
      </c>
      <c r="BC227" s="5">
        <v>2783</v>
      </c>
      <c r="BD227" s="5">
        <v>2800</v>
      </c>
      <c r="BE227" s="5" t="s">
        <v>9084</v>
      </c>
      <c r="BF227" s="5" t="s">
        <v>6333</v>
      </c>
      <c r="BG227" s="5" t="str">
        <f>HYPERLINK("http://dx.doi.org/10.1007/s10639-018-9741-3","http://dx.doi.org/10.1007/s10639-018-9741-3")</f>
        <v>http://dx.doi.org/10.1007/s10639-018-9741-3</v>
      </c>
      <c r="BH227" s="5" t="s">
        <v>9084</v>
      </c>
      <c r="BI227" s="5" t="s">
        <v>9084</v>
      </c>
      <c r="BJ227" s="5" t="s">
        <v>9084</v>
      </c>
      <c r="BK227" s="5" t="s">
        <v>9084</v>
      </c>
      <c r="BL227" s="5" t="s">
        <v>9084</v>
      </c>
      <c r="BM227" s="5" t="s">
        <v>9084</v>
      </c>
      <c r="BN227" s="5" t="s">
        <v>9084</v>
      </c>
      <c r="BO227" s="5" t="s">
        <v>9084</v>
      </c>
      <c r="BP227" s="5" t="s">
        <v>9084</v>
      </c>
      <c r="BQ227" s="5" t="s">
        <v>9084</v>
      </c>
      <c r="BR227" s="5" t="s">
        <v>9084</v>
      </c>
      <c r="BS227" s="5" t="s">
        <v>9084</v>
      </c>
      <c r="BT227" s="5" t="s">
        <v>9953</v>
      </c>
      <c r="BU227" s="5" t="str">
        <f>HYPERLINK("https%3A%2F%2Fwww.webofscience.com%2Fwos%2Fwoscc%2Ffull-record%2FWOS:000446373900026","View Full Record in Web of Science")</f>
        <v>View Full Record in Web of Science</v>
      </c>
    </row>
    <row r="228" spans="1:73" x14ac:dyDescent="0.35">
      <c r="A228" s="5" t="s">
        <v>11761</v>
      </c>
      <c r="B228" s="5" t="s">
        <v>9095</v>
      </c>
      <c r="C228" s="5" t="s">
        <v>9952</v>
      </c>
      <c r="D228" s="5" t="s">
        <v>9084</v>
      </c>
      <c r="E228" s="5" t="s">
        <v>9084</v>
      </c>
      <c r="F228" s="5" t="s">
        <v>9084</v>
      </c>
      <c r="G228" s="5" t="s">
        <v>5683</v>
      </c>
      <c r="H228" s="5" t="s">
        <v>9084</v>
      </c>
      <c r="I228" s="5" t="s">
        <v>9084</v>
      </c>
      <c r="J228" s="5" t="s">
        <v>5682</v>
      </c>
      <c r="K228" s="5" t="s">
        <v>9891</v>
      </c>
      <c r="L228" s="5" t="s">
        <v>9084</v>
      </c>
      <c r="M228" s="5" t="s">
        <v>9084</v>
      </c>
      <c r="N228" s="5" t="s">
        <v>9084</v>
      </c>
      <c r="O228" s="5" t="s">
        <v>9084</v>
      </c>
      <c r="P228" s="5" t="s">
        <v>9084</v>
      </c>
      <c r="Q228" s="5" t="s">
        <v>9084</v>
      </c>
      <c r="R228" s="5" t="s">
        <v>9084</v>
      </c>
      <c r="S228" s="5" t="s">
        <v>9084</v>
      </c>
      <c r="T228" s="5" t="s">
        <v>9084</v>
      </c>
      <c r="U228" s="5" t="s">
        <v>9084</v>
      </c>
      <c r="V228" s="5" t="s">
        <v>9084</v>
      </c>
      <c r="W228" s="5" t="s">
        <v>9951</v>
      </c>
      <c r="X228" s="5" t="s">
        <v>9084</v>
      </c>
      <c r="Y228" s="5" t="s">
        <v>9084</v>
      </c>
      <c r="Z228" s="5" t="s">
        <v>9084</v>
      </c>
      <c r="AA228" s="5" t="s">
        <v>9084</v>
      </c>
      <c r="AB228" s="5" t="s">
        <v>9950</v>
      </c>
      <c r="AC228" s="5" t="s">
        <v>9084</v>
      </c>
      <c r="AD228" s="5" t="s">
        <v>9084</v>
      </c>
      <c r="AE228" s="5" t="s">
        <v>9084</v>
      </c>
      <c r="AF228" s="5" t="s">
        <v>9084</v>
      </c>
      <c r="AG228" s="5" t="s">
        <v>9084</v>
      </c>
      <c r="AH228" s="5" t="s">
        <v>9084</v>
      </c>
      <c r="AI228" s="5" t="s">
        <v>9084</v>
      </c>
      <c r="AJ228" s="5" t="s">
        <v>9084</v>
      </c>
      <c r="AK228" s="5" t="s">
        <v>9084</v>
      </c>
      <c r="AL228" s="5" t="s">
        <v>9084</v>
      </c>
      <c r="AM228" s="5" t="s">
        <v>9084</v>
      </c>
      <c r="AN228" s="5" t="s">
        <v>9084</v>
      </c>
      <c r="AO228" s="5" t="s">
        <v>9084</v>
      </c>
      <c r="AP228" s="5" t="s">
        <v>9887</v>
      </c>
      <c r="AQ228" s="5" t="s">
        <v>9886</v>
      </c>
      <c r="AR228" s="5" t="s">
        <v>9084</v>
      </c>
      <c r="AS228" s="5" t="s">
        <v>9084</v>
      </c>
      <c r="AT228" s="5" t="s">
        <v>9084</v>
      </c>
      <c r="AU228" s="5" t="s">
        <v>9151</v>
      </c>
      <c r="AV228" s="5">
        <v>2024</v>
      </c>
      <c r="AW228" s="5">
        <v>78</v>
      </c>
      <c r="AX228" s="5" t="s">
        <v>9084</v>
      </c>
      <c r="AY228" s="5" t="s">
        <v>9084</v>
      </c>
      <c r="AZ228" s="5" t="s">
        <v>9084</v>
      </c>
      <c r="BA228" s="5" t="s">
        <v>9084</v>
      </c>
      <c r="BB228" s="5" t="s">
        <v>9084</v>
      </c>
      <c r="BC228" s="5" t="s">
        <v>9084</v>
      </c>
      <c r="BD228" s="5" t="s">
        <v>9084</v>
      </c>
      <c r="BE228" s="5">
        <v>102806</v>
      </c>
      <c r="BF228" s="5" t="s">
        <v>8411</v>
      </c>
      <c r="BG228" s="5" t="str">
        <f>HYPERLINK("http://dx.doi.org/10.1016/j.ijinfomgt.2024.102806","http://dx.doi.org/10.1016/j.ijinfomgt.2024.102806")</f>
        <v>http://dx.doi.org/10.1016/j.ijinfomgt.2024.102806</v>
      </c>
      <c r="BH228" s="5" t="s">
        <v>9084</v>
      </c>
      <c r="BI228" s="5" t="s">
        <v>9949</v>
      </c>
      <c r="BJ228" s="5" t="s">
        <v>9084</v>
      </c>
      <c r="BK228" s="5" t="s">
        <v>9084</v>
      </c>
      <c r="BL228" s="5" t="s">
        <v>9084</v>
      </c>
      <c r="BM228" s="5" t="s">
        <v>9084</v>
      </c>
      <c r="BN228" s="5" t="s">
        <v>9084</v>
      </c>
      <c r="BO228" s="5" t="s">
        <v>9084</v>
      </c>
      <c r="BP228" s="5" t="s">
        <v>9084</v>
      </c>
      <c r="BQ228" s="5" t="s">
        <v>9084</v>
      </c>
      <c r="BR228" s="5" t="s">
        <v>9084</v>
      </c>
      <c r="BS228" s="5" t="s">
        <v>9084</v>
      </c>
      <c r="BT228" s="5" t="s">
        <v>9948</v>
      </c>
      <c r="BU228" s="5" t="str">
        <f>HYPERLINK("https%3A%2F%2Fwww.webofscience.com%2Fwos%2Fwoscc%2Ffull-record%2FWOS:001246555100001","View Full Record in Web of Science")</f>
        <v>View Full Record in Web of Science</v>
      </c>
    </row>
    <row r="229" spans="1:73" x14ac:dyDescent="0.35">
      <c r="A229" s="5" t="s">
        <v>11761</v>
      </c>
      <c r="B229" s="5" t="s">
        <v>9095</v>
      </c>
      <c r="C229" s="5" t="s">
        <v>9947</v>
      </c>
      <c r="D229" s="5" t="s">
        <v>9084</v>
      </c>
      <c r="E229" s="5" t="s">
        <v>9084</v>
      </c>
      <c r="F229" s="5" t="s">
        <v>9084</v>
      </c>
      <c r="G229" s="5" t="s">
        <v>9946</v>
      </c>
      <c r="H229" s="5" t="s">
        <v>9084</v>
      </c>
      <c r="I229" s="5" t="s">
        <v>9084</v>
      </c>
      <c r="J229" s="5" t="s">
        <v>6881</v>
      </c>
      <c r="K229" s="5" t="s">
        <v>9945</v>
      </c>
      <c r="L229" s="5" t="s">
        <v>9084</v>
      </c>
      <c r="M229" s="5" t="s">
        <v>9084</v>
      </c>
      <c r="N229" s="5" t="s">
        <v>9084</v>
      </c>
      <c r="O229" s="5" t="s">
        <v>9084</v>
      </c>
      <c r="P229" s="5" t="s">
        <v>9084</v>
      </c>
      <c r="Q229" s="5" t="s">
        <v>9084</v>
      </c>
      <c r="R229" s="5" t="s">
        <v>9084</v>
      </c>
      <c r="S229" s="5" t="s">
        <v>9084</v>
      </c>
      <c r="T229" s="5" t="s">
        <v>9084</v>
      </c>
      <c r="U229" s="5" t="s">
        <v>9084</v>
      </c>
      <c r="V229" s="5" t="s">
        <v>9084</v>
      </c>
      <c r="W229" s="5" t="s">
        <v>9944</v>
      </c>
      <c r="X229" s="5" t="s">
        <v>9084</v>
      </c>
      <c r="Y229" s="5" t="s">
        <v>9084</v>
      </c>
      <c r="Z229" s="5" t="s">
        <v>9084</v>
      </c>
      <c r="AA229" s="5" t="s">
        <v>9084</v>
      </c>
      <c r="AB229" s="5" t="s">
        <v>9084</v>
      </c>
      <c r="AC229" s="5" t="s">
        <v>9084</v>
      </c>
      <c r="AD229" s="5" t="s">
        <v>9084</v>
      </c>
      <c r="AE229" s="5" t="s">
        <v>9084</v>
      </c>
      <c r="AF229" s="5" t="s">
        <v>9084</v>
      </c>
      <c r="AG229" s="5" t="s">
        <v>9084</v>
      </c>
      <c r="AH229" s="5" t="s">
        <v>9084</v>
      </c>
      <c r="AI229" s="5" t="s">
        <v>9084</v>
      </c>
      <c r="AJ229" s="5" t="s">
        <v>9084</v>
      </c>
      <c r="AK229" s="5" t="s">
        <v>9084</v>
      </c>
      <c r="AL229" s="5" t="s">
        <v>9084</v>
      </c>
      <c r="AM229" s="5" t="s">
        <v>9084</v>
      </c>
      <c r="AN229" s="5" t="s">
        <v>9084</v>
      </c>
      <c r="AO229" s="5" t="s">
        <v>9084</v>
      </c>
      <c r="AP229" s="5" t="s">
        <v>9943</v>
      </c>
      <c r="AQ229" s="5" t="s">
        <v>9942</v>
      </c>
      <c r="AR229" s="5" t="s">
        <v>9084</v>
      </c>
      <c r="AS229" s="5" t="s">
        <v>9084</v>
      </c>
      <c r="AT229" s="5" t="s">
        <v>9084</v>
      </c>
      <c r="AU229" s="5" t="s">
        <v>9334</v>
      </c>
      <c r="AV229" s="5">
        <v>2022</v>
      </c>
      <c r="AW229" s="5">
        <v>13</v>
      </c>
      <c r="AX229" s="5">
        <v>1</v>
      </c>
      <c r="AY229" s="5" t="s">
        <v>9084</v>
      </c>
      <c r="AZ229" s="5" t="s">
        <v>9084</v>
      </c>
      <c r="BA229" s="5" t="s">
        <v>9084</v>
      </c>
      <c r="BB229" s="5" t="s">
        <v>9084</v>
      </c>
      <c r="BC229" s="5">
        <v>283</v>
      </c>
      <c r="BD229" s="5">
        <v>290</v>
      </c>
      <c r="BE229" s="5" t="s">
        <v>9084</v>
      </c>
      <c r="BF229" s="5" t="s">
        <v>6879</v>
      </c>
      <c r="BG229" s="5" t="str">
        <f>HYPERLINK("http://dx.doi.org/10.4403/jlis.it-12767","http://dx.doi.org/10.4403/jlis.it-12767")</f>
        <v>http://dx.doi.org/10.4403/jlis.it-12767</v>
      </c>
      <c r="BH229" s="5" t="s">
        <v>9084</v>
      </c>
      <c r="BI229" s="5" t="s">
        <v>9084</v>
      </c>
      <c r="BJ229" s="5" t="s">
        <v>9084</v>
      </c>
      <c r="BK229" s="5" t="s">
        <v>9084</v>
      </c>
      <c r="BL229" s="5" t="s">
        <v>9084</v>
      </c>
      <c r="BM229" s="5" t="s">
        <v>9084</v>
      </c>
      <c r="BN229" s="5" t="s">
        <v>9084</v>
      </c>
      <c r="BO229" s="5" t="s">
        <v>9084</v>
      </c>
      <c r="BP229" s="5" t="s">
        <v>9084</v>
      </c>
      <c r="BQ229" s="5" t="s">
        <v>9084</v>
      </c>
      <c r="BR229" s="5" t="s">
        <v>9084</v>
      </c>
      <c r="BS229" s="5" t="s">
        <v>9084</v>
      </c>
      <c r="BT229" s="5" t="s">
        <v>9941</v>
      </c>
      <c r="BU229" s="5" t="str">
        <f>HYPERLINK("https%3A%2F%2Fwww.webofscience.com%2Fwos%2Fwoscc%2Ffull-record%2FWOS:000747917500001","View Full Record in Web of Science")</f>
        <v>View Full Record in Web of Science</v>
      </c>
    </row>
    <row r="230" spans="1:73" x14ac:dyDescent="0.35">
      <c r="A230" s="5" t="s">
        <v>11761</v>
      </c>
      <c r="B230" s="5" t="s">
        <v>9095</v>
      </c>
      <c r="C230" s="5" t="s">
        <v>9940</v>
      </c>
      <c r="D230" s="5" t="s">
        <v>9084</v>
      </c>
      <c r="E230" s="5" t="s">
        <v>9084</v>
      </c>
      <c r="F230" s="5" t="s">
        <v>9084</v>
      </c>
      <c r="G230" s="5" t="s">
        <v>9939</v>
      </c>
      <c r="H230" s="5" t="s">
        <v>9084</v>
      </c>
      <c r="I230" s="5" t="s">
        <v>9084</v>
      </c>
      <c r="J230" s="5" t="s">
        <v>9938</v>
      </c>
      <c r="K230" s="5" t="s">
        <v>9937</v>
      </c>
      <c r="L230" s="5" t="s">
        <v>9084</v>
      </c>
      <c r="M230" s="5" t="s">
        <v>9084</v>
      </c>
      <c r="N230" s="5" t="s">
        <v>9084</v>
      </c>
      <c r="O230" s="5" t="s">
        <v>9084</v>
      </c>
      <c r="P230" s="5" t="s">
        <v>9084</v>
      </c>
      <c r="Q230" s="5" t="s">
        <v>9084</v>
      </c>
      <c r="R230" s="5" t="s">
        <v>9084</v>
      </c>
      <c r="S230" s="5" t="s">
        <v>9084</v>
      </c>
      <c r="T230" s="5" t="s">
        <v>9084</v>
      </c>
      <c r="U230" s="5" t="s">
        <v>9084</v>
      </c>
      <c r="V230" s="5" t="s">
        <v>9084</v>
      </c>
      <c r="W230" s="5" t="s">
        <v>9936</v>
      </c>
      <c r="X230" s="5" t="s">
        <v>9084</v>
      </c>
      <c r="Y230" s="5" t="s">
        <v>9084</v>
      </c>
      <c r="Z230" s="5" t="s">
        <v>9084</v>
      </c>
      <c r="AA230" s="5" t="s">
        <v>9084</v>
      </c>
      <c r="AB230" s="5" t="s">
        <v>9935</v>
      </c>
      <c r="AC230" s="5" t="s">
        <v>9934</v>
      </c>
      <c r="AD230" s="5" t="s">
        <v>9084</v>
      </c>
      <c r="AE230" s="5" t="s">
        <v>9084</v>
      </c>
      <c r="AF230" s="5" t="s">
        <v>9084</v>
      </c>
      <c r="AG230" s="5" t="s">
        <v>9084</v>
      </c>
      <c r="AH230" s="5" t="s">
        <v>9084</v>
      </c>
      <c r="AI230" s="5" t="s">
        <v>9084</v>
      </c>
      <c r="AJ230" s="5" t="s">
        <v>9084</v>
      </c>
      <c r="AK230" s="5" t="s">
        <v>9084</v>
      </c>
      <c r="AL230" s="5" t="s">
        <v>9084</v>
      </c>
      <c r="AM230" s="5" t="s">
        <v>9084</v>
      </c>
      <c r="AN230" s="5" t="s">
        <v>9084</v>
      </c>
      <c r="AO230" s="5" t="s">
        <v>9084</v>
      </c>
      <c r="AP230" s="5" t="s">
        <v>9933</v>
      </c>
      <c r="AQ230" s="5" t="s">
        <v>9932</v>
      </c>
      <c r="AR230" s="5" t="s">
        <v>9084</v>
      </c>
      <c r="AS230" s="5" t="s">
        <v>9084</v>
      </c>
      <c r="AT230" s="5" t="s">
        <v>9084</v>
      </c>
      <c r="AU230" s="5" t="s">
        <v>9931</v>
      </c>
      <c r="AV230" s="5">
        <v>2023</v>
      </c>
      <c r="AW230" s="5" t="s">
        <v>9084</v>
      </c>
      <c r="AX230" s="5" t="s">
        <v>9084</v>
      </c>
      <c r="AY230" s="5" t="s">
        <v>9084</v>
      </c>
      <c r="AZ230" s="5" t="s">
        <v>9084</v>
      </c>
      <c r="BA230" s="5" t="s">
        <v>9084</v>
      </c>
      <c r="BB230" s="5" t="s">
        <v>9084</v>
      </c>
      <c r="BC230" s="5" t="s">
        <v>9084</v>
      </c>
      <c r="BD230" s="5" t="s">
        <v>9084</v>
      </c>
      <c r="BE230" s="5" t="s">
        <v>9084</v>
      </c>
      <c r="BF230" s="5" t="s">
        <v>7497</v>
      </c>
      <c r="BG230" s="5" t="str">
        <f>HYPERLINK("http://dx.doi.org/10.1080/09537325.2023.2293850","http://dx.doi.org/10.1080/09537325.2023.2293850")</f>
        <v>http://dx.doi.org/10.1080/09537325.2023.2293850</v>
      </c>
      <c r="BH230" s="5" t="s">
        <v>9084</v>
      </c>
      <c r="BI230" s="5" t="s">
        <v>9843</v>
      </c>
      <c r="BJ230" s="5" t="s">
        <v>9084</v>
      </c>
      <c r="BK230" s="5" t="s">
        <v>9084</v>
      </c>
      <c r="BL230" s="5" t="s">
        <v>9084</v>
      </c>
      <c r="BM230" s="5" t="s">
        <v>9084</v>
      </c>
      <c r="BN230" s="5" t="s">
        <v>9084</v>
      </c>
      <c r="BO230" s="5" t="s">
        <v>9084</v>
      </c>
      <c r="BP230" s="5" t="s">
        <v>9084</v>
      </c>
      <c r="BQ230" s="5" t="s">
        <v>9084</v>
      </c>
      <c r="BR230" s="5" t="s">
        <v>9084</v>
      </c>
      <c r="BS230" s="5" t="s">
        <v>9084</v>
      </c>
      <c r="BT230" s="5" t="s">
        <v>9930</v>
      </c>
      <c r="BU230" s="5" t="str">
        <f>HYPERLINK("https%3A%2F%2Fwww.webofscience.com%2Fwos%2Fwoscc%2Ffull-record%2FWOS:001124689300001","View Full Record in Web of Science")</f>
        <v>View Full Record in Web of Science</v>
      </c>
    </row>
    <row r="231" spans="1:73" x14ac:dyDescent="0.35">
      <c r="A231" s="5" t="s">
        <v>11761</v>
      </c>
      <c r="B231" s="5" t="s">
        <v>9095</v>
      </c>
      <c r="C231" s="5" t="s">
        <v>9929</v>
      </c>
      <c r="D231" s="5" t="s">
        <v>9084</v>
      </c>
      <c r="E231" s="5" t="s">
        <v>9084</v>
      </c>
      <c r="F231" s="5" t="s">
        <v>9084</v>
      </c>
      <c r="G231" s="5" t="s">
        <v>9928</v>
      </c>
      <c r="H231" s="5" t="s">
        <v>9084</v>
      </c>
      <c r="I231" s="5" t="s">
        <v>9084</v>
      </c>
      <c r="J231" s="5" t="s">
        <v>9927</v>
      </c>
      <c r="K231" s="5" t="s">
        <v>9926</v>
      </c>
      <c r="L231" s="5" t="s">
        <v>9084</v>
      </c>
      <c r="M231" s="5" t="s">
        <v>9084</v>
      </c>
      <c r="N231" s="5" t="s">
        <v>9084</v>
      </c>
      <c r="O231" s="5" t="s">
        <v>9084</v>
      </c>
      <c r="P231" s="5" t="s">
        <v>9084</v>
      </c>
      <c r="Q231" s="5" t="s">
        <v>9084</v>
      </c>
      <c r="R231" s="5" t="s">
        <v>9084</v>
      </c>
      <c r="S231" s="5" t="s">
        <v>9084</v>
      </c>
      <c r="T231" s="5" t="s">
        <v>9084</v>
      </c>
      <c r="U231" s="5" t="s">
        <v>9084</v>
      </c>
      <c r="V231" s="5" t="s">
        <v>9084</v>
      </c>
      <c r="W231" s="5" t="s">
        <v>9925</v>
      </c>
      <c r="X231" s="5" t="s">
        <v>9084</v>
      </c>
      <c r="Y231" s="5" t="s">
        <v>9084</v>
      </c>
      <c r="Z231" s="5" t="s">
        <v>9084</v>
      </c>
      <c r="AA231" s="5" t="s">
        <v>9084</v>
      </c>
      <c r="AB231" s="5" t="s">
        <v>9084</v>
      </c>
      <c r="AC231" s="5" t="s">
        <v>9924</v>
      </c>
      <c r="AD231" s="5" t="s">
        <v>9084</v>
      </c>
      <c r="AE231" s="5" t="s">
        <v>9084</v>
      </c>
      <c r="AF231" s="5" t="s">
        <v>9084</v>
      </c>
      <c r="AG231" s="5" t="s">
        <v>9084</v>
      </c>
      <c r="AH231" s="5" t="s">
        <v>9084</v>
      </c>
      <c r="AI231" s="5" t="s">
        <v>9084</v>
      </c>
      <c r="AJ231" s="5" t="s">
        <v>9084</v>
      </c>
      <c r="AK231" s="5" t="s">
        <v>9084</v>
      </c>
      <c r="AL231" s="5" t="s">
        <v>9084</v>
      </c>
      <c r="AM231" s="5" t="s">
        <v>9084</v>
      </c>
      <c r="AN231" s="5" t="s">
        <v>9084</v>
      </c>
      <c r="AO231" s="5" t="s">
        <v>9084</v>
      </c>
      <c r="AP231" s="5" t="s">
        <v>9923</v>
      </c>
      <c r="AQ231" s="5" t="s">
        <v>9922</v>
      </c>
      <c r="AR231" s="5" t="s">
        <v>9084</v>
      </c>
      <c r="AS231" s="5" t="s">
        <v>9084</v>
      </c>
      <c r="AT231" s="5" t="s">
        <v>9084</v>
      </c>
      <c r="AU231" s="5" t="s">
        <v>9921</v>
      </c>
      <c r="AV231" s="5">
        <v>2022</v>
      </c>
      <c r="AW231" s="5">
        <v>74</v>
      </c>
      <c r="AX231" s="5">
        <v>3</v>
      </c>
      <c r="AY231" s="5" t="s">
        <v>9084</v>
      </c>
      <c r="AZ231" s="5" t="s">
        <v>9084</v>
      </c>
      <c r="BA231" s="5" t="s">
        <v>9084</v>
      </c>
      <c r="BB231" s="5" t="s">
        <v>9084</v>
      </c>
      <c r="BC231" s="5">
        <v>458</v>
      </c>
      <c r="BD231" s="5">
        <v>494</v>
      </c>
      <c r="BE231" s="5" t="s">
        <v>9084</v>
      </c>
      <c r="BF231" s="5" t="s">
        <v>7726</v>
      </c>
      <c r="BG231" s="5" t="str">
        <f>HYPERLINK("http://dx.doi.org/10.1108/AJIM-07-2021-0186","http://dx.doi.org/10.1108/AJIM-07-2021-0186")</f>
        <v>http://dx.doi.org/10.1108/AJIM-07-2021-0186</v>
      </c>
      <c r="BH231" s="5" t="s">
        <v>9084</v>
      </c>
      <c r="BI231" s="5" t="s">
        <v>9920</v>
      </c>
      <c r="BJ231" s="5" t="s">
        <v>9084</v>
      </c>
      <c r="BK231" s="5" t="s">
        <v>9084</v>
      </c>
      <c r="BL231" s="5" t="s">
        <v>9084</v>
      </c>
      <c r="BM231" s="5" t="s">
        <v>9084</v>
      </c>
      <c r="BN231" s="5" t="s">
        <v>9084</v>
      </c>
      <c r="BO231" s="5" t="s">
        <v>9084</v>
      </c>
      <c r="BP231" s="5" t="s">
        <v>9084</v>
      </c>
      <c r="BQ231" s="5" t="s">
        <v>9084</v>
      </c>
      <c r="BR231" s="5" t="s">
        <v>9084</v>
      </c>
      <c r="BS231" s="5" t="s">
        <v>9084</v>
      </c>
      <c r="BT231" s="5" t="s">
        <v>9919</v>
      </c>
      <c r="BU231" s="5" t="str">
        <f>HYPERLINK("https%3A%2F%2Fwww.webofscience.com%2Fwos%2Fwoscc%2Ffull-record%2FWOS:000751529600001","View Full Record in Web of Science")</f>
        <v>View Full Record in Web of Science</v>
      </c>
    </row>
    <row r="232" spans="1:73" x14ac:dyDescent="0.35">
      <c r="A232" s="5" t="s">
        <v>11761</v>
      </c>
      <c r="B232" s="5" t="s">
        <v>9095</v>
      </c>
      <c r="C232" s="5" t="s">
        <v>9918</v>
      </c>
      <c r="D232" s="5" t="s">
        <v>9084</v>
      </c>
      <c r="E232" s="5" t="s">
        <v>9084</v>
      </c>
      <c r="F232" s="5" t="s">
        <v>9084</v>
      </c>
      <c r="G232" s="5" t="s">
        <v>9917</v>
      </c>
      <c r="H232" s="5" t="s">
        <v>9084</v>
      </c>
      <c r="I232" s="5" t="s">
        <v>9084</v>
      </c>
      <c r="J232" s="5" t="s">
        <v>9916</v>
      </c>
      <c r="K232" s="5" t="s">
        <v>9915</v>
      </c>
      <c r="L232" s="5" t="s">
        <v>9084</v>
      </c>
      <c r="M232" s="5" t="s">
        <v>9084</v>
      </c>
      <c r="N232" s="5" t="s">
        <v>9084</v>
      </c>
      <c r="O232" s="5" t="s">
        <v>9084</v>
      </c>
      <c r="P232" s="5" t="s">
        <v>9084</v>
      </c>
      <c r="Q232" s="5" t="s">
        <v>9084</v>
      </c>
      <c r="R232" s="5" t="s">
        <v>9084</v>
      </c>
      <c r="S232" s="5" t="s">
        <v>9084</v>
      </c>
      <c r="T232" s="5" t="s">
        <v>9084</v>
      </c>
      <c r="U232" s="5" t="s">
        <v>9084</v>
      </c>
      <c r="V232" s="5" t="s">
        <v>9084</v>
      </c>
      <c r="W232" s="5" t="s">
        <v>9914</v>
      </c>
      <c r="X232" s="5" t="s">
        <v>9084</v>
      </c>
      <c r="Y232" s="5" t="s">
        <v>9084</v>
      </c>
      <c r="Z232" s="5" t="s">
        <v>9084</v>
      </c>
      <c r="AA232" s="5" t="s">
        <v>9084</v>
      </c>
      <c r="AB232" s="5" t="s">
        <v>9084</v>
      </c>
      <c r="AC232" s="5" t="s">
        <v>9913</v>
      </c>
      <c r="AD232" s="5" t="s">
        <v>9084</v>
      </c>
      <c r="AE232" s="5" t="s">
        <v>9084</v>
      </c>
      <c r="AF232" s="5" t="s">
        <v>9084</v>
      </c>
      <c r="AG232" s="5" t="s">
        <v>9084</v>
      </c>
      <c r="AH232" s="5" t="s">
        <v>9084</v>
      </c>
      <c r="AI232" s="5" t="s">
        <v>9084</v>
      </c>
      <c r="AJ232" s="5" t="s">
        <v>9084</v>
      </c>
      <c r="AK232" s="5" t="s">
        <v>9084</v>
      </c>
      <c r="AL232" s="5" t="s">
        <v>9084</v>
      </c>
      <c r="AM232" s="5" t="s">
        <v>9084</v>
      </c>
      <c r="AN232" s="5" t="s">
        <v>9084</v>
      </c>
      <c r="AO232" s="5" t="s">
        <v>9084</v>
      </c>
      <c r="AP232" s="5" t="s">
        <v>9912</v>
      </c>
      <c r="AQ232" s="5" t="s">
        <v>9911</v>
      </c>
      <c r="AR232" s="5" t="s">
        <v>9084</v>
      </c>
      <c r="AS232" s="5" t="s">
        <v>9084</v>
      </c>
      <c r="AT232" s="5" t="s">
        <v>9084</v>
      </c>
      <c r="AU232" s="5" t="s">
        <v>9151</v>
      </c>
      <c r="AV232" s="5">
        <v>2019</v>
      </c>
      <c r="AW232" s="5">
        <v>9</v>
      </c>
      <c r="AX232" s="5">
        <v>4</v>
      </c>
      <c r="AY232" s="5" t="s">
        <v>9084</v>
      </c>
      <c r="AZ232" s="5" t="s">
        <v>9084</v>
      </c>
      <c r="BA232" s="5" t="s">
        <v>9084</v>
      </c>
      <c r="BB232" s="5" t="s">
        <v>9084</v>
      </c>
      <c r="BC232" s="5">
        <v>293</v>
      </c>
      <c r="BD232" s="5">
        <v>302</v>
      </c>
      <c r="BE232" s="5" t="s">
        <v>9084</v>
      </c>
      <c r="BF232" s="5" t="s">
        <v>6390</v>
      </c>
      <c r="BG232" s="5" t="str">
        <f>HYPERLINK("http://dx.doi.org/10.2478/jaiscr-2019-0010","http://dx.doi.org/10.2478/jaiscr-2019-0010")</f>
        <v>http://dx.doi.org/10.2478/jaiscr-2019-0010</v>
      </c>
      <c r="BH232" s="5" t="s">
        <v>9084</v>
      </c>
      <c r="BI232" s="5" t="s">
        <v>9084</v>
      </c>
      <c r="BJ232" s="5" t="s">
        <v>9084</v>
      </c>
      <c r="BK232" s="5" t="s">
        <v>9084</v>
      </c>
      <c r="BL232" s="5" t="s">
        <v>9084</v>
      </c>
      <c r="BM232" s="5" t="s">
        <v>9084</v>
      </c>
      <c r="BN232" s="5" t="s">
        <v>9084</v>
      </c>
      <c r="BO232" s="5" t="s">
        <v>9084</v>
      </c>
      <c r="BP232" s="5" t="s">
        <v>9084</v>
      </c>
      <c r="BQ232" s="5" t="s">
        <v>9084</v>
      </c>
      <c r="BR232" s="5" t="s">
        <v>9084</v>
      </c>
      <c r="BS232" s="5" t="s">
        <v>9084</v>
      </c>
      <c r="BT232" s="5" t="s">
        <v>9910</v>
      </c>
      <c r="BU232" s="5" t="str">
        <f>HYPERLINK("https%3A%2F%2Fwww.webofscience.com%2Fwos%2Fwoscc%2Ffull-record%2FWOS:000486918800005","View Full Record in Web of Science")</f>
        <v>View Full Record in Web of Science</v>
      </c>
    </row>
    <row r="233" spans="1:73" x14ac:dyDescent="0.35">
      <c r="A233" s="5" t="s">
        <v>11761</v>
      </c>
      <c r="B233" s="5" t="s">
        <v>9095</v>
      </c>
      <c r="C233" s="5" t="s">
        <v>9909</v>
      </c>
      <c r="D233" s="5" t="s">
        <v>9084</v>
      </c>
      <c r="E233" s="5" t="s">
        <v>9084</v>
      </c>
      <c r="F233" s="5" t="s">
        <v>9084</v>
      </c>
      <c r="G233" s="5" t="s">
        <v>4788</v>
      </c>
      <c r="H233" s="5" t="s">
        <v>9084</v>
      </c>
      <c r="I233" s="5" t="s">
        <v>9084</v>
      </c>
      <c r="J233" s="5" t="s">
        <v>9908</v>
      </c>
      <c r="K233" s="5" t="s">
        <v>9907</v>
      </c>
      <c r="L233" s="5" t="s">
        <v>9084</v>
      </c>
      <c r="M233" s="5" t="s">
        <v>9084</v>
      </c>
      <c r="N233" s="5" t="s">
        <v>9084</v>
      </c>
      <c r="O233" s="5" t="s">
        <v>9084</v>
      </c>
      <c r="P233" s="5" t="s">
        <v>9084</v>
      </c>
      <c r="Q233" s="5" t="s">
        <v>9084</v>
      </c>
      <c r="R233" s="5" t="s">
        <v>9084</v>
      </c>
      <c r="S233" s="5" t="s">
        <v>9084</v>
      </c>
      <c r="T233" s="5" t="s">
        <v>9084</v>
      </c>
      <c r="U233" s="5" t="s">
        <v>9084</v>
      </c>
      <c r="V233" s="5" t="s">
        <v>9084</v>
      </c>
      <c r="W233" s="5" t="s">
        <v>9906</v>
      </c>
      <c r="X233" s="5" t="s">
        <v>9084</v>
      </c>
      <c r="Y233" s="5" t="s">
        <v>9084</v>
      </c>
      <c r="Z233" s="5" t="s">
        <v>9084</v>
      </c>
      <c r="AA233" s="5" t="s">
        <v>9084</v>
      </c>
      <c r="AB233" s="5" t="s">
        <v>9084</v>
      </c>
      <c r="AC233" s="5" t="s">
        <v>9084</v>
      </c>
      <c r="AD233" s="5" t="s">
        <v>9084</v>
      </c>
      <c r="AE233" s="5" t="s">
        <v>9084</v>
      </c>
      <c r="AF233" s="5" t="s">
        <v>9084</v>
      </c>
      <c r="AG233" s="5" t="s">
        <v>9084</v>
      </c>
      <c r="AH233" s="5" t="s">
        <v>9084</v>
      </c>
      <c r="AI233" s="5" t="s">
        <v>9084</v>
      </c>
      <c r="AJ233" s="5" t="s">
        <v>9084</v>
      </c>
      <c r="AK233" s="5" t="s">
        <v>9084</v>
      </c>
      <c r="AL233" s="5" t="s">
        <v>9084</v>
      </c>
      <c r="AM233" s="5" t="s">
        <v>9084</v>
      </c>
      <c r="AN233" s="5" t="s">
        <v>9084</v>
      </c>
      <c r="AO233" s="5" t="s">
        <v>9084</v>
      </c>
      <c r="AP233" s="5" t="s">
        <v>9905</v>
      </c>
      <c r="AQ233" s="5" t="s">
        <v>9904</v>
      </c>
      <c r="AR233" s="5" t="s">
        <v>9084</v>
      </c>
      <c r="AS233" s="5" t="s">
        <v>9084</v>
      </c>
      <c r="AT233" s="5" t="s">
        <v>9084</v>
      </c>
      <c r="AU233" s="5" t="s">
        <v>9536</v>
      </c>
      <c r="AV233" s="5">
        <v>2024</v>
      </c>
      <c r="AW233" s="5">
        <v>76</v>
      </c>
      <c r="AX233" s="5" t="s">
        <v>9084</v>
      </c>
      <c r="AY233" s="5" t="s">
        <v>9084</v>
      </c>
      <c r="AZ233" s="5" t="s">
        <v>9084</v>
      </c>
      <c r="BA233" s="5" t="s">
        <v>9084</v>
      </c>
      <c r="BB233" s="5" t="s">
        <v>9084</v>
      </c>
      <c r="BC233" s="5" t="s">
        <v>9084</v>
      </c>
      <c r="BD233" s="5" t="s">
        <v>9084</v>
      </c>
      <c r="BE233" s="5">
        <v>102457</v>
      </c>
      <c r="BF233" s="5" t="s">
        <v>8356</v>
      </c>
      <c r="BG233" s="5" t="str">
        <f>HYPERLINK("http://dx.doi.org/10.1016/j.techsoc.2024.102457","http://dx.doi.org/10.1016/j.techsoc.2024.102457")</f>
        <v>http://dx.doi.org/10.1016/j.techsoc.2024.102457</v>
      </c>
      <c r="BH233" s="5" t="s">
        <v>9084</v>
      </c>
      <c r="BI233" s="5" t="s">
        <v>9903</v>
      </c>
      <c r="BJ233" s="5" t="s">
        <v>9084</v>
      </c>
      <c r="BK233" s="5" t="s">
        <v>9084</v>
      </c>
      <c r="BL233" s="5" t="s">
        <v>9084</v>
      </c>
      <c r="BM233" s="5" t="s">
        <v>9084</v>
      </c>
      <c r="BN233" s="5" t="s">
        <v>9084</v>
      </c>
      <c r="BO233" s="5" t="s">
        <v>9084</v>
      </c>
      <c r="BP233" s="5" t="s">
        <v>9084</v>
      </c>
      <c r="BQ233" s="5" t="s">
        <v>9084</v>
      </c>
      <c r="BR233" s="5" t="s">
        <v>9084</v>
      </c>
      <c r="BS233" s="5" t="s">
        <v>9084</v>
      </c>
      <c r="BT233" s="5" t="s">
        <v>9902</v>
      </c>
      <c r="BU233" s="5" t="str">
        <f>HYPERLINK("https%3A%2F%2Fwww.webofscience.com%2Fwos%2Fwoscc%2Ffull-record%2FWOS:001162224900001","View Full Record in Web of Science")</f>
        <v>View Full Record in Web of Science</v>
      </c>
    </row>
    <row r="234" spans="1:73" x14ac:dyDescent="0.35">
      <c r="A234" s="5" t="s">
        <v>11761</v>
      </c>
      <c r="B234" s="5" t="s">
        <v>9095</v>
      </c>
      <c r="C234" s="5" t="s">
        <v>9901</v>
      </c>
      <c r="D234" s="5" t="s">
        <v>9084</v>
      </c>
      <c r="E234" s="5" t="s">
        <v>9084</v>
      </c>
      <c r="F234" s="5" t="s">
        <v>9084</v>
      </c>
      <c r="G234" s="5" t="s">
        <v>9900</v>
      </c>
      <c r="H234" s="5" t="s">
        <v>9084</v>
      </c>
      <c r="I234" s="5" t="s">
        <v>9084</v>
      </c>
      <c r="J234" s="5" t="s">
        <v>8940</v>
      </c>
      <c r="K234" s="5" t="s">
        <v>9899</v>
      </c>
      <c r="L234" s="5" t="s">
        <v>9084</v>
      </c>
      <c r="M234" s="5" t="s">
        <v>9084</v>
      </c>
      <c r="N234" s="5" t="s">
        <v>9084</v>
      </c>
      <c r="O234" s="5" t="s">
        <v>9084</v>
      </c>
      <c r="P234" s="5" t="s">
        <v>9084</v>
      </c>
      <c r="Q234" s="5" t="s">
        <v>9084</v>
      </c>
      <c r="R234" s="5" t="s">
        <v>9084</v>
      </c>
      <c r="S234" s="5" t="s">
        <v>9084</v>
      </c>
      <c r="T234" s="5" t="s">
        <v>9084</v>
      </c>
      <c r="U234" s="5" t="s">
        <v>9084</v>
      </c>
      <c r="V234" s="5" t="s">
        <v>9084</v>
      </c>
      <c r="W234" s="5" t="s">
        <v>9898</v>
      </c>
      <c r="X234" s="5" t="s">
        <v>9084</v>
      </c>
      <c r="Y234" s="5" t="s">
        <v>9084</v>
      </c>
      <c r="Z234" s="5" t="s">
        <v>9084</v>
      </c>
      <c r="AA234" s="5" t="s">
        <v>9084</v>
      </c>
      <c r="AB234" s="5" t="s">
        <v>9897</v>
      </c>
      <c r="AC234" s="5" t="s">
        <v>9896</v>
      </c>
      <c r="AD234" s="5" t="s">
        <v>9084</v>
      </c>
      <c r="AE234" s="5" t="s">
        <v>9084</v>
      </c>
      <c r="AF234" s="5" t="s">
        <v>9084</v>
      </c>
      <c r="AG234" s="5" t="s">
        <v>9084</v>
      </c>
      <c r="AH234" s="5" t="s">
        <v>9084</v>
      </c>
      <c r="AI234" s="5" t="s">
        <v>9084</v>
      </c>
      <c r="AJ234" s="5" t="s">
        <v>9084</v>
      </c>
      <c r="AK234" s="5" t="s">
        <v>9084</v>
      </c>
      <c r="AL234" s="5" t="s">
        <v>9084</v>
      </c>
      <c r="AM234" s="5" t="s">
        <v>9084</v>
      </c>
      <c r="AN234" s="5" t="s">
        <v>9084</v>
      </c>
      <c r="AO234" s="5" t="s">
        <v>9084</v>
      </c>
      <c r="AP234" s="5" t="s">
        <v>9084</v>
      </c>
      <c r="AQ234" s="5" t="s">
        <v>9895</v>
      </c>
      <c r="AR234" s="5" t="s">
        <v>9084</v>
      </c>
      <c r="AS234" s="5" t="s">
        <v>9084</v>
      </c>
      <c r="AT234" s="5" t="s">
        <v>9084</v>
      </c>
      <c r="AU234" s="5" t="s">
        <v>9151</v>
      </c>
      <c r="AV234" s="5">
        <v>2024</v>
      </c>
      <c r="AW234" s="5">
        <v>16</v>
      </c>
      <c r="AX234" s="5">
        <v>20</v>
      </c>
      <c r="AY234" s="5" t="s">
        <v>9084</v>
      </c>
      <c r="AZ234" s="5" t="s">
        <v>9084</v>
      </c>
      <c r="BA234" s="5" t="s">
        <v>9084</v>
      </c>
      <c r="BB234" s="5" t="s">
        <v>9084</v>
      </c>
      <c r="BC234" s="5" t="s">
        <v>9084</v>
      </c>
      <c r="BD234" s="5" t="s">
        <v>9084</v>
      </c>
      <c r="BE234" s="5">
        <v>3824</v>
      </c>
      <c r="BF234" s="5" t="s">
        <v>8938</v>
      </c>
      <c r="BG234" s="5" t="str">
        <f>HYPERLINK("http://dx.doi.org/10.3390/rs16203824","http://dx.doi.org/10.3390/rs16203824")</f>
        <v>http://dx.doi.org/10.3390/rs16203824</v>
      </c>
      <c r="BH234" s="5" t="s">
        <v>9084</v>
      </c>
      <c r="BI234" s="5" t="s">
        <v>9084</v>
      </c>
      <c r="BJ234" s="5" t="s">
        <v>9084</v>
      </c>
      <c r="BK234" s="5" t="s">
        <v>9084</v>
      </c>
      <c r="BL234" s="5" t="s">
        <v>9084</v>
      </c>
      <c r="BM234" s="5" t="s">
        <v>9084</v>
      </c>
      <c r="BN234" s="5" t="s">
        <v>9084</v>
      </c>
      <c r="BO234" s="5" t="s">
        <v>9084</v>
      </c>
      <c r="BP234" s="5" t="s">
        <v>9084</v>
      </c>
      <c r="BQ234" s="5" t="s">
        <v>9084</v>
      </c>
      <c r="BR234" s="5" t="s">
        <v>9084</v>
      </c>
      <c r="BS234" s="5" t="s">
        <v>9084</v>
      </c>
      <c r="BT234" s="5" t="s">
        <v>9894</v>
      </c>
      <c r="BU234" s="5" t="str">
        <f>HYPERLINK("https%3A%2F%2Fwww.webofscience.com%2Fwos%2Fwoscc%2Ffull-record%2FWOS:001341670800001","View Full Record in Web of Science")</f>
        <v>View Full Record in Web of Science</v>
      </c>
    </row>
    <row r="235" spans="1:73" x14ac:dyDescent="0.35">
      <c r="A235" s="5" t="s">
        <v>11761</v>
      </c>
      <c r="B235" s="5" t="s">
        <v>9095</v>
      </c>
      <c r="C235" s="5" t="s">
        <v>9893</v>
      </c>
      <c r="D235" s="5" t="s">
        <v>9084</v>
      </c>
      <c r="E235" s="5" t="s">
        <v>9084</v>
      </c>
      <c r="F235" s="5" t="s">
        <v>9084</v>
      </c>
      <c r="G235" s="5" t="s">
        <v>9892</v>
      </c>
      <c r="H235" s="5" t="s">
        <v>9084</v>
      </c>
      <c r="I235" s="5" t="s">
        <v>9084</v>
      </c>
      <c r="J235" s="5" t="s">
        <v>2646</v>
      </c>
      <c r="K235" s="5" t="s">
        <v>9891</v>
      </c>
      <c r="L235" s="5" t="s">
        <v>9084</v>
      </c>
      <c r="M235" s="5" t="s">
        <v>9084</v>
      </c>
      <c r="N235" s="5" t="s">
        <v>9084</v>
      </c>
      <c r="O235" s="5" t="s">
        <v>9084</v>
      </c>
      <c r="P235" s="5" t="s">
        <v>9084</v>
      </c>
      <c r="Q235" s="5" t="s">
        <v>9084</v>
      </c>
      <c r="R235" s="5" t="s">
        <v>9084</v>
      </c>
      <c r="S235" s="5" t="s">
        <v>9084</v>
      </c>
      <c r="T235" s="5" t="s">
        <v>9084</v>
      </c>
      <c r="U235" s="5" t="s">
        <v>9084</v>
      </c>
      <c r="V235" s="5" t="s">
        <v>9084</v>
      </c>
      <c r="W235" s="5" t="s">
        <v>9890</v>
      </c>
      <c r="X235" s="5" t="s">
        <v>9084</v>
      </c>
      <c r="Y235" s="5" t="s">
        <v>9084</v>
      </c>
      <c r="Z235" s="5" t="s">
        <v>9084</v>
      </c>
      <c r="AA235" s="5" t="s">
        <v>9084</v>
      </c>
      <c r="AB235" s="5" t="s">
        <v>9889</v>
      </c>
      <c r="AC235" s="5" t="s">
        <v>9888</v>
      </c>
      <c r="AD235" s="5" t="s">
        <v>9084</v>
      </c>
      <c r="AE235" s="5" t="s">
        <v>9084</v>
      </c>
      <c r="AF235" s="5" t="s">
        <v>9084</v>
      </c>
      <c r="AG235" s="5" t="s">
        <v>9084</v>
      </c>
      <c r="AH235" s="5" t="s">
        <v>9084</v>
      </c>
      <c r="AI235" s="5" t="s">
        <v>9084</v>
      </c>
      <c r="AJ235" s="5" t="s">
        <v>9084</v>
      </c>
      <c r="AK235" s="5" t="s">
        <v>9084</v>
      </c>
      <c r="AL235" s="5" t="s">
        <v>9084</v>
      </c>
      <c r="AM235" s="5" t="s">
        <v>9084</v>
      </c>
      <c r="AN235" s="5" t="s">
        <v>9084</v>
      </c>
      <c r="AO235" s="5" t="s">
        <v>9084</v>
      </c>
      <c r="AP235" s="5" t="s">
        <v>9887</v>
      </c>
      <c r="AQ235" s="5" t="s">
        <v>9886</v>
      </c>
      <c r="AR235" s="5" t="s">
        <v>9084</v>
      </c>
      <c r="AS235" s="5" t="s">
        <v>9084</v>
      </c>
      <c r="AT235" s="5" t="s">
        <v>9084</v>
      </c>
      <c r="AU235" s="5" t="s">
        <v>9151</v>
      </c>
      <c r="AV235" s="5">
        <v>2023</v>
      </c>
      <c r="AW235" s="5">
        <v>72</v>
      </c>
      <c r="AX235" s="5" t="s">
        <v>9084</v>
      </c>
      <c r="AY235" s="5" t="s">
        <v>9084</v>
      </c>
      <c r="AZ235" s="5" t="s">
        <v>9084</v>
      </c>
      <c r="BA235" s="5" t="s">
        <v>9084</v>
      </c>
      <c r="BB235" s="5" t="s">
        <v>9084</v>
      </c>
      <c r="BC235" s="5" t="s">
        <v>9084</v>
      </c>
      <c r="BD235" s="5" t="s">
        <v>9084</v>
      </c>
      <c r="BE235" s="5">
        <v>102664</v>
      </c>
      <c r="BF235" s="5" t="s">
        <v>8897</v>
      </c>
      <c r="BG235" s="5" t="str">
        <f>HYPERLINK("http://dx.doi.org/10.1016/j.ijinfomgt.2023.102664","http://dx.doi.org/10.1016/j.ijinfomgt.2023.102664")</f>
        <v>http://dx.doi.org/10.1016/j.ijinfomgt.2023.102664</v>
      </c>
      <c r="BH235" s="5" t="s">
        <v>9084</v>
      </c>
      <c r="BI235" s="5" t="s">
        <v>9885</v>
      </c>
      <c r="BJ235" s="5" t="s">
        <v>9084</v>
      </c>
      <c r="BK235" s="5" t="s">
        <v>9084</v>
      </c>
      <c r="BL235" s="5" t="s">
        <v>9084</v>
      </c>
      <c r="BM235" s="5" t="s">
        <v>9084</v>
      </c>
      <c r="BN235" s="5" t="s">
        <v>9084</v>
      </c>
      <c r="BO235" s="5" t="s">
        <v>9084</v>
      </c>
      <c r="BP235" s="5" t="s">
        <v>9084</v>
      </c>
      <c r="BQ235" s="5" t="s">
        <v>9084</v>
      </c>
      <c r="BR235" s="5" t="s">
        <v>9084</v>
      </c>
      <c r="BS235" s="5" t="s">
        <v>9084</v>
      </c>
      <c r="BT235" s="5" t="s">
        <v>9884</v>
      </c>
      <c r="BU235" s="5" t="str">
        <f>HYPERLINK("https%3A%2F%2Fwww.webofscience.com%2Fwos%2Fwoscc%2Ffull-record%2FWOS:001060870300001","View Full Record in Web of Science")</f>
        <v>View Full Record in Web of Science</v>
      </c>
    </row>
    <row r="236" spans="1:73" x14ac:dyDescent="0.35">
      <c r="A236" s="5" t="s">
        <v>11761</v>
      </c>
      <c r="B236" s="5" t="s">
        <v>9095</v>
      </c>
      <c r="C236" s="5" t="s">
        <v>9883</v>
      </c>
      <c r="D236" s="5" t="s">
        <v>9084</v>
      </c>
      <c r="E236" s="5" t="s">
        <v>9084</v>
      </c>
      <c r="F236" s="5" t="s">
        <v>9084</v>
      </c>
      <c r="G236" s="5" t="s">
        <v>9882</v>
      </c>
      <c r="H236" s="5" t="s">
        <v>9084</v>
      </c>
      <c r="I236" s="5" t="s">
        <v>9084</v>
      </c>
      <c r="J236" s="5" t="s">
        <v>9881</v>
      </c>
      <c r="K236" s="5" t="s">
        <v>9307</v>
      </c>
      <c r="L236" s="5" t="s">
        <v>9084</v>
      </c>
      <c r="M236" s="5" t="s">
        <v>9084</v>
      </c>
      <c r="N236" s="5" t="s">
        <v>9084</v>
      </c>
      <c r="O236" s="5" t="s">
        <v>9084</v>
      </c>
      <c r="P236" s="5" t="s">
        <v>9084</v>
      </c>
      <c r="Q236" s="5" t="s">
        <v>9084</v>
      </c>
      <c r="R236" s="5" t="s">
        <v>9084</v>
      </c>
      <c r="S236" s="5" t="s">
        <v>9084</v>
      </c>
      <c r="T236" s="5" t="s">
        <v>9084</v>
      </c>
      <c r="U236" s="5" t="s">
        <v>9084</v>
      </c>
      <c r="V236" s="5" t="s">
        <v>9084</v>
      </c>
      <c r="W236" s="5" t="s">
        <v>9880</v>
      </c>
      <c r="X236" s="5" t="s">
        <v>9084</v>
      </c>
      <c r="Y236" s="5" t="s">
        <v>9084</v>
      </c>
      <c r="Z236" s="5" t="s">
        <v>9084</v>
      </c>
      <c r="AA236" s="5" t="s">
        <v>9084</v>
      </c>
      <c r="AB236" s="5" t="s">
        <v>9879</v>
      </c>
      <c r="AC236" s="5" t="s">
        <v>9878</v>
      </c>
      <c r="AD236" s="5" t="s">
        <v>9084</v>
      </c>
      <c r="AE236" s="5" t="s">
        <v>9084</v>
      </c>
      <c r="AF236" s="5" t="s">
        <v>9084</v>
      </c>
      <c r="AG236" s="5" t="s">
        <v>9084</v>
      </c>
      <c r="AH236" s="5" t="s">
        <v>9084</v>
      </c>
      <c r="AI236" s="5" t="s">
        <v>9084</v>
      </c>
      <c r="AJ236" s="5" t="s">
        <v>9084</v>
      </c>
      <c r="AK236" s="5" t="s">
        <v>9084</v>
      </c>
      <c r="AL236" s="5" t="s">
        <v>9084</v>
      </c>
      <c r="AM236" s="5" t="s">
        <v>9084</v>
      </c>
      <c r="AN236" s="5" t="s">
        <v>9084</v>
      </c>
      <c r="AO236" s="5" t="s">
        <v>9084</v>
      </c>
      <c r="AP236" s="5" t="s">
        <v>9303</v>
      </c>
      <c r="AQ236" s="5" t="s">
        <v>9084</v>
      </c>
      <c r="AR236" s="5" t="s">
        <v>9084</v>
      </c>
      <c r="AS236" s="5" t="s">
        <v>9084</v>
      </c>
      <c r="AT236" s="5" t="s">
        <v>9084</v>
      </c>
      <c r="AU236" s="5" t="s">
        <v>9877</v>
      </c>
      <c r="AV236" s="5">
        <v>2019</v>
      </c>
      <c r="AW236" s="5">
        <v>19</v>
      </c>
      <c r="AX236" s="5">
        <v>13</v>
      </c>
      <c r="AY236" s="5" t="s">
        <v>9084</v>
      </c>
      <c r="AZ236" s="5" t="s">
        <v>9084</v>
      </c>
      <c r="BA236" s="5" t="s">
        <v>9084</v>
      </c>
      <c r="BB236" s="5" t="s">
        <v>9084</v>
      </c>
      <c r="BC236" s="5" t="s">
        <v>9084</v>
      </c>
      <c r="BD236" s="5" t="s">
        <v>9084</v>
      </c>
      <c r="BE236" s="5">
        <v>2940</v>
      </c>
      <c r="BF236" s="5" t="s">
        <v>6440</v>
      </c>
      <c r="BG236" s="5" t="str">
        <f>HYPERLINK("http://dx.doi.org/10.3390/s19132940","http://dx.doi.org/10.3390/s19132940")</f>
        <v>http://dx.doi.org/10.3390/s19132940</v>
      </c>
      <c r="BH236" s="5" t="s">
        <v>9084</v>
      </c>
      <c r="BI236" s="5" t="s">
        <v>9084</v>
      </c>
      <c r="BJ236" s="5" t="s">
        <v>9084</v>
      </c>
      <c r="BK236" s="5" t="s">
        <v>9084</v>
      </c>
      <c r="BL236" s="5" t="s">
        <v>9084</v>
      </c>
      <c r="BM236" s="5" t="s">
        <v>9084</v>
      </c>
      <c r="BN236" s="5" t="s">
        <v>9084</v>
      </c>
      <c r="BO236" s="5">
        <v>31277344</v>
      </c>
      <c r="BP236" s="5" t="s">
        <v>9084</v>
      </c>
      <c r="BQ236" s="5" t="s">
        <v>9084</v>
      </c>
      <c r="BR236" s="5" t="s">
        <v>9084</v>
      </c>
      <c r="BS236" s="5" t="s">
        <v>9084</v>
      </c>
      <c r="BT236" s="5" t="s">
        <v>9876</v>
      </c>
      <c r="BU236" s="5" t="str">
        <f>HYPERLINK("https%3A%2F%2Fwww.webofscience.com%2Fwos%2Fwoscc%2Ffull-record%2FWOS:000477045000101","View Full Record in Web of Science")</f>
        <v>View Full Record in Web of Science</v>
      </c>
    </row>
    <row r="237" spans="1:73" x14ac:dyDescent="0.35">
      <c r="A237" s="5" t="s">
        <v>11761</v>
      </c>
      <c r="B237" s="5" t="s">
        <v>9095</v>
      </c>
      <c r="C237" s="5" t="s">
        <v>9875</v>
      </c>
      <c r="D237" s="5" t="s">
        <v>9084</v>
      </c>
      <c r="E237" s="5" t="s">
        <v>9084</v>
      </c>
      <c r="F237" s="5" t="s">
        <v>9084</v>
      </c>
      <c r="G237" s="5" t="s">
        <v>9874</v>
      </c>
      <c r="H237" s="5" t="s">
        <v>9084</v>
      </c>
      <c r="I237" s="5" t="s">
        <v>9084</v>
      </c>
      <c r="J237" s="5" t="s">
        <v>6123</v>
      </c>
      <c r="K237" s="5" t="s">
        <v>9283</v>
      </c>
      <c r="L237" s="5" t="s">
        <v>9084</v>
      </c>
      <c r="M237" s="5" t="s">
        <v>9084</v>
      </c>
      <c r="N237" s="5" t="s">
        <v>9084</v>
      </c>
      <c r="O237" s="5" t="s">
        <v>9084</v>
      </c>
      <c r="P237" s="5" t="s">
        <v>9084</v>
      </c>
      <c r="Q237" s="5" t="s">
        <v>9084</v>
      </c>
      <c r="R237" s="5" t="s">
        <v>9084</v>
      </c>
      <c r="S237" s="5" t="s">
        <v>9084</v>
      </c>
      <c r="T237" s="5" t="s">
        <v>9084</v>
      </c>
      <c r="U237" s="5" t="s">
        <v>9084</v>
      </c>
      <c r="V237" s="5" t="s">
        <v>9084</v>
      </c>
      <c r="W237" s="5" t="s">
        <v>9873</v>
      </c>
      <c r="X237" s="5" t="s">
        <v>9084</v>
      </c>
      <c r="Y237" s="5" t="s">
        <v>9084</v>
      </c>
      <c r="Z237" s="5" t="s">
        <v>9084</v>
      </c>
      <c r="AA237" s="5" t="s">
        <v>9084</v>
      </c>
      <c r="AB237" s="5" t="s">
        <v>9872</v>
      </c>
      <c r="AC237" s="5" t="s">
        <v>9871</v>
      </c>
      <c r="AD237" s="5" t="s">
        <v>9084</v>
      </c>
      <c r="AE237" s="5" t="s">
        <v>9084</v>
      </c>
      <c r="AF237" s="5" t="s">
        <v>9084</v>
      </c>
      <c r="AG237" s="5" t="s">
        <v>9084</v>
      </c>
      <c r="AH237" s="5" t="s">
        <v>9084</v>
      </c>
      <c r="AI237" s="5" t="s">
        <v>9084</v>
      </c>
      <c r="AJ237" s="5" t="s">
        <v>9084</v>
      </c>
      <c r="AK237" s="5" t="s">
        <v>9084</v>
      </c>
      <c r="AL237" s="5" t="s">
        <v>9084</v>
      </c>
      <c r="AM237" s="5" t="s">
        <v>9084</v>
      </c>
      <c r="AN237" s="5" t="s">
        <v>9084</v>
      </c>
      <c r="AO237" s="5" t="s">
        <v>9084</v>
      </c>
      <c r="AP237" s="5" t="s">
        <v>9084</v>
      </c>
      <c r="AQ237" s="5" t="s">
        <v>9281</v>
      </c>
      <c r="AR237" s="5" t="s">
        <v>9084</v>
      </c>
      <c r="AS237" s="5" t="s">
        <v>9084</v>
      </c>
      <c r="AT237" s="5" t="s">
        <v>9084</v>
      </c>
      <c r="AU237" s="5" t="s">
        <v>9870</v>
      </c>
      <c r="AV237" s="5">
        <v>2019</v>
      </c>
      <c r="AW237" s="5">
        <v>6</v>
      </c>
      <c r="AX237" s="5" t="s">
        <v>9084</v>
      </c>
      <c r="AY237" s="5" t="s">
        <v>9084</v>
      </c>
      <c r="AZ237" s="5" t="s">
        <v>9084</v>
      </c>
      <c r="BA237" s="5" t="s">
        <v>9084</v>
      </c>
      <c r="BB237" s="5" t="s">
        <v>9084</v>
      </c>
      <c r="BC237" s="5" t="s">
        <v>9084</v>
      </c>
      <c r="BD237" s="5" t="s">
        <v>9084</v>
      </c>
      <c r="BE237" s="5">
        <v>43</v>
      </c>
      <c r="BF237" s="5" t="s">
        <v>6121</v>
      </c>
      <c r="BG237" s="5" t="str">
        <f>HYPERLINK("http://dx.doi.org/10.3389/fmed.2019.00043","http://dx.doi.org/10.3389/fmed.2019.00043")</f>
        <v>http://dx.doi.org/10.3389/fmed.2019.00043</v>
      </c>
      <c r="BH237" s="5" t="s">
        <v>9084</v>
      </c>
      <c r="BI237" s="5" t="s">
        <v>9084</v>
      </c>
      <c r="BJ237" s="5" t="s">
        <v>9084</v>
      </c>
      <c r="BK237" s="5" t="s">
        <v>9084</v>
      </c>
      <c r="BL237" s="5" t="s">
        <v>9084</v>
      </c>
      <c r="BM237" s="5" t="s">
        <v>9084</v>
      </c>
      <c r="BN237" s="5" t="s">
        <v>9084</v>
      </c>
      <c r="BO237" s="5">
        <v>30906740</v>
      </c>
      <c r="BP237" s="5" t="s">
        <v>9084</v>
      </c>
      <c r="BQ237" s="5" t="s">
        <v>9084</v>
      </c>
      <c r="BR237" s="5" t="s">
        <v>9084</v>
      </c>
      <c r="BS237" s="5" t="s">
        <v>9084</v>
      </c>
      <c r="BT237" s="5" t="s">
        <v>9869</v>
      </c>
      <c r="BU237" s="5" t="str">
        <f>HYPERLINK("https%3A%2F%2Fwww.webofscience.com%2Fwos%2Fwoscc%2Ffull-record%2FWOS:000460946100001","View Full Record in Web of Science")</f>
        <v>View Full Record in Web of Science</v>
      </c>
    </row>
    <row r="238" spans="1:73" x14ac:dyDescent="0.35">
      <c r="A238" s="5" t="s">
        <v>11761</v>
      </c>
      <c r="B238" s="5" t="s">
        <v>9095</v>
      </c>
      <c r="C238" s="5" t="s">
        <v>9868</v>
      </c>
      <c r="D238" s="5" t="s">
        <v>9084</v>
      </c>
      <c r="E238" s="5" t="s">
        <v>9084</v>
      </c>
      <c r="F238" s="5" t="s">
        <v>9084</v>
      </c>
      <c r="G238" s="5" t="s">
        <v>3314</v>
      </c>
      <c r="H238" s="5" t="s">
        <v>9084</v>
      </c>
      <c r="I238" s="5" t="s">
        <v>9084</v>
      </c>
      <c r="J238" s="5" t="s">
        <v>3313</v>
      </c>
      <c r="K238" s="5" t="s">
        <v>9867</v>
      </c>
      <c r="L238" s="5" t="s">
        <v>9084</v>
      </c>
      <c r="M238" s="5" t="s">
        <v>9084</v>
      </c>
      <c r="N238" s="5" t="s">
        <v>9084</v>
      </c>
      <c r="O238" s="5" t="s">
        <v>9084</v>
      </c>
      <c r="P238" s="5" t="s">
        <v>9084</v>
      </c>
      <c r="Q238" s="5" t="s">
        <v>9084</v>
      </c>
      <c r="R238" s="5" t="s">
        <v>9084</v>
      </c>
      <c r="S238" s="5" t="s">
        <v>9084</v>
      </c>
      <c r="T238" s="5" t="s">
        <v>9084</v>
      </c>
      <c r="U238" s="5" t="s">
        <v>9084</v>
      </c>
      <c r="V238" s="5" t="s">
        <v>9084</v>
      </c>
      <c r="W238" s="5" t="s">
        <v>9866</v>
      </c>
      <c r="X238" s="5" t="s">
        <v>9084</v>
      </c>
      <c r="Y238" s="5" t="s">
        <v>9084</v>
      </c>
      <c r="Z238" s="5" t="s">
        <v>9084</v>
      </c>
      <c r="AA238" s="5" t="s">
        <v>9084</v>
      </c>
      <c r="AB238" s="5" t="s">
        <v>9865</v>
      </c>
      <c r="AC238" s="5" t="s">
        <v>9864</v>
      </c>
      <c r="AD238" s="5" t="s">
        <v>9084</v>
      </c>
      <c r="AE238" s="5" t="s">
        <v>9084</v>
      </c>
      <c r="AF238" s="5" t="s">
        <v>9084</v>
      </c>
      <c r="AG238" s="5" t="s">
        <v>9084</v>
      </c>
      <c r="AH238" s="5" t="s">
        <v>9084</v>
      </c>
      <c r="AI238" s="5" t="s">
        <v>9084</v>
      </c>
      <c r="AJ238" s="5" t="s">
        <v>9084</v>
      </c>
      <c r="AK238" s="5" t="s">
        <v>9084</v>
      </c>
      <c r="AL238" s="5" t="s">
        <v>9084</v>
      </c>
      <c r="AM238" s="5" t="s">
        <v>9084</v>
      </c>
      <c r="AN238" s="5" t="s">
        <v>9084</v>
      </c>
      <c r="AO238" s="5" t="s">
        <v>9084</v>
      </c>
      <c r="AP238" s="5" t="s">
        <v>9863</v>
      </c>
      <c r="AQ238" s="5" t="s">
        <v>9862</v>
      </c>
      <c r="AR238" s="5" t="s">
        <v>9084</v>
      </c>
      <c r="AS238" s="5" t="s">
        <v>9084</v>
      </c>
      <c r="AT238" s="5" t="s">
        <v>9084</v>
      </c>
      <c r="AU238" s="5" t="s">
        <v>9861</v>
      </c>
      <c r="AV238" s="5">
        <v>2023</v>
      </c>
      <c r="AW238" s="5">
        <v>454</v>
      </c>
      <c r="AX238" s="5" t="s">
        <v>9084</v>
      </c>
      <c r="AY238" s="5">
        <v>3</v>
      </c>
      <c r="AZ238" s="5" t="s">
        <v>9084</v>
      </c>
      <c r="BA238" s="5" t="s">
        <v>9084</v>
      </c>
      <c r="BB238" s="5" t="s">
        <v>9084</v>
      </c>
      <c r="BC238" s="5" t="s">
        <v>9084</v>
      </c>
      <c r="BD238" s="5" t="s">
        <v>9084</v>
      </c>
      <c r="BE238" s="5">
        <v>140149</v>
      </c>
      <c r="BF238" s="5" t="s">
        <v>7997</v>
      </c>
      <c r="BG238" s="5" t="str">
        <f>HYPERLINK("http://dx.doi.org/10.1016/j.cej.2022.140149","http://dx.doi.org/10.1016/j.cej.2022.140149")</f>
        <v>http://dx.doi.org/10.1016/j.cej.2022.140149</v>
      </c>
      <c r="BH238" s="5" t="s">
        <v>9084</v>
      </c>
      <c r="BI238" s="5" t="s">
        <v>9860</v>
      </c>
      <c r="BJ238" s="5" t="s">
        <v>9084</v>
      </c>
      <c r="BK238" s="5" t="s">
        <v>9084</v>
      </c>
      <c r="BL238" s="5" t="s">
        <v>9084</v>
      </c>
      <c r="BM238" s="5" t="s">
        <v>9084</v>
      </c>
      <c r="BN238" s="5" t="s">
        <v>9084</v>
      </c>
      <c r="BO238" s="5" t="s">
        <v>9084</v>
      </c>
      <c r="BP238" s="5" t="s">
        <v>9084</v>
      </c>
      <c r="BQ238" s="5" t="s">
        <v>9084</v>
      </c>
      <c r="BR238" s="5" t="s">
        <v>9084</v>
      </c>
      <c r="BS238" s="5" t="s">
        <v>9084</v>
      </c>
      <c r="BT238" s="5" t="s">
        <v>9859</v>
      </c>
      <c r="BU238" s="5" t="str">
        <f>HYPERLINK("https%3A%2F%2Fwww.webofscience.com%2Fwos%2Fwoscc%2Ffull-record%2FWOS:000990136400001","View Full Record in Web of Science")</f>
        <v>View Full Record in Web of Science</v>
      </c>
    </row>
    <row r="239" spans="1:73" x14ac:dyDescent="0.35">
      <c r="A239" s="5" t="s">
        <v>11761</v>
      </c>
      <c r="B239" s="5" t="s">
        <v>9095</v>
      </c>
      <c r="C239" s="5" t="s">
        <v>9858</v>
      </c>
      <c r="D239" s="5" t="s">
        <v>9084</v>
      </c>
      <c r="E239" s="5" t="s">
        <v>9084</v>
      </c>
      <c r="F239" s="5" t="s">
        <v>9084</v>
      </c>
      <c r="G239" s="5" t="s">
        <v>9857</v>
      </c>
      <c r="H239" s="5" t="s">
        <v>9084</v>
      </c>
      <c r="I239" s="5" t="s">
        <v>9084</v>
      </c>
      <c r="J239" s="5" t="s">
        <v>9856</v>
      </c>
      <c r="K239" s="5" t="s">
        <v>9855</v>
      </c>
      <c r="L239" s="5" t="s">
        <v>9084</v>
      </c>
      <c r="M239" s="5" t="s">
        <v>9084</v>
      </c>
      <c r="N239" s="5" t="s">
        <v>9084</v>
      </c>
      <c r="O239" s="5" t="s">
        <v>9084</v>
      </c>
      <c r="P239" s="5" t="s">
        <v>9084</v>
      </c>
      <c r="Q239" s="5" t="s">
        <v>9084</v>
      </c>
      <c r="R239" s="5" t="s">
        <v>9084</v>
      </c>
      <c r="S239" s="5" t="s">
        <v>9084</v>
      </c>
      <c r="T239" s="5" t="s">
        <v>9084</v>
      </c>
      <c r="U239" s="5" t="s">
        <v>9084</v>
      </c>
      <c r="V239" s="5" t="s">
        <v>9084</v>
      </c>
      <c r="W239" s="5" t="s">
        <v>9854</v>
      </c>
      <c r="X239" s="5" t="s">
        <v>9084</v>
      </c>
      <c r="Y239" s="5" t="s">
        <v>9084</v>
      </c>
      <c r="Z239" s="5" t="s">
        <v>9084</v>
      </c>
      <c r="AA239" s="5" t="s">
        <v>9084</v>
      </c>
      <c r="AB239" s="5" t="s">
        <v>9084</v>
      </c>
      <c r="AC239" s="5" t="s">
        <v>9084</v>
      </c>
      <c r="AD239" s="5" t="s">
        <v>9084</v>
      </c>
      <c r="AE239" s="5" t="s">
        <v>9084</v>
      </c>
      <c r="AF239" s="5" t="s">
        <v>9084</v>
      </c>
      <c r="AG239" s="5" t="s">
        <v>9084</v>
      </c>
      <c r="AH239" s="5" t="s">
        <v>9084</v>
      </c>
      <c r="AI239" s="5" t="s">
        <v>9084</v>
      </c>
      <c r="AJ239" s="5" t="s">
        <v>9084</v>
      </c>
      <c r="AK239" s="5" t="s">
        <v>9084</v>
      </c>
      <c r="AL239" s="5" t="s">
        <v>9084</v>
      </c>
      <c r="AM239" s="5" t="s">
        <v>9084</v>
      </c>
      <c r="AN239" s="5" t="s">
        <v>9084</v>
      </c>
      <c r="AO239" s="5" t="s">
        <v>9084</v>
      </c>
      <c r="AP239" s="5" t="s">
        <v>9853</v>
      </c>
      <c r="AQ239" s="5" t="s">
        <v>9852</v>
      </c>
      <c r="AR239" s="5" t="s">
        <v>9084</v>
      </c>
      <c r="AS239" s="5" t="s">
        <v>9084</v>
      </c>
      <c r="AT239" s="5" t="s">
        <v>9084</v>
      </c>
      <c r="AU239" s="5" t="s">
        <v>9851</v>
      </c>
      <c r="AV239" s="5">
        <v>2023</v>
      </c>
      <c r="AW239" s="5">
        <v>30</v>
      </c>
      <c r="AX239" s="5">
        <v>11</v>
      </c>
      <c r="AY239" s="5" t="s">
        <v>9084</v>
      </c>
      <c r="AZ239" s="5" t="s">
        <v>9084</v>
      </c>
      <c r="BA239" s="5" t="s">
        <v>9084</v>
      </c>
      <c r="BB239" s="5" t="s">
        <v>9084</v>
      </c>
      <c r="BC239" s="5">
        <v>1858</v>
      </c>
      <c r="BD239" s="5">
        <v>1864</v>
      </c>
      <c r="BE239" s="5" t="s">
        <v>9084</v>
      </c>
      <c r="BF239" s="5" t="s">
        <v>8492</v>
      </c>
      <c r="BG239" s="5" t="str">
        <f>HYPERLINK("http://dx.doi.org/10.1093/jamia/ocad131","http://dx.doi.org/10.1093/jamia/ocad131")</f>
        <v>http://dx.doi.org/10.1093/jamia/ocad131</v>
      </c>
      <c r="BH239" s="5" t="s">
        <v>9084</v>
      </c>
      <c r="BI239" s="5" t="s">
        <v>9850</v>
      </c>
      <c r="BJ239" s="5" t="s">
        <v>9084</v>
      </c>
      <c r="BK239" s="5" t="s">
        <v>9084</v>
      </c>
      <c r="BL239" s="5" t="s">
        <v>9084</v>
      </c>
      <c r="BM239" s="5" t="s">
        <v>9084</v>
      </c>
      <c r="BN239" s="5" t="s">
        <v>9084</v>
      </c>
      <c r="BO239" s="5">
        <v>37428893</v>
      </c>
      <c r="BP239" s="5" t="s">
        <v>9084</v>
      </c>
      <c r="BQ239" s="5" t="s">
        <v>9084</v>
      </c>
      <c r="BR239" s="5" t="s">
        <v>9084</v>
      </c>
      <c r="BS239" s="5" t="s">
        <v>9084</v>
      </c>
      <c r="BT239" s="5" t="s">
        <v>9849</v>
      </c>
      <c r="BU239" s="5" t="str">
        <f>HYPERLINK("https%3A%2F%2Fwww.webofscience.com%2Fwos%2Fwoscc%2Ffull-record%2FWOS:001026183300001","View Full Record in Web of Science")</f>
        <v>View Full Record in Web of Science</v>
      </c>
    </row>
    <row r="240" spans="1:73" x14ac:dyDescent="0.35">
      <c r="A240" s="5" t="s">
        <v>11761</v>
      </c>
      <c r="B240" s="5" t="s">
        <v>9095</v>
      </c>
      <c r="C240" s="5" t="s">
        <v>9848</v>
      </c>
      <c r="D240" s="5" t="s">
        <v>9084</v>
      </c>
      <c r="E240" s="5" t="s">
        <v>9084</v>
      </c>
      <c r="F240" s="5" t="s">
        <v>9084</v>
      </c>
      <c r="G240" s="5" t="s">
        <v>4574</v>
      </c>
      <c r="H240" s="5" t="s">
        <v>9084</v>
      </c>
      <c r="I240" s="5" t="s">
        <v>9084</v>
      </c>
      <c r="J240" s="5" t="s">
        <v>4573</v>
      </c>
      <c r="K240" s="5" t="s">
        <v>9847</v>
      </c>
      <c r="L240" s="5" t="s">
        <v>9084</v>
      </c>
      <c r="M240" s="5" t="s">
        <v>9084</v>
      </c>
      <c r="N240" s="5" t="s">
        <v>9084</v>
      </c>
      <c r="O240" s="5" t="s">
        <v>9084</v>
      </c>
      <c r="P240" s="5" t="s">
        <v>9084</v>
      </c>
      <c r="Q240" s="5" t="s">
        <v>9084</v>
      </c>
      <c r="R240" s="5" t="s">
        <v>9084</v>
      </c>
      <c r="S240" s="5" t="s">
        <v>9084</v>
      </c>
      <c r="T240" s="5" t="s">
        <v>9084</v>
      </c>
      <c r="U240" s="5" t="s">
        <v>9084</v>
      </c>
      <c r="V240" s="5" t="s">
        <v>9084</v>
      </c>
      <c r="W240" s="5" t="s">
        <v>9846</v>
      </c>
      <c r="X240" s="5" t="s">
        <v>9084</v>
      </c>
      <c r="Y240" s="5" t="s">
        <v>9084</v>
      </c>
      <c r="Z240" s="5" t="s">
        <v>9084</v>
      </c>
      <c r="AA240" s="5" t="s">
        <v>9084</v>
      </c>
      <c r="AB240" s="5" t="s">
        <v>9084</v>
      </c>
      <c r="AC240" s="5" t="s">
        <v>9084</v>
      </c>
      <c r="AD240" s="5" t="s">
        <v>9084</v>
      </c>
      <c r="AE240" s="5" t="s">
        <v>9084</v>
      </c>
      <c r="AF240" s="5" t="s">
        <v>9084</v>
      </c>
      <c r="AG240" s="5" t="s">
        <v>9084</v>
      </c>
      <c r="AH240" s="5" t="s">
        <v>9084</v>
      </c>
      <c r="AI240" s="5" t="s">
        <v>9084</v>
      </c>
      <c r="AJ240" s="5" t="s">
        <v>9084</v>
      </c>
      <c r="AK240" s="5" t="s">
        <v>9084</v>
      </c>
      <c r="AL240" s="5" t="s">
        <v>9084</v>
      </c>
      <c r="AM240" s="5" t="s">
        <v>9084</v>
      </c>
      <c r="AN240" s="5" t="s">
        <v>9084</v>
      </c>
      <c r="AO240" s="5" t="s">
        <v>9084</v>
      </c>
      <c r="AP240" s="5" t="s">
        <v>9845</v>
      </c>
      <c r="AQ240" s="5" t="s">
        <v>9844</v>
      </c>
      <c r="AR240" s="5" t="s">
        <v>9084</v>
      </c>
      <c r="AS240" s="5" t="s">
        <v>9084</v>
      </c>
      <c r="AT240" s="5" t="s">
        <v>9084</v>
      </c>
      <c r="AU240" s="5" t="s">
        <v>9536</v>
      </c>
      <c r="AV240" s="5">
        <v>2024</v>
      </c>
      <c r="AW240" s="5">
        <v>150</v>
      </c>
      <c r="AX240" s="5" t="s">
        <v>9084</v>
      </c>
      <c r="AY240" s="5" t="s">
        <v>9084</v>
      </c>
      <c r="AZ240" s="5" t="s">
        <v>9084</v>
      </c>
      <c r="BA240" s="5" t="s">
        <v>9084</v>
      </c>
      <c r="BB240" s="5" t="s">
        <v>9084</v>
      </c>
      <c r="BC240" s="5" t="s">
        <v>9084</v>
      </c>
      <c r="BD240" s="5" t="s">
        <v>9084</v>
      </c>
      <c r="BE240" s="5">
        <v>102267</v>
      </c>
      <c r="BF240" s="5" t="s">
        <v>9047</v>
      </c>
      <c r="BG240" s="5" t="str">
        <f>HYPERLINK("http://dx.doi.org/10.1016/j.datak.2023.102267","http://dx.doi.org/10.1016/j.datak.2023.102267")</f>
        <v>http://dx.doi.org/10.1016/j.datak.2023.102267</v>
      </c>
      <c r="BH240" s="5" t="s">
        <v>9084</v>
      </c>
      <c r="BI240" s="5" t="s">
        <v>9843</v>
      </c>
      <c r="BJ240" s="5" t="s">
        <v>9084</v>
      </c>
      <c r="BK240" s="5" t="s">
        <v>9084</v>
      </c>
      <c r="BL240" s="5" t="s">
        <v>9084</v>
      </c>
      <c r="BM240" s="5" t="s">
        <v>9084</v>
      </c>
      <c r="BN240" s="5" t="s">
        <v>9084</v>
      </c>
      <c r="BO240" s="5" t="s">
        <v>9084</v>
      </c>
      <c r="BP240" s="5" t="s">
        <v>9084</v>
      </c>
      <c r="BQ240" s="5" t="s">
        <v>9084</v>
      </c>
      <c r="BR240" s="5" t="s">
        <v>9084</v>
      </c>
      <c r="BS240" s="5" t="s">
        <v>9084</v>
      </c>
      <c r="BT240" s="5" t="s">
        <v>9842</v>
      </c>
      <c r="BU240" s="5" t="str">
        <f>HYPERLINK("https%3A%2F%2Fwww.webofscience.com%2Fwos%2Fwoscc%2Ffull-record%2FWOS:001165836200001","View Full Record in Web of Science")</f>
        <v>View Full Record in Web of Science</v>
      </c>
    </row>
    <row r="241" spans="1:73" x14ac:dyDescent="0.35">
      <c r="A241" s="5" t="s">
        <v>11761</v>
      </c>
      <c r="B241" s="5" t="s">
        <v>9095</v>
      </c>
      <c r="C241" s="5" t="s">
        <v>9841</v>
      </c>
      <c r="D241" s="5" t="s">
        <v>9084</v>
      </c>
      <c r="E241" s="5" t="s">
        <v>9084</v>
      </c>
      <c r="F241" s="5" t="s">
        <v>9084</v>
      </c>
      <c r="G241" s="5" t="s">
        <v>9840</v>
      </c>
      <c r="H241" s="5" t="s">
        <v>9084</v>
      </c>
      <c r="I241" s="5" t="s">
        <v>9084</v>
      </c>
      <c r="J241" s="5" t="s">
        <v>8065</v>
      </c>
      <c r="K241" s="5" t="s">
        <v>9839</v>
      </c>
      <c r="L241" s="5" t="s">
        <v>9084</v>
      </c>
      <c r="M241" s="5" t="s">
        <v>9084</v>
      </c>
      <c r="N241" s="5" t="s">
        <v>9084</v>
      </c>
      <c r="O241" s="5" t="s">
        <v>9084</v>
      </c>
      <c r="P241" s="5" t="s">
        <v>9084</v>
      </c>
      <c r="Q241" s="5" t="s">
        <v>9084</v>
      </c>
      <c r="R241" s="5" t="s">
        <v>9084</v>
      </c>
      <c r="S241" s="5" t="s">
        <v>9084</v>
      </c>
      <c r="T241" s="5" t="s">
        <v>9084</v>
      </c>
      <c r="U241" s="5" t="s">
        <v>9084</v>
      </c>
      <c r="V241" s="5" t="s">
        <v>9084</v>
      </c>
      <c r="W241" s="5" t="s">
        <v>9838</v>
      </c>
      <c r="X241" s="5" t="s">
        <v>9084</v>
      </c>
      <c r="Y241" s="5" t="s">
        <v>9084</v>
      </c>
      <c r="Z241" s="5" t="s">
        <v>9084</v>
      </c>
      <c r="AA241" s="5" t="s">
        <v>9084</v>
      </c>
      <c r="AB241" s="5" t="s">
        <v>9837</v>
      </c>
      <c r="AC241" s="5" t="s">
        <v>9836</v>
      </c>
      <c r="AD241" s="5" t="s">
        <v>9084</v>
      </c>
      <c r="AE241" s="5" t="s">
        <v>9084</v>
      </c>
      <c r="AF241" s="5" t="s">
        <v>9084</v>
      </c>
      <c r="AG241" s="5" t="s">
        <v>9084</v>
      </c>
      <c r="AH241" s="5" t="s">
        <v>9084</v>
      </c>
      <c r="AI241" s="5" t="s">
        <v>9084</v>
      </c>
      <c r="AJ241" s="5" t="s">
        <v>9084</v>
      </c>
      <c r="AK241" s="5" t="s">
        <v>9084</v>
      </c>
      <c r="AL241" s="5" t="s">
        <v>9084</v>
      </c>
      <c r="AM241" s="5" t="s">
        <v>9084</v>
      </c>
      <c r="AN241" s="5" t="s">
        <v>9084</v>
      </c>
      <c r="AO241" s="5" t="s">
        <v>9084</v>
      </c>
      <c r="AP241" s="5" t="s">
        <v>9835</v>
      </c>
      <c r="AQ241" s="5" t="s">
        <v>9834</v>
      </c>
      <c r="AR241" s="5" t="s">
        <v>9084</v>
      </c>
      <c r="AS241" s="5" t="s">
        <v>9084</v>
      </c>
      <c r="AT241" s="5" t="s">
        <v>9084</v>
      </c>
      <c r="AU241" s="5" t="s">
        <v>9466</v>
      </c>
      <c r="AV241" s="5">
        <v>2023</v>
      </c>
      <c r="AW241" s="5">
        <v>28</v>
      </c>
      <c r="AX241" s="5">
        <v>1</v>
      </c>
      <c r="AY241" s="5" t="s">
        <v>9084</v>
      </c>
      <c r="AZ241" s="5" t="s">
        <v>9084</v>
      </c>
      <c r="BA241" s="5" t="s">
        <v>9439</v>
      </c>
      <c r="BB241" s="5" t="s">
        <v>9084</v>
      </c>
      <c r="BC241" s="5">
        <v>359</v>
      </c>
      <c r="BD241" s="5">
        <v>368</v>
      </c>
      <c r="BE241" s="5" t="s">
        <v>9084</v>
      </c>
      <c r="BF241" s="5" t="s">
        <v>8063</v>
      </c>
      <c r="BG241" s="5" t="str">
        <f>HYPERLINK("http://dx.doi.org/10.1007/s11036-023-02090-1","http://dx.doi.org/10.1007/s11036-023-02090-1")</f>
        <v>http://dx.doi.org/10.1007/s11036-023-02090-1</v>
      </c>
      <c r="BH241" s="5" t="s">
        <v>9084</v>
      </c>
      <c r="BI241" s="5" t="s">
        <v>9833</v>
      </c>
      <c r="BJ241" s="5" t="s">
        <v>9084</v>
      </c>
      <c r="BK241" s="5" t="s">
        <v>9084</v>
      </c>
      <c r="BL241" s="5" t="s">
        <v>9084</v>
      </c>
      <c r="BM241" s="5" t="s">
        <v>9084</v>
      </c>
      <c r="BN241" s="5" t="s">
        <v>9084</v>
      </c>
      <c r="BO241" s="5" t="s">
        <v>9084</v>
      </c>
      <c r="BP241" s="5" t="s">
        <v>9084</v>
      </c>
      <c r="BQ241" s="5" t="s">
        <v>9084</v>
      </c>
      <c r="BR241" s="5" t="s">
        <v>9084</v>
      </c>
      <c r="BS241" s="5" t="s">
        <v>9084</v>
      </c>
      <c r="BT241" s="5" t="s">
        <v>9832</v>
      </c>
      <c r="BU241" s="5" t="str">
        <f>HYPERLINK("https%3A%2F%2Fwww.webofscience.com%2Fwos%2Fwoscc%2Ffull-record%2FWOS:000919837800001","View Full Record in Web of Science")</f>
        <v>View Full Record in Web of Science</v>
      </c>
    </row>
    <row r="242" spans="1:73" x14ac:dyDescent="0.35">
      <c r="A242" s="5" t="s">
        <v>11761</v>
      </c>
      <c r="B242" s="5" t="s">
        <v>9095</v>
      </c>
      <c r="C242" s="5" t="s">
        <v>9831</v>
      </c>
      <c r="D242" s="5" t="s">
        <v>9084</v>
      </c>
      <c r="E242" s="5" t="s">
        <v>9084</v>
      </c>
      <c r="F242" s="5" t="s">
        <v>9084</v>
      </c>
      <c r="G242" s="5" t="s">
        <v>9830</v>
      </c>
      <c r="H242" s="5" t="s">
        <v>9084</v>
      </c>
      <c r="I242" s="5" t="s">
        <v>9084</v>
      </c>
      <c r="J242" s="5" t="s">
        <v>6646</v>
      </c>
      <c r="K242" s="5" t="s">
        <v>9829</v>
      </c>
      <c r="L242" s="5" t="s">
        <v>9084</v>
      </c>
      <c r="M242" s="5" t="s">
        <v>9084</v>
      </c>
      <c r="N242" s="5" t="s">
        <v>9084</v>
      </c>
      <c r="O242" s="5" t="s">
        <v>9084</v>
      </c>
      <c r="P242" s="5" t="s">
        <v>9084</v>
      </c>
      <c r="Q242" s="5" t="s">
        <v>9084</v>
      </c>
      <c r="R242" s="5" t="s">
        <v>9084</v>
      </c>
      <c r="S242" s="5" t="s">
        <v>9084</v>
      </c>
      <c r="T242" s="5" t="s">
        <v>9084</v>
      </c>
      <c r="U242" s="5" t="s">
        <v>9084</v>
      </c>
      <c r="V242" s="5" t="s">
        <v>9084</v>
      </c>
      <c r="W242" s="5" t="s">
        <v>9828</v>
      </c>
      <c r="X242" s="5" t="s">
        <v>9084</v>
      </c>
      <c r="Y242" s="5" t="s">
        <v>9084</v>
      </c>
      <c r="Z242" s="5" t="s">
        <v>9084</v>
      </c>
      <c r="AA242" s="5" t="s">
        <v>9084</v>
      </c>
      <c r="AB242" s="5" t="s">
        <v>9827</v>
      </c>
      <c r="AC242" s="5" t="s">
        <v>9826</v>
      </c>
      <c r="AD242" s="5" t="s">
        <v>9084</v>
      </c>
      <c r="AE242" s="5" t="s">
        <v>9084</v>
      </c>
      <c r="AF242" s="5" t="s">
        <v>9084</v>
      </c>
      <c r="AG242" s="5" t="s">
        <v>9084</v>
      </c>
      <c r="AH242" s="5" t="s">
        <v>9084</v>
      </c>
      <c r="AI242" s="5" t="s">
        <v>9084</v>
      </c>
      <c r="AJ242" s="5" t="s">
        <v>9084</v>
      </c>
      <c r="AK242" s="5" t="s">
        <v>9084</v>
      </c>
      <c r="AL242" s="5" t="s">
        <v>9084</v>
      </c>
      <c r="AM242" s="5" t="s">
        <v>9084</v>
      </c>
      <c r="AN242" s="5" t="s">
        <v>9084</v>
      </c>
      <c r="AO242" s="5" t="s">
        <v>9084</v>
      </c>
      <c r="AP242" s="5" t="s">
        <v>9084</v>
      </c>
      <c r="AQ242" s="5" t="s">
        <v>9825</v>
      </c>
      <c r="AR242" s="5" t="s">
        <v>9084</v>
      </c>
      <c r="AS242" s="5" t="s">
        <v>9084</v>
      </c>
      <c r="AT242" s="5" t="s">
        <v>9084</v>
      </c>
      <c r="AU242" s="5" t="s">
        <v>9824</v>
      </c>
      <c r="AV242" s="5">
        <v>2021</v>
      </c>
      <c r="AW242" s="5">
        <v>9</v>
      </c>
      <c r="AX242" s="5" t="s">
        <v>9084</v>
      </c>
      <c r="AY242" s="5" t="s">
        <v>9084</v>
      </c>
      <c r="AZ242" s="5" t="s">
        <v>9084</v>
      </c>
      <c r="BA242" s="5" t="s">
        <v>9084</v>
      </c>
      <c r="BB242" s="5" t="s">
        <v>9084</v>
      </c>
      <c r="BC242" s="5" t="s">
        <v>9084</v>
      </c>
      <c r="BD242" s="5" t="s">
        <v>9084</v>
      </c>
      <c r="BE242" s="5">
        <v>756675</v>
      </c>
      <c r="BF242" s="5" t="s">
        <v>6644</v>
      </c>
      <c r="BG242" s="5" t="str">
        <f>HYPERLINK("http://dx.doi.org/10.3389/fpubh.2021.756675","http://dx.doi.org/10.3389/fpubh.2021.756675")</f>
        <v>http://dx.doi.org/10.3389/fpubh.2021.756675</v>
      </c>
      <c r="BH242" s="5" t="s">
        <v>9084</v>
      </c>
      <c r="BI242" s="5" t="s">
        <v>9084</v>
      </c>
      <c r="BJ242" s="5" t="s">
        <v>9084</v>
      </c>
      <c r="BK242" s="5" t="s">
        <v>9084</v>
      </c>
      <c r="BL242" s="5" t="s">
        <v>9084</v>
      </c>
      <c r="BM242" s="5" t="s">
        <v>9084</v>
      </c>
      <c r="BN242" s="5" t="s">
        <v>9084</v>
      </c>
      <c r="BO242" s="5">
        <v>34926381</v>
      </c>
      <c r="BP242" s="5" t="s">
        <v>9084</v>
      </c>
      <c r="BQ242" s="5" t="s">
        <v>9084</v>
      </c>
      <c r="BR242" s="5" t="s">
        <v>9084</v>
      </c>
      <c r="BS242" s="5" t="s">
        <v>9084</v>
      </c>
      <c r="BT242" s="5" t="s">
        <v>9823</v>
      </c>
      <c r="BU242" s="5" t="str">
        <f>HYPERLINK("https%3A%2F%2Fwww.webofscience.com%2Fwos%2Fwoscc%2Ffull-record%2FWOS:000731019100001","View Full Record in Web of Science")</f>
        <v>View Full Record in Web of Science</v>
      </c>
    </row>
    <row r="243" spans="1:73" x14ac:dyDescent="0.35">
      <c r="A243" s="5" t="s">
        <v>11761</v>
      </c>
      <c r="B243" s="5" t="s">
        <v>9095</v>
      </c>
      <c r="C243" s="5" t="s">
        <v>9822</v>
      </c>
      <c r="D243" s="5" t="s">
        <v>9084</v>
      </c>
      <c r="E243" s="5" t="s">
        <v>9084</v>
      </c>
      <c r="F243" s="5" t="s">
        <v>9084</v>
      </c>
      <c r="G243" s="5" t="s">
        <v>9821</v>
      </c>
      <c r="H243" s="5" t="s">
        <v>9084</v>
      </c>
      <c r="I243" s="5" t="s">
        <v>9084</v>
      </c>
      <c r="J243" s="5" t="s">
        <v>9820</v>
      </c>
      <c r="K243" s="5" t="s">
        <v>9819</v>
      </c>
      <c r="L243" s="5" t="s">
        <v>9084</v>
      </c>
      <c r="M243" s="5" t="s">
        <v>9084</v>
      </c>
      <c r="N243" s="5" t="s">
        <v>9084</v>
      </c>
      <c r="O243" s="5" t="s">
        <v>9084</v>
      </c>
      <c r="P243" s="5" t="s">
        <v>9084</v>
      </c>
      <c r="Q243" s="5" t="s">
        <v>9084</v>
      </c>
      <c r="R243" s="5" t="s">
        <v>9084</v>
      </c>
      <c r="S243" s="5" t="s">
        <v>9084</v>
      </c>
      <c r="T243" s="5" t="s">
        <v>9084</v>
      </c>
      <c r="U243" s="5" t="s">
        <v>9084</v>
      </c>
      <c r="V243" s="5" t="s">
        <v>9084</v>
      </c>
      <c r="W243" s="5" t="s">
        <v>9818</v>
      </c>
      <c r="X243" s="5" t="s">
        <v>9084</v>
      </c>
      <c r="Y243" s="5" t="s">
        <v>9084</v>
      </c>
      <c r="Z243" s="5" t="s">
        <v>9084</v>
      </c>
      <c r="AA243" s="5" t="s">
        <v>9084</v>
      </c>
      <c r="AB243" s="5" t="s">
        <v>9817</v>
      </c>
      <c r="AC243" s="5" t="s">
        <v>9816</v>
      </c>
      <c r="AD243" s="5" t="s">
        <v>9084</v>
      </c>
      <c r="AE243" s="5" t="s">
        <v>9084</v>
      </c>
      <c r="AF243" s="5" t="s">
        <v>9084</v>
      </c>
      <c r="AG243" s="5" t="s">
        <v>9084</v>
      </c>
      <c r="AH243" s="5" t="s">
        <v>9084</v>
      </c>
      <c r="AI243" s="5" t="s">
        <v>9084</v>
      </c>
      <c r="AJ243" s="5" t="s">
        <v>9084</v>
      </c>
      <c r="AK243" s="5" t="s">
        <v>9084</v>
      </c>
      <c r="AL243" s="5" t="s">
        <v>9084</v>
      </c>
      <c r="AM243" s="5" t="s">
        <v>9084</v>
      </c>
      <c r="AN243" s="5" t="s">
        <v>9084</v>
      </c>
      <c r="AO243" s="5" t="s">
        <v>9084</v>
      </c>
      <c r="AP243" s="5" t="s">
        <v>9084</v>
      </c>
      <c r="AQ243" s="5" t="s">
        <v>9815</v>
      </c>
      <c r="AR243" s="5" t="s">
        <v>9084</v>
      </c>
      <c r="AS243" s="5" t="s">
        <v>9084</v>
      </c>
      <c r="AT243" s="5" t="s">
        <v>9084</v>
      </c>
      <c r="AU243" s="5" t="s">
        <v>9596</v>
      </c>
      <c r="AV243" s="5">
        <v>2023</v>
      </c>
      <c r="AW243" s="5">
        <v>14</v>
      </c>
      <c r="AX243" s="5">
        <v>4</v>
      </c>
      <c r="AY243" s="5" t="s">
        <v>9084</v>
      </c>
      <c r="AZ243" s="5" t="s">
        <v>9084</v>
      </c>
      <c r="BA243" s="5" t="s">
        <v>9084</v>
      </c>
      <c r="BB243" s="5" t="s">
        <v>9084</v>
      </c>
      <c r="BC243" s="5" t="s">
        <v>9084</v>
      </c>
      <c r="BD243" s="5" t="s">
        <v>9084</v>
      </c>
      <c r="BE243" s="5">
        <v>786</v>
      </c>
      <c r="BF243" s="5" t="s">
        <v>7587</v>
      </c>
      <c r="BG243" s="5" t="str">
        <f>HYPERLINK("http://dx.doi.org/10.3390/genes14040786","http://dx.doi.org/10.3390/genes14040786")</f>
        <v>http://dx.doi.org/10.3390/genes14040786</v>
      </c>
      <c r="BH243" s="5" t="s">
        <v>9084</v>
      </c>
      <c r="BI243" s="5" t="s">
        <v>9084</v>
      </c>
      <c r="BJ243" s="5" t="s">
        <v>9084</v>
      </c>
      <c r="BK243" s="5" t="s">
        <v>9084</v>
      </c>
      <c r="BL243" s="5" t="s">
        <v>9084</v>
      </c>
      <c r="BM243" s="5" t="s">
        <v>9084</v>
      </c>
      <c r="BN243" s="5" t="s">
        <v>9084</v>
      </c>
      <c r="BO243" s="5">
        <v>37107544</v>
      </c>
      <c r="BP243" s="5" t="s">
        <v>9084</v>
      </c>
      <c r="BQ243" s="5" t="s">
        <v>9084</v>
      </c>
      <c r="BR243" s="5" t="s">
        <v>9084</v>
      </c>
      <c r="BS243" s="5" t="s">
        <v>9084</v>
      </c>
      <c r="BT243" s="5" t="s">
        <v>9814</v>
      </c>
      <c r="BU243" s="5" t="str">
        <f>HYPERLINK("https%3A%2F%2Fwww.webofscience.com%2Fwos%2Fwoscc%2Ffull-record%2FWOS:000979339700001","View Full Record in Web of Science")</f>
        <v>View Full Record in Web of Science</v>
      </c>
    </row>
    <row r="244" spans="1:73" x14ac:dyDescent="0.35">
      <c r="A244" s="5" t="s">
        <v>11761</v>
      </c>
      <c r="B244" s="5" t="s">
        <v>9095</v>
      </c>
      <c r="C244" s="5" t="s">
        <v>9813</v>
      </c>
      <c r="D244" s="5" t="s">
        <v>9084</v>
      </c>
      <c r="E244" s="5" t="s">
        <v>9084</v>
      </c>
      <c r="F244" s="5" t="s">
        <v>9084</v>
      </c>
      <c r="G244" s="5" t="s">
        <v>2769</v>
      </c>
      <c r="H244" s="5" t="s">
        <v>9084</v>
      </c>
      <c r="I244" s="5" t="s">
        <v>9084</v>
      </c>
      <c r="J244" s="5" t="s">
        <v>2768</v>
      </c>
      <c r="K244" s="5" t="s">
        <v>9812</v>
      </c>
      <c r="L244" s="5" t="s">
        <v>9084</v>
      </c>
      <c r="M244" s="5" t="s">
        <v>9084</v>
      </c>
      <c r="N244" s="5" t="s">
        <v>9084</v>
      </c>
      <c r="O244" s="5" t="s">
        <v>9084</v>
      </c>
      <c r="P244" s="5" t="s">
        <v>9084</v>
      </c>
      <c r="Q244" s="5" t="s">
        <v>9084</v>
      </c>
      <c r="R244" s="5" t="s">
        <v>9084</v>
      </c>
      <c r="S244" s="5" t="s">
        <v>9084</v>
      </c>
      <c r="T244" s="5" t="s">
        <v>9084</v>
      </c>
      <c r="U244" s="5" t="s">
        <v>9084</v>
      </c>
      <c r="V244" s="5" t="s">
        <v>9084</v>
      </c>
      <c r="W244" s="5" t="s">
        <v>9811</v>
      </c>
      <c r="X244" s="5" t="s">
        <v>9084</v>
      </c>
      <c r="Y244" s="5" t="s">
        <v>9084</v>
      </c>
      <c r="Z244" s="5" t="s">
        <v>9084</v>
      </c>
      <c r="AA244" s="5" t="s">
        <v>9084</v>
      </c>
      <c r="AB244" s="5" t="s">
        <v>9810</v>
      </c>
      <c r="AC244" s="5" t="s">
        <v>9809</v>
      </c>
      <c r="AD244" s="5" t="s">
        <v>9084</v>
      </c>
      <c r="AE244" s="5" t="s">
        <v>9084</v>
      </c>
      <c r="AF244" s="5" t="s">
        <v>9084</v>
      </c>
      <c r="AG244" s="5" t="s">
        <v>9084</v>
      </c>
      <c r="AH244" s="5" t="s">
        <v>9084</v>
      </c>
      <c r="AI244" s="5" t="s">
        <v>9084</v>
      </c>
      <c r="AJ244" s="5" t="s">
        <v>9084</v>
      </c>
      <c r="AK244" s="5" t="s">
        <v>9084</v>
      </c>
      <c r="AL244" s="5" t="s">
        <v>9084</v>
      </c>
      <c r="AM244" s="5" t="s">
        <v>9084</v>
      </c>
      <c r="AN244" s="5" t="s">
        <v>9084</v>
      </c>
      <c r="AO244" s="5" t="s">
        <v>9084</v>
      </c>
      <c r="AP244" s="5" t="s">
        <v>9808</v>
      </c>
      <c r="AQ244" s="5" t="s">
        <v>9807</v>
      </c>
      <c r="AR244" s="5" t="s">
        <v>9084</v>
      </c>
      <c r="AS244" s="5" t="s">
        <v>9084</v>
      </c>
      <c r="AT244" s="5" t="s">
        <v>9084</v>
      </c>
      <c r="AU244" s="5" t="s">
        <v>9696</v>
      </c>
      <c r="AV244" s="5">
        <v>2023</v>
      </c>
      <c r="AW244" s="5">
        <v>146</v>
      </c>
      <c r="AX244" s="5" t="s">
        <v>9084</v>
      </c>
      <c r="AY244" s="5" t="s">
        <v>9084</v>
      </c>
      <c r="AZ244" s="5" t="s">
        <v>9084</v>
      </c>
      <c r="BA244" s="5" t="s">
        <v>9084</v>
      </c>
      <c r="BB244" s="5" t="s">
        <v>9084</v>
      </c>
      <c r="BC244" s="5">
        <v>34</v>
      </c>
      <c r="BD244" s="5">
        <v>46</v>
      </c>
      <c r="BE244" s="5" t="s">
        <v>9084</v>
      </c>
      <c r="BF244" s="5" t="s">
        <v>8146</v>
      </c>
      <c r="BG244" s="5" t="str">
        <f>HYPERLINK("http://dx.doi.org/10.1016/j.future.2023.04.003","http://dx.doi.org/10.1016/j.future.2023.04.003")</f>
        <v>http://dx.doi.org/10.1016/j.future.2023.04.003</v>
      </c>
      <c r="BH244" s="5" t="s">
        <v>9084</v>
      </c>
      <c r="BI244" s="5" t="s">
        <v>9806</v>
      </c>
      <c r="BJ244" s="5" t="s">
        <v>9084</v>
      </c>
      <c r="BK244" s="5" t="s">
        <v>9084</v>
      </c>
      <c r="BL244" s="5" t="s">
        <v>9084</v>
      </c>
      <c r="BM244" s="5" t="s">
        <v>9084</v>
      </c>
      <c r="BN244" s="5" t="s">
        <v>9084</v>
      </c>
      <c r="BO244" s="5" t="s">
        <v>9084</v>
      </c>
      <c r="BP244" s="5" t="s">
        <v>9084</v>
      </c>
      <c r="BQ244" s="5" t="s">
        <v>9084</v>
      </c>
      <c r="BR244" s="5" t="s">
        <v>9084</v>
      </c>
      <c r="BS244" s="5" t="s">
        <v>9084</v>
      </c>
      <c r="BT244" s="5" t="s">
        <v>9805</v>
      </c>
      <c r="BU244" s="5" t="str">
        <f>HYPERLINK("https%3A%2F%2Fwww.webofscience.com%2Fwos%2Fwoscc%2Ffull-record%2FWOS:000987808300001","View Full Record in Web of Science")</f>
        <v>View Full Record in Web of Science</v>
      </c>
    </row>
    <row r="245" spans="1:73" x14ac:dyDescent="0.35">
      <c r="A245" s="5" t="s">
        <v>11761</v>
      </c>
      <c r="B245" s="5" t="s">
        <v>9095</v>
      </c>
      <c r="C245" s="5" t="s">
        <v>9804</v>
      </c>
      <c r="D245" s="5" t="s">
        <v>9084</v>
      </c>
      <c r="E245" s="5" t="s">
        <v>9084</v>
      </c>
      <c r="F245" s="5" t="s">
        <v>9084</v>
      </c>
      <c r="G245" s="5" t="s">
        <v>9803</v>
      </c>
      <c r="H245" s="5" t="s">
        <v>9084</v>
      </c>
      <c r="I245" s="5" t="s">
        <v>9084</v>
      </c>
      <c r="J245" s="5" t="s">
        <v>8468</v>
      </c>
      <c r="K245" s="5" t="s">
        <v>9802</v>
      </c>
      <c r="L245" s="5" t="s">
        <v>9084</v>
      </c>
      <c r="M245" s="5" t="s">
        <v>9084</v>
      </c>
      <c r="N245" s="5" t="s">
        <v>9084</v>
      </c>
      <c r="O245" s="5" t="s">
        <v>9084</v>
      </c>
      <c r="P245" s="5" t="s">
        <v>9084</v>
      </c>
      <c r="Q245" s="5" t="s">
        <v>9084</v>
      </c>
      <c r="R245" s="5" t="s">
        <v>9084</v>
      </c>
      <c r="S245" s="5" t="s">
        <v>9084</v>
      </c>
      <c r="T245" s="5" t="s">
        <v>9084</v>
      </c>
      <c r="U245" s="5" t="s">
        <v>9084</v>
      </c>
      <c r="V245" s="5" t="s">
        <v>9084</v>
      </c>
      <c r="W245" s="5" t="s">
        <v>9801</v>
      </c>
      <c r="X245" s="5" t="s">
        <v>9084</v>
      </c>
      <c r="Y245" s="5" t="s">
        <v>9084</v>
      </c>
      <c r="Z245" s="5" t="s">
        <v>9084</v>
      </c>
      <c r="AA245" s="5" t="s">
        <v>9084</v>
      </c>
      <c r="AB245" s="5" t="s">
        <v>9800</v>
      </c>
      <c r="AC245" s="5" t="s">
        <v>9799</v>
      </c>
      <c r="AD245" s="5" t="s">
        <v>9084</v>
      </c>
      <c r="AE245" s="5" t="s">
        <v>9084</v>
      </c>
      <c r="AF245" s="5" t="s">
        <v>9084</v>
      </c>
      <c r="AG245" s="5" t="s">
        <v>9084</v>
      </c>
      <c r="AH245" s="5" t="s">
        <v>9084</v>
      </c>
      <c r="AI245" s="5" t="s">
        <v>9084</v>
      </c>
      <c r="AJ245" s="5" t="s">
        <v>9084</v>
      </c>
      <c r="AK245" s="5" t="s">
        <v>9084</v>
      </c>
      <c r="AL245" s="5" t="s">
        <v>9084</v>
      </c>
      <c r="AM245" s="5" t="s">
        <v>9084</v>
      </c>
      <c r="AN245" s="5" t="s">
        <v>9084</v>
      </c>
      <c r="AO245" s="5" t="s">
        <v>9084</v>
      </c>
      <c r="AP245" s="5" t="s">
        <v>9798</v>
      </c>
      <c r="AQ245" s="5" t="s">
        <v>9797</v>
      </c>
      <c r="AR245" s="5" t="s">
        <v>9084</v>
      </c>
      <c r="AS245" s="5" t="s">
        <v>9084</v>
      </c>
      <c r="AT245" s="5" t="s">
        <v>9084</v>
      </c>
      <c r="AU245" s="5" t="s">
        <v>9302</v>
      </c>
      <c r="AV245" s="5">
        <v>2024</v>
      </c>
      <c r="AW245" s="5">
        <v>51</v>
      </c>
      <c r="AX245" s="5">
        <v>5</v>
      </c>
      <c r="AY245" s="5" t="s">
        <v>9084</v>
      </c>
      <c r="AZ245" s="5" t="s">
        <v>9084</v>
      </c>
      <c r="BA245" s="5" t="s">
        <v>9439</v>
      </c>
      <c r="BB245" s="5" t="s">
        <v>9084</v>
      </c>
      <c r="BC245" s="5">
        <v>1089</v>
      </c>
      <c r="BD245" s="5">
        <v>1103</v>
      </c>
      <c r="BE245" s="5">
        <v>2.3998083231204696E+16</v>
      </c>
      <c r="BF245" s="5" t="s">
        <v>8466</v>
      </c>
      <c r="BG245" s="5" t="str">
        <f>HYPERLINK("http://dx.doi.org/10.1177/23998083231204695","http://dx.doi.org/10.1177/23998083231204695")</f>
        <v>http://dx.doi.org/10.1177/23998083231204695</v>
      </c>
      <c r="BH245" s="5" t="s">
        <v>9084</v>
      </c>
      <c r="BI245" s="5" t="s">
        <v>9506</v>
      </c>
      <c r="BJ245" s="5" t="s">
        <v>9084</v>
      </c>
      <c r="BK245" s="5" t="s">
        <v>9084</v>
      </c>
      <c r="BL245" s="5" t="s">
        <v>9084</v>
      </c>
      <c r="BM245" s="5" t="s">
        <v>9084</v>
      </c>
      <c r="BN245" s="5" t="s">
        <v>9084</v>
      </c>
      <c r="BO245" s="5" t="s">
        <v>9084</v>
      </c>
      <c r="BP245" s="5" t="s">
        <v>9084</v>
      </c>
      <c r="BQ245" s="5" t="s">
        <v>9084</v>
      </c>
      <c r="BR245" s="5" t="s">
        <v>9084</v>
      </c>
      <c r="BS245" s="5" t="s">
        <v>9084</v>
      </c>
      <c r="BT245" s="5" t="s">
        <v>9796</v>
      </c>
      <c r="BU245" s="5" t="str">
        <f>HYPERLINK("https%3A%2F%2Fwww.webofscience.com%2Fwos%2Fwoscc%2Ffull-record%2FWOS:001073057000001","View Full Record in Web of Science")</f>
        <v>View Full Record in Web of Science</v>
      </c>
    </row>
    <row r="246" spans="1:73" x14ac:dyDescent="0.35">
      <c r="A246" s="5" t="s">
        <v>11761</v>
      </c>
      <c r="B246" s="5" t="s">
        <v>9095</v>
      </c>
      <c r="C246" s="5" t="s">
        <v>9795</v>
      </c>
      <c r="D246" s="5" t="s">
        <v>9084</v>
      </c>
      <c r="E246" s="5" t="s">
        <v>9084</v>
      </c>
      <c r="F246" s="5" t="s">
        <v>9084</v>
      </c>
      <c r="G246" s="5" t="s">
        <v>2816</v>
      </c>
      <c r="H246" s="5" t="s">
        <v>9084</v>
      </c>
      <c r="I246" s="5" t="s">
        <v>9084</v>
      </c>
      <c r="J246" s="5" t="s">
        <v>2815</v>
      </c>
      <c r="K246" s="5" t="s">
        <v>9794</v>
      </c>
      <c r="L246" s="5" t="s">
        <v>9084</v>
      </c>
      <c r="M246" s="5" t="s">
        <v>9084</v>
      </c>
      <c r="N246" s="5" t="s">
        <v>9084</v>
      </c>
      <c r="O246" s="5" t="s">
        <v>9084</v>
      </c>
      <c r="P246" s="5" t="s">
        <v>9084</v>
      </c>
      <c r="Q246" s="5" t="s">
        <v>9084</v>
      </c>
      <c r="R246" s="5" t="s">
        <v>9084</v>
      </c>
      <c r="S246" s="5" t="s">
        <v>9084</v>
      </c>
      <c r="T246" s="5" t="s">
        <v>9084</v>
      </c>
      <c r="U246" s="5" t="s">
        <v>9084</v>
      </c>
      <c r="V246" s="5" t="s">
        <v>9084</v>
      </c>
      <c r="W246" s="5" t="s">
        <v>2813</v>
      </c>
      <c r="X246" s="5" t="s">
        <v>9084</v>
      </c>
      <c r="Y246" s="5" t="s">
        <v>9084</v>
      </c>
      <c r="Z246" s="5" t="s">
        <v>9084</v>
      </c>
      <c r="AA246" s="5" t="s">
        <v>9084</v>
      </c>
      <c r="AB246" s="5" t="s">
        <v>9793</v>
      </c>
      <c r="AC246" s="5" t="s">
        <v>9792</v>
      </c>
      <c r="AD246" s="5" t="s">
        <v>9084</v>
      </c>
      <c r="AE246" s="5" t="s">
        <v>9084</v>
      </c>
      <c r="AF246" s="5" t="s">
        <v>9084</v>
      </c>
      <c r="AG246" s="5" t="s">
        <v>9084</v>
      </c>
      <c r="AH246" s="5" t="s">
        <v>9084</v>
      </c>
      <c r="AI246" s="5" t="s">
        <v>9084</v>
      </c>
      <c r="AJ246" s="5" t="s">
        <v>9084</v>
      </c>
      <c r="AK246" s="5" t="s">
        <v>9084</v>
      </c>
      <c r="AL246" s="5" t="s">
        <v>9084</v>
      </c>
      <c r="AM246" s="5" t="s">
        <v>9084</v>
      </c>
      <c r="AN246" s="5" t="s">
        <v>9084</v>
      </c>
      <c r="AO246" s="5" t="s">
        <v>9084</v>
      </c>
      <c r="AP246" s="5" t="s">
        <v>9791</v>
      </c>
      <c r="AQ246" s="5" t="s">
        <v>9790</v>
      </c>
      <c r="AR246" s="5" t="s">
        <v>9084</v>
      </c>
      <c r="AS246" s="5" t="s">
        <v>9084</v>
      </c>
      <c r="AT246" s="5" t="s">
        <v>9084</v>
      </c>
      <c r="AU246" s="5" t="s">
        <v>9450</v>
      </c>
      <c r="AV246" s="5">
        <v>2023</v>
      </c>
      <c r="AW246" s="5">
        <v>131</v>
      </c>
      <c r="AX246" s="5" t="s">
        <v>9084</v>
      </c>
      <c r="AY246" s="5" t="s">
        <v>9084</v>
      </c>
      <c r="AZ246" s="5" t="s">
        <v>9084</v>
      </c>
      <c r="BA246" s="5" t="s">
        <v>9084</v>
      </c>
      <c r="BB246" s="5" t="s">
        <v>9084</v>
      </c>
      <c r="BC246" s="5" t="s">
        <v>9084</v>
      </c>
      <c r="BD246" s="5" t="s">
        <v>9084</v>
      </c>
      <c r="BE246" s="5">
        <v>106714</v>
      </c>
      <c r="BF246" s="5" t="s">
        <v>8206</v>
      </c>
      <c r="BG246" s="5" t="str">
        <f>HYPERLINK("http://dx.doi.org/10.1016/j.landusepol.2023.106714","http://dx.doi.org/10.1016/j.landusepol.2023.106714")</f>
        <v>http://dx.doi.org/10.1016/j.landusepol.2023.106714</v>
      </c>
      <c r="BH246" s="5" t="s">
        <v>9084</v>
      </c>
      <c r="BI246" s="5" t="s">
        <v>9515</v>
      </c>
      <c r="BJ246" s="5" t="s">
        <v>9084</v>
      </c>
      <c r="BK246" s="5" t="s">
        <v>9084</v>
      </c>
      <c r="BL246" s="5" t="s">
        <v>9084</v>
      </c>
      <c r="BM246" s="5" t="s">
        <v>9084</v>
      </c>
      <c r="BN246" s="5" t="s">
        <v>9084</v>
      </c>
      <c r="BO246" s="5" t="s">
        <v>9084</v>
      </c>
      <c r="BP246" s="5" t="s">
        <v>9084</v>
      </c>
      <c r="BQ246" s="5" t="s">
        <v>9084</v>
      </c>
      <c r="BR246" s="5" t="s">
        <v>9084</v>
      </c>
      <c r="BS246" s="5" t="s">
        <v>9084</v>
      </c>
      <c r="BT246" s="5" t="s">
        <v>9789</v>
      </c>
      <c r="BU246" s="5" t="str">
        <f>HYPERLINK("https%3A%2F%2Fwww.webofscience.com%2Fwos%2Fwoscc%2Ffull-record%2FWOS:000998039300001","View Full Record in Web of Science")</f>
        <v>View Full Record in Web of Science</v>
      </c>
    </row>
    <row r="247" spans="1:73" x14ac:dyDescent="0.35">
      <c r="A247" s="5" t="s">
        <v>11761</v>
      </c>
      <c r="B247" s="5" t="s">
        <v>9095</v>
      </c>
      <c r="C247" s="5" t="s">
        <v>9788</v>
      </c>
      <c r="D247" s="5" t="s">
        <v>9084</v>
      </c>
      <c r="E247" s="5" t="s">
        <v>9084</v>
      </c>
      <c r="F247" s="5" t="s">
        <v>9084</v>
      </c>
      <c r="G247" s="5" t="s">
        <v>9787</v>
      </c>
      <c r="H247" s="5" t="s">
        <v>9084</v>
      </c>
      <c r="I247" s="5" t="s">
        <v>9084</v>
      </c>
      <c r="J247" s="5" t="s">
        <v>6041</v>
      </c>
      <c r="K247" s="5" t="s">
        <v>9786</v>
      </c>
      <c r="L247" s="5" t="s">
        <v>9084</v>
      </c>
      <c r="M247" s="5" t="s">
        <v>9084</v>
      </c>
      <c r="N247" s="5" t="s">
        <v>9084</v>
      </c>
      <c r="O247" s="5" t="s">
        <v>9084</v>
      </c>
      <c r="P247" s="5" t="s">
        <v>9084</v>
      </c>
      <c r="Q247" s="5" t="s">
        <v>9084</v>
      </c>
      <c r="R247" s="5" t="s">
        <v>9084</v>
      </c>
      <c r="S247" s="5" t="s">
        <v>9084</v>
      </c>
      <c r="T247" s="5" t="s">
        <v>9084</v>
      </c>
      <c r="U247" s="5" t="s">
        <v>9084</v>
      </c>
      <c r="V247" s="5" t="s">
        <v>9084</v>
      </c>
      <c r="W247" s="5" t="s">
        <v>9785</v>
      </c>
      <c r="X247" s="5" t="s">
        <v>9084</v>
      </c>
      <c r="Y247" s="5" t="s">
        <v>9084</v>
      </c>
      <c r="Z247" s="5" t="s">
        <v>9084</v>
      </c>
      <c r="AA247" s="5" t="s">
        <v>9084</v>
      </c>
      <c r="AB247" s="5" t="s">
        <v>9084</v>
      </c>
      <c r="AC247" s="5" t="s">
        <v>9084</v>
      </c>
      <c r="AD247" s="5" t="s">
        <v>9084</v>
      </c>
      <c r="AE247" s="5" t="s">
        <v>9084</v>
      </c>
      <c r="AF247" s="5" t="s">
        <v>9084</v>
      </c>
      <c r="AG247" s="5" t="s">
        <v>9084</v>
      </c>
      <c r="AH247" s="5" t="s">
        <v>9084</v>
      </c>
      <c r="AI247" s="5" t="s">
        <v>9084</v>
      </c>
      <c r="AJ247" s="5" t="s">
        <v>9084</v>
      </c>
      <c r="AK247" s="5" t="s">
        <v>9084</v>
      </c>
      <c r="AL247" s="5" t="s">
        <v>9084</v>
      </c>
      <c r="AM247" s="5" t="s">
        <v>9084</v>
      </c>
      <c r="AN247" s="5" t="s">
        <v>9084</v>
      </c>
      <c r="AO247" s="5" t="s">
        <v>9084</v>
      </c>
      <c r="AP247" s="5" t="s">
        <v>9784</v>
      </c>
      <c r="AQ247" s="5" t="s">
        <v>9783</v>
      </c>
      <c r="AR247" s="5" t="s">
        <v>9084</v>
      </c>
      <c r="AS247" s="5" t="s">
        <v>9084</v>
      </c>
      <c r="AT247" s="5" t="s">
        <v>9084</v>
      </c>
      <c r="AU247" s="5" t="s">
        <v>9385</v>
      </c>
      <c r="AV247" s="5">
        <v>2020</v>
      </c>
      <c r="AW247" s="5">
        <v>46</v>
      </c>
      <c r="AX247" s="5">
        <v>5</v>
      </c>
      <c r="AY247" s="5" t="s">
        <v>9084</v>
      </c>
      <c r="AZ247" s="5" t="s">
        <v>9084</v>
      </c>
      <c r="BA247" s="5" t="s">
        <v>9084</v>
      </c>
      <c r="BB247" s="5" t="s">
        <v>9084</v>
      </c>
      <c r="BC247" s="5">
        <v>289</v>
      </c>
      <c r="BD247" s="5">
        <v>294</v>
      </c>
      <c r="BE247" s="5" t="s">
        <v>9084</v>
      </c>
      <c r="BF247" s="5" t="s">
        <v>6039</v>
      </c>
      <c r="BG247" s="5" t="str">
        <f>HYPERLINK("http://dx.doi.org/10.1136/medethics-2018-105340","http://dx.doi.org/10.1136/medethics-2018-105340")</f>
        <v>http://dx.doi.org/10.1136/medethics-2018-105340</v>
      </c>
      <c r="BH247" s="5" t="s">
        <v>9084</v>
      </c>
      <c r="BI247" s="5" t="s">
        <v>9084</v>
      </c>
      <c r="BJ247" s="5" t="s">
        <v>9084</v>
      </c>
      <c r="BK247" s="5" t="s">
        <v>9084</v>
      </c>
      <c r="BL247" s="5" t="s">
        <v>9084</v>
      </c>
      <c r="BM247" s="5" t="s">
        <v>9084</v>
      </c>
      <c r="BN247" s="5" t="s">
        <v>9084</v>
      </c>
      <c r="BO247" s="5">
        <v>31911499</v>
      </c>
      <c r="BP247" s="5" t="s">
        <v>9084</v>
      </c>
      <c r="BQ247" s="5" t="s">
        <v>9084</v>
      </c>
      <c r="BR247" s="5" t="s">
        <v>9084</v>
      </c>
      <c r="BS247" s="5" t="s">
        <v>9084</v>
      </c>
      <c r="BT247" s="5" t="s">
        <v>9782</v>
      </c>
      <c r="BU247" s="5" t="str">
        <f>HYPERLINK("https%3A%2F%2Fwww.webofscience.com%2Fwos%2Fwoscc%2Ffull-record%2FWOS:000539344400003","View Full Record in Web of Science")</f>
        <v>View Full Record in Web of Science</v>
      </c>
    </row>
    <row r="248" spans="1:73" x14ac:dyDescent="0.35">
      <c r="A248" s="5" t="s">
        <v>11761</v>
      </c>
      <c r="B248" s="5" t="s">
        <v>9095</v>
      </c>
      <c r="C248" s="5" t="s">
        <v>9781</v>
      </c>
      <c r="D248" s="5" t="s">
        <v>9084</v>
      </c>
      <c r="E248" s="5" t="s">
        <v>9084</v>
      </c>
      <c r="F248" s="5" t="s">
        <v>9084</v>
      </c>
      <c r="G248" s="5" t="s">
        <v>9780</v>
      </c>
      <c r="H248" s="5" t="s">
        <v>9084</v>
      </c>
      <c r="I248" s="5" t="s">
        <v>9084</v>
      </c>
      <c r="J248" s="5" t="s">
        <v>7638</v>
      </c>
      <c r="K248" s="5" t="s">
        <v>9779</v>
      </c>
      <c r="L248" s="5" t="s">
        <v>9084</v>
      </c>
      <c r="M248" s="5" t="s">
        <v>9084</v>
      </c>
      <c r="N248" s="5" t="s">
        <v>9084</v>
      </c>
      <c r="O248" s="5" t="s">
        <v>9084</v>
      </c>
      <c r="P248" s="5" t="s">
        <v>9084</v>
      </c>
      <c r="Q248" s="5" t="s">
        <v>9084</v>
      </c>
      <c r="R248" s="5" t="s">
        <v>9084</v>
      </c>
      <c r="S248" s="5" t="s">
        <v>9084</v>
      </c>
      <c r="T248" s="5" t="s">
        <v>9084</v>
      </c>
      <c r="U248" s="5" t="s">
        <v>9084</v>
      </c>
      <c r="V248" s="5" t="s">
        <v>9084</v>
      </c>
      <c r="W248" s="5" t="s">
        <v>9778</v>
      </c>
      <c r="X248" s="5" t="s">
        <v>9084</v>
      </c>
      <c r="Y248" s="5" t="s">
        <v>9084</v>
      </c>
      <c r="Z248" s="5" t="s">
        <v>9084</v>
      </c>
      <c r="AA248" s="5" t="s">
        <v>9084</v>
      </c>
      <c r="AB248" s="5" t="s">
        <v>9777</v>
      </c>
      <c r="AC248" s="5" t="s">
        <v>9776</v>
      </c>
      <c r="AD248" s="5" t="s">
        <v>9084</v>
      </c>
      <c r="AE248" s="5" t="s">
        <v>9084</v>
      </c>
      <c r="AF248" s="5" t="s">
        <v>9084</v>
      </c>
      <c r="AG248" s="5" t="s">
        <v>9084</v>
      </c>
      <c r="AH248" s="5" t="s">
        <v>9084</v>
      </c>
      <c r="AI248" s="5" t="s">
        <v>9084</v>
      </c>
      <c r="AJ248" s="5" t="s">
        <v>9084</v>
      </c>
      <c r="AK248" s="5" t="s">
        <v>9084</v>
      </c>
      <c r="AL248" s="5" t="s">
        <v>9084</v>
      </c>
      <c r="AM248" s="5" t="s">
        <v>9084</v>
      </c>
      <c r="AN248" s="5" t="s">
        <v>9084</v>
      </c>
      <c r="AO248" s="5" t="s">
        <v>9084</v>
      </c>
      <c r="AP248" s="5" t="s">
        <v>9775</v>
      </c>
      <c r="AQ248" s="5" t="s">
        <v>9774</v>
      </c>
      <c r="AR248" s="5" t="s">
        <v>9084</v>
      </c>
      <c r="AS248" s="5" t="s">
        <v>9084</v>
      </c>
      <c r="AT248" s="5" t="s">
        <v>9084</v>
      </c>
      <c r="AU248" s="5" t="s">
        <v>9302</v>
      </c>
      <c r="AV248" s="5">
        <v>2022</v>
      </c>
      <c r="AW248" s="5">
        <v>46</v>
      </c>
      <c r="AX248" s="5">
        <v>2</v>
      </c>
      <c r="AY248" s="5" t="s">
        <v>9084</v>
      </c>
      <c r="AZ248" s="5" t="s">
        <v>9084</v>
      </c>
      <c r="BA248" s="5" t="s">
        <v>9084</v>
      </c>
      <c r="BB248" s="5" t="s">
        <v>9084</v>
      </c>
      <c r="BC248" s="5">
        <v>245</v>
      </c>
      <c r="BD248" s="5">
        <v>259</v>
      </c>
      <c r="BE248" s="5" t="s">
        <v>9084</v>
      </c>
      <c r="BF248" s="5" t="s">
        <v>7636</v>
      </c>
      <c r="BG248" s="5" t="str">
        <f>HYPERLINK("http://dx.doi.org/10.1111/ggr.12419","http://dx.doi.org/10.1111/ggr.12419")</f>
        <v>http://dx.doi.org/10.1111/ggr.12419</v>
      </c>
      <c r="BH248" s="5" t="s">
        <v>9084</v>
      </c>
      <c r="BI248" s="5" t="s">
        <v>9773</v>
      </c>
      <c r="BJ248" s="5" t="s">
        <v>9084</v>
      </c>
      <c r="BK248" s="5" t="s">
        <v>9084</v>
      </c>
      <c r="BL248" s="5" t="s">
        <v>9084</v>
      </c>
      <c r="BM248" s="5" t="s">
        <v>9084</v>
      </c>
      <c r="BN248" s="5" t="s">
        <v>9084</v>
      </c>
      <c r="BO248" s="5" t="s">
        <v>9084</v>
      </c>
      <c r="BP248" s="5" t="s">
        <v>9084</v>
      </c>
      <c r="BQ248" s="5" t="s">
        <v>9084</v>
      </c>
      <c r="BR248" s="5" t="s">
        <v>9084</v>
      </c>
      <c r="BS248" s="5" t="s">
        <v>9084</v>
      </c>
      <c r="BT248" s="5" t="s">
        <v>9772</v>
      </c>
      <c r="BU248" s="5" t="str">
        <f>HYPERLINK("https%3A%2F%2Fwww.webofscience.com%2Fwos%2Fwoscc%2Ffull-record%2FWOS:000762574000001","View Full Record in Web of Science")</f>
        <v>View Full Record in Web of Science</v>
      </c>
    </row>
    <row r="249" spans="1:73" x14ac:dyDescent="0.35">
      <c r="A249" s="5" t="s">
        <v>11761</v>
      </c>
      <c r="B249" s="5" t="s">
        <v>9095</v>
      </c>
      <c r="C249" s="5" t="s">
        <v>9771</v>
      </c>
      <c r="D249" s="5" t="s">
        <v>9084</v>
      </c>
      <c r="E249" s="5" t="s">
        <v>9084</v>
      </c>
      <c r="F249" s="5" t="s">
        <v>9084</v>
      </c>
      <c r="G249" s="5" t="s">
        <v>9770</v>
      </c>
      <c r="H249" s="5" t="s">
        <v>9084</v>
      </c>
      <c r="I249" s="5" t="s">
        <v>9084</v>
      </c>
      <c r="J249" s="5" t="s">
        <v>8285</v>
      </c>
      <c r="K249" s="5" t="s">
        <v>9355</v>
      </c>
      <c r="L249" s="5" t="s">
        <v>9084</v>
      </c>
      <c r="M249" s="5" t="s">
        <v>9084</v>
      </c>
      <c r="N249" s="5" t="s">
        <v>9084</v>
      </c>
      <c r="O249" s="5" t="s">
        <v>9084</v>
      </c>
      <c r="P249" s="5" t="s">
        <v>9084</v>
      </c>
      <c r="Q249" s="5" t="s">
        <v>9084</v>
      </c>
      <c r="R249" s="5" t="s">
        <v>9084</v>
      </c>
      <c r="S249" s="5" t="s">
        <v>9084</v>
      </c>
      <c r="T249" s="5" t="s">
        <v>9084</v>
      </c>
      <c r="U249" s="5" t="s">
        <v>9084</v>
      </c>
      <c r="V249" s="5" t="s">
        <v>9084</v>
      </c>
      <c r="W249" s="5" t="s">
        <v>9769</v>
      </c>
      <c r="X249" s="5" t="s">
        <v>9084</v>
      </c>
      <c r="Y249" s="5" t="s">
        <v>9084</v>
      </c>
      <c r="Z249" s="5" t="s">
        <v>9084</v>
      </c>
      <c r="AA249" s="5" t="s">
        <v>9084</v>
      </c>
      <c r="AB249" s="5" t="s">
        <v>9084</v>
      </c>
      <c r="AC249" s="5" t="s">
        <v>9768</v>
      </c>
      <c r="AD249" s="5" t="s">
        <v>9084</v>
      </c>
      <c r="AE249" s="5" t="s">
        <v>9084</v>
      </c>
      <c r="AF249" s="5" t="s">
        <v>9084</v>
      </c>
      <c r="AG249" s="5" t="s">
        <v>9084</v>
      </c>
      <c r="AH249" s="5" t="s">
        <v>9084</v>
      </c>
      <c r="AI249" s="5" t="s">
        <v>9084</v>
      </c>
      <c r="AJ249" s="5" t="s">
        <v>9084</v>
      </c>
      <c r="AK249" s="5" t="s">
        <v>9084</v>
      </c>
      <c r="AL249" s="5" t="s">
        <v>9084</v>
      </c>
      <c r="AM249" s="5" t="s">
        <v>9084</v>
      </c>
      <c r="AN249" s="5" t="s">
        <v>9084</v>
      </c>
      <c r="AO249" s="5" t="s">
        <v>9084</v>
      </c>
      <c r="AP249" s="5" t="s">
        <v>9351</v>
      </c>
      <c r="AQ249" s="5" t="s">
        <v>9084</v>
      </c>
      <c r="AR249" s="5" t="s">
        <v>9084</v>
      </c>
      <c r="AS249" s="5" t="s">
        <v>9084</v>
      </c>
      <c r="AT249" s="5" t="s">
        <v>9084</v>
      </c>
      <c r="AU249" s="5" t="s">
        <v>9420</v>
      </c>
      <c r="AV249" s="5">
        <v>2024</v>
      </c>
      <c r="AW249" s="5">
        <v>8</v>
      </c>
      <c r="AX249" s="5" t="s">
        <v>9084</v>
      </c>
      <c r="AY249" s="5" t="s">
        <v>9084</v>
      </c>
      <c r="AZ249" s="5" t="s">
        <v>9084</v>
      </c>
      <c r="BA249" s="5" t="s">
        <v>9084</v>
      </c>
      <c r="BB249" s="5" t="s">
        <v>9084</v>
      </c>
      <c r="BC249" s="5" t="s">
        <v>9084</v>
      </c>
      <c r="BD249" s="5" t="s">
        <v>9084</v>
      </c>
      <c r="BE249" s="5" t="s">
        <v>8284</v>
      </c>
      <c r="BF249" s="5" t="s">
        <v>8283</v>
      </c>
      <c r="BG249" s="5" t="str">
        <f>HYPERLINK("http://dx.doi.org/10.1200/CCI.24.00116","http://dx.doi.org/10.1200/CCI.24.00116")</f>
        <v>http://dx.doi.org/10.1200/CCI.24.00116</v>
      </c>
      <c r="BH249" s="5" t="s">
        <v>9084</v>
      </c>
      <c r="BI249" s="5" t="s">
        <v>9084</v>
      </c>
      <c r="BJ249" s="5" t="s">
        <v>9084</v>
      </c>
      <c r="BK249" s="5" t="s">
        <v>9084</v>
      </c>
      <c r="BL249" s="5" t="s">
        <v>9084</v>
      </c>
      <c r="BM249" s="5" t="s">
        <v>9084</v>
      </c>
      <c r="BN249" s="5" t="s">
        <v>9084</v>
      </c>
      <c r="BO249" s="5">
        <v>39536277</v>
      </c>
      <c r="BP249" s="5" t="s">
        <v>9084</v>
      </c>
      <c r="BQ249" s="5" t="s">
        <v>9084</v>
      </c>
      <c r="BR249" s="5" t="s">
        <v>9084</v>
      </c>
      <c r="BS249" s="5" t="s">
        <v>9084</v>
      </c>
      <c r="BT249" s="5" t="s">
        <v>9767</v>
      </c>
      <c r="BU249" s="5" t="str">
        <f>HYPERLINK("https%3A%2F%2Fwww.webofscience.com%2Fwos%2Fwoscc%2Ffull-record%2FWOS:001357905000003","View Full Record in Web of Science")</f>
        <v>View Full Record in Web of Science</v>
      </c>
    </row>
    <row r="250" spans="1:73" x14ac:dyDescent="0.35">
      <c r="A250" s="5" t="s">
        <v>11761</v>
      </c>
      <c r="B250" s="5" t="s">
        <v>9095</v>
      </c>
      <c r="C250" s="5" t="s">
        <v>9766</v>
      </c>
      <c r="D250" s="5" t="s">
        <v>9084</v>
      </c>
      <c r="E250" s="5" t="s">
        <v>9084</v>
      </c>
      <c r="F250" s="5" t="s">
        <v>9084</v>
      </c>
      <c r="G250" s="5" t="s">
        <v>9765</v>
      </c>
      <c r="H250" s="5" t="s">
        <v>9084</v>
      </c>
      <c r="I250" s="5" t="s">
        <v>9084</v>
      </c>
      <c r="J250" s="5" t="s">
        <v>8426</v>
      </c>
      <c r="K250" s="5" t="s">
        <v>9654</v>
      </c>
      <c r="L250" s="5" t="s">
        <v>9084</v>
      </c>
      <c r="M250" s="5" t="s">
        <v>9084</v>
      </c>
      <c r="N250" s="5" t="s">
        <v>9084</v>
      </c>
      <c r="O250" s="5" t="s">
        <v>9084</v>
      </c>
      <c r="P250" s="5" t="s">
        <v>9084</v>
      </c>
      <c r="Q250" s="5" t="s">
        <v>9084</v>
      </c>
      <c r="R250" s="5" t="s">
        <v>9084</v>
      </c>
      <c r="S250" s="5" t="s">
        <v>9084</v>
      </c>
      <c r="T250" s="5" t="s">
        <v>9084</v>
      </c>
      <c r="U250" s="5" t="s">
        <v>9084</v>
      </c>
      <c r="V250" s="5" t="s">
        <v>9084</v>
      </c>
      <c r="W250" s="5" t="s">
        <v>9764</v>
      </c>
      <c r="X250" s="5" t="s">
        <v>9084</v>
      </c>
      <c r="Y250" s="5" t="s">
        <v>9084</v>
      </c>
      <c r="Z250" s="5" t="s">
        <v>9084</v>
      </c>
      <c r="AA250" s="5" t="s">
        <v>9084</v>
      </c>
      <c r="AB250" s="5" t="s">
        <v>9763</v>
      </c>
      <c r="AC250" s="5" t="s">
        <v>9762</v>
      </c>
      <c r="AD250" s="5" t="s">
        <v>9084</v>
      </c>
      <c r="AE250" s="5" t="s">
        <v>9084</v>
      </c>
      <c r="AF250" s="5" t="s">
        <v>9084</v>
      </c>
      <c r="AG250" s="5" t="s">
        <v>9084</v>
      </c>
      <c r="AH250" s="5" t="s">
        <v>9084</v>
      </c>
      <c r="AI250" s="5" t="s">
        <v>9084</v>
      </c>
      <c r="AJ250" s="5" t="s">
        <v>9084</v>
      </c>
      <c r="AK250" s="5" t="s">
        <v>9084</v>
      </c>
      <c r="AL250" s="5" t="s">
        <v>9084</v>
      </c>
      <c r="AM250" s="5" t="s">
        <v>9084</v>
      </c>
      <c r="AN250" s="5" t="s">
        <v>9084</v>
      </c>
      <c r="AO250" s="5" t="s">
        <v>9084</v>
      </c>
      <c r="AP250" s="5" t="s">
        <v>486</v>
      </c>
      <c r="AQ250" s="5" t="s">
        <v>9084</v>
      </c>
      <c r="AR250" s="5" t="s">
        <v>9084</v>
      </c>
      <c r="AS250" s="5" t="s">
        <v>9084</v>
      </c>
      <c r="AT250" s="5" t="s">
        <v>9084</v>
      </c>
      <c r="AU250" s="5" t="s">
        <v>9084</v>
      </c>
      <c r="AV250" s="5">
        <v>2024</v>
      </c>
      <c r="AW250" s="5">
        <v>12</v>
      </c>
      <c r="AX250" s="5" t="s">
        <v>9084</v>
      </c>
      <c r="AY250" s="5" t="s">
        <v>9084</v>
      </c>
      <c r="AZ250" s="5" t="s">
        <v>9084</v>
      </c>
      <c r="BA250" s="5" t="s">
        <v>9084</v>
      </c>
      <c r="BB250" s="5" t="s">
        <v>9084</v>
      </c>
      <c r="BC250" s="5">
        <v>124298</v>
      </c>
      <c r="BD250" s="5">
        <v>124313</v>
      </c>
      <c r="BE250" s="5" t="s">
        <v>9084</v>
      </c>
      <c r="BF250" s="5" t="s">
        <v>8425</v>
      </c>
      <c r="BG250" s="5" t="str">
        <f>HYPERLINK("http://dx.doi.org/10.1109/ACCESS.2024.3391023","http://dx.doi.org/10.1109/ACCESS.2024.3391023")</f>
        <v>http://dx.doi.org/10.1109/ACCESS.2024.3391023</v>
      </c>
      <c r="BH250" s="5" t="s">
        <v>9084</v>
      </c>
      <c r="BI250" s="5" t="s">
        <v>9084</v>
      </c>
      <c r="BJ250" s="5" t="s">
        <v>9084</v>
      </c>
      <c r="BK250" s="5" t="s">
        <v>9084</v>
      </c>
      <c r="BL250" s="5" t="s">
        <v>9084</v>
      </c>
      <c r="BM250" s="5" t="s">
        <v>9084</v>
      </c>
      <c r="BN250" s="5" t="s">
        <v>9084</v>
      </c>
      <c r="BO250" s="5" t="s">
        <v>9084</v>
      </c>
      <c r="BP250" s="5" t="s">
        <v>9084</v>
      </c>
      <c r="BQ250" s="5" t="s">
        <v>9084</v>
      </c>
      <c r="BR250" s="5" t="s">
        <v>9084</v>
      </c>
      <c r="BS250" s="5" t="s">
        <v>9084</v>
      </c>
      <c r="BT250" s="5" t="s">
        <v>9761</v>
      </c>
      <c r="BU250" s="5" t="str">
        <f>HYPERLINK("https%3A%2F%2Fwww.webofscience.com%2Fwos%2Fwoscc%2Ffull-record%2FWOS:001311192600001","View Full Record in Web of Science")</f>
        <v>View Full Record in Web of Science</v>
      </c>
    </row>
    <row r="251" spans="1:73" x14ac:dyDescent="0.35">
      <c r="A251" s="5" t="s">
        <v>11761</v>
      </c>
      <c r="B251" s="5" t="s">
        <v>9095</v>
      </c>
      <c r="C251" s="5" t="s">
        <v>9760</v>
      </c>
      <c r="D251" s="5" t="s">
        <v>9084</v>
      </c>
      <c r="E251" s="5" t="s">
        <v>9084</v>
      </c>
      <c r="F251" s="5" t="s">
        <v>9084</v>
      </c>
      <c r="G251" s="5" t="s">
        <v>9759</v>
      </c>
      <c r="H251" s="5" t="s">
        <v>9084</v>
      </c>
      <c r="I251" s="5" t="s">
        <v>9084</v>
      </c>
      <c r="J251" s="5" t="s">
        <v>6593</v>
      </c>
      <c r="K251" s="5" t="s">
        <v>9758</v>
      </c>
      <c r="L251" s="5" t="s">
        <v>9084</v>
      </c>
      <c r="M251" s="5" t="s">
        <v>9084</v>
      </c>
      <c r="N251" s="5" t="s">
        <v>9084</v>
      </c>
      <c r="O251" s="5" t="s">
        <v>9084</v>
      </c>
      <c r="P251" s="5" t="s">
        <v>9084</v>
      </c>
      <c r="Q251" s="5" t="s">
        <v>9084</v>
      </c>
      <c r="R251" s="5" t="s">
        <v>9084</v>
      </c>
      <c r="S251" s="5" t="s">
        <v>9084</v>
      </c>
      <c r="T251" s="5" t="s">
        <v>9084</v>
      </c>
      <c r="U251" s="5" t="s">
        <v>9084</v>
      </c>
      <c r="V251" s="5" t="s">
        <v>9084</v>
      </c>
      <c r="W251" s="5" t="s">
        <v>9757</v>
      </c>
      <c r="X251" s="5" t="s">
        <v>9084</v>
      </c>
      <c r="Y251" s="5" t="s">
        <v>9084</v>
      </c>
      <c r="Z251" s="5" t="s">
        <v>9084</v>
      </c>
      <c r="AA251" s="5" t="s">
        <v>9084</v>
      </c>
      <c r="AB251" s="5" t="s">
        <v>9756</v>
      </c>
      <c r="AC251" s="5" t="s">
        <v>9755</v>
      </c>
      <c r="AD251" s="5" t="s">
        <v>9084</v>
      </c>
      <c r="AE251" s="5" t="s">
        <v>9084</v>
      </c>
      <c r="AF251" s="5" t="s">
        <v>9084</v>
      </c>
      <c r="AG251" s="5" t="s">
        <v>9084</v>
      </c>
      <c r="AH251" s="5" t="s">
        <v>9084</v>
      </c>
      <c r="AI251" s="5" t="s">
        <v>9084</v>
      </c>
      <c r="AJ251" s="5" t="s">
        <v>9084</v>
      </c>
      <c r="AK251" s="5" t="s">
        <v>9084</v>
      </c>
      <c r="AL251" s="5" t="s">
        <v>9084</v>
      </c>
      <c r="AM251" s="5" t="s">
        <v>9084</v>
      </c>
      <c r="AN251" s="5" t="s">
        <v>9084</v>
      </c>
      <c r="AO251" s="5" t="s">
        <v>9084</v>
      </c>
      <c r="AP251" s="5" t="s">
        <v>9754</v>
      </c>
      <c r="AQ251" s="5" t="s">
        <v>9753</v>
      </c>
      <c r="AR251" s="5" t="s">
        <v>9084</v>
      </c>
      <c r="AS251" s="5" t="s">
        <v>9084</v>
      </c>
      <c r="AT251" s="5" t="s">
        <v>9084</v>
      </c>
      <c r="AU251" s="5" t="s">
        <v>9500</v>
      </c>
      <c r="AV251" s="5">
        <v>2021</v>
      </c>
      <c r="AW251" s="5">
        <v>6</v>
      </c>
      <c r="AX251" s="5">
        <v>4</v>
      </c>
      <c r="AY251" s="5" t="s">
        <v>9084</v>
      </c>
      <c r="AZ251" s="5" t="s">
        <v>9084</v>
      </c>
      <c r="BA251" s="5" t="s">
        <v>9084</v>
      </c>
      <c r="BB251" s="5" t="s">
        <v>9084</v>
      </c>
      <c r="BC251" s="5">
        <v>405</v>
      </c>
      <c r="BD251" s="5">
        <v>416</v>
      </c>
      <c r="BE251" s="5" t="s">
        <v>9084</v>
      </c>
      <c r="BF251" s="5" t="s">
        <v>6591</v>
      </c>
      <c r="BG251" s="5" t="str">
        <f>HYPERLINK("http://dx.doi.org/10.1049/cit2.12032","http://dx.doi.org/10.1049/cit2.12032")</f>
        <v>http://dx.doi.org/10.1049/cit2.12032</v>
      </c>
      <c r="BH251" s="5" t="s">
        <v>9084</v>
      </c>
      <c r="BI251" s="5" t="s">
        <v>9752</v>
      </c>
      <c r="BJ251" s="5" t="s">
        <v>9084</v>
      </c>
      <c r="BK251" s="5" t="s">
        <v>9084</v>
      </c>
      <c r="BL251" s="5" t="s">
        <v>9084</v>
      </c>
      <c r="BM251" s="5" t="s">
        <v>9084</v>
      </c>
      <c r="BN251" s="5" t="s">
        <v>9084</v>
      </c>
      <c r="BO251" s="5" t="s">
        <v>9084</v>
      </c>
      <c r="BP251" s="5" t="s">
        <v>9084</v>
      </c>
      <c r="BQ251" s="5" t="s">
        <v>9084</v>
      </c>
      <c r="BR251" s="5" t="s">
        <v>9084</v>
      </c>
      <c r="BS251" s="5" t="s">
        <v>9084</v>
      </c>
      <c r="BT251" s="5" t="s">
        <v>9751</v>
      </c>
      <c r="BU251" s="5" t="str">
        <f>HYPERLINK("https%3A%2F%2Fwww.webofscience.com%2Fwos%2Fwoscc%2Ffull-record%2FWOS:000636656800001","View Full Record in Web of Science")</f>
        <v>View Full Record in Web of Science</v>
      </c>
    </row>
    <row r="252" spans="1:73" x14ac:dyDescent="0.35">
      <c r="A252" s="5" t="s">
        <v>11761</v>
      </c>
      <c r="B252" s="5" t="s">
        <v>9095</v>
      </c>
      <c r="C252" s="5" t="s">
        <v>9750</v>
      </c>
      <c r="D252" s="5" t="s">
        <v>9084</v>
      </c>
      <c r="E252" s="5" t="s">
        <v>9084</v>
      </c>
      <c r="F252" s="5" t="s">
        <v>9084</v>
      </c>
      <c r="G252" s="5" t="s">
        <v>9749</v>
      </c>
      <c r="H252" s="5" t="s">
        <v>9084</v>
      </c>
      <c r="I252" s="5" t="s">
        <v>9084</v>
      </c>
      <c r="J252" s="5" t="s">
        <v>442</v>
      </c>
      <c r="K252" s="5" t="s">
        <v>9748</v>
      </c>
      <c r="L252" s="5" t="s">
        <v>9084</v>
      </c>
      <c r="M252" s="5" t="s">
        <v>9084</v>
      </c>
      <c r="N252" s="5" t="s">
        <v>9084</v>
      </c>
      <c r="O252" s="5" t="s">
        <v>9084</v>
      </c>
      <c r="P252" s="5" t="s">
        <v>9084</v>
      </c>
      <c r="Q252" s="5" t="s">
        <v>9084</v>
      </c>
      <c r="R252" s="5" t="s">
        <v>9084</v>
      </c>
      <c r="S252" s="5" t="s">
        <v>9084</v>
      </c>
      <c r="T252" s="5" t="s">
        <v>9084</v>
      </c>
      <c r="U252" s="5" t="s">
        <v>9084</v>
      </c>
      <c r="V252" s="5" t="s">
        <v>9084</v>
      </c>
      <c r="W252" s="5" t="s">
        <v>438</v>
      </c>
      <c r="X252" s="5" t="s">
        <v>9084</v>
      </c>
      <c r="Y252" s="5" t="s">
        <v>9084</v>
      </c>
      <c r="Z252" s="5" t="s">
        <v>9084</v>
      </c>
      <c r="AA252" s="5" t="s">
        <v>9084</v>
      </c>
      <c r="AB252" s="5" t="s">
        <v>9084</v>
      </c>
      <c r="AC252" s="5" t="s">
        <v>9747</v>
      </c>
      <c r="AD252" s="5" t="s">
        <v>9084</v>
      </c>
      <c r="AE252" s="5" t="s">
        <v>9084</v>
      </c>
      <c r="AF252" s="5" t="s">
        <v>9084</v>
      </c>
      <c r="AG252" s="5" t="s">
        <v>9084</v>
      </c>
      <c r="AH252" s="5" t="s">
        <v>9084</v>
      </c>
      <c r="AI252" s="5" t="s">
        <v>9084</v>
      </c>
      <c r="AJ252" s="5" t="s">
        <v>9084</v>
      </c>
      <c r="AK252" s="5" t="s">
        <v>9084</v>
      </c>
      <c r="AL252" s="5" t="s">
        <v>9084</v>
      </c>
      <c r="AM252" s="5" t="s">
        <v>9084</v>
      </c>
      <c r="AN252" s="5" t="s">
        <v>9084</v>
      </c>
      <c r="AO252" s="5" t="s">
        <v>9084</v>
      </c>
      <c r="AP252" s="5" t="s">
        <v>437</v>
      </c>
      <c r="AQ252" s="5" t="s">
        <v>9084</v>
      </c>
      <c r="AR252" s="5" t="s">
        <v>9084</v>
      </c>
      <c r="AS252" s="5" t="s">
        <v>9084</v>
      </c>
      <c r="AT252" s="5" t="s">
        <v>9084</v>
      </c>
      <c r="AU252" s="5" t="s">
        <v>9746</v>
      </c>
      <c r="AV252" s="5">
        <v>2020</v>
      </c>
      <c r="AW252" s="5">
        <v>6</v>
      </c>
      <c r="AX252" s="5">
        <v>1</v>
      </c>
      <c r="AY252" s="5" t="s">
        <v>9084</v>
      </c>
      <c r="AZ252" s="5" t="s">
        <v>9084</v>
      </c>
      <c r="BA252" s="5" t="s">
        <v>9084</v>
      </c>
      <c r="BB252" s="5" t="s">
        <v>9084</v>
      </c>
      <c r="BC252" s="5">
        <v>80</v>
      </c>
      <c r="BD252" s="5">
        <v>92</v>
      </c>
      <c r="BE252" s="5" t="s">
        <v>9084</v>
      </c>
      <c r="BF252" s="5" t="s">
        <v>436</v>
      </c>
      <c r="BG252" s="5" t="str">
        <f>HYPERLINK("http://dx.doi.org/10.1109/TBDATA.2018.2869165","http://dx.doi.org/10.1109/TBDATA.2018.2869165")</f>
        <v>http://dx.doi.org/10.1109/TBDATA.2018.2869165</v>
      </c>
      <c r="BH252" s="5" t="s">
        <v>9084</v>
      </c>
      <c r="BI252" s="5" t="s">
        <v>9084</v>
      </c>
      <c r="BJ252" s="5" t="s">
        <v>9084</v>
      </c>
      <c r="BK252" s="5" t="s">
        <v>9084</v>
      </c>
      <c r="BL252" s="5" t="s">
        <v>9084</v>
      </c>
      <c r="BM252" s="5" t="s">
        <v>9084</v>
      </c>
      <c r="BN252" s="5" t="s">
        <v>9084</v>
      </c>
      <c r="BO252" s="5" t="s">
        <v>9084</v>
      </c>
      <c r="BP252" s="5" t="s">
        <v>9084</v>
      </c>
      <c r="BQ252" s="5" t="s">
        <v>9084</v>
      </c>
      <c r="BR252" s="5" t="s">
        <v>9084</v>
      </c>
      <c r="BS252" s="5" t="s">
        <v>9084</v>
      </c>
      <c r="BT252" s="5" t="s">
        <v>9745</v>
      </c>
      <c r="BU252" s="5" t="str">
        <f>HYPERLINK("https%3A%2F%2Fwww.webofscience.com%2Fwos%2Fwoscc%2Ffull-record%2FWOS:000521994000005","View Full Record in Web of Science")</f>
        <v>View Full Record in Web of Science</v>
      </c>
    </row>
    <row r="253" spans="1:73" x14ac:dyDescent="0.35">
      <c r="A253" s="5" t="s">
        <v>11761</v>
      </c>
      <c r="B253" s="5" t="s">
        <v>9095</v>
      </c>
      <c r="C253" s="5" t="s">
        <v>9744</v>
      </c>
      <c r="D253" s="5" t="s">
        <v>9084</v>
      </c>
      <c r="E253" s="5" t="s">
        <v>9084</v>
      </c>
      <c r="F253" s="5" t="s">
        <v>9084</v>
      </c>
      <c r="G253" s="5" t="s">
        <v>9743</v>
      </c>
      <c r="H253" s="5" t="s">
        <v>9084</v>
      </c>
      <c r="I253" s="5" t="s">
        <v>9084</v>
      </c>
      <c r="J253" s="5" t="s">
        <v>452</v>
      </c>
      <c r="K253" s="5" t="s">
        <v>9742</v>
      </c>
      <c r="L253" s="5" t="s">
        <v>9084</v>
      </c>
      <c r="M253" s="5" t="s">
        <v>9084</v>
      </c>
      <c r="N253" s="5" t="s">
        <v>9084</v>
      </c>
      <c r="O253" s="5" t="s">
        <v>9084</v>
      </c>
      <c r="P253" s="5" t="s">
        <v>9084</v>
      </c>
      <c r="Q253" s="5" t="s">
        <v>9084</v>
      </c>
      <c r="R253" s="5" t="s">
        <v>9084</v>
      </c>
      <c r="S253" s="5" t="s">
        <v>9084</v>
      </c>
      <c r="T253" s="5" t="s">
        <v>9084</v>
      </c>
      <c r="U253" s="5" t="s">
        <v>9084</v>
      </c>
      <c r="V253" s="5" t="s">
        <v>9084</v>
      </c>
      <c r="W253" s="5" t="s">
        <v>448</v>
      </c>
      <c r="X253" s="5" t="s">
        <v>9084</v>
      </c>
      <c r="Y253" s="5" t="s">
        <v>9084</v>
      </c>
      <c r="Z253" s="5" t="s">
        <v>9084</v>
      </c>
      <c r="AA253" s="5" t="s">
        <v>9084</v>
      </c>
      <c r="AB253" s="5" t="s">
        <v>9741</v>
      </c>
      <c r="AC253" s="5" t="s">
        <v>9740</v>
      </c>
      <c r="AD253" s="5" t="s">
        <v>9084</v>
      </c>
      <c r="AE253" s="5" t="s">
        <v>9084</v>
      </c>
      <c r="AF253" s="5" t="s">
        <v>9084</v>
      </c>
      <c r="AG253" s="5" t="s">
        <v>9084</v>
      </c>
      <c r="AH253" s="5" t="s">
        <v>9084</v>
      </c>
      <c r="AI253" s="5" t="s">
        <v>9084</v>
      </c>
      <c r="AJ253" s="5" t="s">
        <v>9084</v>
      </c>
      <c r="AK253" s="5" t="s">
        <v>9084</v>
      </c>
      <c r="AL253" s="5" t="s">
        <v>9084</v>
      </c>
      <c r="AM253" s="5" t="s">
        <v>9084</v>
      </c>
      <c r="AN253" s="5" t="s">
        <v>9084</v>
      </c>
      <c r="AO253" s="5" t="s">
        <v>9084</v>
      </c>
      <c r="AP253" s="5" t="s">
        <v>9739</v>
      </c>
      <c r="AQ253" s="5" t="s">
        <v>447</v>
      </c>
      <c r="AR253" s="5" t="s">
        <v>9084</v>
      </c>
      <c r="AS253" s="5" t="s">
        <v>9084</v>
      </c>
      <c r="AT253" s="5" t="s">
        <v>9084</v>
      </c>
      <c r="AU253" s="5" t="s">
        <v>9596</v>
      </c>
      <c r="AV253" s="5">
        <v>2023</v>
      </c>
      <c r="AW253" s="5">
        <v>19</v>
      </c>
      <c r="AX253" s="5">
        <v>4</v>
      </c>
      <c r="AY253" s="5" t="s">
        <v>9084</v>
      </c>
      <c r="AZ253" s="5" t="s">
        <v>9084</v>
      </c>
      <c r="BA253" s="5" t="s">
        <v>9084</v>
      </c>
      <c r="BB253" s="5" t="s">
        <v>9084</v>
      </c>
      <c r="BC253" s="5">
        <v>5701</v>
      </c>
      <c r="BD253" s="5">
        <v>5710</v>
      </c>
      <c r="BE253" s="5" t="s">
        <v>9084</v>
      </c>
      <c r="BF253" s="5" t="s">
        <v>446</v>
      </c>
      <c r="BG253" s="5" t="str">
        <f>HYPERLINK("http://dx.doi.org/10.1109/TII.2022.3178732","http://dx.doi.org/10.1109/TII.2022.3178732")</f>
        <v>http://dx.doi.org/10.1109/TII.2022.3178732</v>
      </c>
      <c r="BH253" s="5" t="s">
        <v>9084</v>
      </c>
      <c r="BI253" s="5" t="s">
        <v>9084</v>
      </c>
      <c r="BJ253" s="5" t="s">
        <v>9084</v>
      </c>
      <c r="BK253" s="5" t="s">
        <v>9084</v>
      </c>
      <c r="BL253" s="5" t="s">
        <v>9084</v>
      </c>
      <c r="BM253" s="5" t="s">
        <v>9084</v>
      </c>
      <c r="BN253" s="5" t="s">
        <v>9084</v>
      </c>
      <c r="BO253" s="5" t="s">
        <v>9084</v>
      </c>
      <c r="BP253" s="5" t="s">
        <v>9084</v>
      </c>
      <c r="BQ253" s="5" t="s">
        <v>9084</v>
      </c>
      <c r="BR253" s="5" t="s">
        <v>9084</v>
      </c>
      <c r="BS253" s="5" t="s">
        <v>9084</v>
      </c>
      <c r="BT253" s="5" t="s">
        <v>9738</v>
      </c>
      <c r="BU253" s="5" t="str">
        <f>HYPERLINK("https%3A%2F%2Fwww.webofscience.com%2Fwos%2Fwoscc%2Ffull-record%2FWOS:000967311300001","View Full Record in Web of Science")</f>
        <v>View Full Record in Web of Science</v>
      </c>
    </row>
    <row r="254" spans="1:73" x14ac:dyDescent="0.35">
      <c r="A254" s="5" t="s">
        <v>11761</v>
      </c>
      <c r="B254" s="5" t="s">
        <v>9095</v>
      </c>
      <c r="C254" s="5" t="s">
        <v>9737</v>
      </c>
      <c r="D254" s="5" t="s">
        <v>9084</v>
      </c>
      <c r="E254" s="5" t="s">
        <v>9084</v>
      </c>
      <c r="F254" s="5" t="s">
        <v>9084</v>
      </c>
      <c r="G254" s="5" t="s">
        <v>9736</v>
      </c>
      <c r="H254" s="5" t="s">
        <v>9084</v>
      </c>
      <c r="I254" s="5" t="s">
        <v>9084</v>
      </c>
      <c r="J254" s="5" t="s">
        <v>7263</v>
      </c>
      <c r="K254" s="5" t="s">
        <v>9735</v>
      </c>
      <c r="L254" s="5" t="s">
        <v>9084</v>
      </c>
      <c r="M254" s="5" t="s">
        <v>9084</v>
      </c>
      <c r="N254" s="5" t="s">
        <v>9084</v>
      </c>
      <c r="O254" s="5" t="s">
        <v>9084</v>
      </c>
      <c r="P254" s="5" t="s">
        <v>9084</v>
      </c>
      <c r="Q254" s="5" t="s">
        <v>9084</v>
      </c>
      <c r="R254" s="5" t="s">
        <v>9084</v>
      </c>
      <c r="S254" s="5" t="s">
        <v>9084</v>
      </c>
      <c r="T254" s="5" t="s">
        <v>9084</v>
      </c>
      <c r="U254" s="5" t="s">
        <v>9084</v>
      </c>
      <c r="V254" s="5" t="s">
        <v>9084</v>
      </c>
      <c r="W254" s="5" t="s">
        <v>9734</v>
      </c>
      <c r="X254" s="5" t="s">
        <v>9084</v>
      </c>
      <c r="Y254" s="5" t="s">
        <v>9084</v>
      </c>
      <c r="Z254" s="5" t="s">
        <v>9084</v>
      </c>
      <c r="AA254" s="5" t="s">
        <v>9084</v>
      </c>
      <c r="AB254" s="5" t="s">
        <v>9733</v>
      </c>
      <c r="AC254" s="5" t="s">
        <v>9732</v>
      </c>
      <c r="AD254" s="5" t="s">
        <v>9084</v>
      </c>
      <c r="AE254" s="5" t="s">
        <v>9084</v>
      </c>
      <c r="AF254" s="5" t="s">
        <v>9084</v>
      </c>
      <c r="AG254" s="5" t="s">
        <v>9084</v>
      </c>
      <c r="AH254" s="5" t="s">
        <v>9084</v>
      </c>
      <c r="AI254" s="5" t="s">
        <v>9084</v>
      </c>
      <c r="AJ254" s="5" t="s">
        <v>9084</v>
      </c>
      <c r="AK254" s="5" t="s">
        <v>9084</v>
      </c>
      <c r="AL254" s="5" t="s">
        <v>9084</v>
      </c>
      <c r="AM254" s="5" t="s">
        <v>9084</v>
      </c>
      <c r="AN254" s="5" t="s">
        <v>9084</v>
      </c>
      <c r="AO254" s="5" t="s">
        <v>9084</v>
      </c>
      <c r="AP254" s="5" t="s">
        <v>9731</v>
      </c>
      <c r="AQ254" s="5" t="s">
        <v>9730</v>
      </c>
      <c r="AR254" s="5" t="s">
        <v>9084</v>
      </c>
      <c r="AS254" s="5" t="s">
        <v>9084</v>
      </c>
      <c r="AT254" s="5" t="s">
        <v>9084</v>
      </c>
      <c r="AU254" s="5" t="s">
        <v>9420</v>
      </c>
      <c r="AV254" s="5">
        <v>2020</v>
      </c>
      <c r="AW254" s="5">
        <v>15</v>
      </c>
      <c r="AX254" s="5">
        <v>6</v>
      </c>
      <c r="AY254" s="5" t="s">
        <v>9084</v>
      </c>
      <c r="AZ254" s="5" t="s">
        <v>9084</v>
      </c>
      <c r="BA254" s="5" t="s">
        <v>9439</v>
      </c>
      <c r="BB254" s="5" t="s">
        <v>9084</v>
      </c>
      <c r="BC254" s="5">
        <v>1735</v>
      </c>
      <c r="BD254" s="5">
        <v>1751</v>
      </c>
      <c r="BE254" s="5" t="s">
        <v>9084</v>
      </c>
      <c r="BF254" s="5" t="s">
        <v>7261</v>
      </c>
      <c r="BG254" s="5" t="str">
        <f>HYPERLINK("http://dx.doi.org/10.1007/s11625-020-00833-7","http://dx.doi.org/10.1007/s11625-020-00833-7")</f>
        <v>http://dx.doi.org/10.1007/s11625-020-00833-7</v>
      </c>
      <c r="BH254" s="5" t="s">
        <v>9084</v>
      </c>
      <c r="BI254" s="5" t="s">
        <v>9729</v>
      </c>
      <c r="BJ254" s="5" t="s">
        <v>9084</v>
      </c>
      <c r="BK254" s="5" t="s">
        <v>9084</v>
      </c>
      <c r="BL254" s="5" t="s">
        <v>9084</v>
      </c>
      <c r="BM254" s="5" t="s">
        <v>9084</v>
      </c>
      <c r="BN254" s="5" t="s">
        <v>9084</v>
      </c>
      <c r="BO254" s="5" t="s">
        <v>9084</v>
      </c>
      <c r="BP254" s="5" t="s">
        <v>9084</v>
      </c>
      <c r="BQ254" s="5" t="s">
        <v>9084</v>
      </c>
      <c r="BR254" s="5" t="s">
        <v>9084</v>
      </c>
      <c r="BS254" s="5" t="s">
        <v>9084</v>
      </c>
      <c r="BT254" s="5" t="s">
        <v>9728</v>
      </c>
      <c r="BU254" s="5" t="str">
        <f>HYPERLINK("https%3A%2F%2Fwww.webofscience.com%2Fwos%2Fwoscc%2Ffull-record%2FWOS:000545054900001","View Full Record in Web of Science")</f>
        <v>View Full Record in Web of Science</v>
      </c>
    </row>
    <row r="255" spans="1:73" x14ac:dyDescent="0.35">
      <c r="A255" s="5" t="s">
        <v>11761</v>
      </c>
      <c r="B255" s="5" t="s">
        <v>9095</v>
      </c>
      <c r="C255" s="5" t="s">
        <v>9727</v>
      </c>
      <c r="D255" s="5" t="s">
        <v>9084</v>
      </c>
      <c r="E255" s="5" t="s">
        <v>9084</v>
      </c>
      <c r="F255" s="5" t="s">
        <v>9084</v>
      </c>
      <c r="G255" s="5" t="s">
        <v>9726</v>
      </c>
      <c r="H255" s="5" t="s">
        <v>9084</v>
      </c>
      <c r="I255" s="5" t="s">
        <v>9084</v>
      </c>
      <c r="J255" s="5" t="s">
        <v>7272</v>
      </c>
      <c r="K255" s="5" t="s">
        <v>9725</v>
      </c>
      <c r="L255" s="5" t="s">
        <v>9084</v>
      </c>
      <c r="M255" s="5" t="s">
        <v>9084</v>
      </c>
      <c r="N255" s="5" t="s">
        <v>9084</v>
      </c>
      <c r="O255" s="5" t="s">
        <v>9084</v>
      </c>
      <c r="P255" s="5" t="s">
        <v>9084</v>
      </c>
      <c r="Q255" s="5" t="s">
        <v>9084</v>
      </c>
      <c r="R255" s="5" t="s">
        <v>9084</v>
      </c>
      <c r="S255" s="5" t="s">
        <v>9084</v>
      </c>
      <c r="T255" s="5" t="s">
        <v>9084</v>
      </c>
      <c r="U255" s="5" t="s">
        <v>9084</v>
      </c>
      <c r="V255" s="5" t="s">
        <v>9084</v>
      </c>
      <c r="W255" s="5" t="s">
        <v>9724</v>
      </c>
      <c r="X255" s="5" t="s">
        <v>9084</v>
      </c>
      <c r="Y255" s="5" t="s">
        <v>9084</v>
      </c>
      <c r="Z255" s="5" t="s">
        <v>9084</v>
      </c>
      <c r="AA255" s="5" t="s">
        <v>9084</v>
      </c>
      <c r="AB255" s="5" t="s">
        <v>9723</v>
      </c>
      <c r="AC255" s="5" t="s">
        <v>9084</v>
      </c>
      <c r="AD255" s="5" t="s">
        <v>9084</v>
      </c>
      <c r="AE255" s="5" t="s">
        <v>9084</v>
      </c>
      <c r="AF255" s="5" t="s">
        <v>9084</v>
      </c>
      <c r="AG255" s="5" t="s">
        <v>9084</v>
      </c>
      <c r="AH255" s="5" t="s">
        <v>9084</v>
      </c>
      <c r="AI255" s="5" t="s">
        <v>9084</v>
      </c>
      <c r="AJ255" s="5" t="s">
        <v>9084</v>
      </c>
      <c r="AK255" s="5" t="s">
        <v>9084</v>
      </c>
      <c r="AL255" s="5" t="s">
        <v>9084</v>
      </c>
      <c r="AM255" s="5" t="s">
        <v>9084</v>
      </c>
      <c r="AN255" s="5" t="s">
        <v>9084</v>
      </c>
      <c r="AO255" s="5" t="s">
        <v>9084</v>
      </c>
      <c r="AP255" s="5" t="s">
        <v>9722</v>
      </c>
      <c r="AQ255" s="5" t="s">
        <v>9721</v>
      </c>
      <c r="AR255" s="5" t="s">
        <v>9084</v>
      </c>
      <c r="AS255" s="5" t="s">
        <v>9084</v>
      </c>
      <c r="AT255" s="5" t="s">
        <v>9084</v>
      </c>
      <c r="AU255" s="5" t="s">
        <v>9500</v>
      </c>
      <c r="AV255" s="5">
        <v>2021</v>
      </c>
      <c r="AW255" s="5">
        <v>10</v>
      </c>
      <c r="AX255" s="5">
        <v>1</v>
      </c>
      <c r="AY255" s="5" t="s">
        <v>9084</v>
      </c>
      <c r="AZ255" s="5" t="s">
        <v>9084</v>
      </c>
      <c r="BA255" s="5" t="s">
        <v>9084</v>
      </c>
      <c r="BB255" s="5" t="s">
        <v>9084</v>
      </c>
      <c r="BC255" s="5" t="s">
        <v>9084</v>
      </c>
      <c r="BD255" s="5" t="s">
        <v>9084</v>
      </c>
      <c r="BE255" s="5">
        <v>53</v>
      </c>
      <c r="BF255" s="5" t="s">
        <v>7270</v>
      </c>
      <c r="BG255" s="5" t="str">
        <f>HYPERLINK("http://dx.doi.org/10.1007/s13721-021-00328-0","http://dx.doi.org/10.1007/s13721-021-00328-0")</f>
        <v>http://dx.doi.org/10.1007/s13721-021-00328-0</v>
      </c>
      <c r="BH255" s="5" t="s">
        <v>9084</v>
      </c>
      <c r="BI255" s="5" t="s">
        <v>9084</v>
      </c>
      <c r="BJ255" s="5" t="s">
        <v>9084</v>
      </c>
      <c r="BK255" s="5" t="s">
        <v>9084</v>
      </c>
      <c r="BL255" s="5" t="s">
        <v>9084</v>
      </c>
      <c r="BM255" s="5" t="s">
        <v>9084</v>
      </c>
      <c r="BN255" s="5" t="s">
        <v>9084</v>
      </c>
      <c r="BO255" s="5" t="s">
        <v>9084</v>
      </c>
      <c r="BP255" s="5" t="s">
        <v>9084</v>
      </c>
      <c r="BQ255" s="5" t="s">
        <v>9084</v>
      </c>
      <c r="BR255" s="5" t="s">
        <v>9084</v>
      </c>
      <c r="BS255" s="5" t="s">
        <v>9084</v>
      </c>
      <c r="BT255" s="5" t="s">
        <v>9720</v>
      </c>
      <c r="BU255" s="5" t="str">
        <f>HYPERLINK("https%3A%2F%2Fwww.webofscience.com%2Fwos%2Fwoscc%2Ffull-record%2FWOS:000686654600001","View Full Record in Web of Science")</f>
        <v>View Full Record in Web of Science</v>
      </c>
    </row>
    <row r="256" spans="1:73" x14ac:dyDescent="0.35">
      <c r="A256" s="5" t="s">
        <v>11761</v>
      </c>
      <c r="B256" s="5" t="s">
        <v>9095</v>
      </c>
      <c r="C256" s="5" t="s">
        <v>9719</v>
      </c>
      <c r="D256" s="5" t="s">
        <v>9084</v>
      </c>
      <c r="E256" s="5" t="s">
        <v>9084</v>
      </c>
      <c r="F256" s="5" t="s">
        <v>9084</v>
      </c>
      <c r="G256" s="5" t="s">
        <v>9718</v>
      </c>
      <c r="H256" s="5" t="s">
        <v>9084</v>
      </c>
      <c r="I256" s="5" t="s">
        <v>9084</v>
      </c>
      <c r="J256" s="5" t="s">
        <v>8509</v>
      </c>
      <c r="K256" s="5" t="s">
        <v>9717</v>
      </c>
      <c r="L256" s="5" t="s">
        <v>9084</v>
      </c>
      <c r="M256" s="5" t="s">
        <v>9084</v>
      </c>
      <c r="N256" s="5" t="s">
        <v>9084</v>
      </c>
      <c r="O256" s="5" t="s">
        <v>9084</v>
      </c>
      <c r="P256" s="5" t="s">
        <v>9084</v>
      </c>
      <c r="Q256" s="5" t="s">
        <v>9084</v>
      </c>
      <c r="R256" s="5" t="s">
        <v>9084</v>
      </c>
      <c r="S256" s="5" t="s">
        <v>9084</v>
      </c>
      <c r="T256" s="5" t="s">
        <v>9084</v>
      </c>
      <c r="U256" s="5" t="s">
        <v>9084</v>
      </c>
      <c r="V256" s="5" t="s">
        <v>9084</v>
      </c>
      <c r="W256" s="5" t="s">
        <v>9716</v>
      </c>
      <c r="X256" s="5" t="s">
        <v>9084</v>
      </c>
      <c r="Y256" s="5" t="s">
        <v>9084</v>
      </c>
      <c r="Z256" s="5" t="s">
        <v>9084</v>
      </c>
      <c r="AA256" s="5" t="s">
        <v>9084</v>
      </c>
      <c r="AB256" s="5" t="s">
        <v>9715</v>
      </c>
      <c r="AC256" s="5" t="s">
        <v>9714</v>
      </c>
      <c r="AD256" s="5" t="s">
        <v>9084</v>
      </c>
      <c r="AE256" s="5" t="s">
        <v>9084</v>
      </c>
      <c r="AF256" s="5" t="s">
        <v>9084</v>
      </c>
      <c r="AG256" s="5" t="s">
        <v>9084</v>
      </c>
      <c r="AH256" s="5" t="s">
        <v>9084</v>
      </c>
      <c r="AI256" s="5" t="s">
        <v>9084</v>
      </c>
      <c r="AJ256" s="5" t="s">
        <v>9084</v>
      </c>
      <c r="AK256" s="5" t="s">
        <v>9084</v>
      </c>
      <c r="AL256" s="5" t="s">
        <v>9084</v>
      </c>
      <c r="AM256" s="5" t="s">
        <v>9084</v>
      </c>
      <c r="AN256" s="5" t="s">
        <v>9084</v>
      </c>
      <c r="AO256" s="5" t="s">
        <v>9084</v>
      </c>
      <c r="AP256" s="5" t="s">
        <v>9713</v>
      </c>
      <c r="AQ256" s="5" t="s">
        <v>9084</v>
      </c>
      <c r="AR256" s="5" t="s">
        <v>9084</v>
      </c>
      <c r="AS256" s="5" t="s">
        <v>9084</v>
      </c>
      <c r="AT256" s="5" t="s">
        <v>9084</v>
      </c>
      <c r="AU256" s="5" t="s">
        <v>9712</v>
      </c>
      <c r="AV256" s="5">
        <v>2024</v>
      </c>
      <c r="AW256" s="5">
        <v>7</v>
      </c>
      <c r="AX256" s="5">
        <v>1</v>
      </c>
      <c r="AY256" s="5" t="s">
        <v>9084</v>
      </c>
      <c r="AZ256" s="5" t="s">
        <v>9084</v>
      </c>
      <c r="BA256" s="5" t="s">
        <v>9084</v>
      </c>
      <c r="BB256" s="5" t="s">
        <v>9084</v>
      </c>
      <c r="BC256" s="5" t="s">
        <v>9084</v>
      </c>
      <c r="BD256" s="5" t="s">
        <v>9084</v>
      </c>
      <c r="BE256" s="5">
        <v>129</v>
      </c>
      <c r="BF256" s="5" t="s">
        <v>8507</v>
      </c>
      <c r="BG256" s="5" t="str">
        <f>HYPERLINK("http://dx.doi.org/10.1038/s41746-024-01094-9","http://dx.doi.org/10.1038/s41746-024-01094-9")</f>
        <v>http://dx.doi.org/10.1038/s41746-024-01094-9</v>
      </c>
      <c r="BH256" s="5" t="s">
        <v>9084</v>
      </c>
      <c r="BI256" s="5" t="s">
        <v>9084</v>
      </c>
      <c r="BJ256" s="5" t="s">
        <v>9084</v>
      </c>
      <c r="BK256" s="5" t="s">
        <v>9084</v>
      </c>
      <c r="BL256" s="5" t="s">
        <v>9084</v>
      </c>
      <c r="BM256" s="5" t="s">
        <v>9084</v>
      </c>
      <c r="BN256" s="5" t="s">
        <v>9084</v>
      </c>
      <c r="BO256" s="5">
        <v>38760407</v>
      </c>
      <c r="BP256" s="5" t="s">
        <v>9084</v>
      </c>
      <c r="BQ256" s="5" t="s">
        <v>9084</v>
      </c>
      <c r="BR256" s="5" t="s">
        <v>9084</v>
      </c>
      <c r="BS256" s="5" t="s">
        <v>9084</v>
      </c>
      <c r="BT256" s="5" t="s">
        <v>9711</v>
      </c>
      <c r="BU256" s="5" t="str">
        <f>HYPERLINK("https%3A%2F%2Fwww.webofscience.com%2Fwos%2Fwoscc%2Ffull-record%2FWOS:001227194600002","View Full Record in Web of Science")</f>
        <v>View Full Record in Web of Science</v>
      </c>
    </row>
    <row r="257" spans="1:73" x14ac:dyDescent="0.35">
      <c r="A257" s="5" t="s">
        <v>11761</v>
      </c>
      <c r="B257" s="5" t="s">
        <v>9095</v>
      </c>
      <c r="C257" s="5" t="s">
        <v>9710</v>
      </c>
      <c r="D257" s="5" t="s">
        <v>9084</v>
      </c>
      <c r="E257" s="5" t="s">
        <v>9084</v>
      </c>
      <c r="F257" s="5" t="s">
        <v>9084</v>
      </c>
      <c r="G257" s="5" t="s">
        <v>9709</v>
      </c>
      <c r="H257" s="5" t="s">
        <v>9084</v>
      </c>
      <c r="I257" s="5" t="s">
        <v>9084</v>
      </c>
      <c r="J257" s="5" t="s">
        <v>7438</v>
      </c>
      <c r="K257" s="5" t="s">
        <v>9654</v>
      </c>
      <c r="L257" s="5" t="s">
        <v>9084</v>
      </c>
      <c r="M257" s="5" t="s">
        <v>9084</v>
      </c>
      <c r="N257" s="5" t="s">
        <v>9084</v>
      </c>
      <c r="O257" s="5" t="s">
        <v>9084</v>
      </c>
      <c r="P257" s="5" t="s">
        <v>9084</v>
      </c>
      <c r="Q257" s="5" t="s">
        <v>9084</v>
      </c>
      <c r="R257" s="5" t="s">
        <v>9084</v>
      </c>
      <c r="S257" s="5" t="s">
        <v>9084</v>
      </c>
      <c r="T257" s="5" t="s">
        <v>9084</v>
      </c>
      <c r="U257" s="5" t="s">
        <v>9084</v>
      </c>
      <c r="V257" s="5" t="s">
        <v>9084</v>
      </c>
      <c r="W257" s="5" t="s">
        <v>9708</v>
      </c>
      <c r="X257" s="5" t="s">
        <v>9084</v>
      </c>
      <c r="Y257" s="5" t="s">
        <v>9084</v>
      </c>
      <c r="Z257" s="5" t="s">
        <v>9084</v>
      </c>
      <c r="AA257" s="5" t="s">
        <v>9084</v>
      </c>
      <c r="AB257" s="5" t="s">
        <v>9707</v>
      </c>
      <c r="AC257" s="5" t="s">
        <v>9706</v>
      </c>
      <c r="AD257" s="5" t="s">
        <v>9084</v>
      </c>
      <c r="AE257" s="5" t="s">
        <v>9084</v>
      </c>
      <c r="AF257" s="5" t="s">
        <v>9084</v>
      </c>
      <c r="AG257" s="5" t="s">
        <v>9084</v>
      </c>
      <c r="AH257" s="5" t="s">
        <v>9084</v>
      </c>
      <c r="AI257" s="5" t="s">
        <v>9084</v>
      </c>
      <c r="AJ257" s="5" t="s">
        <v>9084</v>
      </c>
      <c r="AK257" s="5" t="s">
        <v>9084</v>
      </c>
      <c r="AL257" s="5" t="s">
        <v>9084</v>
      </c>
      <c r="AM257" s="5" t="s">
        <v>9084</v>
      </c>
      <c r="AN257" s="5" t="s">
        <v>9084</v>
      </c>
      <c r="AO257" s="5" t="s">
        <v>9084</v>
      </c>
      <c r="AP257" s="5" t="s">
        <v>486</v>
      </c>
      <c r="AQ257" s="5" t="s">
        <v>9084</v>
      </c>
      <c r="AR257" s="5" t="s">
        <v>9084</v>
      </c>
      <c r="AS257" s="5" t="s">
        <v>9084</v>
      </c>
      <c r="AT257" s="5" t="s">
        <v>9084</v>
      </c>
      <c r="AU257" s="5" t="s">
        <v>9084</v>
      </c>
      <c r="AV257" s="5">
        <v>2023</v>
      </c>
      <c r="AW257" s="5">
        <v>11</v>
      </c>
      <c r="AX257" s="5" t="s">
        <v>9084</v>
      </c>
      <c r="AY257" s="5" t="s">
        <v>9084</v>
      </c>
      <c r="AZ257" s="5" t="s">
        <v>9084</v>
      </c>
      <c r="BA257" s="5" t="s">
        <v>9084</v>
      </c>
      <c r="BB257" s="5" t="s">
        <v>9084</v>
      </c>
      <c r="BC257" s="5">
        <v>96131</v>
      </c>
      <c r="BD257" s="5">
        <v>96142</v>
      </c>
      <c r="BE257" s="5" t="s">
        <v>9084</v>
      </c>
      <c r="BF257" s="5" t="s">
        <v>7437</v>
      </c>
      <c r="BG257" s="5" t="str">
        <f>HYPERLINK("http://dx.doi.org/10.1109/ACCESS.2023.3305586","http://dx.doi.org/10.1109/ACCESS.2023.3305586")</f>
        <v>http://dx.doi.org/10.1109/ACCESS.2023.3305586</v>
      </c>
      <c r="BH257" s="5" t="s">
        <v>9084</v>
      </c>
      <c r="BI257" s="5" t="s">
        <v>9084</v>
      </c>
      <c r="BJ257" s="5" t="s">
        <v>9084</v>
      </c>
      <c r="BK257" s="5" t="s">
        <v>9084</v>
      </c>
      <c r="BL257" s="5" t="s">
        <v>9084</v>
      </c>
      <c r="BM257" s="5" t="s">
        <v>9084</v>
      </c>
      <c r="BN257" s="5" t="s">
        <v>9084</v>
      </c>
      <c r="BO257" s="5" t="s">
        <v>9084</v>
      </c>
      <c r="BP257" s="5" t="s">
        <v>9084</v>
      </c>
      <c r="BQ257" s="5" t="s">
        <v>9084</v>
      </c>
      <c r="BR257" s="5" t="s">
        <v>9084</v>
      </c>
      <c r="BS257" s="5" t="s">
        <v>9084</v>
      </c>
      <c r="BT257" s="5" t="s">
        <v>9705</v>
      </c>
      <c r="BU257" s="5" t="str">
        <f>HYPERLINK("https%3A%2F%2Fwww.webofscience.com%2Fwos%2Fwoscc%2Ffull-record%2FWOS:001081606900001","View Full Record in Web of Science")</f>
        <v>View Full Record in Web of Science</v>
      </c>
    </row>
    <row r="258" spans="1:73" x14ac:dyDescent="0.35">
      <c r="A258" s="5" t="s">
        <v>11761</v>
      </c>
      <c r="B258" s="5" t="s">
        <v>9095</v>
      </c>
      <c r="C258" s="5" t="s">
        <v>9704</v>
      </c>
      <c r="D258" s="5" t="s">
        <v>9084</v>
      </c>
      <c r="E258" s="5" t="s">
        <v>9084</v>
      </c>
      <c r="F258" s="5" t="s">
        <v>9084</v>
      </c>
      <c r="G258" s="5" t="s">
        <v>9703</v>
      </c>
      <c r="H258" s="5" t="s">
        <v>9084</v>
      </c>
      <c r="I258" s="5" t="s">
        <v>9084</v>
      </c>
      <c r="J258" s="5" t="s">
        <v>8040</v>
      </c>
      <c r="K258" s="5" t="s">
        <v>9702</v>
      </c>
      <c r="L258" s="5" t="s">
        <v>9084</v>
      </c>
      <c r="M258" s="5" t="s">
        <v>9084</v>
      </c>
      <c r="N258" s="5" t="s">
        <v>9084</v>
      </c>
      <c r="O258" s="5" t="s">
        <v>9084</v>
      </c>
      <c r="P258" s="5" t="s">
        <v>9084</v>
      </c>
      <c r="Q258" s="5" t="s">
        <v>9084</v>
      </c>
      <c r="R258" s="5" t="s">
        <v>9084</v>
      </c>
      <c r="S258" s="5" t="s">
        <v>9084</v>
      </c>
      <c r="T258" s="5" t="s">
        <v>9084</v>
      </c>
      <c r="U258" s="5" t="s">
        <v>9084</v>
      </c>
      <c r="V258" s="5" t="s">
        <v>9084</v>
      </c>
      <c r="W258" s="5" t="s">
        <v>9701</v>
      </c>
      <c r="X258" s="5" t="s">
        <v>9084</v>
      </c>
      <c r="Y258" s="5" t="s">
        <v>9084</v>
      </c>
      <c r="Z258" s="5" t="s">
        <v>9084</v>
      </c>
      <c r="AA258" s="5" t="s">
        <v>9084</v>
      </c>
      <c r="AB258" s="5" t="s">
        <v>9700</v>
      </c>
      <c r="AC258" s="5" t="s">
        <v>9699</v>
      </c>
      <c r="AD258" s="5" t="s">
        <v>9084</v>
      </c>
      <c r="AE258" s="5" t="s">
        <v>9084</v>
      </c>
      <c r="AF258" s="5" t="s">
        <v>9084</v>
      </c>
      <c r="AG258" s="5" t="s">
        <v>9084</v>
      </c>
      <c r="AH258" s="5" t="s">
        <v>9084</v>
      </c>
      <c r="AI258" s="5" t="s">
        <v>9084</v>
      </c>
      <c r="AJ258" s="5" t="s">
        <v>9084</v>
      </c>
      <c r="AK258" s="5" t="s">
        <v>9084</v>
      </c>
      <c r="AL258" s="5" t="s">
        <v>9084</v>
      </c>
      <c r="AM258" s="5" t="s">
        <v>9084</v>
      </c>
      <c r="AN258" s="5" t="s">
        <v>9084</v>
      </c>
      <c r="AO258" s="5" t="s">
        <v>9084</v>
      </c>
      <c r="AP258" s="5" t="s">
        <v>9698</v>
      </c>
      <c r="AQ258" s="5" t="s">
        <v>9697</v>
      </c>
      <c r="AR258" s="5" t="s">
        <v>9084</v>
      </c>
      <c r="AS258" s="5" t="s">
        <v>9084</v>
      </c>
      <c r="AT258" s="5" t="s">
        <v>9084</v>
      </c>
      <c r="AU258" s="5" t="s">
        <v>9696</v>
      </c>
      <c r="AV258" s="5">
        <v>2022</v>
      </c>
      <c r="AW258" s="5">
        <v>49</v>
      </c>
      <c r="AX258" s="5">
        <v>3</v>
      </c>
      <c r="AY258" s="5" t="s">
        <v>9084</v>
      </c>
      <c r="AZ258" s="5" t="s">
        <v>9084</v>
      </c>
      <c r="BA258" s="5" t="s">
        <v>9439</v>
      </c>
      <c r="BB258" s="5" t="s">
        <v>9084</v>
      </c>
      <c r="BC258" s="5">
        <v>441</v>
      </c>
      <c r="BD258" s="5">
        <v>479</v>
      </c>
      <c r="BE258" s="5" t="s">
        <v>9084</v>
      </c>
      <c r="BF258" s="5" t="s">
        <v>8038</v>
      </c>
      <c r="BG258" s="5" t="str">
        <f>HYPERLINK("http://dx.doi.org/10.1007/s40812-022-00226-0","http://dx.doi.org/10.1007/s40812-022-00226-0")</f>
        <v>http://dx.doi.org/10.1007/s40812-022-00226-0</v>
      </c>
      <c r="BH258" s="5" t="s">
        <v>9084</v>
      </c>
      <c r="BI258" s="5" t="s">
        <v>9695</v>
      </c>
      <c r="BJ258" s="5" t="s">
        <v>9084</v>
      </c>
      <c r="BK258" s="5" t="s">
        <v>9084</v>
      </c>
      <c r="BL258" s="5" t="s">
        <v>9084</v>
      </c>
      <c r="BM258" s="5" t="s">
        <v>9084</v>
      </c>
      <c r="BN258" s="5" t="s">
        <v>9084</v>
      </c>
      <c r="BO258" s="5" t="s">
        <v>9084</v>
      </c>
      <c r="BP258" s="5" t="s">
        <v>9084</v>
      </c>
      <c r="BQ258" s="5" t="s">
        <v>9084</v>
      </c>
      <c r="BR258" s="5" t="s">
        <v>9084</v>
      </c>
      <c r="BS258" s="5" t="s">
        <v>9084</v>
      </c>
      <c r="BT258" s="5" t="s">
        <v>9694</v>
      </c>
      <c r="BU258" s="5" t="str">
        <f>HYPERLINK("https%3A%2F%2Fwww.webofscience.com%2Fwos%2Fwoscc%2Ffull-record%2FWOS:000832514600001","View Full Record in Web of Science")</f>
        <v>View Full Record in Web of Science</v>
      </c>
    </row>
    <row r="259" spans="1:73" x14ac:dyDescent="0.35">
      <c r="A259" s="5" t="s">
        <v>11761</v>
      </c>
      <c r="B259" s="5" t="s">
        <v>9095</v>
      </c>
      <c r="C259" s="5" t="s">
        <v>9693</v>
      </c>
      <c r="D259" s="5" t="s">
        <v>9084</v>
      </c>
      <c r="E259" s="5" t="s">
        <v>9084</v>
      </c>
      <c r="F259" s="5" t="s">
        <v>9084</v>
      </c>
      <c r="G259" s="5" t="s">
        <v>9692</v>
      </c>
      <c r="H259" s="5" t="s">
        <v>9084</v>
      </c>
      <c r="I259" s="5" t="s">
        <v>9084</v>
      </c>
      <c r="J259" s="5" t="s">
        <v>9691</v>
      </c>
      <c r="K259" s="5" t="s">
        <v>9690</v>
      </c>
      <c r="L259" s="5" t="s">
        <v>9084</v>
      </c>
      <c r="M259" s="5" t="s">
        <v>9084</v>
      </c>
      <c r="N259" s="5" t="s">
        <v>9084</v>
      </c>
      <c r="O259" s="5" t="s">
        <v>9084</v>
      </c>
      <c r="P259" s="5" t="s">
        <v>9084</v>
      </c>
      <c r="Q259" s="5" t="s">
        <v>9084</v>
      </c>
      <c r="R259" s="5" t="s">
        <v>9084</v>
      </c>
      <c r="S259" s="5" t="s">
        <v>9084</v>
      </c>
      <c r="T259" s="5" t="s">
        <v>9084</v>
      </c>
      <c r="U259" s="5" t="s">
        <v>9084</v>
      </c>
      <c r="V259" s="5" t="s">
        <v>9084</v>
      </c>
      <c r="W259" s="5" t="s">
        <v>9689</v>
      </c>
      <c r="X259" s="5" t="s">
        <v>9084</v>
      </c>
      <c r="Y259" s="5" t="s">
        <v>9084</v>
      </c>
      <c r="Z259" s="5" t="s">
        <v>9084</v>
      </c>
      <c r="AA259" s="5" t="s">
        <v>9084</v>
      </c>
      <c r="AB259" s="5" t="s">
        <v>9688</v>
      </c>
      <c r="AC259" s="5" t="s">
        <v>9084</v>
      </c>
      <c r="AD259" s="5" t="s">
        <v>9084</v>
      </c>
      <c r="AE259" s="5" t="s">
        <v>9084</v>
      </c>
      <c r="AF259" s="5" t="s">
        <v>9084</v>
      </c>
      <c r="AG259" s="5" t="s">
        <v>9084</v>
      </c>
      <c r="AH259" s="5" t="s">
        <v>9084</v>
      </c>
      <c r="AI259" s="5" t="s">
        <v>9084</v>
      </c>
      <c r="AJ259" s="5" t="s">
        <v>9084</v>
      </c>
      <c r="AK259" s="5" t="s">
        <v>9084</v>
      </c>
      <c r="AL259" s="5" t="s">
        <v>9084</v>
      </c>
      <c r="AM259" s="5" t="s">
        <v>9084</v>
      </c>
      <c r="AN259" s="5" t="s">
        <v>9084</v>
      </c>
      <c r="AO259" s="5" t="s">
        <v>9084</v>
      </c>
      <c r="AP259" s="5" t="s">
        <v>9687</v>
      </c>
      <c r="AQ259" s="5" t="s">
        <v>9686</v>
      </c>
      <c r="AR259" s="5" t="s">
        <v>9084</v>
      </c>
      <c r="AS259" s="5" t="s">
        <v>9084</v>
      </c>
      <c r="AT259" s="5" t="s">
        <v>9084</v>
      </c>
      <c r="AU259" s="5" t="s">
        <v>9084</v>
      </c>
      <c r="AV259" s="5">
        <v>2022</v>
      </c>
      <c r="AW259" s="5">
        <v>15</v>
      </c>
      <c r="AX259" s="5">
        <v>2</v>
      </c>
      <c r="AY259" s="5" t="s">
        <v>9084</v>
      </c>
      <c r="AZ259" s="5" t="s">
        <v>9084</v>
      </c>
      <c r="BA259" s="5" t="s">
        <v>9084</v>
      </c>
      <c r="BB259" s="5" t="s">
        <v>9084</v>
      </c>
      <c r="BC259" s="5">
        <v>108</v>
      </c>
      <c r="BD259" s="5">
        <v>119</v>
      </c>
      <c r="BE259" s="5" t="s">
        <v>9084</v>
      </c>
      <c r="BF259" s="5" t="s">
        <v>9685</v>
      </c>
      <c r="BG259" s="5" t="str">
        <f>HYPERLINK("http://dx.doi.org/10.15838/esc.2022.2.80.7","http://dx.doi.org/10.15838/esc.2022.2.80.7")</f>
        <v>http://dx.doi.org/10.15838/esc.2022.2.80.7</v>
      </c>
      <c r="BH259" s="5" t="s">
        <v>9084</v>
      </c>
      <c r="BI259" s="5" t="s">
        <v>9084</v>
      </c>
      <c r="BJ259" s="5" t="s">
        <v>9084</v>
      </c>
      <c r="BK259" s="5" t="s">
        <v>9084</v>
      </c>
      <c r="BL259" s="5" t="s">
        <v>9084</v>
      </c>
      <c r="BM259" s="5" t="s">
        <v>9084</v>
      </c>
      <c r="BN259" s="5" t="s">
        <v>9084</v>
      </c>
      <c r="BO259" s="5" t="s">
        <v>9084</v>
      </c>
      <c r="BP259" s="5" t="s">
        <v>9084</v>
      </c>
      <c r="BQ259" s="5" t="s">
        <v>9084</v>
      </c>
      <c r="BR259" s="5" t="s">
        <v>9084</v>
      </c>
      <c r="BS259" s="5" t="s">
        <v>9084</v>
      </c>
      <c r="BT259" s="5" t="s">
        <v>9684</v>
      </c>
      <c r="BU259" s="5" t="str">
        <f>HYPERLINK("https%3A%2F%2Fwww.webofscience.com%2Fwos%2Fwoscc%2Ffull-record%2FWOS:000804720600007","View Full Record in Web of Science")</f>
        <v>View Full Record in Web of Science</v>
      </c>
    </row>
    <row r="260" spans="1:73" x14ac:dyDescent="0.35">
      <c r="A260" s="5" t="s">
        <v>11761</v>
      </c>
      <c r="B260" s="5" t="s">
        <v>9095</v>
      </c>
      <c r="C260" s="5" t="s">
        <v>9683</v>
      </c>
      <c r="D260" s="5" t="s">
        <v>9084</v>
      </c>
      <c r="E260" s="5" t="s">
        <v>9084</v>
      </c>
      <c r="F260" s="5" t="s">
        <v>9084</v>
      </c>
      <c r="G260" s="5" t="s">
        <v>4715</v>
      </c>
      <c r="H260" s="5" t="s">
        <v>9084</v>
      </c>
      <c r="I260" s="5" t="s">
        <v>9084</v>
      </c>
      <c r="J260" s="5" t="s">
        <v>4714</v>
      </c>
      <c r="K260" s="5" t="s">
        <v>9682</v>
      </c>
      <c r="L260" s="5" t="s">
        <v>9084</v>
      </c>
      <c r="M260" s="5" t="s">
        <v>9084</v>
      </c>
      <c r="N260" s="5" t="s">
        <v>9084</v>
      </c>
      <c r="O260" s="5" t="s">
        <v>9084</v>
      </c>
      <c r="P260" s="5" t="s">
        <v>9084</v>
      </c>
      <c r="Q260" s="5" t="s">
        <v>9084</v>
      </c>
      <c r="R260" s="5" t="s">
        <v>9084</v>
      </c>
      <c r="S260" s="5" t="s">
        <v>9084</v>
      </c>
      <c r="T260" s="5" t="s">
        <v>9084</v>
      </c>
      <c r="U260" s="5" t="s">
        <v>9084</v>
      </c>
      <c r="V260" s="5" t="s">
        <v>9084</v>
      </c>
      <c r="W260" s="5" t="s">
        <v>9681</v>
      </c>
      <c r="X260" s="5" t="s">
        <v>9084</v>
      </c>
      <c r="Y260" s="5" t="s">
        <v>9084</v>
      </c>
      <c r="Z260" s="5" t="s">
        <v>9084</v>
      </c>
      <c r="AA260" s="5" t="s">
        <v>9084</v>
      </c>
      <c r="AB260" s="5" t="s">
        <v>9084</v>
      </c>
      <c r="AC260" s="5" t="s">
        <v>9680</v>
      </c>
      <c r="AD260" s="5" t="s">
        <v>9084</v>
      </c>
      <c r="AE260" s="5" t="s">
        <v>9084</v>
      </c>
      <c r="AF260" s="5" t="s">
        <v>9084</v>
      </c>
      <c r="AG260" s="5" t="s">
        <v>9084</v>
      </c>
      <c r="AH260" s="5" t="s">
        <v>9084</v>
      </c>
      <c r="AI260" s="5" t="s">
        <v>9084</v>
      </c>
      <c r="AJ260" s="5" t="s">
        <v>9084</v>
      </c>
      <c r="AK260" s="5" t="s">
        <v>9084</v>
      </c>
      <c r="AL260" s="5" t="s">
        <v>9084</v>
      </c>
      <c r="AM260" s="5" t="s">
        <v>9084</v>
      </c>
      <c r="AN260" s="5" t="s">
        <v>9084</v>
      </c>
      <c r="AO260" s="5" t="s">
        <v>9084</v>
      </c>
      <c r="AP260" s="5" t="s">
        <v>9679</v>
      </c>
      <c r="AQ260" s="5" t="s">
        <v>9084</v>
      </c>
      <c r="AR260" s="5" t="s">
        <v>9084</v>
      </c>
      <c r="AS260" s="5" t="s">
        <v>9084</v>
      </c>
      <c r="AT260" s="5" t="s">
        <v>9084</v>
      </c>
      <c r="AU260" s="5" t="s">
        <v>9084</v>
      </c>
      <c r="AV260" s="5">
        <v>2024</v>
      </c>
      <c r="AW260" s="5">
        <v>10</v>
      </c>
      <c r="AX260" s="5" t="s">
        <v>9084</v>
      </c>
      <c r="AY260" s="5" t="s">
        <v>9084</v>
      </c>
      <c r="AZ260" s="5" t="s">
        <v>9084</v>
      </c>
      <c r="BA260" s="5" t="s">
        <v>9084</v>
      </c>
      <c r="BB260" s="5" t="s">
        <v>9084</v>
      </c>
      <c r="BC260" s="5" t="s">
        <v>9084</v>
      </c>
      <c r="BD260" s="5" t="s">
        <v>9084</v>
      </c>
      <c r="BE260" s="5" t="s">
        <v>9678</v>
      </c>
      <c r="BF260" s="5" t="s">
        <v>8699</v>
      </c>
      <c r="BG260" s="5" t="str">
        <f>HYPERLINK("http://dx.doi.org/10.2196/49719","http://dx.doi.org/10.2196/49719")</f>
        <v>http://dx.doi.org/10.2196/49719</v>
      </c>
      <c r="BH260" s="5" t="s">
        <v>9084</v>
      </c>
      <c r="BI260" s="5" t="s">
        <v>9084</v>
      </c>
      <c r="BJ260" s="5" t="s">
        <v>9084</v>
      </c>
      <c r="BK260" s="5" t="s">
        <v>9084</v>
      </c>
      <c r="BL260" s="5" t="s">
        <v>9084</v>
      </c>
      <c r="BM260" s="5" t="s">
        <v>9084</v>
      </c>
      <c r="BN260" s="5" t="s">
        <v>9084</v>
      </c>
      <c r="BO260" s="5">
        <v>39265164</v>
      </c>
      <c r="BP260" s="5" t="s">
        <v>9084</v>
      </c>
      <c r="BQ260" s="5" t="s">
        <v>9084</v>
      </c>
      <c r="BR260" s="5" t="s">
        <v>9084</v>
      </c>
      <c r="BS260" s="5" t="s">
        <v>9084</v>
      </c>
      <c r="BT260" s="5" t="s">
        <v>9677</v>
      </c>
      <c r="BU260" s="5" t="str">
        <f>HYPERLINK("https%3A%2F%2Fwww.webofscience.com%2Fwos%2Fwoscc%2Ffull-record%2FWOS:001381678200020","View Full Record in Web of Science")</f>
        <v>View Full Record in Web of Science</v>
      </c>
    </row>
    <row r="261" spans="1:73" x14ac:dyDescent="0.35">
      <c r="A261" s="5" t="s">
        <v>11761</v>
      </c>
      <c r="B261" s="5" t="s">
        <v>9095</v>
      </c>
      <c r="C261" s="5" t="s">
        <v>9464</v>
      </c>
      <c r="D261" s="5" t="s">
        <v>9084</v>
      </c>
      <c r="E261" s="5" t="s">
        <v>9084</v>
      </c>
      <c r="F261" s="5" t="s">
        <v>9084</v>
      </c>
      <c r="G261" s="5" t="s">
        <v>9463</v>
      </c>
      <c r="H261" s="5" t="s">
        <v>9084</v>
      </c>
      <c r="I261" s="5" t="s">
        <v>9084</v>
      </c>
      <c r="J261" s="5" t="s">
        <v>8229</v>
      </c>
      <c r="K261" s="5" t="s">
        <v>9676</v>
      </c>
      <c r="L261" s="5" t="s">
        <v>9084</v>
      </c>
      <c r="M261" s="5" t="s">
        <v>9084</v>
      </c>
      <c r="N261" s="5" t="s">
        <v>9084</v>
      </c>
      <c r="O261" s="5" t="s">
        <v>9084</v>
      </c>
      <c r="P261" s="5" t="s">
        <v>9084</v>
      </c>
      <c r="Q261" s="5" t="s">
        <v>9084</v>
      </c>
      <c r="R261" s="5" t="s">
        <v>9084</v>
      </c>
      <c r="S261" s="5" t="s">
        <v>9084</v>
      </c>
      <c r="T261" s="5" t="s">
        <v>9084</v>
      </c>
      <c r="U261" s="5" t="s">
        <v>9084</v>
      </c>
      <c r="V261" s="5" t="s">
        <v>9084</v>
      </c>
      <c r="W261" s="5" t="s">
        <v>9675</v>
      </c>
      <c r="X261" s="5" t="s">
        <v>9084</v>
      </c>
      <c r="Y261" s="5" t="s">
        <v>9084</v>
      </c>
      <c r="Z261" s="5" t="s">
        <v>9084</v>
      </c>
      <c r="AA261" s="5" t="s">
        <v>9084</v>
      </c>
      <c r="AB261" s="5" t="s">
        <v>9460</v>
      </c>
      <c r="AC261" s="5" t="s">
        <v>9084</v>
      </c>
      <c r="AD261" s="5" t="s">
        <v>9084</v>
      </c>
      <c r="AE261" s="5" t="s">
        <v>9084</v>
      </c>
      <c r="AF261" s="5" t="s">
        <v>9084</v>
      </c>
      <c r="AG261" s="5" t="s">
        <v>9084</v>
      </c>
      <c r="AH261" s="5" t="s">
        <v>9084</v>
      </c>
      <c r="AI261" s="5" t="s">
        <v>9084</v>
      </c>
      <c r="AJ261" s="5" t="s">
        <v>9084</v>
      </c>
      <c r="AK261" s="5" t="s">
        <v>9084</v>
      </c>
      <c r="AL261" s="5" t="s">
        <v>9084</v>
      </c>
      <c r="AM261" s="5" t="s">
        <v>9084</v>
      </c>
      <c r="AN261" s="5" t="s">
        <v>9084</v>
      </c>
      <c r="AO261" s="5" t="s">
        <v>9084</v>
      </c>
      <c r="AP261" s="5" t="s">
        <v>9674</v>
      </c>
      <c r="AQ261" s="5" t="s">
        <v>9673</v>
      </c>
      <c r="AR261" s="5" t="s">
        <v>9084</v>
      </c>
      <c r="AS261" s="5" t="s">
        <v>9084</v>
      </c>
      <c r="AT261" s="5" t="s">
        <v>9084</v>
      </c>
      <c r="AU261" s="5" t="s">
        <v>9672</v>
      </c>
      <c r="AV261" s="5">
        <v>2022</v>
      </c>
      <c r="AW261" s="5">
        <v>17</v>
      </c>
      <c r="AX261" s="5">
        <v>3</v>
      </c>
      <c r="AY261" s="5" t="s">
        <v>9084</v>
      </c>
      <c r="AZ261" s="5" t="s">
        <v>9084</v>
      </c>
      <c r="BA261" s="5" t="s">
        <v>9439</v>
      </c>
      <c r="BB261" s="5" t="s">
        <v>9084</v>
      </c>
      <c r="BC261" s="5">
        <v>864</v>
      </c>
      <c r="BD261" s="5">
        <v>895</v>
      </c>
      <c r="BE261" s="5" t="s">
        <v>9084</v>
      </c>
      <c r="BF261" s="5" t="s">
        <v>8227</v>
      </c>
      <c r="BG261" s="5" t="str">
        <f>HYPERLINK("http://dx.doi.org/10.1108/JM2-10-2020-0259","http://dx.doi.org/10.1108/JM2-10-2020-0259")</f>
        <v>http://dx.doi.org/10.1108/JM2-10-2020-0259</v>
      </c>
      <c r="BH261" s="5" t="s">
        <v>9084</v>
      </c>
      <c r="BI261" s="5" t="s">
        <v>9671</v>
      </c>
      <c r="BJ261" s="5" t="s">
        <v>9084</v>
      </c>
      <c r="BK261" s="5" t="s">
        <v>9084</v>
      </c>
      <c r="BL261" s="5" t="s">
        <v>9084</v>
      </c>
      <c r="BM261" s="5" t="s">
        <v>9084</v>
      </c>
      <c r="BN261" s="5" t="s">
        <v>9084</v>
      </c>
      <c r="BO261" s="5" t="s">
        <v>9084</v>
      </c>
      <c r="BP261" s="5" t="s">
        <v>9084</v>
      </c>
      <c r="BQ261" s="5" t="s">
        <v>9084</v>
      </c>
      <c r="BR261" s="5" t="s">
        <v>9084</v>
      </c>
      <c r="BS261" s="5" t="s">
        <v>9084</v>
      </c>
      <c r="BT261" s="5" t="s">
        <v>9670</v>
      </c>
      <c r="BU261" s="5" t="str">
        <f>HYPERLINK("https%3A%2F%2Fwww.webofscience.com%2Fwos%2Fwoscc%2Ffull-record%2FWOS:000649430100001","View Full Record in Web of Science")</f>
        <v>View Full Record in Web of Science</v>
      </c>
    </row>
    <row r="262" spans="1:73" x14ac:dyDescent="0.35">
      <c r="A262" s="5" t="s">
        <v>11761</v>
      </c>
      <c r="B262" s="5" t="s">
        <v>9095</v>
      </c>
      <c r="C262" s="5" t="s">
        <v>9669</v>
      </c>
      <c r="D262" s="5" t="s">
        <v>9084</v>
      </c>
      <c r="E262" s="5" t="s">
        <v>9084</v>
      </c>
      <c r="F262" s="5" t="s">
        <v>9084</v>
      </c>
      <c r="G262" s="5" t="s">
        <v>9668</v>
      </c>
      <c r="H262" s="5" t="s">
        <v>9084</v>
      </c>
      <c r="I262" s="5" t="s">
        <v>9084</v>
      </c>
      <c r="J262" s="5" t="s">
        <v>9667</v>
      </c>
      <c r="K262" s="5" t="s">
        <v>9666</v>
      </c>
      <c r="L262" s="5" t="s">
        <v>9084</v>
      </c>
      <c r="M262" s="5" t="s">
        <v>9084</v>
      </c>
      <c r="N262" s="5" t="s">
        <v>9084</v>
      </c>
      <c r="O262" s="5" t="s">
        <v>9084</v>
      </c>
      <c r="P262" s="5" t="s">
        <v>9084</v>
      </c>
      <c r="Q262" s="5" t="s">
        <v>9084</v>
      </c>
      <c r="R262" s="5" t="s">
        <v>9084</v>
      </c>
      <c r="S262" s="5" t="s">
        <v>9084</v>
      </c>
      <c r="T262" s="5" t="s">
        <v>9084</v>
      </c>
      <c r="U262" s="5" t="s">
        <v>9084</v>
      </c>
      <c r="V262" s="5" t="s">
        <v>9084</v>
      </c>
      <c r="W262" s="5" t="s">
        <v>9665</v>
      </c>
      <c r="X262" s="5" t="s">
        <v>9084</v>
      </c>
      <c r="Y262" s="5" t="s">
        <v>9084</v>
      </c>
      <c r="Z262" s="5" t="s">
        <v>9084</v>
      </c>
      <c r="AA262" s="5" t="s">
        <v>9084</v>
      </c>
      <c r="AB262" s="5" t="s">
        <v>9664</v>
      </c>
      <c r="AC262" s="5" t="s">
        <v>9663</v>
      </c>
      <c r="AD262" s="5" t="s">
        <v>9084</v>
      </c>
      <c r="AE262" s="5" t="s">
        <v>9084</v>
      </c>
      <c r="AF262" s="5" t="s">
        <v>9084</v>
      </c>
      <c r="AG262" s="5" t="s">
        <v>9084</v>
      </c>
      <c r="AH262" s="5" t="s">
        <v>9084</v>
      </c>
      <c r="AI262" s="5" t="s">
        <v>9084</v>
      </c>
      <c r="AJ262" s="5" t="s">
        <v>9084</v>
      </c>
      <c r="AK262" s="5" t="s">
        <v>9084</v>
      </c>
      <c r="AL262" s="5" t="s">
        <v>9084</v>
      </c>
      <c r="AM262" s="5" t="s">
        <v>9084</v>
      </c>
      <c r="AN262" s="5" t="s">
        <v>9084</v>
      </c>
      <c r="AO262" s="5" t="s">
        <v>9084</v>
      </c>
      <c r="AP262" s="5" t="s">
        <v>9662</v>
      </c>
      <c r="AQ262" s="5" t="s">
        <v>9661</v>
      </c>
      <c r="AR262" s="5" t="s">
        <v>9084</v>
      </c>
      <c r="AS262" s="5" t="s">
        <v>9084</v>
      </c>
      <c r="AT262" s="5" t="s">
        <v>9084</v>
      </c>
      <c r="AU262" s="5" t="s">
        <v>9660</v>
      </c>
      <c r="AV262" s="5">
        <v>2021</v>
      </c>
      <c r="AW262" s="5">
        <v>33</v>
      </c>
      <c r="AX262" s="5">
        <v>22</v>
      </c>
      <c r="AY262" s="5" t="s">
        <v>9084</v>
      </c>
      <c r="AZ262" s="5" t="s">
        <v>9084</v>
      </c>
      <c r="BA262" s="5" t="s">
        <v>9439</v>
      </c>
      <c r="BB262" s="5" t="s">
        <v>9084</v>
      </c>
      <c r="BC262" s="5" t="s">
        <v>9084</v>
      </c>
      <c r="BD262" s="5" t="s">
        <v>9084</v>
      </c>
      <c r="BE262" s="5" t="s">
        <v>9659</v>
      </c>
      <c r="BF262" s="5" t="s">
        <v>9658</v>
      </c>
      <c r="BG262" s="5" t="str">
        <f>HYPERLINK("http://dx.doi.org/10.1002/cpe.6382","http://dx.doi.org/10.1002/cpe.6382")</f>
        <v>http://dx.doi.org/10.1002/cpe.6382</v>
      </c>
      <c r="BH262" s="5" t="s">
        <v>9084</v>
      </c>
      <c r="BI262" s="5" t="s">
        <v>9209</v>
      </c>
      <c r="BJ262" s="5" t="s">
        <v>9084</v>
      </c>
      <c r="BK262" s="5" t="s">
        <v>9084</v>
      </c>
      <c r="BL262" s="5" t="s">
        <v>9084</v>
      </c>
      <c r="BM262" s="5" t="s">
        <v>9084</v>
      </c>
      <c r="BN262" s="5" t="s">
        <v>9084</v>
      </c>
      <c r="BO262" s="5" t="s">
        <v>9084</v>
      </c>
      <c r="BP262" s="5" t="s">
        <v>9084</v>
      </c>
      <c r="BQ262" s="5" t="s">
        <v>9084</v>
      </c>
      <c r="BR262" s="5" t="s">
        <v>9084</v>
      </c>
      <c r="BS262" s="5" t="s">
        <v>9084</v>
      </c>
      <c r="BT262" s="5" t="s">
        <v>9657</v>
      </c>
      <c r="BU262" s="5" t="str">
        <f>HYPERLINK("https%3A%2F%2Fwww.webofscience.com%2Fwos%2Fwoscc%2Ffull-record%2FWOS:000662862600001","View Full Record in Web of Science")</f>
        <v>View Full Record in Web of Science</v>
      </c>
    </row>
    <row r="263" spans="1:73" x14ac:dyDescent="0.35">
      <c r="A263" s="5" t="s">
        <v>11761</v>
      </c>
      <c r="B263" s="5" t="s">
        <v>9095</v>
      </c>
      <c r="C263" s="5" t="s">
        <v>9656</v>
      </c>
      <c r="D263" s="5" t="s">
        <v>9084</v>
      </c>
      <c r="E263" s="5" t="s">
        <v>9084</v>
      </c>
      <c r="F263" s="5" t="s">
        <v>9084</v>
      </c>
      <c r="G263" s="5" t="s">
        <v>9655</v>
      </c>
      <c r="H263" s="5" t="s">
        <v>9084</v>
      </c>
      <c r="I263" s="5" t="s">
        <v>9084</v>
      </c>
      <c r="J263" s="5" t="s">
        <v>7127</v>
      </c>
      <c r="K263" s="5" t="s">
        <v>9654</v>
      </c>
      <c r="L263" s="5" t="s">
        <v>9084</v>
      </c>
      <c r="M263" s="5" t="s">
        <v>9084</v>
      </c>
      <c r="N263" s="5" t="s">
        <v>9084</v>
      </c>
      <c r="O263" s="5" t="s">
        <v>9084</v>
      </c>
      <c r="P263" s="5" t="s">
        <v>9084</v>
      </c>
      <c r="Q263" s="5" t="s">
        <v>9084</v>
      </c>
      <c r="R263" s="5" t="s">
        <v>9084</v>
      </c>
      <c r="S263" s="5" t="s">
        <v>9084</v>
      </c>
      <c r="T263" s="5" t="s">
        <v>9084</v>
      </c>
      <c r="U263" s="5" t="s">
        <v>9084</v>
      </c>
      <c r="V263" s="5" t="s">
        <v>9084</v>
      </c>
      <c r="W263" s="5" t="s">
        <v>9653</v>
      </c>
      <c r="X263" s="5" t="s">
        <v>9084</v>
      </c>
      <c r="Y263" s="5" t="s">
        <v>9084</v>
      </c>
      <c r="Z263" s="5" t="s">
        <v>9084</v>
      </c>
      <c r="AA263" s="5" t="s">
        <v>9084</v>
      </c>
      <c r="AB263" s="5" t="s">
        <v>9084</v>
      </c>
      <c r="AC263" s="5" t="s">
        <v>9084</v>
      </c>
      <c r="AD263" s="5" t="s">
        <v>9084</v>
      </c>
      <c r="AE263" s="5" t="s">
        <v>9084</v>
      </c>
      <c r="AF263" s="5" t="s">
        <v>9084</v>
      </c>
      <c r="AG263" s="5" t="s">
        <v>9084</v>
      </c>
      <c r="AH263" s="5" t="s">
        <v>9084</v>
      </c>
      <c r="AI263" s="5" t="s">
        <v>9084</v>
      </c>
      <c r="AJ263" s="5" t="s">
        <v>9084</v>
      </c>
      <c r="AK263" s="5" t="s">
        <v>9084</v>
      </c>
      <c r="AL263" s="5" t="s">
        <v>9084</v>
      </c>
      <c r="AM263" s="5" t="s">
        <v>9084</v>
      </c>
      <c r="AN263" s="5" t="s">
        <v>9084</v>
      </c>
      <c r="AO263" s="5" t="s">
        <v>9084</v>
      </c>
      <c r="AP263" s="5" t="s">
        <v>486</v>
      </c>
      <c r="AQ263" s="5" t="s">
        <v>9084</v>
      </c>
      <c r="AR263" s="5" t="s">
        <v>9084</v>
      </c>
      <c r="AS263" s="5" t="s">
        <v>9084</v>
      </c>
      <c r="AT263" s="5" t="s">
        <v>9084</v>
      </c>
      <c r="AU263" s="5" t="s">
        <v>9084</v>
      </c>
      <c r="AV263" s="5">
        <v>2021</v>
      </c>
      <c r="AW263" s="5">
        <v>9</v>
      </c>
      <c r="AX263" s="5" t="s">
        <v>9084</v>
      </c>
      <c r="AY263" s="5" t="s">
        <v>9084</v>
      </c>
      <c r="AZ263" s="5" t="s">
        <v>9084</v>
      </c>
      <c r="BA263" s="5" t="s">
        <v>9084</v>
      </c>
      <c r="BB263" s="5" t="s">
        <v>9084</v>
      </c>
      <c r="BC263" s="5">
        <v>114715</v>
      </c>
      <c r="BD263" s="5">
        <v>114726</v>
      </c>
      <c r="BE263" s="5" t="s">
        <v>9084</v>
      </c>
      <c r="BF263" s="5" t="s">
        <v>7126</v>
      </c>
      <c r="BG263" s="5" t="str">
        <f>HYPERLINK("http://dx.doi.org/10.1109/ACCESS.2021.3104870","http://dx.doi.org/10.1109/ACCESS.2021.3104870")</f>
        <v>http://dx.doi.org/10.1109/ACCESS.2021.3104870</v>
      </c>
      <c r="BH263" s="5" t="s">
        <v>9084</v>
      </c>
      <c r="BI263" s="5" t="s">
        <v>9084</v>
      </c>
      <c r="BJ263" s="5" t="s">
        <v>9084</v>
      </c>
      <c r="BK263" s="5" t="s">
        <v>9084</v>
      </c>
      <c r="BL263" s="5" t="s">
        <v>9084</v>
      </c>
      <c r="BM263" s="5" t="s">
        <v>9084</v>
      </c>
      <c r="BN263" s="5" t="s">
        <v>9084</v>
      </c>
      <c r="BO263" s="5" t="s">
        <v>9084</v>
      </c>
      <c r="BP263" s="5" t="s">
        <v>9084</v>
      </c>
      <c r="BQ263" s="5" t="s">
        <v>9084</v>
      </c>
      <c r="BR263" s="5" t="s">
        <v>9084</v>
      </c>
      <c r="BS263" s="5" t="s">
        <v>9084</v>
      </c>
      <c r="BT263" s="5" t="s">
        <v>9652</v>
      </c>
      <c r="BU263" s="5" t="str">
        <f>HYPERLINK("https%3A%2F%2Fwww.webofscience.com%2Fwos%2Fwoscc%2Ffull-record%2FWOS:000688231900001","View Full Record in Web of Science")</f>
        <v>View Full Record in Web of Science</v>
      </c>
    </row>
    <row r="264" spans="1:73" x14ac:dyDescent="0.35">
      <c r="A264" s="5" t="s">
        <v>11761</v>
      </c>
      <c r="B264" s="5" t="s">
        <v>9095</v>
      </c>
      <c r="C264" s="5" t="s">
        <v>9651</v>
      </c>
      <c r="D264" s="5" t="s">
        <v>9084</v>
      </c>
      <c r="E264" s="5" t="s">
        <v>9084</v>
      </c>
      <c r="F264" s="5" t="s">
        <v>9084</v>
      </c>
      <c r="G264" s="5" t="s">
        <v>664</v>
      </c>
      <c r="H264" s="5" t="s">
        <v>9084</v>
      </c>
      <c r="I264" s="5" t="s">
        <v>9084</v>
      </c>
      <c r="J264" s="5" t="s">
        <v>663</v>
      </c>
      <c r="K264" s="5" t="s">
        <v>9634</v>
      </c>
      <c r="L264" s="5" t="s">
        <v>9084</v>
      </c>
      <c r="M264" s="5" t="s">
        <v>9084</v>
      </c>
      <c r="N264" s="5" t="s">
        <v>9084</v>
      </c>
      <c r="O264" s="5" t="s">
        <v>9084</v>
      </c>
      <c r="P264" s="5" t="s">
        <v>9084</v>
      </c>
      <c r="Q264" s="5" t="s">
        <v>9084</v>
      </c>
      <c r="R264" s="5" t="s">
        <v>9084</v>
      </c>
      <c r="S264" s="5" t="s">
        <v>9084</v>
      </c>
      <c r="T264" s="5" t="s">
        <v>9084</v>
      </c>
      <c r="U264" s="5" t="s">
        <v>9084</v>
      </c>
      <c r="V264" s="5" t="s">
        <v>9084</v>
      </c>
      <c r="W264" s="5" t="s">
        <v>9650</v>
      </c>
      <c r="X264" s="5" t="s">
        <v>9084</v>
      </c>
      <c r="Y264" s="5" t="s">
        <v>9084</v>
      </c>
      <c r="Z264" s="5" t="s">
        <v>9084</v>
      </c>
      <c r="AA264" s="5" t="s">
        <v>9084</v>
      </c>
      <c r="AB264" s="5" t="s">
        <v>9649</v>
      </c>
      <c r="AC264" s="5" t="s">
        <v>9648</v>
      </c>
      <c r="AD264" s="5" t="s">
        <v>9084</v>
      </c>
      <c r="AE264" s="5" t="s">
        <v>9084</v>
      </c>
      <c r="AF264" s="5" t="s">
        <v>9084</v>
      </c>
      <c r="AG264" s="5" t="s">
        <v>9084</v>
      </c>
      <c r="AH264" s="5" t="s">
        <v>9084</v>
      </c>
      <c r="AI264" s="5" t="s">
        <v>9084</v>
      </c>
      <c r="AJ264" s="5" t="s">
        <v>9084</v>
      </c>
      <c r="AK264" s="5" t="s">
        <v>9084</v>
      </c>
      <c r="AL264" s="5" t="s">
        <v>9084</v>
      </c>
      <c r="AM264" s="5" t="s">
        <v>9084</v>
      </c>
      <c r="AN264" s="5" t="s">
        <v>9084</v>
      </c>
      <c r="AO264" s="5" t="s">
        <v>9084</v>
      </c>
      <c r="AP264" s="5" t="s">
        <v>9631</v>
      </c>
      <c r="AQ264" s="5" t="s">
        <v>9084</v>
      </c>
      <c r="AR264" s="5" t="s">
        <v>9084</v>
      </c>
      <c r="AS264" s="5" t="s">
        <v>9084</v>
      </c>
      <c r="AT264" s="5" t="s">
        <v>9084</v>
      </c>
      <c r="AU264" s="5" t="s">
        <v>9385</v>
      </c>
      <c r="AV264" s="5">
        <v>2021</v>
      </c>
      <c r="AW264" s="5">
        <v>58</v>
      </c>
      <c r="AX264" s="5" t="s">
        <v>9084</v>
      </c>
      <c r="AY264" s="5" t="s">
        <v>9084</v>
      </c>
      <c r="AZ264" s="5" t="s">
        <v>9084</v>
      </c>
      <c r="BA264" s="5" t="s">
        <v>9084</v>
      </c>
      <c r="BB264" s="5" t="s">
        <v>9084</v>
      </c>
      <c r="BC264" s="5" t="s">
        <v>9084</v>
      </c>
      <c r="BD264" s="5" t="s">
        <v>9084</v>
      </c>
      <c r="BE264" s="5">
        <v>101526</v>
      </c>
      <c r="BF264" s="5" t="s">
        <v>7279</v>
      </c>
      <c r="BG264" s="5" t="str">
        <f>HYPERLINK("http://dx.doi.org/10.1016/j.tele.2020.101526","http://dx.doi.org/10.1016/j.tele.2020.101526")</f>
        <v>http://dx.doi.org/10.1016/j.tele.2020.101526</v>
      </c>
      <c r="BH264" s="5" t="s">
        <v>9084</v>
      </c>
      <c r="BI264" s="5" t="s">
        <v>9084</v>
      </c>
      <c r="BJ264" s="5" t="s">
        <v>9084</v>
      </c>
      <c r="BK264" s="5" t="s">
        <v>9084</v>
      </c>
      <c r="BL264" s="5" t="s">
        <v>9084</v>
      </c>
      <c r="BM264" s="5" t="s">
        <v>9084</v>
      </c>
      <c r="BN264" s="5" t="s">
        <v>9084</v>
      </c>
      <c r="BO264" s="5" t="s">
        <v>9084</v>
      </c>
      <c r="BP264" s="5" t="s">
        <v>9084</v>
      </c>
      <c r="BQ264" s="5" t="s">
        <v>9084</v>
      </c>
      <c r="BR264" s="5" t="s">
        <v>9084</v>
      </c>
      <c r="BS264" s="5" t="s">
        <v>9084</v>
      </c>
      <c r="BT264" s="5" t="s">
        <v>9647</v>
      </c>
      <c r="BU264" s="5" t="str">
        <f>HYPERLINK("https%3A%2F%2Fwww.webofscience.com%2Fwos%2Fwoscc%2Ffull-record%2FWOS:000654053900007","View Full Record in Web of Science")</f>
        <v>View Full Record in Web of Science</v>
      </c>
    </row>
    <row r="265" spans="1:73" x14ac:dyDescent="0.35">
      <c r="A265" s="5" t="s">
        <v>11761</v>
      </c>
      <c r="B265" s="5" t="s">
        <v>9095</v>
      </c>
      <c r="C265" s="5" t="s">
        <v>9646</v>
      </c>
      <c r="D265" s="5" t="s">
        <v>9084</v>
      </c>
      <c r="E265" s="5" t="s">
        <v>9084</v>
      </c>
      <c r="F265" s="5" t="s">
        <v>9084</v>
      </c>
      <c r="G265" s="5" t="s">
        <v>9645</v>
      </c>
      <c r="H265" s="5" t="s">
        <v>9084</v>
      </c>
      <c r="I265" s="5" t="s">
        <v>9084</v>
      </c>
      <c r="J265" s="5" t="s">
        <v>9644</v>
      </c>
      <c r="K265" s="5" t="s">
        <v>9643</v>
      </c>
      <c r="L265" s="5" t="s">
        <v>9084</v>
      </c>
      <c r="M265" s="5" t="s">
        <v>9084</v>
      </c>
      <c r="N265" s="5" t="s">
        <v>9084</v>
      </c>
      <c r="O265" s="5" t="s">
        <v>9084</v>
      </c>
      <c r="P265" s="5" t="s">
        <v>9084</v>
      </c>
      <c r="Q265" s="5" t="s">
        <v>9084</v>
      </c>
      <c r="R265" s="5" t="s">
        <v>9084</v>
      </c>
      <c r="S265" s="5" t="s">
        <v>9084</v>
      </c>
      <c r="T265" s="5" t="s">
        <v>9084</v>
      </c>
      <c r="U265" s="5" t="s">
        <v>9084</v>
      </c>
      <c r="V265" s="5" t="s">
        <v>9084</v>
      </c>
      <c r="W265" s="5" t="s">
        <v>9642</v>
      </c>
      <c r="X265" s="5" t="s">
        <v>9084</v>
      </c>
      <c r="Y265" s="5" t="s">
        <v>9084</v>
      </c>
      <c r="Z265" s="5" t="s">
        <v>9084</v>
      </c>
      <c r="AA265" s="5" t="s">
        <v>9084</v>
      </c>
      <c r="AB265" s="5" t="s">
        <v>9641</v>
      </c>
      <c r="AC265" s="5" t="s">
        <v>9640</v>
      </c>
      <c r="AD265" s="5" t="s">
        <v>9084</v>
      </c>
      <c r="AE265" s="5" t="s">
        <v>9084</v>
      </c>
      <c r="AF265" s="5" t="s">
        <v>9084</v>
      </c>
      <c r="AG265" s="5" t="s">
        <v>9084</v>
      </c>
      <c r="AH265" s="5" t="s">
        <v>9084</v>
      </c>
      <c r="AI265" s="5" t="s">
        <v>9084</v>
      </c>
      <c r="AJ265" s="5" t="s">
        <v>9084</v>
      </c>
      <c r="AK265" s="5" t="s">
        <v>9084</v>
      </c>
      <c r="AL265" s="5" t="s">
        <v>9084</v>
      </c>
      <c r="AM265" s="5" t="s">
        <v>9084</v>
      </c>
      <c r="AN265" s="5" t="s">
        <v>9084</v>
      </c>
      <c r="AO265" s="5" t="s">
        <v>9084</v>
      </c>
      <c r="AP265" s="5" t="s">
        <v>9084</v>
      </c>
      <c r="AQ265" s="5" t="s">
        <v>9639</v>
      </c>
      <c r="AR265" s="5" t="s">
        <v>9084</v>
      </c>
      <c r="AS265" s="5" t="s">
        <v>9084</v>
      </c>
      <c r="AT265" s="5" t="s">
        <v>9084</v>
      </c>
      <c r="AU265" s="5" t="s">
        <v>9638</v>
      </c>
      <c r="AV265" s="5">
        <v>2024</v>
      </c>
      <c r="AW265" s="5">
        <v>5</v>
      </c>
      <c r="AX265" s="5" t="s">
        <v>9084</v>
      </c>
      <c r="AY265" s="5" t="s">
        <v>9084</v>
      </c>
      <c r="AZ265" s="5" t="s">
        <v>9084</v>
      </c>
      <c r="BA265" s="5" t="s">
        <v>9084</v>
      </c>
      <c r="BB265" s="5" t="s">
        <v>9084</v>
      </c>
      <c r="BC265" s="5" t="s">
        <v>9084</v>
      </c>
      <c r="BD265" s="5" t="s">
        <v>9084</v>
      </c>
      <c r="BE265" s="5">
        <v>1302338</v>
      </c>
      <c r="BF265" s="5" t="s">
        <v>9637</v>
      </c>
      <c r="BG265" s="5" t="str">
        <f>HYPERLINK("http://dx.doi.org/10.3389/fdgth.2023.1302338","http://dx.doi.org/10.3389/fdgth.2023.1302338")</f>
        <v>http://dx.doi.org/10.3389/fdgth.2023.1302338</v>
      </c>
      <c r="BH265" s="5" t="s">
        <v>9084</v>
      </c>
      <c r="BI265" s="5" t="s">
        <v>9084</v>
      </c>
      <c r="BJ265" s="5" t="s">
        <v>9084</v>
      </c>
      <c r="BK265" s="5" t="s">
        <v>9084</v>
      </c>
      <c r="BL265" s="5" t="s">
        <v>9084</v>
      </c>
      <c r="BM265" s="5" t="s">
        <v>9084</v>
      </c>
      <c r="BN265" s="5" t="s">
        <v>9084</v>
      </c>
      <c r="BO265" s="5">
        <v>38250053</v>
      </c>
      <c r="BP265" s="5" t="s">
        <v>9084</v>
      </c>
      <c r="BQ265" s="5" t="s">
        <v>9084</v>
      </c>
      <c r="BR265" s="5" t="s">
        <v>9084</v>
      </c>
      <c r="BS265" s="5" t="s">
        <v>9084</v>
      </c>
      <c r="BT265" s="5" t="s">
        <v>9636</v>
      </c>
      <c r="BU265" s="5" t="str">
        <f>HYPERLINK("https%3A%2F%2Fwww.webofscience.com%2Fwos%2Fwoscc%2Ffull-record%2FWOS:001144532100001","View Full Record in Web of Science")</f>
        <v>View Full Record in Web of Science</v>
      </c>
    </row>
    <row r="266" spans="1:73" x14ac:dyDescent="0.35">
      <c r="A266" s="5" t="s">
        <v>11761</v>
      </c>
      <c r="B266" s="5" t="s">
        <v>9095</v>
      </c>
      <c r="C266" s="5" t="s">
        <v>9635</v>
      </c>
      <c r="D266" s="5" t="s">
        <v>9084</v>
      </c>
      <c r="E266" s="5" t="s">
        <v>9084</v>
      </c>
      <c r="F266" s="5" t="s">
        <v>9084</v>
      </c>
      <c r="G266" s="5" t="s">
        <v>3987</v>
      </c>
      <c r="H266" s="5" t="s">
        <v>9084</v>
      </c>
      <c r="I266" s="5" t="s">
        <v>9084</v>
      </c>
      <c r="J266" s="5" t="s">
        <v>3986</v>
      </c>
      <c r="K266" s="5" t="s">
        <v>9634</v>
      </c>
      <c r="L266" s="5" t="s">
        <v>9084</v>
      </c>
      <c r="M266" s="5" t="s">
        <v>9084</v>
      </c>
      <c r="N266" s="5" t="s">
        <v>9084</v>
      </c>
      <c r="O266" s="5" t="s">
        <v>9084</v>
      </c>
      <c r="P266" s="5" t="s">
        <v>9084</v>
      </c>
      <c r="Q266" s="5" t="s">
        <v>9084</v>
      </c>
      <c r="R266" s="5" t="s">
        <v>9084</v>
      </c>
      <c r="S266" s="5" t="s">
        <v>9084</v>
      </c>
      <c r="T266" s="5" t="s">
        <v>9084</v>
      </c>
      <c r="U266" s="5" t="s">
        <v>9084</v>
      </c>
      <c r="V266" s="5" t="s">
        <v>9084</v>
      </c>
      <c r="W266" s="5" t="s">
        <v>3984</v>
      </c>
      <c r="X266" s="5" t="s">
        <v>9084</v>
      </c>
      <c r="Y266" s="5" t="s">
        <v>9084</v>
      </c>
      <c r="Z266" s="5" t="s">
        <v>9084</v>
      </c>
      <c r="AA266" s="5" t="s">
        <v>9084</v>
      </c>
      <c r="AB266" s="5" t="s">
        <v>9633</v>
      </c>
      <c r="AC266" s="5" t="s">
        <v>9632</v>
      </c>
      <c r="AD266" s="5" t="s">
        <v>9084</v>
      </c>
      <c r="AE266" s="5" t="s">
        <v>9084</v>
      </c>
      <c r="AF266" s="5" t="s">
        <v>9084</v>
      </c>
      <c r="AG266" s="5" t="s">
        <v>9084</v>
      </c>
      <c r="AH266" s="5" t="s">
        <v>9084</v>
      </c>
      <c r="AI266" s="5" t="s">
        <v>9084</v>
      </c>
      <c r="AJ266" s="5" t="s">
        <v>9084</v>
      </c>
      <c r="AK266" s="5" t="s">
        <v>9084</v>
      </c>
      <c r="AL266" s="5" t="s">
        <v>9084</v>
      </c>
      <c r="AM266" s="5" t="s">
        <v>9084</v>
      </c>
      <c r="AN266" s="5" t="s">
        <v>9084</v>
      </c>
      <c r="AO266" s="5" t="s">
        <v>9084</v>
      </c>
      <c r="AP266" s="5" t="s">
        <v>9631</v>
      </c>
      <c r="AQ266" s="5" t="s">
        <v>9084</v>
      </c>
      <c r="AR266" s="5" t="s">
        <v>9084</v>
      </c>
      <c r="AS266" s="5" t="s">
        <v>9084</v>
      </c>
      <c r="AT266" s="5" t="s">
        <v>9084</v>
      </c>
      <c r="AU266" s="5" t="s">
        <v>9334</v>
      </c>
      <c r="AV266" s="5">
        <v>2022</v>
      </c>
      <c r="AW266" s="5">
        <v>66</v>
      </c>
      <c r="AX266" s="5" t="s">
        <v>9084</v>
      </c>
      <c r="AY266" s="5" t="s">
        <v>9084</v>
      </c>
      <c r="AZ266" s="5" t="s">
        <v>9084</v>
      </c>
      <c r="BA266" s="5" t="s">
        <v>9084</v>
      </c>
      <c r="BB266" s="5" t="s">
        <v>9084</v>
      </c>
      <c r="BC266" s="5" t="s">
        <v>9084</v>
      </c>
      <c r="BD266" s="5" t="s">
        <v>9084</v>
      </c>
      <c r="BE266" s="5">
        <v>101745</v>
      </c>
      <c r="BF266" s="5" t="s">
        <v>6864</v>
      </c>
      <c r="BG266" s="5" t="str">
        <f>HYPERLINK("http://dx.doi.org/10.1016/j.tele.2021.101745","http://dx.doi.org/10.1016/j.tele.2021.101745")</f>
        <v>http://dx.doi.org/10.1016/j.tele.2021.101745</v>
      </c>
      <c r="BH266" s="5" t="s">
        <v>9084</v>
      </c>
      <c r="BI266" s="5" t="s">
        <v>9605</v>
      </c>
      <c r="BJ266" s="5" t="s">
        <v>9084</v>
      </c>
      <c r="BK266" s="5" t="s">
        <v>9084</v>
      </c>
      <c r="BL266" s="5" t="s">
        <v>9084</v>
      </c>
      <c r="BM266" s="5" t="s">
        <v>9084</v>
      </c>
      <c r="BN266" s="5" t="s">
        <v>9084</v>
      </c>
      <c r="BO266" s="5" t="s">
        <v>9084</v>
      </c>
      <c r="BP266" s="5" t="s">
        <v>9084</v>
      </c>
      <c r="BQ266" s="5" t="s">
        <v>9084</v>
      </c>
      <c r="BR266" s="5" t="s">
        <v>9084</v>
      </c>
      <c r="BS266" s="5" t="s">
        <v>9084</v>
      </c>
      <c r="BT266" s="5" t="s">
        <v>9630</v>
      </c>
      <c r="BU266" s="5" t="str">
        <f>HYPERLINK("https%3A%2F%2Fwww.webofscience.com%2Fwos%2Fwoscc%2Ffull-record%2FWOS:000727743500001","View Full Record in Web of Science")</f>
        <v>View Full Record in Web of Science</v>
      </c>
    </row>
    <row r="267" spans="1:73" x14ac:dyDescent="0.35">
      <c r="A267" s="5" t="s">
        <v>11761</v>
      </c>
      <c r="B267" s="5" t="s">
        <v>9095</v>
      </c>
      <c r="C267" s="5" t="s">
        <v>9629</v>
      </c>
      <c r="D267" s="5" t="s">
        <v>9084</v>
      </c>
      <c r="E267" s="5" t="s">
        <v>9084</v>
      </c>
      <c r="F267" s="5" t="s">
        <v>9084</v>
      </c>
      <c r="G267" s="5" t="s">
        <v>9628</v>
      </c>
      <c r="H267" s="5" t="s">
        <v>9084</v>
      </c>
      <c r="I267" s="5" t="s">
        <v>9084</v>
      </c>
      <c r="J267" s="5" t="s">
        <v>6690</v>
      </c>
      <c r="K267" s="5" t="s">
        <v>9627</v>
      </c>
      <c r="L267" s="5" t="s">
        <v>9084</v>
      </c>
      <c r="M267" s="5" t="s">
        <v>9084</v>
      </c>
      <c r="N267" s="5" t="s">
        <v>9084</v>
      </c>
      <c r="O267" s="5" t="s">
        <v>9084</v>
      </c>
      <c r="P267" s="5" t="s">
        <v>9084</v>
      </c>
      <c r="Q267" s="5" t="s">
        <v>9084</v>
      </c>
      <c r="R267" s="5" t="s">
        <v>9084</v>
      </c>
      <c r="S267" s="5" t="s">
        <v>9084</v>
      </c>
      <c r="T267" s="5" t="s">
        <v>9084</v>
      </c>
      <c r="U267" s="5" t="s">
        <v>9084</v>
      </c>
      <c r="V267" s="5" t="s">
        <v>9084</v>
      </c>
      <c r="W267" s="5" t="s">
        <v>9626</v>
      </c>
      <c r="X267" s="5" t="s">
        <v>9084</v>
      </c>
      <c r="Y267" s="5" t="s">
        <v>9084</v>
      </c>
      <c r="Z267" s="5" t="s">
        <v>9084</v>
      </c>
      <c r="AA267" s="5" t="s">
        <v>9084</v>
      </c>
      <c r="AB267" s="5" t="s">
        <v>9625</v>
      </c>
      <c r="AC267" s="5" t="s">
        <v>9624</v>
      </c>
      <c r="AD267" s="5" t="s">
        <v>9084</v>
      </c>
      <c r="AE267" s="5" t="s">
        <v>9084</v>
      </c>
      <c r="AF267" s="5" t="s">
        <v>9084</v>
      </c>
      <c r="AG267" s="5" t="s">
        <v>9084</v>
      </c>
      <c r="AH267" s="5" t="s">
        <v>9084</v>
      </c>
      <c r="AI267" s="5" t="s">
        <v>9084</v>
      </c>
      <c r="AJ267" s="5" t="s">
        <v>9084</v>
      </c>
      <c r="AK267" s="5" t="s">
        <v>9084</v>
      </c>
      <c r="AL267" s="5" t="s">
        <v>9084</v>
      </c>
      <c r="AM267" s="5" t="s">
        <v>9084</v>
      </c>
      <c r="AN267" s="5" t="s">
        <v>9084</v>
      </c>
      <c r="AO267" s="5" t="s">
        <v>9084</v>
      </c>
      <c r="AP267" s="5" t="s">
        <v>9084</v>
      </c>
      <c r="AQ267" s="5" t="s">
        <v>9623</v>
      </c>
      <c r="AR267" s="5" t="s">
        <v>9084</v>
      </c>
      <c r="AS267" s="5" t="s">
        <v>9084</v>
      </c>
      <c r="AT267" s="5" t="s">
        <v>9084</v>
      </c>
      <c r="AU267" s="5" t="s">
        <v>9500</v>
      </c>
      <c r="AV267" s="5">
        <v>2021</v>
      </c>
      <c r="AW267" s="5">
        <v>5</v>
      </c>
      <c r="AX267" s="5">
        <v>4</v>
      </c>
      <c r="AY267" s="5" t="s">
        <v>9084</v>
      </c>
      <c r="AZ267" s="5" t="s">
        <v>9084</v>
      </c>
      <c r="BA267" s="5" t="s">
        <v>9084</v>
      </c>
      <c r="BB267" s="5" t="s">
        <v>9084</v>
      </c>
      <c r="BC267" s="5" t="s">
        <v>9084</v>
      </c>
      <c r="BD267" s="5" t="s">
        <v>9084</v>
      </c>
      <c r="BE267" s="5">
        <v>72</v>
      </c>
      <c r="BF267" s="5" t="s">
        <v>6688</v>
      </c>
      <c r="BG267" s="5" t="str">
        <f>HYPERLINK("http://dx.doi.org/10.3390/urbansci5040072","http://dx.doi.org/10.3390/urbansci5040072")</f>
        <v>http://dx.doi.org/10.3390/urbansci5040072</v>
      </c>
      <c r="BH267" s="5" t="s">
        <v>9084</v>
      </c>
      <c r="BI267" s="5" t="s">
        <v>9084</v>
      </c>
      <c r="BJ267" s="5" t="s">
        <v>9084</v>
      </c>
      <c r="BK267" s="5" t="s">
        <v>9084</v>
      </c>
      <c r="BL267" s="5" t="s">
        <v>9084</v>
      </c>
      <c r="BM267" s="5" t="s">
        <v>9084</v>
      </c>
      <c r="BN267" s="5" t="s">
        <v>9084</v>
      </c>
      <c r="BO267" s="5" t="s">
        <v>9084</v>
      </c>
      <c r="BP267" s="5" t="s">
        <v>9084</v>
      </c>
      <c r="BQ267" s="5" t="s">
        <v>9084</v>
      </c>
      <c r="BR267" s="5" t="s">
        <v>9084</v>
      </c>
      <c r="BS267" s="5" t="s">
        <v>9084</v>
      </c>
      <c r="BT267" s="5" t="s">
        <v>9622</v>
      </c>
      <c r="BU267" s="5" t="str">
        <f>HYPERLINK("https%3A%2F%2Fwww.webofscience.com%2Fwos%2Fwoscc%2Ffull-record%2FWOS:000737258300001","View Full Record in Web of Science")</f>
        <v>View Full Record in Web of Science</v>
      </c>
    </row>
    <row r="268" spans="1:73" x14ac:dyDescent="0.35">
      <c r="A268" s="5" t="s">
        <v>11761</v>
      </c>
      <c r="B268" s="5" t="s">
        <v>9095</v>
      </c>
      <c r="C268" s="5" t="s">
        <v>9621</v>
      </c>
      <c r="D268" s="5" t="s">
        <v>9084</v>
      </c>
      <c r="E268" s="5" t="s">
        <v>9084</v>
      </c>
      <c r="F268" s="5" t="s">
        <v>9084</v>
      </c>
      <c r="G268" s="5" t="s">
        <v>9620</v>
      </c>
      <c r="H268" s="5" t="s">
        <v>9084</v>
      </c>
      <c r="I268" s="5" t="s">
        <v>9084</v>
      </c>
      <c r="J268" s="5" t="s">
        <v>9619</v>
      </c>
      <c r="K268" s="5" t="s">
        <v>9618</v>
      </c>
      <c r="L268" s="5" t="s">
        <v>9084</v>
      </c>
      <c r="M268" s="5" t="s">
        <v>9084</v>
      </c>
      <c r="N268" s="5" t="s">
        <v>9084</v>
      </c>
      <c r="O268" s="5" t="s">
        <v>9084</v>
      </c>
      <c r="P268" s="5" t="s">
        <v>9084</v>
      </c>
      <c r="Q268" s="5" t="s">
        <v>9084</v>
      </c>
      <c r="R268" s="5" t="s">
        <v>9084</v>
      </c>
      <c r="S268" s="5" t="s">
        <v>9084</v>
      </c>
      <c r="T268" s="5" t="s">
        <v>9084</v>
      </c>
      <c r="U268" s="5" t="s">
        <v>9084</v>
      </c>
      <c r="V268" s="5" t="s">
        <v>9084</v>
      </c>
      <c r="W268" s="5" t="s">
        <v>9617</v>
      </c>
      <c r="X268" s="5" t="s">
        <v>9084</v>
      </c>
      <c r="Y268" s="5" t="s">
        <v>9084</v>
      </c>
      <c r="Z268" s="5" t="s">
        <v>9084</v>
      </c>
      <c r="AA268" s="5" t="s">
        <v>9084</v>
      </c>
      <c r="AB268" s="5" t="s">
        <v>9616</v>
      </c>
      <c r="AC268" s="5" t="s">
        <v>9615</v>
      </c>
      <c r="AD268" s="5" t="s">
        <v>9084</v>
      </c>
      <c r="AE268" s="5" t="s">
        <v>9084</v>
      </c>
      <c r="AF268" s="5" t="s">
        <v>9084</v>
      </c>
      <c r="AG268" s="5" t="s">
        <v>9084</v>
      </c>
      <c r="AH268" s="5" t="s">
        <v>9084</v>
      </c>
      <c r="AI268" s="5" t="s">
        <v>9084</v>
      </c>
      <c r="AJ268" s="5" t="s">
        <v>9084</v>
      </c>
      <c r="AK268" s="5" t="s">
        <v>9084</v>
      </c>
      <c r="AL268" s="5" t="s">
        <v>9084</v>
      </c>
      <c r="AM268" s="5" t="s">
        <v>9084</v>
      </c>
      <c r="AN268" s="5" t="s">
        <v>9084</v>
      </c>
      <c r="AO268" s="5" t="s">
        <v>9084</v>
      </c>
      <c r="AP268" s="5" t="s">
        <v>9084</v>
      </c>
      <c r="AQ268" s="5" t="s">
        <v>9614</v>
      </c>
      <c r="AR268" s="5" t="s">
        <v>9084</v>
      </c>
      <c r="AS268" s="5" t="s">
        <v>9084</v>
      </c>
      <c r="AT268" s="5" t="s">
        <v>9084</v>
      </c>
      <c r="AU268" s="5" t="s">
        <v>9536</v>
      </c>
      <c r="AV268" s="5">
        <v>2020</v>
      </c>
      <c r="AW268" s="5">
        <v>13</v>
      </c>
      <c r="AX268" s="5">
        <v>3</v>
      </c>
      <c r="AY268" s="5" t="s">
        <v>9084</v>
      </c>
      <c r="AZ268" s="5" t="s">
        <v>9084</v>
      </c>
      <c r="BA268" s="5" t="s">
        <v>9084</v>
      </c>
      <c r="BB268" s="5" t="s">
        <v>9084</v>
      </c>
      <c r="BC268" s="5" t="s">
        <v>9084</v>
      </c>
      <c r="BD268" s="5" t="s">
        <v>9084</v>
      </c>
      <c r="BE268" s="5">
        <v>71</v>
      </c>
      <c r="BF268" s="5" t="s">
        <v>6565</v>
      </c>
      <c r="BG268" s="5" t="str">
        <f>HYPERLINK("http://dx.doi.org/10.3390/a13030071","http://dx.doi.org/10.3390/a13030071")</f>
        <v>http://dx.doi.org/10.3390/a13030071</v>
      </c>
      <c r="BH268" s="5" t="s">
        <v>9084</v>
      </c>
      <c r="BI268" s="5" t="s">
        <v>9084</v>
      </c>
      <c r="BJ268" s="5" t="s">
        <v>9084</v>
      </c>
      <c r="BK268" s="5" t="s">
        <v>9084</v>
      </c>
      <c r="BL268" s="5" t="s">
        <v>9084</v>
      </c>
      <c r="BM268" s="5" t="s">
        <v>9084</v>
      </c>
      <c r="BN268" s="5" t="s">
        <v>9084</v>
      </c>
      <c r="BO268" s="5" t="s">
        <v>9084</v>
      </c>
      <c r="BP268" s="5" t="s">
        <v>9084</v>
      </c>
      <c r="BQ268" s="5" t="s">
        <v>9084</v>
      </c>
      <c r="BR268" s="5" t="s">
        <v>9084</v>
      </c>
      <c r="BS268" s="5" t="s">
        <v>9084</v>
      </c>
      <c r="BT268" s="5" t="s">
        <v>9613</v>
      </c>
      <c r="BU268" s="5" t="str">
        <f>HYPERLINK("https%3A%2F%2Fwww.webofscience.com%2Fwos%2Fwoscc%2Ffull-record%2FWOS:000525030200011","View Full Record in Web of Science")</f>
        <v>View Full Record in Web of Science</v>
      </c>
    </row>
    <row r="269" spans="1:73" x14ac:dyDescent="0.35">
      <c r="A269" s="5" t="s">
        <v>11761</v>
      </c>
      <c r="B269" s="5" t="s">
        <v>9095</v>
      </c>
      <c r="C269" s="5" t="s">
        <v>9612</v>
      </c>
      <c r="D269" s="5" t="s">
        <v>9084</v>
      </c>
      <c r="E269" s="5" t="s">
        <v>9084</v>
      </c>
      <c r="F269" s="5" t="s">
        <v>9084</v>
      </c>
      <c r="G269" s="5" t="s">
        <v>9611</v>
      </c>
      <c r="H269" s="5" t="s">
        <v>9084</v>
      </c>
      <c r="I269" s="5" t="s">
        <v>9084</v>
      </c>
      <c r="J269" s="5" t="s">
        <v>6629</v>
      </c>
      <c r="K269" s="5" t="s">
        <v>9610</v>
      </c>
      <c r="L269" s="5" t="s">
        <v>9084</v>
      </c>
      <c r="M269" s="5" t="s">
        <v>9084</v>
      </c>
      <c r="N269" s="5" t="s">
        <v>9084</v>
      </c>
      <c r="O269" s="5" t="s">
        <v>9084</v>
      </c>
      <c r="P269" s="5" t="s">
        <v>9084</v>
      </c>
      <c r="Q269" s="5" t="s">
        <v>9084</v>
      </c>
      <c r="R269" s="5" t="s">
        <v>9084</v>
      </c>
      <c r="S269" s="5" t="s">
        <v>9084</v>
      </c>
      <c r="T269" s="5" t="s">
        <v>9084</v>
      </c>
      <c r="U269" s="5" t="s">
        <v>9084</v>
      </c>
      <c r="V269" s="5" t="s">
        <v>9084</v>
      </c>
      <c r="W269" s="5" t="s">
        <v>9609</v>
      </c>
      <c r="X269" s="5" t="s">
        <v>9084</v>
      </c>
      <c r="Y269" s="5" t="s">
        <v>9084</v>
      </c>
      <c r="Z269" s="5" t="s">
        <v>9084</v>
      </c>
      <c r="AA269" s="5" t="s">
        <v>9084</v>
      </c>
      <c r="AB269" s="5" t="s">
        <v>9084</v>
      </c>
      <c r="AC269" s="5" t="s">
        <v>9608</v>
      </c>
      <c r="AD269" s="5" t="s">
        <v>9084</v>
      </c>
      <c r="AE269" s="5" t="s">
        <v>9084</v>
      </c>
      <c r="AF269" s="5" t="s">
        <v>9084</v>
      </c>
      <c r="AG269" s="5" t="s">
        <v>9084</v>
      </c>
      <c r="AH269" s="5" t="s">
        <v>9084</v>
      </c>
      <c r="AI269" s="5" t="s">
        <v>9084</v>
      </c>
      <c r="AJ269" s="5" t="s">
        <v>9084</v>
      </c>
      <c r="AK269" s="5" t="s">
        <v>9084</v>
      </c>
      <c r="AL269" s="5" t="s">
        <v>9084</v>
      </c>
      <c r="AM269" s="5" t="s">
        <v>9084</v>
      </c>
      <c r="AN269" s="5" t="s">
        <v>9084</v>
      </c>
      <c r="AO269" s="5" t="s">
        <v>9084</v>
      </c>
      <c r="AP269" s="5" t="s">
        <v>9607</v>
      </c>
      <c r="AQ269" s="5" t="s">
        <v>9606</v>
      </c>
      <c r="AR269" s="5" t="s">
        <v>9084</v>
      </c>
      <c r="AS269" s="5" t="s">
        <v>9084</v>
      </c>
      <c r="AT269" s="5" t="s">
        <v>9084</v>
      </c>
      <c r="AU269" s="5" t="s">
        <v>9596</v>
      </c>
      <c r="AV269" s="5">
        <v>2022</v>
      </c>
      <c r="AW269" s="5">
        <v>123</v>
      </c>
      <c r="AX269" s="5">
        <v>4</v>
      </c>
      <c r="AY269" s="5" t="s">
        <v>9084</v>
      </c>
      <c r="AZ269" s="5" t="s">
        <v>9084</v>
      </c>
      <c r="BA269" s="5" t="s">
        <v>9084</v>
      </c>
      <c r="BB269" s="5" t="s">
        <v>9084</v>
      </c>
      <c r="BC269" s="5">
        <v>3661</v>
      </c>
      <c r="BD269" s="5">
        <v>3697</v>
      </c>
      <c r="BE269" s="5" t="s">
        <v>9084</v>
      </c>
      <c r="BF269" s="5" t="s">
        <v>6627</v>
      </c>
      <c r="BG269" s="5" t="str">
        <f>HYPERLINK("http://dx.doi.org/10.1007/s11277-021-09308-z","http://dx.doi.org/10.1007/s11277-021-09308-z")</f>
        <v>http://dx.doi.org/10.1007/s11277-021-09308-z</v>
      </c>
      <c r="BH269" s="5" t="s">
        <v>9084</v>
      </c>
      <c r="BI269" s="5" t="s">
        <v>9605</v>
      </c>
      <c r="BJ269" s="5" t="s">
        <v>9084</v>
      </c>
      <c r="BK269" s="5" t="s">
        <v>9084</v>
      </c>
      <c r="BL269" s="5" t="s">
        <v>9084</v>
      </c>
      <c r="BM269" s="5" t="s">
        <v>9084</v>
      </c>
      <c r="BN269" s="5" t="s">
        <v>9084</v>
      </c>
      <c r="BO269" s="5">
        <v>34812221</v>
      </c>
      <c r="BP269" s="5" t="s">
        <v>9084</v>
      </c>
      <c r="BQ269" s="5" t="s">
        <v>9084</v>
      </c>
      <c r="BR269" s="5" t="s">
        <v>9084</v>
      </c>
      <c r="BS269" s="5" t="s">
        <v>9084</v>
      </c>
      <c r="BT269" s="5" t="s">
        <v>9604</v>
      </c>
      <c r="BU269" s="5" t="str">
        <f>HYPERLINK("https%3A%2F%2Fwww.webofscience.com%2Fwos%2Fwoscc%2Ffull-record%2FWOS:000720198200003","View Full Record in Web of Science")</f>
        <v>View Full Record in Web of Science</v>
      </c>
    </row>
    <row r="270" spans="1:73" x14ac:dyDescent="0.35">
      <c r="A270" s="5" t="s">
        <v>11761</v>
      </c>
      <c r="B270" s="5" t="s">
        <v>9095</v>
      </c>
      <c r="C270" s="5" t="s">
        <v>9603</v>
      </c>
      <c r="D270" s="5" t="s">
        <v>9084</v>
      </c>
      <c r="E270" s="5" t="s">
        <v>9084</v>
      </c>
      <c r="F270" s="5" t="s">
        <v>9084</v>
      </c>
      <c r="G270" s="5" t="s">
        <v>9602</v>
      </c>
      <c r="H270" s="5" t="s">
        <v>9084</v>
      </c>
      <c r="I270" s="5" t="s">
        <v>9084</v>
      </c>
      <c r="J270" s="5" t="s">
        <v>8031</v>
      </c>
      <c r="K270" s="5" t="s">
        <v>9601</v>
      </c>
      <c r="L270" s="5" t="s">
        <v>9084</v>
      </c>
      <c r="M270" s="5" t="s">
        <v>9084</v>
      </c>
      <c r="N270" s="5" t="s">
        <v>9084</v>
      </c>
      <c r="O270" s="5" t="s">
        <v>9084</v>
      </c>
      <c r="P270" s="5" t="s">
        <v>9084</v>
      </c>
      <c r="Q270" s="5" t="s">
        <v>9084</v>
      </c>
      <c r="R270" s="5" t="s">
        <v>9084</v>
      </c>
      <c r="S270" s="5" t="s">
        <v>9084</v>
      </c>
      <c r="T270" s="5" t="s">
        <v>9084</v>
      </c>
      <c r="U270" s="5" t="s">
        <v>9084</v>
      </c>
      <c r="V270" s="5" t="s">
        <v>9084</v>
      </c>
      <c r="W270" s="5" t="s">
        <v>9600</v>
      </c>
      <c r="X270" s="5" t="s">
        <v>9084</v>
      </c>
      <c r="Y270" s="5" t="s">
        <v>9084</v>
      </c>
      <c r="Z270" s="5" t="s">
        <v>9084</v>
      </c>
      <c r="AA270" s="5" t="s">
        <v>9084</v>
      </c>
      <c r="AB270" s="5" t="s">
        <v>9599</v>
      </c>
      <c r="AC270" s="5" t="s">
        <v>9598</v>
      </c>
      <c r="AD270" s="5" t="s">
        <v>9084</v>
      </c>
      <c r="AE270" s="5" t="s">
        <v>9084</v>
      </c>
      <c r="AF270" s="5" t="s">
        <v>9084</v>
      </c>
      <c r="AG270" s="5" t="s">
        <v>9084</v>
      </c>
      <c r="AH270" s="5" t="s">
        <v>9084</v>
      </c>
      <c r="AI270" s="5" t="s">
        <v>9084</v>
      </c>
      <c r="AJ270" s="5" t="s">
        <v>9084</v>
      </c>
      <c r="AK270" s="5" t="s">
        <v>9084</v>
      </c>
      <c r="AL270" s="5" t="s">
        <v>9084</v>
      </c>
      <c r="AM270" s="5" t="s">
        <v>9084</v>
      </c>
      <c r="AN270" s="5" t="s">
        <v>9084</v>
      </c>
      <c r="AO270" s="5" t="s">
        <v>9084</v>
      </c>
      <c r="AP270" s="5" t="s">
        <v>9084</v>
      </c>
      <c r="AQ270" s="5" t="s">
        <v>9597</v>
      </c>
      <c r="AR270" s="5" t="s">
        <v>9084</v>
      </c>
      <c r="AS270" s="5" t="s">
        <v>9084</v>
      </c>
      <c r="AT270" s="5" t="s">
        <v>9084</v>
      </c>
      <c r="AU270" s="5" t="s">
        <v>9596</v>
      </c>
      <c r="AV270" s="5">
        <v>2023</v>
      </c>
      <c r="AW270" s="5">
        <v>13</v>
      </c>
      <c r="AX270" s="5">
        <v>8</v>
      </c>
      <c r="AY270" s="5" t="s">
        <v>9084</v>
      </c>
      <c r="AZ270" s="5" t="s">
        <v>9084</v>
      </c>
      <c r="BA270" s="5" t="s">
        <v>9084</v>
      </c>
      <c r="BB270" s="5" t="s">
        <v>9084</v>
      </c>
      <c r="BC270" s="5" t="s">
        <v>9084</v>
      </c>
      <c r="BD270" s="5" t="s">
        <v>9084</v>
      </c>
      <c r="BE270" s="5">
        <v>5127</v>
      </c>
      <c r="BF270" s="5" t="s">
        <v>8030</v>
      </c>
      <c r="BG270" s="5" t="str">
        <f>HYPERLINK("http://dx.doi.org/10.3390/app13085127","http://dx.doi.org/10.3390/app13085127")</f>
        <v>http://dx.doi.org/10.3390/app13085127</v>
      </c>
      <c r="BH270" s="5" t="s">
        <v>9084</v>
      </c>
      <c r="BI270" s="5" t="s">
        <v>9084</v>
      </c>
      <c r="BJ270" s="5" t="s">
        <v>9084</v>
      </c>
      <c r="BK270" s="5" t="s">
        <v>9084</v>
      </c>
      <c r="BL270" s="5" t="s">
        <v>9084</v>
      </c>
      <c r="BM270" s="5" t="s">
        <v>9084</v>
      </c>
      <c r="BN270" s="5" t="s">
        <v>9084</v>
      </c>
      <c r="BO270" s="5" t="s">
        <v>9084</v>
      </c>
      <c r="BP270" s="5" t="s">
        <v>9084</v>
      </c>
      <c r="BQ270" s="5" t="s">
        <v>9084</v>
      </c>
      <c r="BR270" s="5" t="s">
        <v>9084</v>
      </c>
      <c r="BS270" s="5" t="s">
        <v>9084</v>
      </c>
      <c r="BT270" s="5" t="s">
        <v>9595</v>
      </c>
      <c r="BU270" s="5" t="str">
        <f>HYPERLINK("https%3A%2F%2Fwww.webofscience.com%2Fwos%2Fwoscc%2Ffull-record%2FWOS:000979334300001","View Full Record in Web of Science")</f>
        <v>View Full Record in Web of Science</v>
      </c>
    </row>
    <row r="271" spans="1:73" x14ac:dyDescent="0.35">
      <c r="A271" s="5" t="s">
        <v>11761</v>
      </c>
      <c r="B271" s="5" t="s">
        <v>9095</v>
      </c>
      <c r="C271" s="5" t="s">
        <v>9594</v>
      </c>
      <c r="D271" s="5" t="s">
        <v>9084</v>
      </c>
      <c r="E271" s="5" t="s">
        <v>9084</v>
      </c>
      <c r="F271" s="5" t="s">
        <v>9084</v>
      </c>
      <c r="G271" s="5" t="s">
        <v>9593</v>
      </c>
      <c r="H271" s="5" t="s">
        <v>9084</v>
      </c>
      <c r="I271" s="5" t="s">
        <v>9084</v>
      </c>
      <c r="J271" s="5" t="s">
        <v>9592</v>
      </c>
      <c r="K271" s="5" t="s">
        <v>9591</v>
      </c>
      <c r="L271" s="5" t="s">
        <v>9084</v>
      </c>
      <c r="M271" s="5" t="s">
        <v>9084</v>
      </c>
      <c r="N271" s="5" t="s">
        <v>9084</v>
      </c>
      <c r="O271" s="5" t="s">
        <v>9084</v>
      </c>
      <c r="P271" s="5" t="s">
        <v>9084</v>
      </c>
      <c r="Q271" s="5" t="s">
        <v>9084</v>
      </c>
      <c r="R271" s="5" t="s">
        <v>9084</v>
      </c>
      <c r="S271" s="5" t="s">
        <v>9084</v>
      </c>
      <c r="T271" s="5" t="s">
        <v>9084</v>
      </c>
      <c r="U271" s="5" t="s">
        <v>9084</v>
      </c>
      <c r="V271" s="5" t="s">
        <v>9084</v>
      </c>
      <c r="W271" s="5" t="s">
        <v>9590</v>
      </c>
      <c r="X271" s="5" t="s">
        <v>9084</v>
      </c>
      <c r="Y271" s="5" t="s">
        <v>9084</v>
      </c>
      <c r="Z271" s="5" t="s">
        <v>9084</v>
      </c>
      <c r="AA271" s="5" t="s">
        <v>9084</v>
      </c>
      <c r="AB271" s="5" t="s">
        <v>9589</v>
      </c>
      <c r="AC271" s="5" t="s">
        <v>9588</v>
      </c>
      <c r="AD271" s="5" t="s">
        <v>9084</v>
      </c>
      <c r="AE271" s="5" t="s">
        <v>9084</v>
      </c>
      <c r="AF271" s="5" t="s">
        <v>9084</v>
      </c>
      <c r="AG271" s="5" t="s">
        <v>9084</v>
      </c>
      <c r="AH271" s="5" t="s">
        <v>9084</v>
      </c>
      <c r="AI271" s="5" t="s">
        <v>9084</v>
      </c>
      <c r="AJ271" s="5" t="s">
        <v>9084</v>
      </c>
      <c r="AK271" s="5" t="s">
        <v>9084</v>
      </c>
      <c r="AL271" s="5" t="s">
        <v>9084</v>
      </c>
      <c r="AM271" s="5" t="s">
        <v>9084</v>
      </c>
      <c r="AN271" s="5" t="s">
        <v>9084</v>
      </c>
      <c r="AO271" s="5" t="s">
        <v>9084</v>
      </c>
      <c r="AP271" s="5" t="s">
        <v>9587</v>
      </c>
      <c r="AQ271" s="5" t="s">
        <v>9084</v>
      </c>
      <c r="AR271" s="5" t="s">
        <v>9084</v>
      </c>
      <c r="AS271" s="5" t="s">
        <v>9084</v>
      </c>
      <c r="AT271" s="5" t="s">
        <v>9084</v>
      </c>
      <c r="AU271" s="5" t="s">
        <v>9377</v>
      </c>
      <c r="AV271" s="5">
        <v>2018</v>
      </c>
      <c r="AW271" s="5" t="s">
        <v>9084</v>
      </c>
      <c r="AX271" s="5" t="s">
        <v>9084</v>
      </c>
      <c r="AY271" s="5" t="s">
        <v>9084</v>
      </c>
      <c r="AZ271" s="5" t="s">
        <v>9084</v>
      </c>
      <c r="BA271" s="5" t="s">
        <v>9084</v>
      </c>
      <c r="BB271" s="5" t="s">
        <v>9084</v>
      </c>
      <c r="BC271" s="5" t="s">
        <v>9084</v>
      </c>
      <c r="BD271" s="5" t="s">
        <v>9084</v>
      </c>
      <c r="BE271" s="5" t="s">
        <v>9586</v>
      </c>
      <c r="BF271" s="5" t="s">
        <v>6548</v>
      </c>
      <c r="BG271" s="5" t="str">
        <f>HYPERLINK("http://dx.doi.org/10.1093/database/bay013","http://dx.doi.org/10.1093/database/bay013")</f>
        <v>http://dx.doi.org/10.1093/database/bay013</v>
      </c>
      <c r="BH271" s="5" t="s">
        <v>9084</v>
      </c>
      <c r="BI271" s="5" t="s">
        <v>9084</v>
      </c>
      <c r="BJ271" s="5" t="s">
        <v>9084</v>
      </c>
      <c r="BK271" s="5" t="s">
        <v>9084</v>
      </c>
      <c r="BL271" s="5" t="s">
        <v>9084</v>
      </c>
      <c r="BM271" s="5" t="s">
        <v>9084</v>
      </c>
      <c r="BN271" s="5" t="s">
        <v>9084</v>
      </c>
      <c r="BO271" s="5">
        <v>29688367</v>
      </c>
      <c r="BP271" s="5" t="s">
        <v>9084</v>
      </c>
      <c r="BQ271" s="5" t="s">
        <v>9084</v>
      </c>
      <c r="BR271" s="5" t="s">
        <v>9084</v>
      </c>
      <c r="BS271" s="5" t="s">
        <v>9084</v>
      </c>
      <c r="BT271" s="5" t="s">
        <v>9585</v>
      </c>
      <c r="BU271" s="5" t="str">
        <f>HYPERLINK("https%3A%2F%2Fwww.webofscience.com%2Fwos%2Fwoscc%2Ffull-record%2FWOS:000427199300001","View Full Record in Web of Science")</f>
        <v>View Full Record in Web of Science</v>
      </c>
    </row>
    <row r="272" spans="1:73" x14ac:dyDescent="0.35">
      <c r="A272" s="5" t="s">
        <v>11761</v>
      </c>
      <c r="B272" s="5" t="s">
        <v>9095</v>
      </c>
      <c r="C272" s="5" t="s">
        <v>9584</v>
      </c>
      <c r="D272" s="5" t="s">
        <v>9084</v>
      </c>
      <c r="E272" s="5" t="s">
        <v>9084</v>
      </c>
      <c r="F272" s="5" t="s">
        <v>9084</v>
      </c>
      <c r="G272" s="5" t="s">
        <v>9583</v>
      </c>
      <c r="H272" s="5" t="s">
        <v>9084</v>
      </c>
      <c r="I272" s="5" t="s">
        <v>9084</v>
      </c>
      <c r="J272" s="5" t="s">
        <v>9582</v>
      </c>
      <c r="K272" s="5" t="s">
        <v>9581</v>
      </c>
      <c r="L272" s="5" t="s">
        <v>9084</v>
      </c>
      <c r="M272" s="5" t="s">
        <v>9084</v>
      </c>
      <c r="N272" s="5" t="s">
        <v>9084</v>
      </c>
      <c r="O272" s="5" t="s">
        <v>9084</v>
      </c>
      <c r="P272" s="5" t="s">
        <v>9084</v>
      </c>
      <c r="Q272" s="5" t="s">
        <v>9084</v>
      </c>
      <c r="R272" s="5" t="s">
        <v>9084</v>
      </c>
      <c r="S272" s="5" t="s">
        <v>9084</v>
      </c>
      <c r="T272" s="5" t="s">
        <v>9084</v>
      </c>
      <c r="U272" s="5" t="s">
        <v>9084</v>
      </c>
      <c r="V272" s="5" t="s">
        <v>9084</v>
      </c>
      <c r="W272" s="5" t="s">
        <v>9580</v>
      </c>
      <c r="X272" s="5" t="s">
        <v>9084</v>
      </c>
      <c r="Y272" s="5" t="s">
        <v>9084</v>
      </c>
      <c r="Z272" s="5" t="s">
        <v>9084</v>
      </c>
      <c r="AA272" s="5" t="s">
        <v>9084</v>
      </c>
      <c r="AB272" s="5" t="s">
        <v>9579</v>
      </c>
      <c r="AC272" s="5" t="s">
        <v>9578</v>
      </c>
      <c r="AD272" s="5" t="s">
        <v>9084</v>
      </c>
      <c r="AE272" s="5" t="s">
        <v>9084</v>
      </c>
      <c r="AF272" s="5" t="s">
        <v>9084</v>
      </c>
      <c r="AG272" s="5" t="s">
        <v>9084</v>
      </c>
      <c r="AH272" s="5" t="s">
        <v>9084</v>
      </c>
      <c r="AI272" s="5" t="s">
        <v>9084</v>
      </c>
      <c r="AJ272" s="5" t="s">
        <v>9084</v>
      </c>
      <c r="AK272" s="5" t="s">
        <v>9084</v>
      </c>
      <c r="AL272" s="5" t="s">
        <v>9084</v>
      </c>
      <c r="AM272" s="5" t="s">
        <v>9084</v>
      </c>
      <c r="AN272" s="5" t="s">
        <v>9084</v>
      </c>
      <c r="AO272" s="5" t="s">
        <v>9084</v>
      </c>
      <c r="AP272" s="5" t="s">
        <v>9577</v>
      </c>
      <c r="AQ272" s="5" t="s">
        <v>9576</v>
      </c>
      <c r="AR272" s="5" t="s">
        <v>9084</v>
      </c>
      <c r="AS272" s="5" t="s">
        <v>9084</v>
      </c>
      <c r="AT272" s="5" t="s">
        <v>9084</v>
      </c>
      <c r="AU272" s="5" t="s">
        <v>9151</v>
      </c>
      <c r="AV272" s="5">
        <v>2023</v>
      </c>
      <c r="AW272" s="5">
        <v>140</v>
      </c>
      <c r="AX272" s="5" t="s">
        <v>9084</v>
      </c>
      <c r="AY272" s="5" t="s">
        <v>9084</v>
      </c>
      <c r="AZ272" s="5" t="s">
        <v>9084</v>
      </c>
      <c r="BA272" s="5" t="s">
        <v>9084</v>
      </c>
      <c r="BB272" s="5" t="s">
        <v>9084</v>
      </c>
      <c r="BC272" s="5" t="s">
        <v>9084</v>
      </c>
      <c r="BD272" s="5" t="s">
        <v>9084</v>
      </c>
      <c r="BE272" s="5">
        <v>104147</v>
      </c>
      <c r="BF272" s="5" t="s">
        <v>9575</v>
      </c>
      <c r="BG272" s="5" t="str">
        <f>HYPERLINK("http://dx.doi.org/10.1016/j.tifs.2023.104147","http://dx.doi.org/10.1016/j.tifs.2023.104147")</f>
        <v>http://dx.doi.org/10.1016/j.tifs.2023.104147</v>
      </c>
      <c r="BH272" s="5" t="s">
        <v>9084</v>
      </c>
      <c r="BI272" s="5" t="s">
        <v>9506</v>
      </c>
      <c r="BJ272" s="5" t="s">
        <v>9084</v>
      </c>
      <c r="BK272" s="5" t="s">
        <v>9084</v>
      </c>
      <c r="BL272" s="5" t="s">
        <v>9084</v>
      </c>
      <c r="BM272" s="5" t="s">
        <v>9084</v>
      </c>
      <c r="BN272" s="5" t="s">
        <v>9084</v>
      </c>
      <c r="BO272" s="5" t="s">
        <v>9084</v>
      </c>
      <c r="BP272" s="5" t="s">
        <v>9084</v>
      </c>
      <c r="BQ272" s="5" t="s">
        <v>9084</v>
      </c>
      <c r="BR272" s="5" t="s">
        <v>9084</v>
      </c>
      <c r="BS272" s="5" t="s">
        <v>9084</v>
      </c>
      <c r="BT272" s="5" t="s">
        <v>9574</v>
      </c>
      <c r="BU272" s="5" t="str">
        <f>HYPERLINK("https%3A%2F%2Fwww.webofscience.com%2Fwos%2Fwoscc%2Ffull-record%2FWOS:001075658600001","View Full Record in Web of Science")</f>
        <v>View Full Record in Web of Science</v>
      </c>
    </row>
    <row r="273" spans="1:73" x14ac:dyDescent="0.35">
      <c r="A273" s="5" t="s">
        <v>11761</v>
      </c>
      <c r="B273" s="5" t="s">
        <v>9095</v>
      </c>
      <c r="C273" s="5" t="s">
        <v>9573</v>
      </c>
      <c r="D273" s="5" t="s">
        <v>9084</v>
      </c>
      <c r="E273" s="5" t="s">
        <v>9084</v>
      </c>
      <c r="F273" s="5" t="s">
        <v>9084</v>
      </c>
      <c r="G273" s="5" t="s">
        <v>9572</v>
      </c>
      <c r="H273" s="5" t="s">
        <v>9084</v>
      </c>
      <c r="I273" s="5" t="s">
        <v>9084</v>
      </c>
      <c r="J273" s="5" t="s">
        <v>8692</v>
      </c>
      <c r="K273" s="5" t="s">
        <v>9571</v>
      </c>
      <c r="L273" s="5" t="s">
        <v>9084</v>
      </c>
      <c r="M273" s="5" t="s">
        <v>9084</v>
      </c>
      <c r="N273" s="5" t="s">
        <v>9084</v>
      </c>
      <c r="O273" s="5" t="s">
        <v>9084</v>
      </c>
      <c r="P273" s="5" t="s">
        <v>9084</v>
      </c>
      <c r="Q273" s="5" t="s">
        <v>9084</v>
      </c>
      <c r="R273" s="5" t="s">
        <v>9084</v>
      </c>
      <c r="S273" s="5" t="s">
        <v>9084</v>
      </c>
      <c r="T273" s="5" t="s">
        <v>9084</v>
      </c>
      <c r="U273" s="5" t="s">
        <v>9084</v>
      </c>
      <c r="V273" s="5" t="s">
        <v>9084</v>
      </c>
      <c r="W273" s="5" t="s">
        <v>9570</v>
      </c>
      <c r="X273" s="5" t="s">
        <v>9084</v>
      </c>
      <c r="Y273" s="5" t="s">
        <v>9084</v>
      </c>
      <c r="Z273" s="5" t="s">
        <v>9084</v>
      </c>
      <c r="AA273" s="5" t="s">
        <v>9084</v>
      </c>
      <c r="AB273" s="5" t="s">
        <v>9569</v>
      </c>
      <c r="AC273" s="5" t="s">
        <v>9084</v>
      </c>
      <c r="AD273" s="5" t="s">
        <v>9084</v>
      </c>
      <c r="AE273" s="5" t="s">
        <v>9084</v>
      </c>
      <c r="AF273" s="5" t="s">
        <v>9084</v>
      </c>
      <c r="AG273" s="5" t="s">
        <v>9084</v>
      </c>
      <c r="AH273" s="5" t="s">
        <v>9084</v>
      </c>
      <c r="AI273" s="5" t="s">
        <v>9084</v>
      </c>
      <c r="AJ273" s="5" t="s">
        <v>9084</v>
      </c>
      <c r="AK273" s="5" t="s">
        <v>9084</v>
      </c>
      <c r="AL273" s="5" t="s">
        <v>9084</v>
      </c>
      <c r="AM273" s="5" t="s">
        <v>9084</v>
      </c>
      <c r="AN273" s="5" t="s">
        <v>9084</v>
      </c>
      <c r="AO273" s="5" t="s">
        <v>9084</v>
      </c>
      <c r="AP273" s="5" t="s">
        <v>9084</v>
      </c>
      <c r="AQ273" s="5" t="s">
        <v>9568</v>
      </c>
      <c r="AR273" s="5" t="s">
        <v>9084</v>
      </c>
      <c r="AS273" s="5" t="s">
        <v>9084</v>
      </c>
      <c r="AT273" s="5" t="s">
        <v>9084</v>
      </c>
      <c r="AU273" s="5" t="s">
        <v>9450</v>
      </c>
      <c r="AV273" s="5">
        <v>2024</v>
      </c>
      <c r="AW273" s="5">
        <v>11</v>
      </c>
      <c r="AX273" s="5">
        <v>8</v>
      </c>
      <c r="AY273" s="5" t="s">
        <v>9084</v>
      </c>
      <c r="AZ273" s="5" t="s">
        <v>9084</v>
      </c>
      <c r="BA273" s="5" t="s">
        <v>9084</v>
      </c>
      <c r="BB273" s="5" t="s">
        <v>9084</v>
      </c>
      <c r="BC273" s="5" t="s">
        <v>9084</v>
      </c>
      <c r="BD273" s="5" t="s">
        <v>9084</v>
      </c>
      <c r="BE273" s="5">
        <v>808</v>
      </c>
      <c r="BF273" s="5" t="s">
        <v>8690</v>
      </c>
      <c r="BG273" s="5" t="str">
        <f>HYPERLINK("http://dx.doi.org/10.3390/bioengineering11080808","http://dx.doi.org/10.3390/bioengineering11080808")</f>
        <v>http://dx.doi.org/10.3390/bioengineering11080808</v>
      </c>
      <c r="BH273" s="5" t="s">
        <v>9084</v>
      </c>
      <c r="BI273" s="5" t="s">
        <v>9084</v>
      </c>
      <c r="BJ273" s="5" t="s">
        <v>9084</v>
      </c>
      <c r="BK273" s="5" t="s">
        <v>9084</v>
      </c>
      <c r="BL273" s="5" t="s">
        <v>9084</v>
      </c>
      <c r="BM273" s="5" t="s">
        <v>9084</v>
      </c>
      <c r="BN273" s="5" t="s">
        <v>9084</v>
      </c>
      <c r="BO273" s="5">
        <v>39199766</v>
      </c>
      <c r="BP273" s="5" t="s">
        <v>9084</v>
      </c>
      <c r="BQ273" s="5" t="s">
        <v>9084</v>
      </c>
      <c r="BR273" s="5" t="s">
        <v>9084</v>
      </c>
      <c r="BS273" s="5" t="s">
        <v>9084</v>
      </c>
      <c r="BT273" s="5" t="s">
        <v>9567</v>
      </c>
      <c r="BU273" s="5" t="str">
        <f>HYPERLINK("https%3A%2F%2Fwww.webofscience.com%2Fwos%2Fwoscc%2Ffull-record%2FWOS:001305521500001","View Full Record in Web of Science")</f>
        <v>View Full Record in Web of Science</v>
      </c>
    </row>
    <row r="274" spans="1:73" x14ac:dyDescent="0.35">
      <c r="A274" s="5" t="s">
        <v>11761</v>
      </c>
      <c r="B274" s="5" t="s">
        <v>9095</v>
      </c>
      <c r="C274" s="5" t="s">
        <v>9383</v>
      </c>
      <c r="D274" s="5" t="s">
        <v>9084</v>
      </c>
      <c r="E274" s="5" t="s">
        <v>9084</v>
      </c>
      <c r="F274" s="5" t="s">
        <v>9084</v>
      </c>
      <c r="G274" s="5" t="s">
        <v>9382</v>
      </c>
      <c r="H274" s="5" t="s">
        <v>9084</v>
      </c>
      <c r="I274" s="5" t="s">
        <v>9084</v>
      </c>
      <c r="J274" s="5" t="s">
        <v>7381</v>
      </c>
      <c r="K274" s="5" t="s">
        <v>9381</v>
      </c>
      <c r="L274" s="5" t="s">
        <v>9084</v>
      </c>
      <c r="M274" s="5" t="s">
        <v>9084</v>
      </c>
      <c r="N274" s="5" t="s">
        <v>9084</v>
      </c>
      <c r="O274" s="5" t="s">
        <v>9084</v>
      </c>
      <c r="P274" s="5" t="s">
        <v>9084</v>
      </c>
      <c r="Q274" s="5" t="s">
        <v>9084</v>
      </c>
      <c r="R274" s="5" t="s">
        <v>9084</v>
      </c>
      <c r="S274" s="5" t="s">
        <v>9084</v>
      </c>
      <c r="T274" s="5" t="s">
        <v>9084</v>
      </c>
      <c r="U274" s="5" t="s">
        <v>9084</v>
      </c>
      <c r="V274" s="5" t="s">
        <v>9084</v>
      </c>
      <c r="W274" s="5" t="s">
        <v>9566</v>
      </c>
      <c r="X274" s="5" t="s">
        <v>9084</v>
      </c>
      <c r="Y274" s="5" t="s">
        <v>9084</v>
      </c>
      <c r="Z274" s="5" t="s">
        <v>9084</v>
      </c>
      <c r="AA274" s="5" t="s">
        <v>9084</v>
      </c>
      <c r="AB274" s="5" t="s">
        <v>9084</v>
      </c>
      <c r="AC274" s="5" t="s">
        <v>9379</v>
      </c>
      <c r="AD274" s="5" t="s">
        <v>9084</v>
      </c>
      <c r="AE274" s="5" t="s">
        <v>9084</v>
      </c>
      <c r="AF274" s="5" t="s">
        <v>9084</v>
      </c>
      <c r="AG274" s="5" t="s">
        <v>9084</v>
      </c>
      <c r="AH274" s="5" t="s">
        <v>9084</v>
      </c>
      <c r="AI274" s="5" t="s">
        <v>9084</v>
      </c>
      <c r="AJ274" s="5" t="s">
        <v>9084</v>
      </c>
      <c r="AK274" s="5" t="s">
        <v>9084</v>
      </c>
      <c r="AL274" s="5" t="s">
        <v>9084</v>
      </c>
      <c r="AM274" s="5" t="s">
        <v>9084</v>
      </c>
      <c r="AN274" s="5" t="s">
        <v>9084</v>
      </c>
      <c r="AO274" s="5" t="s">
        <v>9084</v>
      </c>
      <c r="AP274" s="5" t="s">
        <v>9378</v>
      </c>
      <c r="AQ274" s="5" t="s">
        <v>9084</v>
      </c>
      <c r="AR274" s="5" t="s">
        <v>9084</v>
      </c>
      <c r="AS274" s="5" t="s">
        <v>9084</v>
      </c>
      <c r="AT274" s="5" t="s">
        <v>9084</v>
      </c>
      <c r="AU274" s="5" t="s">
        <v>9565</v>
      </c>
      <c r="AV274" s="5">
        <v>2021</v>
      </c>
      <c r="AW274" s="5">
        <v>4</v>
      </c>
      <c r="AX274" s="5" t="s">
        <v>9084</v>
      </c>
      <c r="AY274" s="5" t="s">
        <v>9084</v>
      </c>
      <c r="AZ274" s="5" t="s">
        <v>9084</v>
      </c>
      <c r="BA274" s="5" t="s">
        <v>9084</v>
      </c>
      <c r="BB274" s="5" t="s">
        <v>9084</v>
      </c>
      <c r="BC274" s="5" t="s">
        <v>9084</v>
      </c>
      <c r="BD274" s="5" t="s">
        <v>9084</v>
      </c>
      <c r="BE274" s="5">
        <v>611945</v>
      </c>
      <c r="BF274" s="5" t="s">
        <v>7380</v>
      </c>
      <c r="BG274" s="5" t="str">
        <f>HYPERLINK("http://dx.doi.org/10.3389/fbloc.2021.611945","http://dx.doi.org/10.3389/fbloc.2021.611945")</f>
        <v>http://dx.doi.org/10.3389/fbloc.2021.611945</v>
      </c>
      <c r="BH274" s="5" t="s">
        <v>9084</v>
      </c>
      <c r="BI274" s="5" t="s">
        <v>9084</v>
      </c>
      <c r="BJ274" s="5" t="s">
        <v>9084</v>
      </c>
      <c r="BK274" s="5" t="s">
        <v>9084</v>
      </c>
      <c r="BL274" s="5" t="s">
        <v>9084</v>
      </c>
      <c r="BM274" s="5" t="s">
        <v>9084</v>
      </c>
      <c r="BN274" s="5" t="s">
        <v>9084</v>
      </c>
      <c r="BO274" s="5" t="s">
        <v>9084</v>
      </c>
      <c r="BP274" s="5" t="s">
        <v>9084</v>
      </c>
      <c r="BQ274" s="5" t="s">
        <v>9084</v>
      </c>
      <c r="BR274" s="5" t="s">
        <v>9084</v>
      </c>
      <c r="BS274" s="5" t="s">
        <v>9084</v>
      </c>
      <c r="BT274" s="5" t="s">
        <v>9564</v>
      </c>
      <c r="BU274" s="5" t="str">
        <f>HYPERLINK("https%3A%2F%2Fwww.webofscience.com%2Fwos%2Fwoscc%2Ffull-record%2FWOS:000678215500001","View Full Record in Web of Science")</f>
        <v>View Full Record in Web of Science</v>
      </c>
    </row>
    <row r="275" spans="1:73" x14ac:dyDescent="0.35">
      <c r="A275" s="5" t="s">
        <v>11761</v>
      </c>
      <c r="B275" s="5" t="s">
        <v>9095</v>
      </c>
      <c r="C275" s="5" t="s">
        <v>9563</v>
      </c>
      <c r="D275" s="5" t="s">
        <v>9084</v>
      </c>
      <c r="E275" s="5" t="s">
        <v>9084</v>
      </c>
      <c r="F275" s="5" t="s">
        <v>9084</v>
      </c>
      <c r="G275" s="5" t="s">
        <v>9562</v>
      </c>
      <c r="H275" s="5" t="s">
        <v>9084</v>
      </c>
      <c r="I275" s="5" t="s">
        <v>9084</v>
      </c>
      <c r="J275" s="5" t="s">
        <v>9561</v>
      </c>
      <c r="K275" s="5" t="s">
        <v>9560</v>
      </c>
      <c r="L275" s="5" t="s">
        <v>9084</v>
      </c>
      <c r="M275" s="5" t="s">
        <v>9084</v>
      </c>
      <c r="N275" s="5" t="s">
        <v>9084</v>
      </c>
      <c r="O275" s="5" t="s">
        <v>9084</v>
      </c>
      <c r="P275" s="5" t="s">
        <v>9084</v>
      </c>
      <c r="Q275" s="5" t="s">
        <v>9084</v>
      </c>
      <c r="R275" s="5" t="s">
        <v>9084</v>
      </c>
      <c r="S275" s="5" t="s">
        <v>9084</v>
      </c>
      <c r="T275" s="5" t="s">
        <v>9084</v>
      </c>
      <c r="U275" s="5" t="s">
        <v>9084</v>
      </c>
      <c r="V275" s="5" t="s">
        <v>9084</v>
      </c>
      <c r="W275" s="5" t="s">
        <v>9559</v>
      </c>
      <c r="X275" s="5" t="s">
        <v>9084</v>
      </c>
      <c r="Y275" s="5" t="s">
        <v>9084</v>
      </c>
      <c r="Z275" s="5" t="s">
        <v>9084</v>
      </c>
      <c r="AA275" s="5" t="s">
        <v>9084</v>
      </c>
      <c r="AB275" s="5" t="s">
        <v>9558</v>
      </c>
      <c r="AC275" s="5" t="s">
        <v>9557</v>
      </c>
      <c r="AD275" s="5" t="s">
        <v>9084</v>
      </c>
      <c r="AE275" s="5" t="s">
        <v>9084</v>
      </c>
      <c r="AF275" s="5" t="s">
        <v>9084</v>
      </c>
      <c r="AG275" s="5" t="s">
        <v>9084</v>
      </c>
      <c r="AH275" s="5" t="s">
        <v>9084</v>
      </c>
      <c r="AI275" s="5" t="s">
        <v>9084</v>
      </c>
      <c r="AJ275" s="5" t="s">
        <v>9084</v>
      </c>
      <c r="AK275" s="5" t="s">
        <v>9084</v>
      </c>
      <c r="AL275" s="5" t="s">
        <v>9084</v>
      </c>
      <c r="AM275" s="5" t="s">
        <v>9084</v>
      </c>
      <c r="AN275" s="5" t="s">
        <v>9084</v>
      </c>
      <c r="AO275" s="5" t="s">
        <v>9084</v>
      </c>
      <c r="AP275" s="5" t="s">
        <v>9556</v>
      </c>
      <c r="AQ275" s="5" t="s">
        <v>9555</v>
      </c>
      <c r="AR275" s="5" t="s">
        <v>9084</v>
      </c>
      <c r="AS275" s="5" t="s">
        <v>9084</v>
      </c>
      <c r="AT275" s="5" t="s">
        <v>9084</v>
      </c>
      <c r="AU275" s="5" t="s">
        <v>9554</v>
      </c>
      <c r="AV275" s="5">
        <v>2023</v>
      </c>
      <c r="AW275" s="5">
        <v>41</v>
      </c>
      <c r="AX275" s="5">
        <v>24</v>
      </c>
      <c r="AY275" s="5" t="s">
        <v>9084</v>
      </c>
      <c r="AZ275" s="5" t="s">
        <v>9084</v>
      </c>
      <c r="BA275" s="5" t="s">
        <v>9084</v>
      </c>
      <c r="BB275" s="5" t="s">
        <v>9084</v>
      </c>
      <c r="BC275" s="5">
        <v>4045</v>
      </c>
      <c r="BD275" s="5" t="s">
        <v>9553</v>
      </c>
      <c r="BE275" s="5" t="s">
        <v>9084</v>
      </c>
      <c r="BF275" s="5" t="s">
        <v>7768</v>
      </c>
      <c r="BG275" s="5" t="str">
        <f>HYPERLINK("http://dx.doi.org/10.1200/JCO.22.02208","http://dx.doi.org/10.1200/JCO.22.02208")</f>
        <v>http://dx.doi.org/10.1200/JCO.22.02208</v>
      </c>
      <c r="BH275" s="5" t="s">
        <v>9084</v>
      </c>
      <c r="BI275" s="5" t="s">
        <v>9084</v>
      </c>
      <c r="BJ275" s="5" t="s">
        <v>9084</v>
      </c>
      <c r="BK275" s="5" t="s">
        <v>9084</v>
      </c>
      <c r="BL275" s="5" t="s">
        <v>9084</v>
      </c>
      <c r="BM275" s="5" t="s">
        <v>9084</v>
      </c>
      <c r="BN275" s="5" t="s">
        <v>9084</v>
      </c>
      <c r="BO275" s="5">
        <v>37267580</v>
      </c>
      <c r="BP275" s="5" t="s">
        <v>9084</v>
      </c>
      <c r="BQ275" s="5" t="s">
        <v>9084</v>
      </c>
      <c r="BR275" s="5" t="s">
        <v>9084</v>
      </c>
      <c r="BS275" s="5" t="s">
        <v>9084</v>
      </c>
      <c r="BT275" s="5" t="s">
        <v>9552</v>
      </c>
      <c r="BU275" s="5" t="str">
        <f>HYPERLINK("https%3A%2F%2Fwww.webofscience.com%2Fwos%2Fwoscc%2Ffull-record%2FWOS:001058339300012","View Full Record in Web of Science")</f>
        <v>View Full Record in Web of Science</v>
      </c>
    </row>
    <row r="276" spans="1:73" x14ac:dyDescent="0.35">
      <c r="A276" s="5" t="s">
        <v>11761</v>
      </c>
      <c r="B276" s="5" t="s">
        <v>9095</v>
      </c>
      <c r="C276" s="5" t="s">
        <v>9551</v>
      </c>
      <c r="D276" s="5" t="s">
        <v>9084</v>
      </c>
      <c r="E276" s="5" t="s">
        <v>9084</v>
      </c>
      <c r="F276" s="5" t="s">
        <v>9084</v>
      </c>
      <c r="G276" s="5" t="s">
        <v>2918</v>
      </c>
      <c r="H276" s="5" t="s">
        <v>9084</v>
      </c>
      <c r="I276" s="5" t="s">
        <v>9084</v>
      </c>
      <c r="J276" s="5" t="s">
        <v>2917</v>
      </c>
      <c r="K276" s="5" t="s">
        <v>9550</v>
      </c>
      <c r="L276" s="5" t="s">
        <v>9084</v>
      </c>
      <c r="M276" s="5" t="s">
        <v>9084</v>
      </c>
      <c r="N276" s="5" t="s">
        <v>9084</v>
      </c>
      <c r="O276" s="5" t="s">
        <v>9084</v>
      </c>
      <c r="P276" s="5" t="s">
        <v>9084</v>
      </c>
      <c r="Q276" s="5" t="s">
        <v>9084</v>
      </c>
      <c r="R276" s="5" t="s">
        <v>9084</v>
      </c>
      <c r="S276" s="5" t="s">
        <v>9084</v>
      </c>
      <c r="T276" s="5" t="s">
        <v>9084</v>
      </c>
      <c r="U276" s="5" t="s">
        <v>9084</v>
      </c>
      <c r="V276" s="5" t="s">
        <v>9084</v>
      </c>
      <c r="W276" s="5" t="s">
        <v>9549</v>
      </c>
      <c r="X276" s="5" t="s">
        <v>9084</v>
      </c>
      <c r="Y276" s="5" t="s">
        <v>9084</v>
      </c>
      <c r="Z276" s="5" t="s">
        <v>9084</v>
      </c>
      <c r="AA276" s="5" t="s">
        <v>9084</v>
      </c>
      <c r="AB276" s="5" t="s">
        <v>9548</v>
      </c>
      <c r="AC276" s="5" t="s">
        <v>9547</v>
      </c>
      <c r="AD276" s="5" t="s">
        <v>9084</v>
      </c>
      <c r="AE276" s="5" t="s">
        <v>9084</v>
      </c>
      <c r="AF276" s="5" t="s">
        <v>9084</v>
      </c>
      <c r="AG276" s="5" t="s">
        <v>9084</v>
      </c>
      <c r="AH276" s="5" t="s">
        <v>9084</v>
      </c>
      <c r="AI276" s="5" t="s">
        <v>9084</v>
      </c>
      <c r="AJ276" s="5" t="s">
        <v>9084</v>
      </c>
      <c r="AK276" s="5" t="s">
        <v>9084</v>
      </c>
      <c r="AL276" s="5" t="s">
        <v>9084</v>
      </c>
      <c r="AM276" s="5" t="s">
        <v>9084</v>
      </c>
      <c r="AN276" s="5" t="s">
        <v>9084</v>
      </c>
      <c r="AO276" s="5" t="s">
        <v>9084</v>
      </c>
      <c r="AP276" s="5" t="s">
        <v>9546</v>
      </c>
      <c r="AQ276" s="5" t="s">
        <v>9084</v>
      </c>
      <c r="AR276" s="5" t="s">
        <v>9084</v>
      </c>
      <c r="AS276" s="5" t="s">
        <v>9084</v>
      </c>
      <c r="AT276" s="5" t="s">
        <v>9084</v>
      </c>
      <c r="AU276" s="5" t="s">
        <v>9420</v>
      </c>
      <c r="AV276" s="5">
        <v>2023</v>
      </c>
      <c r="AW276" s="5">
        <v>51</v>
      </c>
      <c r="AX276" s="5" t="s">
        <v>9084</v>
      </c>
      <c r="AY276" s="5" t="s">
        <v>9084</v>
      </c>
      <c r="AZ276" s="5" t="s">
        <v>9084</v>
      </c>
      <c r="BA276" s="5" t="s">
        <v>9084</v>
      </c>
      <c r="BB276" s="5" t="s">
        <v>9084</v>
      </c>
      <c r="BC276" s="5" t="s">
        <v>9084</v>
      </c>
      <c r="BD276" s="5" t="s">
        <v>9084</v>
      </c>
      <c r="BE276" s="5">
        <v>105873</v>
      </c>
      <c r="BF276" s="5" t="s">
        <v>8551</v>
      </c>
      <c r="BG276" s="5" t="str">
        <f>HYPERLINK("http://dx.doi.org/10.1016/j.clsr.2023.105873","http://dx.doi.org/10.1016/j.clsr.2023.105873")</f>
        <v>http://dx.doi.org/10.1016/j.clsr.2023.105873</v>
      </c>
      <c r="BH276" s="5" t="s">
        <v>9084</v>
      </c>
      <c r="BI276" s="5" t="s">
        <v>9545</v>
      </c>
      <c r="BJ276" s="5" t="s">
        <v>9084</v>
      </c>
      <c r="BK276" s="5" t="s">
        <v>9084</v>
      </c>
      <c r="BL276" s="5" t="s">
        <v>9084</v>
      </c>
      <c r="BM276" s="5" t="s">
        <v>9084</v>
      </c>
      <c r="BN276" s="5" t="s">
        <v>9084</v>
      </c>
      <c r="BO276" s="5" t="s">
        <v>9084</v>
      </c>
      <c r="BP276" s="5" t="s">
        <v>9084</v>
      </c>
      <c r="BQ276" s="5" t="s">
        <v>9084</v>
      </c>
      <c r="BR276" s="5" t="s">
        <v>9084</v>
      </c>
      <c r="BS276" s="5" t="s">
        <v>9084</v>
      </c>
      <c r="BT276" s="5" t="s">
        <v>9544</v>
      </c>
      <c r="BU276" s="5" t="str">
        <f>HYPERLINK("https%3A%2F%2Fwww.webofscience.com%2Fwos%2Fwoscc%2Ffull-record%2FWOS:001112800600001","View Full Record in Web of Science")</f>
        <v>View Full Record in Web of Science</v>
      </c>
    </row>
    <row r="277" spans="1:73" x14ac:dyDescent="0.35">
      <c r="A277" s="5" t="s">
        <v>11761</v>
      </c>
      <c r="B277" s="5" t="s">
        <v>9095</v>
      </c>
      <c r="C277" s="5" t="s">
        <v>9543</v>
      </c>
      <c r="D277" s="5" t="s">
        <v>9084</v>
      </c>
      <c r="E277" s="5" t="s">
        <v>9084</v>
      </c>
      <c r="F277" s="5" t="s">
        <v>9084</v>
      </c>
      <c r="G277" s="5" t="s">
        <v>3737</v>
      </c>
      <c r="H277" s="5" t="s">
        <v>9084</v>
      </c>
      <c r="I277" s="5" t="s">
        <v>9084</v>
      </c>
      <c r="J277" s="5" t="s">
        <v>3736</v>
      </c>
      <c r="K277" s="5" t="s">
        <v>9542</v>
      </c>
      <c r="L277" s="5" t="s">
        <v>9084</v>
      </c>
      <c r="M277" s="5" t="s">
        <v>9084</v>
      </c>
      <c r="N277" s="5" t="s">
        <v>9084</v>
      </c>
      <c r="O277" s="5" t="s">
        <v>9084</v>
      </c>
      <c r="P277" s="5" t="s">
        <v>9084</v>
      </c>
      <c r="Q277" s="5" t="s">
        <v>9084</v>
      </c>
      <c r="R277" s="5" t="s">
        <v>9084</v>
      </c>
      <c r="S277" s="5" t="s">
        <v>9084</v>
      </c>
      <c r="T277" s="5" t="s">
        <v>9084</v>
      </c>
      <c r="U277" s="5" t="s">
        <v>9084</v>
      </c>
      <c r="V277" s="5" t="s">
        <v>9084</v>
      </c>
      <c r="W277" s="5" t="s">
        <v>9541</v>
      </c>
      <c r="X277" s="5" t="s">
        <v>9084</v>
      </c>
      <c r="Y277" s="5" t="s">
        <v>9084</v>
      </c>
      <c r="Z277" s="5" t="s">
        <v>9084</v>
      </c>
      <c r="AA277" s="5" t="s">
        <v>9084</v>
      </c>
      <c r="AB277" s="5" t="s">
        <v>9540</v>
      </c>
      <c r="AC277" s="5" t="s">
        <v>9539</v>
      </c>
      <c r="AD277" s="5" t="s">
        <v>9084</v>
      </c>
      <c r="AE277" s="5" t="s">
        <v>9084</v>
      </c>
      <c r="AF277" s="5" t="s">
        <v>9084</v>
      </c>
      <c r="AG277" s="5" t="s">
        <v>9084</v>
      </c>
      <c r="AH277" s="5" t="s">
        <v>9084</v>
      </c>
      <c r="AI277" s="5" t="s">
        <v>9084</v>
      </c>
      <c r="AJ277" s="5" t="s">
        <v>9084</v>
      </c>
      <c r="AK277" s="5" t="s">
        <v>9084</v>
      </c>
      <c r="AL277" s="5" t="s">
        <v>9084</v>
      </c>
      <c r="AM277" s="5" t="s">
        <v>9084</v>
      </c>
      <c r="AN277" s="5" t="s">
        <v>9084</v>
      </c>
      <c r="AO277" s="5" t="s">
        <v>9084</v>
      </c>
      <c r="AP277" s="5" t="s">
        <v>9538</v>
      </c>
      <c r="AQ277" s="5" t="s">
        <v>9537</v>
      </c>
      <c r="AR277" s="5" t="s">
        <v>9084</v>
      </c>
      <c r="AS277" s="5" t="s">
        <v>9084</v>
      </c>
      <c r="AT277" s="5" t="s">
        <v>9084</v>
      </c>
      <c r="AU277" s="5" t="s">
        <v>9536</v>
      </c>
      <c r="AV277" s="5">
        <v>2023</v>
      </c>
      <c r="AW277" s="5">
        <v>60</v>
      </c>
      <c r="AX277" s="5">
        <v>2</v>
      </c>
      <c r="AY277" s="5" t="s">
        <v>9084</v>
      </c>
      <c r="AZ277" s="5" t="s">
        <v>9084</v>
      </c>
      <c r="BA277" s="5" t="s">
        <v>9084</v>
      </c>
      <c r="BB277" s="5" t="s">
        <v>9084</v>
      </c>
      <c r="BC277" s="5" t="s">
        <v>9084</v>
      </c>
      <c r="BD277" s="5" t="s">
        <v>9084</v>
      </c>
      <c r="BE277" s="5">
        <v>103196</v>
      </c>
      <c r="BF277" s="5" t="s">
        <v>8243</v>
      </c>
      <c r="BG277" s="5" t="str">
        <f>HYPERLINK("http://dx.doi.org/10.1016/j.ipm.2022.103196","http://dx.doi.org/10.1016/j.ipm.2022.103196")</f>
        <v>http://dx.doi.org/10.1016/j.ipm.2022.103196</v>
      </c>
      <c r="BH277" s="5" t="s">
        <v>9084</v>
      </c>
      <c r="BI277" s="5" t="s">
        <v>9535</v>
      </c>
      <c r="BJ277" s="5" t="s">
        <v>9084</v>
      </c>
      <c r="BK277" s="5" t="s">
        <v>9084</v>
      </c>
      <c r="BL277" s="5" t="s">
        <v>9084</v>
      </c>
      <c r="BM277" s="5" t="s">
        <v>9084</v>
      </c>
      <c r="BN277" s="5" t="s">
        <v>9084</v>
      </c>
      <c r="BO277" s="5" t="s">
        <v>9084</v>
      </c>
      <c r="BP277" s="5" t="s">
        <v>9084</v>
      </c>
      <c r="BQ277" s="5" t="s">
        <v>9084</v>
      </c>
      <c r="BR277" s="5" t="s">
        <v>9084</v>
      </c>
      <c r="BS277" s="5" t="s">
        <v>9084</v>
      </c>
      <c r="BT277" s="5" t="s">
        <v>9534</v>
      </c>
      <c r="BU277" s="5" t="str">
        <f>HYPERLINK("https%3A%2F%2Fwww.webofscience.com%2Fwos%2Fwoscc%2Ffull-record%2FWOS:000901771300013","View Full Record in Web of Science")</f>
        <v>View Full Record in Web of Science</v>
      </c>
    </row>
    <row r="278" spans="1:73" x14ac:dyDescent="0.35">
      <c r="A278" s="5" t="s">
        <v>11761</v>
      </c>
      <c r="B278" s="5" t="s">
        <v>9095</v>
      </c>
      <c r="C278" s="5" t="s">
        <v>9533</v>
      </c>
      <c r="D278" s="5" t="s">
        <v>9084</v>
      </c>
      <c r="E278" s="5" t="s">
        <v>9084</v>
      </c>
      <c r="F278" s="5" t="s">
        <v>9084</v>
      </c>
      <c r="G278" s="5" t="s">
        <v>9532</v>
      </c>
      <c r="H278" s="5" t="s">
        <v>9084</v>
      </c>
      <c r="I278" s="5" t="s">
        <v>9084</v>
      </c>
      <c r="J278" s="5" t="s">
        <v>7347</v>
      </c>
      <c r="K278" s="5" t="s">
        <v>9531</v>
      </c>
      <c r="L278" s="5" t="s">
        <v>9084</v>
      </c>
      <c r="M278" s="5" t="s">
        <v>9084</v>
      </c>
      <c r="N278" s="5" t="s">
        <v>9084</v>
      </c>
      <c r="O278" s="5" t="s">
        <v>9084</v>
      </c>
      <c r="P278" s="5" t="s">
        <v>9084</v>
      </c>
      <c r="Q278" s="5" t="s">
        <v>9084</v>
      </c>
      <c r="R278" s="5" t="s">
        <v>9084</v>
      </c>
      <c r="S278" s="5" t="s">
        <v>9084</v>
      </c>
      <c r="T278" s="5" t="s">
        <v>9084</v>
      </c>
      <c r="U278" s="5" t="s">
        <v>9084</v>
      </c>
      <c r="V278" s="5" t="s">
        <v>9084</v>
      </c>
      <c r="W278" s="5" t="s">
        <v>9530</v>
      </c>
      <c r="X278" s="5" t="s">
        <v>9084</v>
      </c>
      <c r="Y278" s="5" t="s">
        <v>9084</v>
      </c>
      <c r="Z278" s="5" t="s">
        <v>9084</v>
      </c>
      <c r="AA278" s="5" t="s">
        <v>9084</v>
      </c>
      <c r="AB278" s="5" t="s">
        <v>9529</v>
      </c>
      <c r="AC278" s="5" t="s">
        <v>9528</v>
      </c>
      <c r="AD278" s="5" t="s">
        <v>9084</v>
      </c>
      <c r="AE278" s="5" t="s">
        <v>9084</v>
      </c>
      <c r="AF278" s="5" t="s">
        <v>9084</v>
      </c>
      <c r="AG278" s="5" t="s">
        <v>9084</v>
      </c>
      <c r="AH278" s="5" t="s">
        <v>9084</v>
      </c>
      <c r="AI278" s="5" t="s">
        <v>9084</v>
      </c>
      <c r="AJ278" s="5" t="s">
        <v>9084</v>
      </c>
      <c r="AK278" s="5" t="s">
        <v>9084</v>
      </c>
      <c r="AL278" s="5" t="s">
        <v>9084</v>
      </c>
      <c r="AM278" s="5" t="s">
        <v>9084</v>
      </c>
      <c r="AN278" s="5" t="s">
        <v>9084</v>
      </c>
      <c r="AO278" s="5" t="s">
        <v>9084</v>
      </c>
      <c r="AP278" s="5" t="s">
        <v>9527</v>
      </c>
      <c r="AQ278" s="5" t="s">
        <v>9526</v>
      </c>
      <c r="AR278" s="5" t="s">
        <v>9084</v>
      </c>
      <c r="AS278" s="5" t="s">
        <v>9084</v>
      </c>
      <c r="AT278" s="5" t="s">
        <v>9084</v>
      </c>
      <c r="AU278" s="5" t="s">
        <v>9525</v>
      </c>
      <c r="AV278" s="5">
        <v>2021</v>
      </c>
      <c r="AW278" s="5">
        <v>288</v>
      </c>
      <c r="AX278" s="5">
        <v>1948</v>
      </c>
      <c r="AY278" s="5" t="s">
        <v>9084</v>
      </c>
      <c r="AZ278" s="5" t="s">
        <v>9084</v>
      </c>
      <c r="BA278" s="5" t="s">
        <v>9084</v>
      </c>
      <c r="BB278" s="5" t="s">
        <v>9084</v>
      </c>
      <c r="BC278" s="5" t="s">
        <v>9084</v>
      </c>
      <c r="BD278" s="5" t="s">
        <v>9084</v>
      </c>
      <c r="BE278" s="5">
        <v>20203126</v>
      </c>
      <c r="BF278" s="5" t="s">
        <v>7345</v>
      </c>
      <c r="BG278" s="5" t="str">
        <f>HYPERLINK("http://dx.doi.org/10.1098/rspb.2020.3126","http://dx.doi.org/10.1098/rspb.2020.3126")</f>
        <v>http://dx.doi.org/10.1098/rspb.2020.3126</v>
      </c>
      <c r="BH278" s="5" t="s">
        <v>9084</v>
      </c>
      <c r="BI278" s="5" t="s">
        <v>9084</v>
      </c>
      <c r="BJ278" s="5" t="s">
        <v>9084</v>
      </c>
      <c r="BK278" s="5" t="s">
        <v>9084</v>
      </c>
      <c r="BL278" s="5" t="s">
        <v>9084</v>
      </c>
      <c r="BM278" s="5" t="s">
        <v>9084</v>
      </c>
      <c r="BN278" s="5" t="s">
        <v>9084</v>
      </c>
      <c r="BO278" s="5">
        <v>33823675</v>
      </c>
      <c r="BP278" s="5" t="s">
        <v>9084</v>
      </c>
      <c r="BQ278" s="5" t="s">
        <v>9084</v>
      </c>
      <c r="BR278" s="5" t="s">
        <v>9084</v>
      </c>
      <c r="BS278" s="5" t="s">
        <v>9084</v>
      </c>
      <c r="BT278" s="5" t="s">
        <v>9524</v>
      </c>
      <c r="BU278" s="5" t="str">
        <f>HYPERLINK("https%3A%2F%2Fwww.webofscience.com%2Fwos%2Fwoscc%2Ffull-record%2FWOS:000638131600002","View Full Record in Web of Science")</f>
        <v>View Full Record in Web of Science</v>
      </c>
    </row>
    <row r="279" spans="1:73" x14ac:dyDescent="0.35">
      <c r="A279" s="5" t="s">
        <v>11761</v>
      </c>
      <c r="B279" s="5" t="s">
        <v>9095</v>
      </c>
      <c r="C279" s="5" t="s">
        <v>9523</v>
      </c>
      <c r="D279" s="5" t="s">
        <v>9084</v>
      </c>
      <c r="E279" s="5" t="s">
        <v>9084</v>
      </c>
      <c r="F279" s="5" t="s">
        <v>9084</v>
      </c>
      <c r="G279" s="5" t="s">
        <v>9522</v>
      </c>
      <c r="H279" s="5" t="s">
        <v>9084</v>
      </c>
      <c r="I279" s="5" t="s">
        <v>9084</v>
      </c>
      <c r="J279" s="5" t="s">
        <v>8905</v>
      </c>
      <c r="K279" s="5" t="s">
        <v>9521</v>
      </c>
      <c r="L279" s="5" t="s">
        <v>9084</v>
      </c>
      <c r="M279" s="5" t="s">
        <v>9084</v>
      </c>
      <c r="N279" s="5" t="s">
        <v>9084</v>
      </c>
      <c r="O279" s="5" t="s">
        <v>9084</v>
      </c>
      <c r="P279" s="5" t="s">
        <v>9084</v>
      </c>
      <c r="Q279" s="5" t="s">
        <v>9084</v>
      </c>
      <c r="R279" s="5" t="s">
        <v>9084</v>
      </c>
      <c r="S279" s="5" t="s">
        <v>9084</v>
      </c>
      <c r="T279" s="5" t="s">
        <v>9084</v>
      </c>
      <c r="U279" s="5" t="s">
        <v>9084</v>
      </c>
      <c r="V279" s="5" t="s">
        <v>9084</v>
      </c>
      <c r="W279" s="5" t="s">
        <v>9520</v>
      </c>
      <c r="X279" s="5" t="s">
        <v>9084</v>
      </c>
      <c r="Y279" s="5" t="s">
        <v>9084</v>
      </c>
      <c r="Z279" s="5" t="s">
        <v>9084</v>
      </c>
      <c r="AA279" s="5" t="s">
        <v>9084</v>
      </c>
      <c r="AB279" s="5" t="s">
        <v>9519</v>
      </c>
      <c r="AC279" s="5" t="s">
        <v>9084</v>
      </c>
      <c r="AD279" s="5" t="s">
        <v>9084</v>
      </c>
      <c r="AE279" s="5" t="s">
        <v>9084</v>
      </c>
      <c r="AF279" s="5" t="s">
        <v>9084</v>
      </c>
      <c r="AG279" s="5" t="s">
        <v>9084</v>
      </c>
      <c r="AH279" s="5" t="s">
        <v>9084</v>
      </c>
      <c r="AI279" s="5" t="s">
        <v>9084</v>
      </c>
      <c r="AJ279" s="5" t="s">
        <v>9084</v>
      </c>
      <c r="AK279" s="5" t="s">
        <v>9084</v>
      </c>
      <c r="AL279" s="5" t="s">
        <v>9084</v>
      </c>
      <c r="AM279" s="5" t="s">
        <v>9084</v>
      </c>
      <c r="AN279" s="5" t="s">
        <v>9084</v>
      </c>
      <c r="AO279" s="5" t="s">
        <v>9084</v>
      </c>
      <c r="AP279" s="5" t="s">
        <v>9518</v>
      </c>
      <c r="AQ279" s="5" t="s">
        <v>9517</v>
      </c>
      <c r="AR279" s="5" t="s">
        <v>9084</v>
      </c>
      <c r="AS279" s="5" t="s">
        <v>9084</v>
      </c>
      <c r="AT279" s="5" t="s">
        <v>9084</v>
      </c>
      <c r="AU279" s="5" t="s">
        <v>9516</v>
      </c>
      <c r="AV279" s="5">
        <v>2024</v>
      </c>
      <c r="AW279" s="5">
        <v>32</v>
      </c>
      <c r="AX279" s="5">
        <v>2</v>
      </c>
      <c r="AY279" s="5" t="s">
        <v>9084</v>
      </c>
      <c r="AZ279" s="5" t="s">
        <v>9084</v>
      </c>
      <c r="BA279" s="5" t="s">
        <v>9084</v>
      </c>
      <c r="BB279" s="5" t="s">
        <v>9084</v>
      </c>
      <c r="BC279" s="5">
        <v>396</v>
      </c>
      <c r="BD279" s="5">
        <v>423</v>
      </c>
      <c r="BE279" s="5" t="s">
        <v>9084</v>
      </c>
      <c r="BF279" s="5" t="s">
        <v>8904</v>
      </c>
      <c r="BG279" s="5" t="str">
        <f>HYPERLINK("http://dx.doi.org/10.1108/MEDAR-05-2022-1693","http://dx.doi.org/10.1108/MEDAR-05-2022-1693")</f>
        <v>http://dx.doi.org/10.1108/MEDAR-05-2022-1693</v>
      </c>
      <c r="BH279" s="5" t="s">
        <v>9084</v>
      </c>
      <c r="BI279" s="5" t="s">
        <v>9515</v>
      </c>
      <c r="BJ279" s="5" t="s">
        <v>9084</v>
      </c>
      <c r="BK279" s="5" t="s">
        <v>9084</v>
      </c>
      <c r="BL279" s="5" t="s">
        <v>9084</v>
      </c>
      <c r="BM279" s="5" t="s">
        <v>9084</v>
      </c>
      <c r="BN279" s="5" t="s">
        <v>9084</v>
      </c>
      <c r="BO279" s="5" t="s">
        <v>9084</v>
      </c>
      <c r="BP279" s="5" t="s">
        <v>9084</v>
      </c>
      <c r="BQ279" s="5" t="s">
        <v>9084</v>
      </c>
      <c r="BR279" s="5" t="s">
        <v>9084</v>
      </c>
      <c r="BS279" s="5" t="s">
        <v>9084</v>
      </c>
      <c r="BT279" s="5" t="s">
        <v>9514</v>
      </c>
      <c r="BU279" s="5" t="str">
        <f>HYPERLINK("https%3A%2F%2Fwww.webofscience.com%2Fwos%2Fwoscc%2Ffull-record%2FWOS:000983426000001","View Full Record in Web of Science")</f>
        <v>View Full Record in Web of Science</v>
      </c>
    </row>
    <row r="280" spans="1:73" x14ac:dyDescent="0.35">
      <c r="A280" s="5" t="s">
        <v>11761</v>
      </c>
      <c r="B280" s="5" t="s">
        <v>9095</v>
      </c>
      <c r="C280" s="5" t="s">
        <v>9513</v>
      </c>
      <c r="D280" s="5" t="s">
        <v>9084</v>
      </c>
      <c r="E280" s="5" t="s">
        <v>9084</v>
      </c>
      <c r="F280" s="5" t="s">
        <v>9084</v>
      </c>
      <c r="G280" s="5" t="s">
        <v>2628</v>
      </c>
      <c r="H280" s="5" t="s">
        <v>9084</v>
      </c>
      <c r="I280" s="5" t="s">
        <v>9084</v>
      </c>
      <c r="J280" s="5" t="s">
        <v>2627</v>
      </c>
      <c r="K280" s="5" t="s">
        <v>9512</v>
      </c>
      <c r="L280" s="5" t="s">
        <v>9084</v>
      </c>
      <c r="M280" s="5" t="s">
        <v>9084</v>
      </c>
      <c r="N280" s="5" t="s">
        <v>9084</v>
      </c>
      <c r="O280" s="5" t="s">
        <v>9084</v>
      </c>
      <c r="P280" s="5" t="s">
        <v>9084</v>
      </c>
      <c r="Q280" s="5" t="s">
        <v>9084</v>
      </c>
      <c r="R280" s="5" t="s">
        <v>9084</v>
      </c>
      <c r="S280" s="5" t="s">
        <v>9084</v>
      </c>
      <c r="T280" s="5" t="s">
        <v>9084</v>
      </c>
      <c r="U280" s="5" t="s">
        <v>9084</v>
      </c>
      <c r="V280" s="5" t="s">
        <v>9084</v>
      </c>
      <c r="W280" s="5" t="s">
        <v>9511</v>
      </c>
      <c r="X280" s="5" t="s">
        <v>9084</v>
      </c>
      <c r="Y280" s="5" t="s">
        <v>9084</v>
      </c>
      <c r="Z280" s="5" t="s">
        <v>9084</v>
      </c>
      <c r="AA280" s="5" t="s">
        <v>9084</v>
      </c>
      <c r="AB280" s="5" t="s">
        <v>9510</v>
      </c>
      <c r="AC280" s="5" t="s">
        <v>9509</v>
      </c>
      <c r="AD280" s="5" t="s">
        <v>9084</v>
      </c>
      <c r="AE280" s="5" t="s">
        <v>9084</v>
      </c>
      <c r="AF280" s="5" t="s">
        <v>9084</v>
      </c>
      <c r="AG280" s="5" t="s">
        <v>9084</v>
      </c>
      <c r="AH280" s="5" t="s">
        <v>9084</v>
      </c>
      <c r="AI280" s="5" t="s">
        <v>9084</v>
      </c>
      <c r="AJ280" s="5" t="s">
        <v>9084</v>
      </c>
      <c r="AK280" s="5" t="s">
        <v>9084</v>
      </c>
      <c r="AL280" s="5" t="s">
        <v>9084</v>
      </c>
      <c r="AM280" s="5" t="s">
        <v>9084</v>
      </c>
      <c r="AN280" s="5" t="s">
        <v>9084</v>
      </c>
      <c r="AO280" s="5" t="s">
        <v>9084</v>
      </c>
      <c r="AP280" s="5" t="s">
        <v>9508</v>
      </c>
      <c r="AQ280" s="5" t="s">
        <v>9507</v>
      </c>
      <c r="AR280" s="5" t="s">
        <v>9084</v>
      </c>
      <c r="AS280" s="5" t="s">
        <v>9084</v>
      </c>
      <c r="AT280" s="5" t="s">
        <v>9084</v>
      </c>
      <c r="AU280" s="5" t="s">
        <v>9302</v>
      </c>
      <c r="AV280" s="5">
        <v>2023</v>
      </c>
      <c r="AW280" s="5">
        <v>25</v>
      </c>
      <c r="AX280" s="5" t="s">
        <v>9084</v>
      </c>
      <c r="AY280" s="5" t="s">
        <v>9084</v>
      </c>
      <c r="AZ280" s="5" t="s">
        <v>9084</v>
      </c>
      <c r="BA280" s="5" t="s">
        <v>9084</v>
      </c>
      <c r="BB280" s="5" t="s">
        <v>9084</v>
      </c>
      <c r="BC280" s="5">
        <v>66</v>
      </c>
      <c r="BD280" s="5">
        <v>76</v>
      </c>
      <c r="BE280" s="5" t="s">
        <v>9084</v>
      </c>
      <c r="BF280" s="5" t="s">
        <v>8162</v>
      </c>
      <c r="BG280" s="5" t="str">
        <f>HYPERLINK("http://dx.doi.org/10.1016/j.eng.2022.12.008","http://dx.doi.org/10.1016/j.eng.2022.12.008")</f>
        <v>http://dx.doi.org/10.1016/j.eng.2022.12.008</v>
      </c>
      <c r="BH280" s="5" t="s">
        <v>9084</v>
      </c>
      <c r="BI280" s="5" t="s">
        <v>9506</v>
      </c>
      <c r="BJ280" s="5" t="s">
        <v>9084</v>
      </c>
      <c r="BK280" s="5" t="s">
        <v>9084</v>
      </c>
      <c r="BL280" s="5" t="s">
        <v>9084</v>
      </c>
      <c r="BM280" s="5" t="s">
        <v>9084</v>
      </c>
      <c r="BN280" s="5" t="s">
        <v>9084</v>
      </c>
      <c r="BO280" s="5" t="s">
        <v>9084</v>
      </c>
      <c r="BP280" s="5" t="s">
        <v>9084</v>
      </c>
      <c r="BQ280" s="5" t="s">
        <v>9084</v>
      </c>
      <c r="BR280" s="5" t="s">
        <v>9084</v>
      </c>
      <c r="BS280" s="5" t="s">
        <v>9084</v>
      </c>
      <c r="BT280" s="5" t="s">
        <v>9505</v>
      </c>
      <c r="BU280" s="5" t="str">
        <f>HYPERLINK("https%3A%2F%2Fwww.webofscience.com%2Fwos%2Fwoscc%2Ffull-record%2FWOS:001084337800001","View Full Record in Web of Science")</f>
        <v>View Full Record in Web of Science</v>
      </c>
    </row>
    <row r="281" spans="1:73" x14ac:dyDescent="0.35">
      <c r="A281" s="5" t="s">
        <v>11761</v>
      </c>
      <c r="B281" s="5" t="s">
        <v>9095</v>
      </c>
      <c r="C281" s="5" t="s">
        <v>9504</v>
      </c>
      <c r="D281" s="5" t="s">
        <v>9084</v>
      </c>
      <c r="E281" s="5" t="s">
        <v>9084</v>
      </c>
      <c r="F281" s="5" t="s">
        <v>9084</v>
      </c>
      <c r="G281" s="5" t="s">
        <v>9503</v>
      </c>
      <c r="H281" s="5" t="s">
        <v>9084</v>
      </c>
      <c r="I281" s="5" t="s">
        <v>9084</v>
      </c>
      <c r="J281" s="5" t="s">
        <v>8535</v>
      </c>
      <c r="K281" s="5" t="s">
        <v>9307</v>
      </c>
      <c r="L281" s="5" t="s">
        <v>9084</v>
      </c>
      <c r="M281" s="5" t="s">
        <v>9084</v>
      </c>
      <c r="N281" s="5" t="s">
        <v>9084</v>
      </c>
      <c r="O281" s="5" t="s">
        <v>9084</v>
      </c>
      <c r="P281" s="5" t="s">
        <v>9084</v>
      </c>
      <c r="Q281" s="5" t="s">
        <v>9084</v>
      </c>
      <c r="R281" s="5" t="s">
        <v>9084</v>
      </c>
      <c r="S281" s="5" t="s">
        <v>9084</v>
      </c>
      <c r="T281" s="5" t="s">
        <v>9084</v>
      </c>
      <c r="U281" s="5" t="s">
        <v>9084</v>
      </c>
      <c r="V281" s="5" t="s">
        <v>9084</v>
      </c>
      <c r="W281" s="5" t="s">
        <v>9502</v>
      </c>
      <c r="X281" s="5" t="s">
        <v>9084</v>
      </c>
      <c r="Y281" s="5" t="s">
        <v>9084</v>
      </c>
      <c r="Z281" s="5" t="s">
        <v>9084</v>
      </c>
      <c r="AA281" s="5" t="s">
        <v>9084</v>
      </c>
      <c r="AB281" s="5" t="s">
        <v>9084</v>
      </c>
      <c r="AC281" s="5" t="s">
        <v>9501</v>
      </c>
      <c r="AD281" s="5" t="s">
        <v>9084</v>
      </c>
      <c r="AE281" s="5" t="s">
        <v>9084</v>
      </c>
      <c r="AF281" s="5" t="s">
        <v>9084</v>
      </c>
      <c r="AG281" s="5" t="s">
        <v>9084</v>
      </c>
      <c r="AH281" s="5" t="s">
        <v>9084</v>
      </c>
      <c r="AI281" s="5" t="s">
        <v>9084</v>
      </c>
      <c r="AJ281" s="5" t="s">
        <v>9084</v>
      </c>
      <c r="AK281" s="5" t="s">
        <v>9084</v>
      </c>
      <c r="AL281" s="5" t="s">
        <v>9084</v>
      </c>
      <c r="AM281" s="5" t="s">
        <v>9084</v>
      </c>
      <c r="AN281" s="5" t="s">
        <v>9084</v>
      </c>
      <c r="AO281" s="5" t="s">
        <v>9084</v>
      </c>
      <c r="AP281" s="5" t="s">
        <v>9084</v>
      </c>
      <c r="AQ281" s="5" t="s">
        <v>9303</v>
      </c>
      <c r="AR281" s="5" t="s">
        <v>9084</v>
      </c>
      <c r="AS281" s="5" t="s">
        <v>9084</v>
      </c>
      <c r="AT281" s="5" t="s">
        <v>9084</v>
      </c>
      <c r="AU281" s="5" t="s">
        <v>9500</v>
      </c>
      <c r="AV281" s="5">
        <v>2023</v>
      </c>
      <c r="AW281" s="5">
        <v>23</v>
      </c>
      <c r="AX281" s="5">
        <v>24</v>
      </c>
      <c r="AY281" s="5" t="s">
        <v>9084</v>
      </c>
      <c r="AZ281" s="5" t="s">
        <v>9084</v>
      </c>
      <c r="BA281" s="5" t="s">
        <v>9084</v>
      </c>
      <c r="BB281" s="5" t="s">
        <v>9084</v>
      </c>
      <c r="BC281" s="5" t="s">
        <v>9084</v>
      </c>
      <c r="BD281" s="5" t="s">
        <v>9084</v>
      </c>
      <c r="BE281" s="5">
        <v>9692</v>
      </c>
      <c r="BF281" s="5" t="s">
        <v>8533</v>
      </c>
      <c r="BG281" s="5" t="str">
        <f>HYPERLINK("http://dx.doi.org/10.3390/s23249692","http://dx.doi.org/10.3390/s23249692")</f>
        <v>http://dx.doi.org/10.3390/s23249692</v>
      </c>
      <c r="BH281" s="5" t="s">
        <v>9084</v>
      </c>
      <c r="BI281" s="5" t="s">
        <v>9084</v>
      </c>
      <c r="BJ281" s="5" t="s">
        <v>9084</v>
      </c>
      <c r="BK281" s="5" t="s">
        <v>9084</v>
      </c>
      <c r="BL281" s="5" t="s">
        <v>9084</v>
      </c>
      <c r="BM281" s="5" t="s">
        <v>9084</v>
      </c>
      <c r="BN281" s="5" t="s">
        <v>9084</v>
      </c>
      <c r="BO281" s="5">
        <v>38139538</v>
      </c>
      <c r="BP281" s="5" t="s">
        <v>9084</v>
      </c>
      <c r="BQ281" s="5" t="s">
        <v>9084</v>
      </c>
      <c r="BR281" s="5" t="s">
        <v>9084</v>
      </c>
      <c r="BS281" s="5" t="s">
        <v>9084</v>
      </c>
      <c r="BT281" s="5" t="s">
        <v>9499</v>
      </c>
      <c r="BU281" s="5" t="str">
        <f>HYPERLINK("https%3A%2F%2Fwww.webofscience.com%2Fwos%2Fwoscc%2Ffull-record%2FWOS:001130606800001","View Full Record in Web of Science")</f>
        <v>View Full Record in Web of Science</v>
      </c>
    </row>
    <row r="282" spans="1:73" x14ac:dyDescent="0.35">
      <c r="A282" s="5" t="s">
        <v>11761</v>
      </c>
      <c r="B282" s="5" t="s">
        <v>9095</v>
      </c>
      <c r="C282" s="5" t="s">
        <v>9498</v>
      </c>
      <c r="D282" s="5" t="s">
        <v>9084</v>
      </c>
      <c r="E282" s="5" t="s">
        <v>9084</v>
      </c>
      <c r="F282" s="5" t="s">
        <v>9084</v>
      </c>
      <c r="G282" s="5" t="s">
        <v>9497</v>
      </c>
      <c r="H282" s="5" t="s">
        <v>9084</v>
      </c>
      <c r="I282" s="5" t="s">
        <v>9084</v>
      </c>
      <c r="J282" s="5" t="s">
        <v>7857</v>
      </c>
      <c r="K282" s="5" t="s">
        <v>9496</v>
      </c>
      <c r="L282" s="5" t="s">
        <v>9084</v>
      </c>
      <c r="M282" s="5" t="s">
        <v>9084</v>
      </c>
      <c r="N282" s="5" t="s">
        <v>9084</v>
      </c>
      <c r="O282" s="5" t="s">
        <v>9084</v>
      </c>
      <c r="P282" s="5" t="s">
        <v>9084</v>
      </c>
      <c r="Q282" s="5" t="s">
        <v>9084</v>
      </c>
      <c r="R282" s="5" t="s">
        <v>9084</v>
      </c>
      <c r="S282" s="5" t="s">
        <v>9084</v>
      </c>
      <c r="T282" s="5" t="s">
        <v>9084</v>
      </c>
      <c r="U282" s="5" t="s">
        <v>9084</v>
      </c>
      <c r="V282" s="5" t="s">
        <v>9084</v>
      </c>
      <c r="W282" s="5" t="s">
        <v>9495</v>
      </c>
      <c r="X282" s="5" t="s">
        <v>9084</v>
      </c>
      <c r="Y282" s="5" t="s">
        <v>9084</v>
      </c>
      <c r="Z282" s="5" t="s">
        <v>9084</v>
      </c>
      <c r="AA282" s="5" t="s">
        <v>9084</v>
      </c>
      <c r="AB282" s="5" t="s">
        <v>9494</v>
      </c>
      <c r="AC282" s="5" t="s">
        <v>9493</v>
      </c>
      <c r="AD282" s="5" t="s">
        <v>9084</v>
      </c>
      <c r="AE282" s="5" t="s">
        <v>9084</v>
      </c>
      <c r="AF282" s="5" t="s">
        <v>9084</v>
      </c>
      <c r="AG282" s="5" t="s">
        <v>9084</v>
      </c>
      <c r="AH282" s="5" t="s">
        <v>9084</v>
      </c>
      <c r="AI282" s="5" t="s">
        <v>9084</v>
      </c>
      <c r="AJ282" s="5" t="s">
        <v>9084</v>
      </c>
      <c r="AK282" s="5" t="s">
        <v>9084</v>
      </c>
      <c r="AL282" s="5" t="s">
        <v>9084</v>
      </c>
      <c r="AM282" s="5" t="s">
        <v>9084</v>
      </c>
      <c r="AN282" s="5" t="s">
        <v>9084</v>
      </c>
      <c r="AO282" s="5" t="s">
        <v>9084</v>
      </c>
      <c r="AP282" s="5" t="s">
        <v>9084</v>
      </c>
      <c r="AQ282" s="5" t="s">
        <v>9492</v>
      </c>
      <c r="AR282" s="5" t="s">
        <v>9084</v>
      </c>
      <c r="AS282" s="5" t="s">
        <v>9084</v>
      </c>
      <c r="AT282" s="5" t="s">
        <v>9084</v>
      </c>
      <c r="AU282" s="5" t="s">
        <v>9084</v>
      </c>
      <c r="AV282" s="5">
        <v>2023</v>
      </c>
      <c r="AW282" s="5">
        <v>5</v>
      </c>
      <c r="AX282" s="5" t="s">
        <v>9084</v>
      </c>
      <c r="AY282" s="5" t="s">
        <v>9084</v>
      </c>
      <c r="AZ282" s="5" t="s">
        <v>9084</v>
      </c>
      <c r="BA282" s="5" t="s">
        <v>9084</v>
      </c>
      <c r="BB282" s="5" t="s">
        <v>9084</v>
      </c>
      <c r="BC282" s="5" t="s">
        <v>9084</v>
      </c>
      <c r="BD282" s="5" t="s">
        <v>9084</v>
      </c>
      <c r="BE282" s="5" t="s">
        <v>7856</v>
      </c>
      <c r="BF282" s="5" t="s">
        <v>7855</v>
      </c>
      <c r="BG282" s="5" t="str">
        <f>HYPERLINK("http://dx.doi.org/10.1017/dap.2023.6","http://dx.doi.org/10.1017/dap.2023.6")</f>
        <v>http://dx.doi.org/10.1017/dap.2023.6</v>
      </c>
      <c r="BH282" s="5" t="s">
        <v>9084</v>
      </c>
      <c r="BI282" s="5" t="s">
        <v>9084</v>
      </c>
      <c r="BJ282" s="5" t="s">
        <v>9084</v>
      </c>
      <c r="BK282" s="5" t="s">
        <v>9084</v>
      </c>
      <c r="BL282" s="5" t="s">
        <v>9084</v>
      </c>
      <c r="BM282" s="5" t="s">
        <v>9084</v>
      </c>
      <c r="BN282" s="5" t="s">
        <v>9084</v>
      </c>
      <c r="BO282" s="5" t="s">
        <v>9084</v>
      </c>
      <c r="BP282" s="5" t="s">
        <v>9084</v>
      </c>
      <c r="BQ282" s="5" t="s">
        <v>9084</v>
      </c>
      <c r="BR282" s="5" t="s">
        <v>9084</v>
      </c>
      <c r="BS282" s="5" t="s">
        <v>9084</v>
      </c>
      <c r="BT282" s="5" t="s">
        <v>9491</v>
      </c>
      <c r="BU282" s="5" t="str">
        <f>HYPERLINK("https%3A%2F%2Fwww.webofscience.com%2Fwos%2Fwoscc%2Ffull-record%2FWOS:000971814300002","View Full Record in Web of Science")</f>
        <v>View Full Record in Web of Science</v>
      </c>
    </row>
    <row r="283" spans="1:73" x14ac:dyDescent="0.35">
      <c r="A283" s="5" t="s">
        <v>11761</v>
      </c>
      <c r="B283" s="5" t="s">
        <v>9095</v>
      </c>
      <c r="C283" s="5" t="s">
        <v>9490</v>
      </c>
      <c r="D283" s="5" t="s">
        <v>9084</v>
      </c>
      <c r="E283" s="5" t="s">
        <v>9084</v>
      </c>
      <c r="F283" s="5" t="s">
        <v>9084</v>
      </c>
      <c r="G283" s="5" t="s">
        <v>9489</v>
      </c>
      <c r="H283" s="5" t="s">
        <v>9084</v>
      </c>
      <c r="I283" s="5" t="s">
        <v>9084</v>
      </c>
      <c r="J283" s="5" t="s">
        <v>9488</v>
      </c>
      <c r="K283" s="5" t="s">
        <v>9487</v>
      </c>
      <c r="L283" s="5" t="s">
        <v>9084</v>
      </c>
      <c r="M283" s="5" t="s">
        <v>9084</v>
      </c>
      <c r="N283" s="5" t="s">
        <v>9084</v>
      </c>
      <c r="O283" s="5" t="s">
        <v>9084</v>
      </c>
      <c r="P283" s="5" t="s">
        <v>9084</v>
      </c>
      <c r="Q283" s="5" t="s">
        <v>9084</v>
      </c>
      <c r="R283" s="5" t="s">
        <v>9084</v>
      </c>
      <c r="S283" s="5" t="s">
        <v>9084</v>
      </c>
      <c r="T283" s="5" t="s">
        <v>9084</v>
      </c>
      <c r="U283" s="5" t="s">
        <v>9084</v>
      </c>
      <c r="V283" s="5" t="s">
        <v>9084</v>
      </c>
      <c r="W283" s="5" t="s">
        <v>9486</v>
      </c>
      <c r="X283" s="5" t="s">
        <v>9084</v>
      </c>
      <c r="Y283" s="5" t="s">
        <v>9084</v>
      </c>
      <c r="Z283" s="5" t="s">
        <v>9084</v>
      </c>
      <c r="AA283" s="5" t="s">
        <v>9084</v>
      </c>
      <c r="AB283" s="5" t="s">
        <v>9485</v>
      </c>
      <c r="AC283" s="5" t="s">
        <v>9084</v>
      </c>
      <c r="AD283" s="5" t="s">
        <v>9084</v>
      </c>
      <c r="AE283" s="5" t="s">
        <v>9084</v>
      </c>
      <c r="AF283" s="5" t="s">
        <v>9084</v>
      </c>
      <c r="AG283" s="5" t="s">
        <v>9084</v>
      </c>
      <c r="AH283" s="5" t="s">
        <v>9084</v>
      </c>
      <c r="AI283" s="5" t="s">
        <v>9084</v>
      </c>
      <c r="AJ283" s="5" t="s">
        <v>9084</v>
      </c>
      <c r="AK283" s="5" t="s">
        <v>9084</v>
      </c>
      <c r="AL283" s="5" t="s">
        <v>9084</v>
      </c>
      <c r="AM283" s="5" t="s">
        <v>9084</v>
      </c>
      <c r="AN283" s="5" t="s">
        <v>9084</v>
      </c>
      <c r="AO283" s="5" t="s">
        <v>9084</v>
      </c>
      <c r="AP283" s="5" t="s">
        <v>9084</v>
      </c>
      <c r="AQ283" s="5" t="s">
        <v>9484</v>
      </c>
      <c r="AR283" s="5" t="s">
        <v>9084</v>
      </c>
      <c r="AS283" s="5" t="s">
        <v>9084</v>
      </c>
      <c r="AT283" s="5" t="s">
        <v>9084</v>
      </c>
      <c r="AU283" s="5" t="s">
        <v>9420</v>
      </c>
      <c r="AV283" s="5">
        <v>2024</v>
      </c>
      <c r="AW283" s="5">
        <v>12</v>
      </c>
      <c r="AX283" s="5">
        <v>11</v>
      </c>
      <c r="AY283" s="5" t="s">
        <v>9084</v>
      </c>
      <c r="AZ283" s="5" t="s">
        <v>9084</v>
      </c>
      <c r="BA283" s="5" t="s">
        <v>9084</v>
      </c>
      <c r="BB283" s="5" t="s">
        <v>9084</v>
      </c>
      <c r="BC283" s="5" t="s">
        <v>9084</v>
      </c>
      <c r="BD283" s="5" t="s">
        <v>9084</v>
      </c>
      <c r="BE283" s="5" t="s">
        <v>9064</v>
      </c>
      <c r="BF283" s="5" t="s">
        <v>9063</v>
      </c>
      <c r="BG283" s="5" t="str">
        <f>HYPERLINK("http://dx.doi.org/10.1029/2024EF004648","http://dx.doi.org/10.1029/2024EF004648")</f>
        <v>http://dx.doi.org/10.1029/2024EF004648</v>
      </c>
      <c r="BH283" s="5" t="s">
        <v>9084</v>
      </c>
      <c r="BI283" s="5" t="s">
        <v>9084</v>
      </c>
      <c r="BJ283" s="5" t="s">
        <v>9084</v>
      </c>
      <c r="BK283" s="5" t="s">
        <v>9084</v>
      </c>
      <c r="BL283" s="5" t="s">
        <v>9084</v>
      </c>
      <c r="BM283" s="5" t="s">
        <v>9084</v>
      </c>
      <c r="BN283" s="5" t="s">
        <v>9084</v>
      </c>
      <c r="BO283" s="5" t="s">
        <v>9084</v>
      </c>
      <c r="BP283" s="5" t="s">
        <v>9084</v>
      </c>
      <c r="BQ283" s="5" t="s">
        <v>9084</v>
      </c>
      <c r="BR283" s="5" t="s">
        <v>9084</v>
      </c>
      <c r="BS283" s="5" t="s">
        <v>9084</v>
      </c>
      <c r="BT283" s="5" t="s">
        <v>9483</v>
      </c>
      <c r="BU283" s="5" t="str">
        <f>HYPERLINK("https%3A%2F%2Fwww.webofscience.com%2Fwos%2Fwoscc%2Ffull-record%2FWOS:001369072900001","View Full Record in Web of Science")</f>
        <v>View Full Record in Web of Science</v>
      </c>
    </row>
    <row r="284" spans="1:73" x14ac:dyDescent="0.35">
      <c r="A284" s="5" t="s">
        <v>11761</v>
      </c>
      <c r="B284" s="5" t="s">
        <v>9095</v>
      </c>
      <c r="C284" s="5" t="s">
        <v>9482</v>
      </c>
      <c r="D284" s="5" t="s">
        <v>9084</v>
      </c>
      <c r="E284" s="5" t="s">
        <v>9084</v>
      </c>
      <c r="F284" s="5" t="s">
        <v>9084</v>
      </c>
      <c r="G284" s="5" t="s">
        <v>9481</v>
      </c>
      <c r="H284" s="5" t="s">
        <v>9084</v>
      </c>
      <c r="I284" s="5" t="s">
        <v>9084</v>
      </c>
      <c r="J284" s="5" t="s">
        <v>9480</v>
      </c>
      <c r="K284" s="5" t="s">
        <v>9479</v>
      </c>
      <c r="L284" s="5" t="s">
        <v>9084</v>
      </c>
      <c r="M284" s="5" t="s">
        <v>9084</v>
      </c>
      <c r="N284" s="5" t="s">
        <v>9084</v>
      </c>
      <c r="O284" s="5" t="s">
        <v>9084</v>
      </c>
      <c r="P284" s="5" t="s">
        <v>9084</v>
      </c>
      <c r="Q284" s="5" t="s">
        <v>9084</v>
      </c>
      <c r="R284" s="5" t="s">
        <v>9084</v>
      </c>
      <c r="S284" s="5" t="s">
        <v>9084</v>
      </c>
      <c r="T284" s="5" t="s">
        <v>9084</v>
      </c>
      <c r="U284" s="5" t="s">
        <v>9084</v>
      </c>
      <c r="V284" s="5" t="s">
        <v>9084</v>
      </c>
      <c r="W284" s="5" t="s">
        <v>9478</v>
      </c>
      <c r="X284" s="5" t="s">
        <v>9084</v>
      </c>
      <c r="Y284" s="5" t="s">
        <v>9084</v>
      </c>
      <c r="Z284" s="5" t="s">
        <v>9084</v>
      </c>
      <c r="AA284" s="5" t="s">
        <v>9084</v>
      </c>
      <c r="AB284" s="5" t="s">
        <v>9477</v>
      </c>
      <c r="AC284" s="5" t="s">
        <v>9476</v>
      </c>
      <c r="AD284" s="5" t="s">
        <v>9084</v>
      </c>
      <c r="AE284" s="5" t="s">
        <v>9084</v>
      </c>
      <c r="AF284" s="5" t="s">
        <v>9084</v>
      </c>
      <c r="AG284" s="5" t="s">
        <v>9084</v>
      </c>
      <c r="AH284" s="5" t="s">
        <v>9084</v>
      </c>
      <c r="AI284" s="5" t="s">
        <v>9084</v>
      </c>
      <c r="AJ284" s="5" t="s">
        <v>9084</v>
      </c>
      <c r="AK284" s="5" t="s">
        <v>9084</v>
      </c>
      <c r="AL284" s="5" t="s">
        <v>9084</v>
      </c>
      <c r="AM284" s="5" t="s">
        <v>9084</v>
      </c>
      <c r="AN284" s="5" t="s">
        <v>9084</v>
      </c>
      <c r="AO284" s="5" t="s">
        <v>9084</v>
      </c>
      <c r="AP284" s="5" t="s">
        <v>9475</v>
      </c>
      <c r="AQ284" s="5" t="s">
        <v>9084</v>
      </c>
      <c r="AR284" s="5" t="s">
        <v>9084</v>
      </c>
      <c r="AS284" s="5" t="s">
        <v>9084</v>
      </c>
      <c r="AT284" s="5" t="s">
        <v>9084</v>
      </c>
      <c r="AU284" s="5" t="s">
        <v>9151</v>
      </c>
      <c r="AV284" s="5">
        <v>2021</v>
      </c>
      <c r="AW284" s="5">
        <v>11</v>
      </c>
      <c r="AX284" s="5">
        <v>10</v>
      </c>
      <c r="AY284" s="5" t="s">
        <v>9084</v>
      </c>
      <c r="AZ284" s="5" t="s">
        <v>9084</v>
      </c>
      <c r="BA284" s="5" t="s">
        <v>9084</v>
      </c>
      <c r="BB284" s="5" t="s">
        <v>9084</v>
      </c>
      <c r="BC284" s="5" t="s">
        <v>9084</v>
      </c>
      <c r="BD284" s="5" t="s">
        <v>9084</v>
      </c>
      <c r="BE284" s="5">
        <v>2981</v>
      </c>
      <c r="BF284" s="5" t="s">
        <v>9474</v>
      </c>
      <c r="BG284" s="5" t="str">
        <f>HYPERLINK("http://dx.doi.org/10.3390/ani11102981","http://dx.doi.org/10.3390/ani11102981")</f>
        <v>http://dx.doi.org/10.3390/ani11102981</v>
      </c>
      <c r="BH284" s="5" t="s">
        <v>9084</v>
      </c>
      <c r="BI284" s="5" t="s">
        <v>9084</v>
      </c>
      <c r="BJ284" s="5" t="s">
        <v>9084</v>
      </c>
      <c r="BK284" s="5" t="s">
        <v>9084</v>
      </c>
      <c r="BL284" s="5" t="s">
        <v>9084</v>
      </c>
      <c r="BM284" s="5" t="s">
        <v>9084</v>
      </c>
      <c r="BN284" s="5" t="s">
        <v>9084</v>
      </c>
      <c r="BO284" s="5">
        <v>34680000</v>
      </c>
      <c r="BP284" s="5" t="s">
        <v>9084</v>
      </c>
      <c r="BQ284" s="5" t="s">
        <v>9084</v>
      </c>
      <c r="BR284" s="5" t="s">
        <v>9084</v>
      </c>
      <c r="BS284" s="5" t="s">
        <v>9084</v>
      </c>
      <c r="BT284" s="5" t="s">
        <v>9473</v>
      </c>
      <c r="BU284" s="5" t="str">
        <f>HYPERLINK("https%3A%2F%2Fwww.webofscience.com%2Fwos%2Fwoscc%2Ffull-record%2FWOS:000726442700001","View Full Record in Web of Science")</f>
        <v>View Full Record in Web of Science</v>
      </c>
    </row>
    <row r="285" spans="1:73" x14ac:dyDescent="0.35">
      <c r="A285" s="5" t="s">
        <v>11761</v>
      </c>
      <c r="B285" s="5" t="s">
        <v>9095</v>
      </c>
      <c r="C285" s="5" t="s">
        <v>9472</v>
      </c>
      <c r="D285" s="5" t="s">
        <v>9084</v>
      </c>
      <c r="E285" s="5" t="s">
        <v>9084</v>
      </c>
      <c r="F285" s="5" t="s">
        <v>9084</v>
      </c>
      <c r="G285" s="5" t="s">
        <v>9471</v>
      </c>
      <c r="H285" s="5" t="s">
        <v>9084</v>
      </c>
      <c r="I285" s="5" t="s">
        <v>9084</v>
      </c>
      <c r="J285" s="5" t="s">
        <v>6097</v>
      </c>
      <c r="K285" s="5" t="s">
        <v>9470</v>
      </c>
      <c r="L285" s="5" t="s">
        <v>9084</v>
      </c>
      <c r="M285" s="5" t="s">
        <v>9084</v>
      </c>
      <c r="N285" s="5" t="s">
        <v>9084</v>
      </c>
      <c r="O285" s="5" t="s">
        <v>9084</v>
      </c>
      <c r="P285" s="5" t="s">
        <v>9084</v>
      </c>
      <c r="Q285" s="5" t="s">
        <v>9084</v>
      </c>
      <c r="R285" s="5" t="s">
        <v>9084</v>
      </c>
      <c r="S285" s="5" t="s">
        <v>9084</v>
      </c>
      <c r="T285" s="5" t="s">
        <v>9084</v>
      </c>
      <c r="U285" s="5" t="s">
        <v>9084</v>
      </c>
      <c r="V285" s="5" t="s">
        <v>9084</v>
      </c>
      <c r="W285" s="5" t="s">
        <v>9469</v>
      </c>
      <c r="X285" s="5" t="s">
        <v>9084</v>
      </c>
      <c r="Y285" s="5" t="s">
        <v>9084</v>
      </c>
      <c r="Z285" s="5" t="s">
        <v>9084</v>
      </c>
      <c r="AA285" s="5" t="s">
        <v>9084</v>
      </c>
      <c r="AB285" s="5" t="s">
        <v>9084</v>
      </c>
      <c r="AC285" s="5" t="s">
        <v>9084</v>
      </c>
      <c r="AD285" s="5" t="s">
        <v>9084</v>
      </c>
      <c r="AE285" s="5" t="s">
        <v>9084</v>
      </c>
      <c r="AF285" s="5" t="s">
        <v>9084</v>
      </c>
      <c r="AG285" s="5" t="s">
        <v>9084</v>
      </c>
      <c r="AH285" s="5" t="s">
        <v>9084</v>
      </c>
      <c r="AI285" s="5" t="s">
        <v>9084</v>
      </c>
      <c r="AJ285" s="5" t="s">
        <v>9084</v>
      </c>
      <c r="AK285" s="5" t="s">
        <v>9084</v>
      </c>
      <c r="AL285" s="5" t="s">
        <v>9084</v>
      </c>
      <c r="AM285" s="5" t="s">
        <v>9084</v>
      </c>
      <c r="AN285" s="5" t="s">
        <v>9084</v>
      </c>
      <c r="AO285" s="5" t="s">
        <v>9084</v>
      </c>
      <c r="AP285" s="5" t="s">
        <v>9468</v>
      </c>
      <c r="AQ285" s="5" t="s">
        <v>9467</v>
      </c>
      <c r="AR285" s="5" t="s">
        <v>9084</v>
      </c>
      <c r="AS285" s="5" t="s">
        <v>9084</v>
      </c>
      <c r="AT285" s="5" t="s">
        <v>9084</v>
      </c>
      <c r="AU285" s="5" t="s">
        <v>9466</v>
      </c>
      <c r="AV285" s="5">
        <v>2020</v>
      </c>
      <c r="AW285" s="5">
        <v>40</v>
      </c>
      <c r="AX285" s="5">
        <v>1</v>
      </c>
      <c r="AY285" s="5" t="s">
        <v>9084</v>
      </c>
      <c r="AZ285" s="5" t="s">
        <v>9084</v>
      </c>
      <c r="BA285" s="5" t="s">
        <v>9084</v>
      </c>
      <c r="BB285" s="5" t="s">
        <v>9084</v>
      </c>
      <c r="BC285" s="5">
        <v>29</v>
      </c>
      <c r="BD285" s="5">
        <v>47</v>
      </c>
      <c r="BE285" s="5" t="s">
        <v>9084</v>
      </c>
      <c r="BF285" s="5" t="s">
        <v>6095</v>
      </c>
      <c r="BG285" s="5" t="str">
        <f>HYPERLINK("http://dx.doi.org/10.1002/nafm.10377","http://dx.doi.org/10.1002/nafm.10377")</f>
        <v>http://dx.doi.org/10.1002/nafm.10377</v>
      </c>
      <c r="BH285" s="5" t="s">
        <v>9084</v>
      </c>
      <c r="BI285" s="5" t="s">
        <v>9084</v>
      </c>
      <c r="BJ285" s="5" t="s">
        <v>9084</v>
      </c>
      <c r="BK285" s="5" t="s">
        <v>9084</v>
      </c>
      <c r="BL285" s="5" t="s">
        <v>9084</v>
      </c>
      <c r="BM285" s="5" t="s">
        <v>9084</v>
      </c>
      <c r="BN285" s="5" t="s">
        <v>9084</v>
      </c>
      <c r="BO285" s="5" t="s">
        <v>9084</v>
      </c>
      <c r="BP285" s="5" t="s">
        <v>9084</v>
      </c>
      <c r="BQ285" s="5" t="s">
        <v>9084</v>
      </c>
      <c r="BR285" s="5" t="s">
        <v>9084</v>
      </c>
      <c r="BS285" s="5" t="s">
        <v>9084</v>
      </c>
      <c r="BT285" s="5" t="s">
        <v>9465</v>
      </c>
      <c r="BU285" s="5" t="str">
        <f>HYPERLINK("https%3A%2F%2Fwww.webofscience.com%2Fwos%2Fwoscc%2Ffull-record%2FWOS:000514763700003","View Full Record in Web of Science")</f>
        <v>View Full Record in Web of Science</v>
      </c>
    </row>
    <row r="286" spans="1:73" x14ac:dyDescent="0.35">
      <c r="A286" s="5" t="s">
        <v>11761</v>
      </c>
      <c r="B286" s="5" t="s">
        <v>9095</v>
      </c>
      <c r="C286" s="5" t="s">
        <v>9464</v>
      </c>
      <c r="D286" s="5" t="s">
        <v>9084</v>
      </c>
      <c r="E286" s="5" t="s">
        <v>9084</v>
      </c>
      <c r="F286" s="5" t="s">
        <v>9084</v>
      </c>
      <c r="G286" s="5" t="s">
        <v>9463</v>
      </c>
      <c r="H286" s="5" t="s">
        <v>9084</v>
      </c>
      <c r="I286" s="5" t="s">
        <v>9084</v>
      </c>
      <c r="J286" s="5" t="s">
        <v>6953</v>
      </c>
      <c r="K286" s="5" t="s">
        <v>9462</v>
      </c>
      <c r="L286" s="5" t="s">
        <v>9084</v>
      </c>
      <c r="M286" s="5" t="s">
        <v>9084</v>
      </c>
      <c r="N286" s="5" t="s">
        <v>9084</v>
      </c>
      <c r="O286" s="5" t="s">
        <v>9084</v>
      </c>
      <c r="P286" s="5" t="s">
        <v>9084</v>
      </c>
      <c r="Q286" s="5" t="s">
        <v>9084</v>
      </c>
      <c r="R286" s="5" t="s">
        <v>9084</v>
      </c>
      <c r="S286" s="5" t="s">
        <v>9084</v>
      </c>
      <c r="T286" s="5" t="s">
        <v>9084</v>
      </c>
      <c r="U286" s="5" t="s">
        <v>9084</v>
      </c>
      <c r="V286" s="5" t="s">
        <v>9084</v>
      </c>
      <c r="W286" s="5" t="s">
        <v>9461</v>
      </c>
      <c r="X286" s="5" t="s">
        <v>9084</v>
      </c>
      <c r="Y286" s="5" t="s">
        <v>9084</v>
      </c>
      <c r="Z286" s="5" t="s">
        <v>9084</v>
      </c>
      <c r="AA286" s="5" t="s">
        <v>9084</v>
      </c>
      <c r="AB286" s="5" t="s">
        <v>9460</v>
      </c>
      <c r="AC286" s="5" t="s">
        <v>9459</v>
      </c>
      <c r="AD286" s="5" t="s">
        <v>9084</v>
      </c>
      <c r="AE286" s="5" t="s">
        <v>9084</v>
      </c>
      <c r="AF286" s="5" t="s">
        <v>9084</v>
      </c>
      <c r="AG286" s="5" t="s">
        <v>9084</v>
      </c>
      <c r="AH286" s="5" t="s">
        <v>9084</v>
      </c>
      <c r="AI286" s="5" t="s">
        <v>9084</v>
      </c>
      <c r="AJ286" s="5" t="s">
        <v>9084</v>
      </c>
      <c r="AK286" s="5" t="s">
        <v>9084</v>
      </c>
      <c r="AL286" s="5" t="s">
        <v>9084</v>
      </c>
      <c r="AM286" s="5" t="s">
        <v>9084</v>
      </c>
      <c r="AN286" s="5" t="s">
        <v>9084</v>
      </c>
      <c r="AO286" s="5" t="s">
        <v>9084</v>
      </c>
      <c r="AP286" s="5" t="s">
        <v>9458</v>
      </c>
      <c r="AQ286" s="5" t="s">
        <v>9457</v>
      </c>
      <c r="AR286" s="5" t="s">
        <v>9084</v>
      </c>
      <c r="AS286" s="5" t="s">
        <v>9084</v>
      </c>
      <c r="AT286" s="5" t="s">
        <v>9084</v>
      </c>
      <c r="AU286" s="5" t="s">
        <v>9456</v>
      </c>
      <c r="AV286" s="5">
        <v>2022</v>
      </c>
      <c r="AW286" s="5">
        <v>2022</v>
      </c>
      <c r="AX286" s="5" t="s">
        <v>9084</v>
      </c>
      <c r="AY286" s="5" t="s">
        <v>9084</v>
      </c>
      <c r="AZ286" s="5" t="s">
        <v>9084</v>
      </c>
      <c r="BA286" s="5" t="s">
        <v>9084</v>
      </c>
      <c r="BB286" s="5" t="s">
        <v>9084</v>
      </c>
      <c r="BC286" s="5" t="s">
        <v>9084</v>
      </c>
      <c r="BD286" s="5" t="s">
        <v>9084</v>
      </c>
      <c r="BE286" s="5">
        <v>4965556</v>
      </c>
      <c r="BF286" s="5" t="s">
        <v>6951</v>
      </c>
      <c r="BG286" s="5" t="str">
        <f>HYPERLINK("http://dx.doi.org/10.1155/2022/4965556","http://dx.doi.org/10.1155/2022/4965556")</f>
        <v>http://dx.doi.org/10.1155/2022/4965556</v>
      </c>
      <c r="BH286" s="5" t="s">
        <v>9084</v>
      </c>
      <c r="BI286" s="5" t="s">
        <v>9084</v>
      </c>
      <c r="BJ286" s="5" t="s">
        <v>9084</v>
      </c>
      <c r="BK286" s="5" t="s">
        <v>9084</v>
      </c>
      <c r="BL286" s="5" t="s">
        <v>9084</v>
      </c>
      <c r="BM286" s="5" t="s">
        <v>9084</v>
      </c>
      <c r="BN286" s="5" t="s">
        <v>9084</v>
      </c>
      <c r="BO286" s="5" t="s">
        <v>9084</v>
      </c>
      <c r="BP286" s="5" t="s">
        <v>9084</v>
      </c>
      <c r="BQ286" s="5" t="s">
        <v>9084</v>
      </c>
      <c r="BR286" s="5" t="s">
        <v>9084</v>
      </c>
      <c r="BS286" s="5" t="s">
        <v>9084</v>
      </c>
      <c r="BT286" s="5" t="s">
        <v>9455</v>
      </c>
      <c r="BU286" s="5" t="str">
        <f>HYPERLINK("https%3A%2F%2Fwww.webofscience.com%2Fwos%2Fwoscc%2Ffull-record%2FWOS:000783717800006","View Full Record in Web of Science")</f>
        <v>View Full Record in Web of Science</v>
      </c>
    </row>
    <row r="287" spans="1:73" x14ac:dyDescent="0.35">
      <c r="A287" s="5" t="s">
        <v>11761</v>
      </c>
      <c r="B287" s="5" t="s">
        <v>9095</v>
      </c>
      <c r="C287" s="5" t="s">
        <v>9454</v>
      </c>
      <c r="D287" s="5" t="s">
        <v>9084</v>
      </c>
      <c r="E287" s="5" t="s">
        <v>9084</v>
      </c>
      <c r="F287" s="5" t="s">
        <v>9084</v>
      </c>
      <c r="G287" s="5" t="s">
        <v>9453</v>
      </c>
      <c r="H287" s="5" t="s">
        <v>9084</v>
      </c>
      <c r="I287" s="5" t="s">
        <v>9084</v>
      </c>
      <c r="J287" s="5" t="s">
        <v>6872</v>
      </c>
      <c r="K287" s="5" t="s">
        <v>9355</v>
      </c>
      <c r="L287" s="5" t="s">
        <v>9084</v>
      </c>
      <c r="M287" s="5" t="s">
        <v>9084</v>
      </c>
      <c r="N287" s="5" t="s">
        <v>9084</v>
      </c>
      <c r="O287" s="5" t="s">
        <v>9084</v>
      </c>
      <c r="P287" s="5" t="s">
        <v>9084</v>
      </c>
      <c r="Q287" s="5" t="s">
        <v>9084</v>
      </c>
      <c r="R287" s="5" t="s">
        <v>9084</v>
      </c>
      <c r="S287" s="5" t="s">
        <v>9084</v>
      </c>
      <c r="T287" s="5" t="s">
        <v>9084</v>
      </c>
      <c r="U287" s="5" t="s">
        <v>9084</v>
      </c>
      <c r="V287" s="5" t="s">
        <v>9084</v>
      </c>
      <c r="W287" s="5" t="s">
        <v>9452</v>
      </c>
      <c r="X287" s="5" t="s">
        <v>9084</v>
      </c>
      <c r="Y287" s="5" t="s">
        <v>9084</v>
      </c>
      <c r="Z287" s="5" t="s">
        <v>9084</v>
      </c>
      <c r="AA287" s="5" t="s">
        <v>9084</v>
      </c>
      <c r="AB287" s="5" t="s">
        <v>9084</v>
      </c>
      <c r="AC287" s="5" t="s">
        <v>9451</v>
      </c>
      <c r="AD287" s="5" t="s">
        <v>9084</v>
      </c>
      <c r="AE287" s="5" t="s">
        <v>9084</v>
      </c>
      <c r="AF287" s="5" t="s">
        <v>9084</v>
      </c>
      <c r="AG287" s="5" t="s">
        <v>9084</v>
      </c>
      <c r="AH287" s="5" t="s">
        <v>9084</v>
      </c>
      <c r="AI287" s="5" t="s">
        <v>9084</v>
      </c>
      <c r="AJ287" s="5" t="s">
        <v>9084</v>
      </c>
      <c r="AK287" s="5" t="s">
        <v>9084</v>
      </c>
      <c r="AL287" s="5" t="s">
        <v>9084</v>
      </c>
      <c r="AM287" s="5" t="s">
        <v>9084</v>
      </c>
      <c r="AN287" s="5" t="s">
        <v>9084</v>
      </c>
      <c r="AO287" s="5" t="s">
        <v>9084</v>
      </c>
      <c r="AP287" s="5" t="s">
        <v>9351</v>
      </c>
      <c r="AQ287" s="5" t="s">
        <v>9084</v>
      </c>
      <c r="AR287" s="5" t="s">
        <v>9084</v>
      </c>
      <c r="AS287" s="5" t="s">
        <v>9084</v>
      </c>
      <c r="AT287" s="5" t="s">
        <v>9084</v>
      </c>
      <c r="AU287" s="5" t="s">
        <v>9450</v>
      </c>
      <c r="AV287" s="5">
        <v>2021</v>
      </c>
      <c r="AW287" s="5">
        <v>5</v>
      </c>
      <c r="AX287" s="5" t="s">
        <v>9084</v>
      </c>
      <c r="AY287" s="5" t="s">
        <v>9084</v>
      </c>
      <c r="AZ287" s="5" t="s">
        <v>9084</v>
      </c>
      <c r="BA287" s="5" t="s">
        <v>9084</v>
      </c>
      <c r="BB287" s="5" t="s">
        <v>9084</v>
      </c>
      <c r="BC287" s="5">
        <v>826</v>
      </c>
      <c r="BD287" s="5">
        <v>832</v>
      </c>
      <c r="BE287" s="5" t="s">
        <v>9084</v>
      </c>
      <c r="BF287" s="5" t="s">
        <v>6871</v>
      </c>
      <c r="BG287" s="5" t="str">
        <f>HYPERLINK("http://dx.doi.org/10.1200/CCI.21.00018","http://dx.doi.org/10.1200/CCI.21.00018")</f>
        <v>http://dx.doi.org/10.1200/CCI.21.00018</v>
      </c>
      <c r="BH287" s="5" t="s">
        <v>9084</v>
      </c>
      <c r="BI287" s="5" t="s">
        <v>9084</v>
      </c>
      <c r="BJ287" s="5" t="s">
        <v>9084</v>
      </c>
      <c r="BK287" s="5" t="s">
        <v>9084</v>
      </c>
      <c r="BL287" s="5" t="s">
        <v>9084</v>
      </c>
      <c r="BM287" s="5" t="s">
        <v>9084</v>
      </c>
      <c r="BN287" s="5" t="s">
        <v>9084</v>
      </c>
      <c r="BO287" s="5">
        <v>34383582</v>
      </c>
      <c r="BP287" s="5" t="s">
        <v>9084</v>
      </c>
      <c r="BQ287" s="5" t="s">
        <v>9084</v>
      </c>
      <c r="BR287" s="5" t="s">
        <v>9084</v>
      </c>
      <c r="BS287" s="5" t="s">
        <v>9084</v>
      </c>
      <c r="BT287" s="5" t="s">
        <v>9449</v>
      </c>
      <c r="BU287" s="5" t="str">
        <f>HYPERLINK("https%3A%2F%2Fwww.webofscience.com%2Fwos%2Fwoscc%2Ffull-record%2FWOS:000721814300005","View Full Record in Web of Science")</f>
        <v>View Full Record in Web of Science</v>
      </c>
    </row>
    <row r="288" spans="1:73" x14ac:dyDescent="0.35">
      <c r="A288" s="5" t="s">
        <v>11761</v>
      </c>
      <c r="B288" s="5" t="s">
        <v>9095</v>
      </c>
      <c r="C288" s="5" t="s">
        <v>9448</v>
      </c>
      <c r="D288" s="5" t="s">
        <v>9084</v>
      </c>
      <c r="E288" s="5" t="s">
        <v>9084</v>
      </c>
      <c r="F288" s="5" t="s">
        <v>9084</v>
      </c>
      <c r="G288" s="5" t="s">
        <v>9447</v>
      </c>
      <c r="H288" s="5" t="s">
        <v>9084</v>
      </c>
      <c r="I288" s="5" t="s">
        <v>9084</v>
      </c>
      <c r="J288" s="5" t="s">
        <v>7160</v>
      </c>
      <c r="K288" s="5" t="s">
        <v>9446</v>
      </c>
      <c r="L288" s="5" t="s">
        <v>9084</v>
      </c>
      <c r="M288" s="5" t="s">
        <v>9084</v>
      </c>
      <c r="N288" s="5" t="s">
        <v>9084</v>
      </c>
      <c r="O288" s="5" t="s">
        <v>9084</v>
      </c>
      <c r="P288" s="5" t="s">
        <v>9084</v>
      </c>
      <c r="Q288" s="5" t="s">
        <v>9084</v>
      </c>
      <c r="R288" s="5" t="s">
        <v>9084</v>
      </c>
      <c r="S288" s="5" t="s">
        <v>9084</v>
      </c>
      <c r="T288" s="5" t="s">
        <v>9084</v>
      </c>
      <c r="U288" s="5" t="s">
        <v>9084</v>
      </c>
      <c r="V288" s="5" t="s">
        <v>9084</v>
      </c>
      <c r="W288" s="5" t="s">
        <v>9445</v>
      </c>
      <c r="X288" s="5" t="s">
        <v>9084</v>
      </c>
      <c r="Y288" s="5" t="s">
        <v>9084</v>
      </c>
      <c r="Z288" s="5" t="s">
        <v>9084</v>
      </c>
      <c r="AA288" s="5" t="s">
        <v>9084</v>
      </c>
      <c r="AB288" s="5" t="s">
        <v>9444</v>
      </c>
      <c r="AC288" s="5" t="s">
        <v>9443</v>
      </c>
      <c r="AD288" s="5" t="s">
        <v>9084</v>
      </c>
      <c r="AE288" s="5" t="s">
        <v>9084</v>
      </c>
      <c r="AF288" s="5" t="s">
        <v>9084</v>
      </c>
      <c r="AG288" s="5" t="s">
        <v>9084</v>
      </c>
      <c r="AH288" s="5" t="s">
        <v>9084</v>
      </c>
      <c r="AI288" s="5" t="s">
        <v>9084</v>
      </c>
      <c r="AJ288" s="5" t="s">
        <v>9084</v>
      </c>
      <c r="AK288" s="5" t="s">
        <v>9084</v>
      </c>
      <c r="AL288" s="5" t="s">
        <v>9084</v>
      </c>
      <c r="AM288" s="5" t="s">
        <v>9084</v>
      </c>
      <c r="AN288" s="5" t="s">
        <v>9084</v>
      </c>
      <c r="AO288" s="5" t="s">
        <v>9084</v>
      </c>
      <c r="AP288" s="5" t="s">
        <v>9442</v>
      </c>
      <c r="AQ288" s="5" t="s">
        <v>9441</v>
      </c>
      <c r="AR288" s="5" t="s">
        <v>9084</v>
      </c>
      <c r="AS288" s="5" t="s">
        <v>9084</v>
      </c>
      <c r="AT288" s="5" t="s">
        <v>9084</v>
      </c>
      <c r="AU288" s="5" t="s">
        <v>9440</v>
      </c>
      <c r="AV288" s="5">
        <v>2021</v>
      </c>
      <c r="AW288" s="5">
        <v>17</v>
      </c>
      <c r="AX288" s="5">
        <v>5</v>
      </c>
      <c r="AY288" s="5" t="s">
        <v>9084</v>
      </c>
      <c r="AZ288" s="5" t="s">
        <v>9084</v>
      </c>
      <c r="BA288" s="5" t="s">
        <v>9439</v>
      </c>
      <c r="BB288" s="5" t="s">
        <v>9084</v>
      </c>
      <c r="BC288" s="5">
        <v>480</v>
      </c>
      <c r="BD288" s="5">
        <v>515</v>
      </c>
      <c r="BE288" s="5" t="s">
        <v>9084</v>
      </c>
      <c r="BF288" s="5" t="s">
        <v>7158</v>
      </c>
      <c r="BG288" s="5" t="str">
        <f>HYPERLINK("http://dx.doi.org/10.1108/IJWIS-03-2021-0029","http://dx.doi.org/10.1108/IJWIS-03-2021-0029")</f>
        <v>http://dx.doi.org/10.1108/IJWIS-03-2021-0029</v>
      </c>
      <c r="BH288" s="5" t="s">
        <v>9084</v>
      </c>
      <c r="BI288" s="5" t="s">
        <v>9209</v>
      </c>
      <c r="BJ288" s="5" t="s">
        <v>9084</v>
      </c>
      <c r="BK288" s="5" t="s">
        <v>9084</v>
      </c>
      <c r="BL288" s="5" t="s">
        <v>9084</v>
      </c>
      <c r="BM288" s="5" t="s">
        <v>9084</v>
      </c>
      <c r="BN288" s="5" t="s">
        <v>9084</v>
      </c>
      <c r="BO288" s="5" t="s">
        <v>9084</v>
      </c>
      <c r="BP288" s="5" t="s">
        <v>9084</v>
      </c>
      <c r="BQ288" s="5" t="s">
        <v>9084</v>
      </c>
      <c r="BR288" s="5" t="s">
        <v>9084</v>
      </c>
      <c r="BS288" s="5" t="s">
        <v>9084</v>
      </c>
      <c r="BT288" s="5" t="s">
        <v>9438</v>
      </c>
      <c r="BU288" s="5" t="str">
        <f>HYPERLINK("https%3A%2F%2Fwww.webofscience.com%2Fwos%2Fwoscc%2Ffull-record%2FWOS:000668231800001","View Full Record in Web of Science")</f>
        <v>View Full Record in Web of Science</v>
      </c>
    </row>
    <row r="289" spans="1:73" x14ac:dyDescent="0.35">
      <c r="A289" s="5" t="s">
        <v>11761</v>
      </c>
      <c r="B289" s="5" t="s">
        <v>9095</v>
      </c>
      <c r="C289" s="5" t="s">
        <v>9437</v>
      </c>
      <c r="D289" s="5" t="s">
        <v>9084</v>
      </c>
      <c r="E289" s="5" t="s">
        <v>9084</v>
      </c>
      <c r="F289" s="5" t="s">
        <v>9084</v>
      </c>
      <c r="G289" s="5" t="s">
        <v>9436</v>
      </c>
      <c r="H289" s="5" t="s">
        <v>9084</v>
      </c>
      <c r="I289" s="5" t="s">
        <v>9084</v>
      </c>
      <c r="J289" s="5" t="s">
        <v>6817</v>
      </c>
      <c r="K289" s="5" t="s">
        <v>9435</v>
      </c>
      <c r="L289" s="5" t="s">
        <v>9084</v>
      </c>
      <c r="M289" s="5" t="s">
        <v>9084</v>
      </c>
      <c r="N289" s="5" t="s">
        <v>9084</v>
      </c>
      <c r="O289" s="5" t="s">
        <v>9084</v>
      </c>
      <c r="P289" s="5" t="s">
        <v>9084</v>
      </c>
      <c r="Q289" s="5" t="s">
        <v>9084</v>
      </c>
      <c r="R289" s="5" t="s">
        <v>9084</v>
      </c>
      <c r="S289" s="5" t="s">
        <v>9084</v>
      </c>
      <c r="T289" s="5" t="s">
        <v>9084</v>
      </c>
      <c r="U289" s="5" t="s">
        <v>9084</v>
      </c>
      <c r="V289" s="5" t="s">
        <v>9084</v>
      </c>
      <c r="W289" s="5" t="s">
        <v>9434</v>
      </c>
      <c r="X289" s="5" t="s">
        <v>9084</v>
      </c>
      <c r="Y289" s="5" t="s">
        <v>9084</v>
      </c>
      <c r="Z289" s="5" t="s">
        <v>9084</v>
      </c>
      <c r="AA289" s="5" t="s">
        <v>9084</v>
      </c>
      <c r="AB289" s="5" t="s">
        <v>9433</v>
      </c>
      <c r="AC289" s="5" t="s">
        <v>9432</v>
      </c>
      <c r="AD289" s="5" t="s">
        <v>9084</v>
      </c>
      <c r="AE289" s="5" t="s">
        <v>9084</v>
      </c>
      <c r="AF289" s="5" t="s">
        <v>9084</v>
      </c>
      <c r="AG289" s="5" t="s">
        <v>9084</v>
      </c>
      <c r="AH289" s="5" t="s">
        <v>9084</v>
      </c>
      <c r="AI289" s="5" t="s">
        <v>9084</v>
      </c>
      <c r="AJ289" s="5" t="s">
        <v>9084</v>
      </c>
      <c r="AK289" s="5" t="s">
        <v>9084</v>
      </c>
      <c r="AL289" s="5" t="s">
        <v>9084</v>
      </c>
      <c r="AM289" s="5" t="s">
        <v>9084</v>
      </c>
      <c r="AN289" s="5" t="s">
        <v>9084</v>
      </c>
      <c r="AO289" s="5" t="s">
        <v>9084</v>
      </c>
      <c r="AP289" s="5" t="s">
        <v>9084</v>
      </c>
      <c r="AQ289" s="5" t="s">
        <v>9431</v>
      </c>
      <c r="AR289" s="5" t="s">
        <v>9084</v>
      </c>
      <c r="AS289" s="5" t="s">
        <v>9084</v>
      </c>
      <c r="AT289" s="5" t="s">
        <v>9084</v>
      </c>
      <c r="AU289" s="5" t="s">
        <v>9084</v>
      </c>
      <c r="AV289" s="5">
        <v>2021</v>
      </c>
      <c r="AW289" s="5">
        <v>6</v>
      </c>
      <c r="AX289" s="5">
        <v>3</v>
      </c>
      <c r="AY289" s="5" t="s">
        <v>9084</v>
      </c>
      <c r="AZ289" s="5" t="s">
        <v>9084</v>
      </c>
      <c r="BA289" s="5" t="s">
        <v>9084</v>
      </c>
      <c r="BB289" s="5" t="s">
        <v>9084</v>
      </c>
      <c r="BC289" s="5" t="s">
        <v>9084</v>
      </c>
      <c r="BD289" s="5" t="s">
        <v>9084</v>
      </c>
      <c r="BE289" s="5">
        <v>9</v>
      </c>
      <c r="BF289" s="5" t="s">
        <v>9430</v>
      </c>
      <c r="BG289" s="5" t="str">
        <f>HYPERLINK("http://dx.doi.org/10.23889/ijpds.v6i3.1726","http://dx.doi.org/10.23889/ijpds.v6i3.1726")</f>
        <v>http://dx.doi.org/10.23889/ijpds.v6i3.1726</v>
      </c>
      <c r="BH289" s="5" t="s">
        <v>9084</v>
      </c>
      <c r="BI289" s="5" t="s">
        <v>9084</v>
      </c>
      <c r="BJ289" s="5" t="s">
        <v>9084</v>
      </c>
      <c r="BK289" s="5" t="s">
        <v>9084</v>
      </c>
      <c r="BL289" s="5" t="s">
        <v>9084</v>
      </c>
      <c r="BM289" s="5" t="s">
        <v>9084</v>
      </c>
      <c r="BN289" s="5" t="s">
        <v>9084</v>
      </c>
      <c r="BO289" s="5">
        <v>35784493</v>
      </c>
      <c r="BP289" s="5" t="s">
        <v>9084</v>
      </c>
      <c r="BQ289" s="5" t="s">
        <v>9084</v>
      </c>
      <c r="BR289" s="5" t="s">
        <v>9084</v>
      </c>
      <c r="BS289" s="5" t="s">
        <v>9084</v>
      </c>
      <c r="BT289" s="5" t="s">
        <v>9429</v>
      </c>
      <c r="BU289" s="5" t="str">
        <f>HYPERLINK("https%3A%2F%2Fwww.webofscience.com%2Fwos%2Fwoscc%2Ffull-record%2FWOS:000894823700007","View Full Record in Web of Science")</f>
        <v>View Full Record in Web of Science</v>
      </c>
    </row>
    <row r="290" spans="1:73" x14ac:dyDescent="0.35">
      <c r="A290" s="5" t="s">
        <v>11761</v>
      </c>
      <c r="B290" s="5" t="s">
        <v>9095</v>
      </c>
      <c r="C290" s="5" t="s">
        <v>9428</v>
      </c>
      <c r="D290" s="5" t="s">
        <v>9084</v>
      </c>
      <c r="E290" s="5" t="s">
        <v>9084</v>
      </c>
      <c r="F290" s="5" t="s">
        <v>9084</v>
      </c>
      <c r="G290" s="5" t="s">
        <v>9427</v>
      </c>
      <c r="H290" s="5" t="s">
        <v>9084</v>
      </c>
      <c r="I290" s="5" t="s">
        <v>9084</v>
      </c>
      <c r="J290" s="5" t="s">
        <v>7188</v>
      </c>
      <c r="K290" s="5" t="s">
        <v>9426</v>
      </c>
      <c r="L290" s="5" t="s">
        <v>9084</v>
      </c>
      <c r="M290" s="5" t="s">
        <v>9084</v>
      </c>
      <c r="N290" s="5" t="s">
        <v>9084</v>
      </c>
      <c r="O290" s="5" t="s">
        <v>9084</v>
      </c>
      <c r="P290" s="5" t="s">
        <v>9084</v>
      </c>
      <c r="Q290" s="5" t="s">
        <v>9084</v>
      </c>
      <c r="R290" s="5" t="s">
        <v>9084</v>
      </c>
      <c r="S290" s="5" t="s">
        <v>9084</v>
      </c>
      <c r="T290" s="5" t="s">
        <v>9084</v>
      </c>
      <c r="U290" s="5" t="s">
        <v>9084</v>
      </c>
      <c r="V290" s="5" t="s">
        <v>9084</v>
      </c>
      <c r="W290" s="5" t="s">
        <v>9425</v>
      </c>
      <c r="X290" s="5" t="s">
        <v>9084</v>
      </c>
      <c r="Y290" s="5" t="s">
        <v>9084</v>
      </c>
      <c r="Z290" s="5" t="s">
        <v>9084</v>
      </c>
      <c r="AA290" s="5" t="s">
        <v>9084</v>
      </c>
      <c r="AB290" s="5" t="s">
        <v>9424</v>
      </c>
      <c r="AC290" s="5" t="s">
        <v>9423</v>
      </c>
      <c r="AD290" s="5" t="s">
        <v>9084</v>
      </c>
      <c r="AE290" s="5" t="s">
        <v>9084</v>
      </c>
      <c r="AF290" s="5" t="s">
        <v>9084</v>
      </c>
      <c r="AG290" s="5" t="s">
        <v>9084</v>
      </c>
      <c r="AH290" s="5" t="s">
        <v>9084</v>
      </c>
      <c r="AI290" s="5" t="s">
        <v>9084</v>
      </c>
      <c r="AJ290" s="5" t="s">
        <v>9084</v>
      </c>
      <c r="AK290" s="5" t="s">
        <v>9084</v>
      </c>
      <c r="AL290" s="5" t="s">
        <v>9084</v>
      </c>
      <c r="AM290" s="5" t="s">
        <v>9084</v>
      </c>
      <c r="AN290" s="5" t="s">
        <v>9084</v>
      </c>
      <c r="AO290" s="5" t="s">
        <v>9084</v>
      </c>
      <c r="AP290" s="5" t="s">
        <v>9422</v>
      </c>
      <c r="AQ290" s="5" t="s">
        <v>9421</v>
      </c>
      <c r="AR290" s="5" t="s">
        <v>9084</v>
      </c>
      <c r="AS290" s="5" t="s">
        <v>9084</v>
      </c>
      <c r="AT290" s="5" t="s">
        <v>9084</v>
      </c>
      <c r="AU290" s="5" t="s">
        <v>9420</v>
      </c>
      <c r="AV290" s="5">
        <v>2020</v>
      </c>
      <c r="AW290" s="5">
        <v>16</v>
      </c>
      <c r="AX290" s="5">
        <v>11</v>
      </c>
      <c r="AY290" s="5" t="s">
        <v>9084</v>
      </c>
      <c r="AZ290" s="5" t="s">
        <v>9084</v>
      </c>
      <c r="BA290" s="5" t="s">
        <v>9084</v>
      </c>
      <c r="BB290" s="5" t="s">
        <v>9084</v>
      </c>
      <c r="BC290" s="5" t="s">
        <v>9084</v>
      </c>
      <c r="BD290" s="5" t="s">
        <v>9084</v>
      </c>
      <c r="BE290" s="5" t="s">
        <v>7186</v>
      </c>
      <c r="BF290" s="5" t="s">
        <v>7185</v>
      </c>
      <c r="BG290" s="5" t="str">
        <f>HYPERLINK("http://dx.doi.org/10.1371/journal.pcbi.1008376","http://dx.doi.org/10.1371/journal.pcbi.1008376")</f>
        <v>http://dx.doi.org/10.1371/journal.pcbi.1008376</v>
      </c>
      <c r="BH290" s="5" t="s">
        <v>9084</v>
      </c>
      <c r="BI290" s="5" t="s">
        <v>9084</v>
      </c>
      <c r="BJ290" s="5" t="s">
        <v>9084</v>
      </c>
      <c r="BK290" s="5" t="s">
        <v>9084</v>
      </c>
      <c r="BL290" s="5" t="s">
        <v>9084</v>
      </c>
      <c r="BM290" s="5" t="s">
        <v>9084</v>
      </c>
      <c r="BN290" s="5" t="s">
        <v>9084</v>
      </c>
      <c r="BO290" s="5">
        <v>33232313</v>
      </c>
      <c r="BP290" s="5" t="s">
        <v>9084</v>
      </c>
      <c r="BQ290" s="5" t="s">
        <v>9084</v>
      </c>
      <c r="BR290" s="5" t="s">
        <v>9084</v>
      </c>
      <c r="BS290" s="5" t="s">
        <v>9084</v>
      </c>
      <c r="BT290" s="5" t="s">
        <v>9419</v>
      </c>
      <c r="BU290" s="5" t="str">
        <f>HYPERLINK("https%3A%2F%2Fwww.webofscience.com%2Fwos%2Fwoscc%2Ffull-record%2FWOS:000593475100001","View Full Record in Web of Science")</f>
        <v>View Full Record in Web of Science</v>
      </c>
    </row>
    <row r="291" spans="1:73" x14ac:dyDescent="0.35">
      <c r="A291" s="5" t="s">
        <v>11761</v>
      </c>
      <c r="B291" s="5" t="s">
        <v>9095</v>
      </c>
      <c r="C291" s="5" t="s">
        <v>9418</v>
      </c>
      <c r="D291" s="5" t="s">
        <v>9084</v>
      </c>
      <c r="E291" s="5" t="s">
        <v>9084</v>
      </c>
      <c r="F291" s="5" t="s">
        <v>9084</v>
      </c>
      <c r="G291" s="5" t="s">
        <v>9417</v>
      </c>
      <c r="H291" s="5" t="s">
        <v>9084</v>
      </c>
      <c r="I291" s="5" t="s">
        <v>9084</v>
      </c>
      <c r="J291" s="5" t="s">
        <v>9007</v>
      </c>
      <c r="K291" s="5" t="s">
        <v>9141</v>
      </c>
      <c r="L291" s="5" t="s">
        <v>9084</v>
      </c>
      <c r="M291" s="5" t="s">
        <v>9084</v>
      </c>
      <c r="N291" s="5" t="s">
        <v>9084</v>
      </c>
      <c r="O291" s="5" t="s">
        <v>9084</v>
      </c>
      <c r="P291" s="5" t="s">
        <v>9084</v>
      </c>
      <c r="Q291" s="5" t="s">
        <v>9084</v>
      </c>
      <c r="R291" s="5" t="s">
        <v>9084</v>
      </c>
      <c r="S291" s="5" t="s">
        <v>9084</v>
      </c>
      <c r="T291" s="5" t="s">
        <v>9084</v>
      </c>
      <c r="U291" s="5" t="s">
        <v>9084</v>
      </c>
      <c r="V291" s="5" t="s">
        <v>9084</v>
      </c>
      <c r="W291" s="5" t="s">
        <v>9416</v>
      </c>
      <c r="X291" s="5" t="s">
        <v>9084</v>
      </c>
      <c r="Y291" s="5" t="s">
        <v>9084</v>
      </c>
      <c r="Z291" s="5" t="s">
        <v>9084</v>
      </c>
      <c r="AA291" s="5" t="s">
        <v>9084</v>
      </c>
      <c r="AB291" s="5" t="s">
        <v>9415</v>
      </c>
      <c r="AC291" s="5" t="s">
        <v>9414</v>
      </c>
      <c r="AD291" s="5" t="s">
        <v>9084</v>
      </c>
      <c r="AE291" s="5" t="s">
        <v>9084</v>
      </c>
      <c r="AF291" s="5" t="s">
        <v>9084</v>
      </c>
      <c r="AG291" s="5" t="s">
        <v>9084</v>
      </c>
      <c r="AH291" s="5" t="s">
        <v>9084</v>
      </c>
      <c r="AI291" s="5" t="s">
        <v>9084</v>
      </c>
      <c r="AJ291" s="5" t="s">
        <v>9084</v>
      </c>
      <c r="AK291" s="5" t="s">
        <v>9084</v>
      </c>
      <c r="AL291" s="5" t="s">
        <v>9084</v>
      </c>
      <c r="AM291" s="5" t="s">
        <v>9084</v>
      </c>
      <c r="AN291" s="5" t="s">
        <v>9084</v>
      </c>
      <c r="AO291" s="5" t="s">
        <v>9084</v>
      </c>
      <c r="AP291" s="5" t="s">
        <v>9138</v>
      </c>
      <c r="AQ291" s="5" t="s">
        <v>9137</v>
      </c>
      <c r="AR291" s="5" t="s">
        <v>9084</v>
      </c>
      <c r="AS291" s="5" t="s">
        <v>9084</v>
      </c>
      <c r="AT291" s="5" t="s">
        <v>9084</v>
      </c>
      <c r="AU291" s="5" t="s">
        <v>9413</v>
      </c>
      <c r="AV291" s="5">
        <v>2024</v>
      </c>
      <c r="AW291" s="5" t="s">
        <v>9084</v>
      </c>
      <c r="AX291" s="5" t="s">
        <v>9084</v>
      </c>
      <c r="AY291" s="5" t="s">
        <v>9084</v>
      </c>
      <c r="AZ291" s="5" t="s">
        <v>9084</v>
      </c>
      <c r="BA291" s="5" t="s">
        <v>9084</v>
      </c>
      <c r="BB291" s="5" t="s">
        <v>9084</v>
      </c>
      <c r="BC291" s="5" t="s">
        <v>9084</v>
      </c>
      <c r="BD291" s="5" t="s">
        <v>9084</v>
      </c>
      <c r="BE291" s="5" t="s">
        <v>9084</v>
      </c>
      <c r="BF291" s="5" t="s">
        <v>9006</v>
      </c>
      <c r="BG291" s="5" t="str">
        <f>HYPERLINK("http://dx.doi.org/10.1108/OIR-05-2023-0231","http://dx.doi.org/10.1108/OIR-05-2023-0231")</f>
        <v>http://dx.doi.org/10.1108/OIR-05-2023-0231</v>
      </c>
      <c r="BH291" s="5" t="s">
        <v>9084</v>
      </c>
      <c r="BI291" s="5" t="s">
        <v>9325</v>
      </c>
      <c r="BJ291" s="5" t="s">
        <v>9084</v>
      </c>
      <c r="BK291" s="5" t="s">
        <v>9084</v>
      </c>
      <c r="BL291" s="5" t="s">
        <v>9084</v>
      </c>
      <c r="BM291" s="5" t="s">
        <v>9084</v>
      </c>
      <c r="BN291" s="5" t="s">
        <v>9084</v>
      </c>
      <c r="BO291" s="5" t="s">
        <v>9084</v>
      </c>
      <c r="BP291" s="5" t="s">
        <v>9084</v>
      </c>
      <c r="BQ291" s="5" t="s">
        <v>9084</v>
      </c>
      <c r="BR291" s="5" t="s">
        <v>9084</v>
      </c>
      <c r="BS291" s="5" t="s">
        <v>9084</v>
      </c>
      <c r="BT291" s="5" t="s">
        <v>9412</v>
      </c>
      <c r="BU291" s="5" t="str">
        <f>HYPERLINK("https%3A%2F%2Fwww.webofscience.com%2Fwos%2Fwoscc%2Ffull-record%2FWOS:001367049300001","View Full Record in Web of Science")</f>
        <v>View Full Record in Web of Science</v>
      </c>
    </row>
    <row r="292" spans="1:73" x14ac:dyDescent="0.35">
      <c r="A292" s="5" t="s">
        <v>11761</v>
      </c>
      <c r="B292" s="5" t="s">
        <v>9095</v>
      </c>
      <c r="C292" s="5" t="s">
        <v>9411</v>
      </c>
      <c r="D292" s="5" t="s">
        <v>9084</v>
      </c>
      <c r="E292" s="5" t="s">
        <v>9084</v>
      </c>
      <c r="F292" s="5" t="s">
        <v>9084</v>
      </c>
      <c r="G292" s="5" t="s">
        <v>9410</v>
      </c>
      <c r="H292" s="5" t="s">
        <v>9084</v>
      </c>
      <c r="I292" s="5" t="s">
        <v>9084</v>
      </c>
      <c r="J292" s="5" t="s">
        <v>7810</v>
      </c>
      <c r="K292" s="5" t="s">
        <v>9409</v>
      </c>
      <c r="L292" s="5" t="s">
        <v>9084</v>
      </c>
      <c r="M292" s="5" t="s">
        <v>9084</v>
      </c>
      <c r="N292" s="5" t="s">
        <v>9084</v>
      </c>
      <c r="O292" s="5" t="s">
        <v>9084</v>
      </c>
      <c r="P292" s="5" t="s">
        <v>9084</v>
      </c>
      <c r="Q292" s="5" t="s">
        <v>9084</v>
      </c>
      <c r="R292" s="5" t="s">
        <v>9084</v>
      </c>
      <c r="S292" s="5" t="s">
        <v>9084</v>
      </c>
      <c r="T292" s="5" t="s">
        <v>9084</v>
      </c>
      <c r="U292" s="5" t="s">
        <v>9084</v>
      </c>
      <c r="V292" s="5" t="s">
        <v>9084</v>
      </c>
      <c r="W292" s="5" t="s">
        <v>9408</v>
      </c>
      <c r="X292" s="5" t="s">
        <v>9084</v>
      </c>
      <c r="Y292" s="5" t="s">
        <v>9084</v>
      </c>
      <c r="Z292" s="5" t="s">
        <v>9084</v>
      </c>
      <c r="AA292" s="5" t="s">
        <v>9084</v>
      </c>
      <c r="AB292" s="5" t="s">
        <v>9407</v>
      </c>
      <c r="AC292" s="5" t="s">
        <v>9406</v>
      </c>
      <c r="AD292" s="5" t="s">
        <v>9084</v>
      </c>
      <c r="AE292" s="5" t="s">
        <v>9084</v>
      </c>
      <c r="AF292" s="5" t="s">
        <v>9084</v>
      </c>
      <c r="AG292" s="5" t="s">
        <v>9084</v>
      </c>
      <c r="AH292" s="5" t="s">
        <v>9084</v>
      </c>
      <c r="AI292" s="5" t="s">
        <v>9084</v>
      </c>
      <c r="AJ292" s="5" t="s">
        <v>9084</v>
      </c>
      <c r="AK292" s="5" t="s">
        <v>9084</v>
      </c>
      <c r="AL292" s="5" t="s">
        <v>9084</v>
      </c>
      <c r="AM292" s="5" t="s">
        <v>9084</v>
      </c>
      <c r="AN292" s="5" t="s">
        <v>9084</v>
      </c>
      <c r="AO292" s="5" t="s">
        <v>9084</v>
      </c>
      <c r="AP292" s="5" t="s">
        <v>9405</v>
      </c>
      <c r="AQ292" s="5" t="s">
        <v>9084</v>
      </c>
      <c r="AR292" s="5" t="s">
        <v>9084</v>
      </c>
      <c r="AS292" s="5" t="s">
        <v>9084</v>
      </c>
      <c r="AT292" s="5" t="s">
        <v>9084</v>
      </c>
      <c r="AU292" s="5" t="s">
        <v>9404</v>
      </c>
      <c r="AV292" s="5">
        <v>2022</v>
      </c>
      <c r="AW292" s="5">
        <v>13</v>
      </c>
      <c r="AX292" s="5">
        <v>1</v>
      </c>
      <c r="AY292" s="5" t="s">
        <v>9084</v>
      </c>
      <c r="AZ292" s="5" t="s">
        <v>9084</v>
      </c>
      <c r="BA292" s="5" t="s">
        <v>9084</v>
      </c>
      <c r="BB292" s="5" t="s">
        <v>9084</v>
      </c>
      <c r="BC292" s="5" t="s">
        <v>9084</v>
      </c>
      <c r="BD292" s="5" t="s">
        <v>9084</v>
      </c>
      <c r="BE292" s="5">
        <v>19</v>
      </c>
      <c r="BF292" s="5" t="s">
        <v>7808</v>
      </c>
      <c r="BG292" s="5" t="str">
        <f>HYPERLINK("http://dx.doi.org/10.1186/s13326-022-00273-5","http://dx.doi.org/10.1186/s13326-022-00273-5")</f>
        <v>http://dx.doi.org/10.1186/s13326-022-00273-5</v>
      </c>
      <c r="BH292" s="5" t="s">
        <v>9084</v>
      </c>
      <c r="BI292" s="5" t="s">
        <v>9084</v>
      </c>
      <c r="BJ292" s="5" t="s">
        <v>9084</v>
      </c>
      <c r="BK292" s="5" t="s">
        <v>9084</v>
      </c>
      <c r="BL292" s="5" t="s">
        <v>9084</v>
      </c>
      <c r="BM292" s="5" t="s">
        <v>9084</v>
      </c>
      <c r="BN292" s="5" t="s">
        <v>9084</v>
      </c>
      <c r="BO292" s="5">
        <v>35841031</v>
      </c>
      <c r="BP292" s="5" t="s">
        <v>9084</v>
      </c>
      <c r="BQ292" s="5" t="s">
        <v>9084</v>
      </c>
      <c r="BR292" s="5" t="s">
        <v>9084</v>
      </c>
      <c r="BS292" s="5" t="s">
        <v>9084</v>
      </c>
      <c r="BT292" s="5" t="s">
        <v>9403</v>
      </c>
      <c r="BU292" s="5" t="str">
        <f>HYPERLINK("https%3A%2F%2Fwww.webofscience.com%2Fwos%2Fwoscc%2Ffull-record%2FWOS:000825999700001","View Full Record in Web of Science")</f>
        <v>View Full Record in Web of Science</v>
      </c>
    </row>
    <row r="293" spans="1:73" x14ac:dyDescent="0.35">
      <c r="A293" s="5" t="s">
        <v>11761</v>
      </c>
      <c r="B293" s="5" t="s">
        <v>9095</v>
      </c>
      <c r="C293" s="5" t="s">
        <v>9402</v>
      </c>
      <c r="D293" s="5" t="s">
        <v>9084</v>
      </c>
      <c r="E293" s="5" t="s">
        <v>9084</v>
      </c>
      <c r="F293" s="5" t="s">
        <v>9084</v>
      </c>
      <c r="G293" s="5" t="s">
        <v>9401</v>
      </c>
      <c r="H293" s="5" t="s">
        <v>9084</v>
      </c>
      <c r="I293" s="5" t="s">
        <v>9084</v>
      </c>
      <c r="J293" s="5" t="s">
        <v>8790</v>
      </c>
      <c r="K293" s="5" t="s">
        <v>9400</v>
      </c>
      <c r="L293" s="5" t="s">
        <v>9084</v>
      </c>
      <c r="M293" s="5" t="s">
        <v>9084</v>
      </c>
      <c r="N293" s="5" t="s">
        <v>9084</v>
      </c>
      <c r="O293" s="5" t="s">
        <v>9084</v>
      </c>
      <c r="P293" s="5" t="s">
        <v>9084</v>
      </c>
      <c r="Q293" s="5" t="s">
        <v>9084</v>
      </c>
      <c r="R293" s="5" t="s">
        <v>9084</v>
      </c>
      <c r="S293" s="5" t="s">
        <v>9084</v>
      </c>
      <c r="T293" s="5" t="s">
        <v>9084</v>
      </c>
      <c r="U293" s="5" t="s">
        <v>9084</v>
      </c>
      <c r="V293" s="5" t="s">
        <v>9084</v>
      </c>
      <c r="W293" s="5" t="s">
        <v>9399</v>
      </c>
      <c r="X293" s="5" t="s">
        <v>9084</v>
      </c>
      <c r="Y293" s="5" t="s">
        <v>9084</v>
      </c>
      <c r="Z293" s="5" t="s">
        <v>9084</v>
      </c>
      <c r="AA293" s="5" t="s">
        <v>9084</v>
      </c>
      <c r="AB293" s="5" t="s">
        <v>9398</v>
      </c>
      <c r="AC293" s="5" t="s">
        <v>9397</v>
      </c>
      <c r="AD293" s="5" t="s">
        <v>9084</v>
      </c>
      <c r="AE293" s="5" t="s">
        <v>9084</v>
      </c>
      <c r="AF293" s="5" t="s">
        <v>9084</v>
      </c>
      <c r="AG293" s="5" t="s">
        <v>9084</v>
      </c>
      <c r="AH293" s="5" t="s">
        <v>9084</v>
      </c>
      <c r="AI293" s="5" t="s">
        <v>9084</v>
      </c>
      <c r="AJ293" s="5" t="s">
        <v>9084</v>
      </c>
      <c r="AK293" s="5" t="s">
        <v>9084</v>
      </c>
      <c r="AL293" s="5" t="s">
        <v>9084</v>
      </c>
      <c r="AM293" s="5" t="s">
        <v>9084</v>
      </c>
      <c r="AN293" s="5" t="s">
        <v>9084</v>
      </c>
      <c r="AO293" s="5" t="s">
        <v>9084</v>
      </c>
      <c r="AP293" s="5" t="s">
        <v>9084</v>
      </c>
      <c r="AQ293" s="5" t="s">
        <v>9396</v>
      </c>
      <c r="AR293" s="5" t="s">
        <v>9084</v>
      </c>
      <c r="AS293" s="5" t="s">
        <v>9084</v>
      </c>
      <c r="AT293" s="5" t="s">
        <v>9084</v>
      </c>
      <c r="AU293" s="5" t="s">
        <v>9395</v>
      </c>
      <c r="AV293" s="5">
        <v>2024</v>
      </c>
      <c r="AW293" s="5">
        <v>7</v>
      </c>
      <c r="AX293" s="5" t="s">
        <v>9084</v>
      </c>
      <c r="AY293" s="5" t="s">
        <v>9084</v>
      </c>
      <c r="AZ293" s="5" t="s">
        <v>9084</v>
      </c>
      <c r="BA293" s="5" t="s">
        <v>9084</v>
      </c>
      <c r="BB293" s="5" t="s">
        <v>9084</v>
      </c>
      <c r="BC293" s="5" t="s">
        <v>9084</v>
      </c>
      <c r="BD293" s="5" t="s">
        <v>9084</v>
      </c>
      <c r="BE293" s="5">
        <v>1441869</v>
      </c>
      <c r="BF293" s="5" t="s">
        <v>8789</v>
      </c>
      <c r="BG293" s="5" t="str">
        <f>HYPERLINK("http://dx.doi.org/10.3389/fdata.2024.1441869","http://dx.doi.org/10.3389/fdata.2024.1441869")</f>
        <v>http://dx.doi.org/10.3389/fdata.2024.1441869</v>
      </c>
      <c r="BH293" s="5" t="s">
        <v>9084</v>
      </c>
      <c r="BI293" s="5" t="s">
        <v>9084</v>
      </c>
      <c r="BJ293" s="5" t="s">
        <v>9084</v>
      </c>
      <c r="BK293" s="5" t="s">
        <v>9084</v>
      </c>
      <c r="BL293" s="5" t="s">
        <v>9084</v>
      </c>
      <c r="BM293" s="5" t="s">
        <v>9084</v>
      </c>
      <c r="BN293" s="5" t="s">
        <v>9084</v>
      </c>
      <c r="BO293" s="5">
        <v>39318654</v>
      </c>
      <c r="BP293" s="5" t="s">
        <v>9084</v>
      </c>
      <c r="BQ293" s="5" t="s">
        <v>9084</v>
      </c>
      <c r="BR293" s="5" t="s">
        <v>9084</v>
      </c>
      <c r="BS293" s="5" t="s">
        <v>9084</v>
      </c>
      <c r="BT293" s="5" t="s">
        <v>9394</v>
      </c>
      <c r="BU293" s="5" t="str">
        <f>HYPERLINK("https%3A%2F%2Fwww.webofscience.com%2Fwos%2Fwoscc%2Ffull-record%2FWOS:001318017200001","View Full Record in Web of Science")</f>
        <v>View Full Record in Web of Science</v>
      </c>
    </row>
    <row r="294" spans="1:73" x14ac:dyDescent="0.35">
      <c r="A294" s="5" t="s">
        <v>11761</v>
      </c>
      <c r="B294" s="5" t="s">
        <v>9095</v>
      </c>
      <c r="C294" s="5" t="s">
        <v>9393</v>
      </c>
      <c r="D294" s="5" t="s">
        <v>9084</v>
      </c>
      <c r="E294" s="5" t="s">
        <v>9084</v>
      </c>
      <c r="F294" s="5" t="s">
        <v>9084</v>
      </c>
      <c r="G294" s="5" t="s">
        <v>9392</v>
      </c>
      <c r="H294" s="5" t="s">
        <v>9084</v>
      </c>
      <c r="I294" s="5" t="s">
        <v>9084</v>
      </c>
      <c r="J294" s="5" t="s">
        <v>9391</v>
      </c>
      <c r="K294" s="5" t="s">
        <v>9390</v>
      </c>
      <c r="L294" s="5" t="s">
        <v>9084</v>
      </c>
      <c r="M294" s="5" t="s">
        <v>9084</v>
      </c>
      <c r="N294" s="5" t="s">
        <v>9084</v>
      </c>
      <c r="O294" s="5" t="s">
        <v>9084</v>
      </c>
      <c r="P294" s="5" t="s">
        <v>9084</v>
      </c>
      <c r="Q294" s="5" t="s">
        <v>9084</v>
      </c>
      <c r="R294" s="5" t="s">
        <v>9084</v>
      </c>
      <c r="S294" s="5" t="s">
        <v>9084</v>
      </c>
      <c r="T294" s="5" t="s">
        <v>9084</v>
      </c>
      <c r="U294" s="5" t="s">
        <v>9084</v>
      </c>
      <c r="V294" s="5" t="s">
        <v>9084</v>
      </c>
      <c r="W294" s="5" t="s">
        <v>9389</v>
      </c>
      <c r="X294" s="5" t="s">
        <v>9084</v>
      </c>
      <c r="Y294" s="5" t="s">
        <v>9084</v>
      </c>
      <c r="Z294" s="5" t="s">
        <v>9084</v>
      </c>
      <c r="AA294" s="5" t="s">
        <v>9084</v>
      </c>
      <c r="AB294" s="5" t="s">
        <v>9388</v>
      </c>
      <c r="AC294" s="5" t="s">
        <v>9387</v>
      </c>
      <c r="AD294" s="5" t="s">
        <v>9084</v>
      </c>
      <c r="AE294" s="5" t="s">
        <v>9084</v>
      </c>
      <c r="AF294" s="5" t="s">
        <v>9084</v>
      </c>
      <c r="AG294" s="5" t="s">
        <v>9084</v>
      </c>
      <c r="AH294" s="5" t="s">
        <v>9084</v>
      </c>
      <c r="AI294" s="5" t="s">
        <v>9084</v>
      </c>
      <c r="AJ294" s="5" t="s">
        <v>9084</v>
      </c>
      <c r="AK294" s="5" t="s">
        <v>9084</v>
      </c>
      <c r="AL294" s="5" t="s">
        <v>9084</v>
      </c>
      <c r="AM294" s="5" t="s">
        <v>9084</v>
      </c>
      <c r="AN294" s="5" t="s">
        <v>9084</v>
      </c>
      <c r="AO294" s="5" t="s">
        <v>9084</v>
      </c>
      <c r="AP294" s="5" t="s">
        <v>9386</v>
      </c>
      <c r="AQ294" s="5" t="s">
        <v>9084</v>
      </c>
      <c r="AR294" s="5" t="s">
        <v>9084</v>
      </c>
      <c r="AS294" s="5" t="s">
        <v>9084</v>
      </c>
      <c r="AT294" s="5" t="s">
        <v>9084</v>
      </c>
      <c r="AU294" s="5" t="s">
        <v>9385</v>
      </c>
      <c r="AV294" s="5">
        <v>2021</v>
      </c>
      <c r="AW294" s="5">
        <v>6</v>
      </c>
      <c r="AX294" s="5">
        <v>5</v>
      </c>
      <c r="AY294" s="5" t="s">
        <v>9084</v>
      </c>
      <c r="AZ294" s="5" t="s">
        <v>9084</v>
      </c>
      <c r="BA294" s="5" t="s">
        <v>9084</v>
      </c>
      <c r="BB294" s="5" t="s">
        <v>9084</v>
      </c>
      <c r="BC294" s="5" t="s">
        <v>9084</v>
      </c>
      <c r="BD294" s="5" t="s">
        <v>9084</v>
      </c>
      <c r="BE294" s="5" t="s">
        <v>7304</v>
      </c>
      <c r="BF294" s="5" t="s">
        <v>7303</v>
      </c>
      <c r="BG294" s="5" t="str">
        <f>HYPERLINK("http://dx.doi.org/10.1136/bmjgh-2021-005542","http://dx.doi.org/10.1136/bmjgh-2021-005542")</f>
        <v>http://dx.doi.org/10.1136/bmjgh-2021-005542</v>
      </c>
      <c r="BH294" s="5" t="s">
        <v>9084</v>
      </c>
      <c r="BI294" s="5" t="s">
        <v>9084</v>
      </c>
      <c r="BJ294" s="5" t="s">
        <v>9084</v>
      </c>
      <c r="BK294" s="5" t="s">
        <v>9084</v>
      </c>
      <c r="BL294" s="5" t="s">
        <v>9084</v>
      </c>
      <c r="BM294" s="5" t="s">
        <v>9084</v>
      </c>
      <c r="BN294" s="5" t="s">
        <v>9084</v>
      </c>
      <c r="BO294" s="5">
        <v>33958393</v>
      </c>
      <c r="BP294" s="5" t="s">
        <v>9084</v>
      </c>
      <c r="BQ294" s="5" t="s">
        <v>9084</v>
      </c>
      <c r="BR294" s="5" t="s">
        <v>9084</v>
      </c>
      <c r="BS294" s="5" t="s">
        <v>9084</v>
      </c>
      <c r="BT294" s="5" t="s">
        <v>9384</v>
      </c>
      <c r="BU294" s="5" t="str">
        <f>HYPERLINK("https%3A%2F%2Fwww.webofscience.com%2Fwos%2Fwoscc%2Ffull-record%2FWOS:000764188700001","View Full Record in Web of Science")</f>
        <v>View Full Record in Web of Science</v>
      </c>
    </row>
    <row r="295" spans="1:73" x14ac:dyDescent="0.35">
      <c r="A295" s="5" t="s">
        <v>11761</v>
      </c>
      <c r="B295" s="5" t="s">
        <v>9095</v>
      </c>
      <c r="C295" s="5" t="s">
        <v>9383</v>
      </c>
      <c r="D295" s="5" t="s">
        <v>9084</v>
      </c>
      <c r="E295" s="5" t="s">
        <v>9084</v>
      </c>
      <c r="F295" s="5" t="s">
        <v>9084</v>
      </c>
      <c r="G295" s="5" t="s">
        <v>9382</v>
      </c>
      <c r="H295" s="5" t="s">
        <v>9084</v>
      </c>
      <c r="I295" s="5" t="s">
        <v>9084</v>
      </c>
      <c r="J295" s="5" t="s">
        <v>6278</v>
      </c>
      <c r="K295" s="5" t="s">
        <v>9381</v>
      </c>
      <c r="L295" s="5" t="s">
        <v>9084</v>
      </c>
      <c r="M295" s="5" t="s">
        <v>9084</v>
      </c>
      <c r="N295" s="5" t="s">
        <v>9084</v>
      </c>
      <c r="O295" s="5" t="s">
        <v>9084</v>
      </c>
      <c r="P295" s="5" t="s">
        <v>9084</v>
      </c>
      <c r="Q295" s="5" t="s">
        <v>9084</v>
      </c>
      <c r="R295" s="5" t="s">
        <v>9084</v>
      </c>
      <c r="S295" s="5" t="s">
        <v>9084</v>
      </c>
      <c r="T295" s="5" t="s">
        <v>9084</v>
      </c>
      <c r="U295" s="5" t="s">
        <v>9084</v>
      </c>
      <c r="V295" s="5" t="s">
        <v>9084</v>
      </c>
      <c r="W295" s="5" t="s">
        <v>9380</v>
      </c>
      <c r="X295" s="5" t="s">
        <v>9084</v>
      </c>
      <c r="Y295" s="5" t="s">
        <v>9084</v>
      </c>
      <c r="Z295" s="5" t="s">
        <v>9084</v>
      </c>
      <c r="AA295" s="5" t="s">
        <v>9084</v>
      </c>
      <c r="AB295" s="5" t="s">
        <v>9084</v>
      </c>
      <c r="AC295" s="5" t="s">
        <v>9379</v>
      </c>
      <c r="AD295" s="5" t="s">
        <v>9084</v>
      </c>
      <c r="AE295" s="5" t="s">
        <v>9084</v>
      </c>
      <c r="AF295" s="5" t="s">
        <v>9084</v>
      </c>
      <c r="AG295" s="5" t="s">
        <v>9084</v>
      </c>
      <c r="AH295" s="5" t="s">
        <v>9084</v>
      </c>
      <c r="AI295" s="5" t="s">
        <v>9084</v>
      </c>
      <c r="AJ295" s="5" t="s">
        <v>9084</v>
      </c>
      <c r="AK295" s="5" t="s">
        <v>9084</v>
      </c>
      <c r="AL295" s="5" t="s">
        <v>9084</v>
      </c>
      <c r="AM295" s="5" t="s">
        <v>9084</v>
      </c>
      <c r="AN295" s="5" t="s">
        <v>9084</v>
      </c>
      <c r="AO295" s="5" t="s">
        <v>9084</v>
      </c>
      <c r="AP295" s="5" t="s">
        <v>9378</v>
      </c>
      <c r="AQ295" s="5" t="s">
        <v>9084</v>
      </c>
      <c r="AR295" s="5" t="s">
        <v>9084</v>
      </c>
      <c r="AS295" s="5" t="s">
        <v>9084</v>
      </c>
      <c r="AT295" s="5" t="s">
        <v>9084</v>
      </c>
      <c r="AU295" s="5" t="s">
        <v>9377</v>
      </c>
      <c r="AV295" s="5">
        <v>2021</v>
      </c>
      <c r="AW295" s="5">
        <v>3</v>
      </c>
      <c r="AX295" s="5" t="s">
        <v>9084</v>
      </c>
      <c r="AY295" s="5" t="s">
        <v>9084</v>
      </c>
      <c r="AZ295" s="5" t="s">
        <v>9084</v>
      </c>
      <c r="BA295" s="5" t="s">
        <v>9084</v>
      </c>
      <c r="BB295" s="5" t="s">
        <v>9084</v>
      </c>
      <c r="BC295" s="5" t="s">
        <v>9084</v>
      </c>
      <c r="BD295" s="5" t="s">
        <v>9084</v>
      </c>
      <c r="BE295" s="5">
        <v>609101</v>
      </c>
      <c r="BF295" s="5" t="s">
        <v>6276</v>
      </c>
      <c r="BG295" s="5" t="str">
        <f>HYPERLINK("http://dx.doi.org/10.3389/fbloc.2020.609101","http://dx.doi.org/10.3389/fbloc.2020.609101")</f>
        <v>http://dx.doi.org/10.3389/fbloc.2020.609101</v>
      </c>
      <c r="BH295" s="5" t="s">
        <v>9084</v>
      </c>
      <c r="BI295" s="5" t="s">
        <v>9084</v>
      </c>
      <c r="BJ295" s="5" t="s">
        <v>9084</v>
      </c>
      <c r="BK295" s="5" t="s">
        <v>9084</v>
      </c>
      <c r="BL295" s="5" t="s">
        <v>9084</v>
      </c>
      <c r="BM295" s="5" t="s">
        <v>9084</v>
      </c>
      <c r="BN295" s="5" t="s">
        <v>9084</v>
      </c>
      <c r="BO295" s="5" t="s">
        <v>9084</v>
      </c>
      <c r="BP295" s="5" t="s">
        <v>9084</v>
      </c>
      <c r="BQ295" s="5" t="s">
        <v>9084</v>
      </c>
      <c r="BR295" s="5" t="s">
        <v>9084</v>
      </c>
      <c r="BS295" s="5" t="s">
        <v>9084</v>
      </c>
      <c r="BT295" s="5" t="s">
        <v>9376</v>
      </c>
      <c r="BU295" s="5" t="str">
        <f>HYPERLINK("https%3A%2F%2Fwww.webofscience.com%2Fwos%2Fwoscc%2Ffull-record%2FWOS:000678211900001","View Full Record in Web of Science")</f>
        <v>View Full Record in Web of Science</v>
      </c>
    </row>
    <row r="296" spans="1:73" x14ac:dyDescent="0.35">
      <c r="A296" s="5" t="s">
        <v>11761</v>
      </c>
      <c r="B296" s="5" t="s">
        <v>9095</v>
      </c>
      <c r="C296" s="5" t="s">
        <v>9375</v>
      </c>
      <c r="D296" s="5" t="s">
        <v>9084</v>
      </c>
      <c r="E296" s="5" t="s">
        <v>9084</v>
      </c>
      <c r="F296" s="5" t="s">
        <v>9084</v>
      </c>
      <c r="G296" s="5" t="s">
        <v>9374</v>
      </c>
      <c r="H296" s="5" t="s">
        <v>9084</v>
      </c>
      <c r="I296" s="5" t="s">
        <v>9084</v>
      </c>
      <c r="J296" s="5" t="s">
        <v>9373</v>
      </c>
      <c r="K296" s="5" t="s">
        <v>9372</v>
      </c>
      <c r="L296" s="5" t="s">
        <v>9084</v>
      </c>
      <c r="M296" s="5" t="s">
        <v>9084</v>
      </c>
      <c r="N296" s="5" t="s">
        <v>9084</v>
      </c>
      <c r="O296" s="5" t="s">
        <v>9084</v>
      </c>
      <c r="P296" s="5" t="s">
        <v>9084</v>
      </c>
      <c r="Q296" s="5" t="s">
        <v>9084</v>
      </c>
      <c r="R296" s="5" t="s">
        <v>9084</v>
      </c>
      <c r="S296" s="5" t="s">
        <v>9084</v>
      </c>
      <c r="T296" s="5" t="s">
        <v>9084</v>
      </c>
      <c r="U296" s="5" t="s">
        <v>9084</v>
      </c>
      <c r="V296" s="5" t="s">
        <v>9084</v>
      </c>
      <c r="W296" s="5" t="s">
        <v>9371</v>
      </c>
      <c r="X296" s="5" t="s">
        <v>9084</v>
      </c>
      <c r="Y296" s="5" t="s">
        <v>9084</v>
      </c>
      <c r="Z296" s="5" t="s">
        <v>9084</v>
      </c>
      <c r="AA296" s="5" t="s">
        <v>9084</v>
      </c>
      <c r="AB296" s="5" t="s">
        <v>9370</v>
      </c>
      <c r="AC296" s="5" t="s">
        <v>9369</v>
      </c>
      <c r="AD296" s="5" t="s">
        <v>9084</v>
      </c>
      <c r="AE296" s="5" t="s">
        <v>9084</v>
      </c>
      <c r="AF296" s="5" t="s">
        <v>9084</v>
      </c>
      <c r="AG296" s="5" t="s">
        <v>9084</v>
      </c>
      <c r="AH296" s="5" t="s">
        <v>9084</v>
      </c>
      <c r="AI296" s="5" t="s">
        <v>9084</v>
      </c>
      <c r="AJ296" s="5" t="s">
        <v>9084</v>
      </c>
      <c r="AK296" s="5" t="s">
        <v>9084</v>
      </c>
      <c r="AL296" s="5" t="s">
        <v>9084</v>
      </c>
      <c r="AM296" s="5" t="s">
        <v>9084</v>
      </c>
      <c r="AN296" s="5" t="s">
        <v>9084</v>
      </c>
      <c r="AO296" s="5" t="s">
        <v>9084</v>
      </c>
      <c r="AP296" s="5" t="s">
        <v>9368</v>
      </c>
      <c r="AQ296" s="5" t="s">
        <v>9084</v>
      </c>
      <c r="AR296" s="5" t="s">
        <v>9084</v>
      </c>
      <c r="AS296" s="5" t="s">
        <v>9084</v>
      </c>
      <c r="AT296" s="5" t="s">
        <v>9084</v>
      </c>
      <c r="AU296" s="5" t="s">
        <v>9084</v>
      </c>
      <c r="AV296" s="5">
        <v>2020</v>
      </c>
      <c r="AW296" s="5">
        <v>15</v>
      </c>
      <c r="AX296" s="5" t="s">
        <v>9084</v>
      </c>
      <c r="AY296" s="5" t="s">
        <v>9084</v>
      </c>
      <c r="AZ296" s="5" t="s">
        <v>9084</v>
      </c>
      <c r="BA296" s="5" t="s">
        <v>9084</v>
      </c>
      <c r="BB296" s="5" t="s">
        <v>9084</v>
      </c>
      <c r="BC296" s="5">
        <v>36</v>
      </c>
      <c r="BD296" s="5">
        <v>55</v>
      </c>
      <c r="BE296" s="5" t="s">
        <v>9084</v>
      </c>
      <c r="BF296" s="5" t="s">
        <v>9367</v>
      </c>
      <c r="BG296" s="5" t="str">
        <f>HYPERLINK("http://dx.doi.org/10.2902/1725-0463.2020.15.art2","http://dx.doi.org/10.2902/1725-0463.2020.15.art2")</f>
        <v>http://dx.doi.org/10.2902/1725-0463.2020.15.art2</v>
      </c>
      <c r="BH296" s="5" t="s">
        <v>9084</v>
      </c>
      <c r="BI296" s="5" t="s">
        <v>9084</v>
      </c>
      <c r="BJ296" s="5" t="s">
        <v>9084</v>
      </c>
      <c r="BK296" s="5" t="s">
        <v>9084</v>
      </c>
      <c r="BL296" s="5" t="s">
        <v>9084</v>
      </c>
      <c r="BM296" s="5" t="s">
        <v>9084</v>
      </c>
      <c r="BN296" s="5" t="s">
        <v>9084</v>
      </c>
      <c r="BO296" s="5" t="s">
        <v>9084</v>
      </c>
      <c r="BP296" s="5" t="s">
        <v>9084</v>
      </c>
      <c r="BQ296" s="5" t="s">
        <v>9084</v>
      </c>
      <c r="BR296" s="5" t="s">
        <v>9084</v>
      </c>
      <c r="BS296" s="5" t="s">
        <v>9084</v>
      </c>
      <c r="BT296" s="5" t="s">
        <v>9366</v>
      </c>
      <c r="BU296" s="5" t="str">
        <f>HYPERLINK("https%3A%2F%2Fwww.webofscience.com%2Fwos%2Fwoscc%2Ffull-record%2FWOS:000598163300001","View Full Record in Web of Science")</f>
        <v>View Full Record in Web of Science</v>
      </c>
    </row>
    <row r="297" spans="1:73" x14ac:dyDescent="0.35">
      <c r="A297" s="5" t="s">
        <v>11761</v>
      </c>
      <c r="B297" s="5" t="s">
        <v>9095</v>
      </c>
      <c r="C297" s="5" t="s">
        <v>9365</v>
      </c>
      <c r="D297" s="5" t="s">
        <v>9084</v>
      </c>
      <c r="E297" s="5" t="s">
        <v>9084</v>
      </c>
      <c r="F297" s="5" t="s">
        <v>9084</v>
      </c>
      <c r="G297" s="5" t="s">
        <v>9364</v>
      </c>
      <c r="H297" s="5" t="s">
        <v>9084</v>
      </c>
      <c r="I297" s="5" t="s">
        <v>9084</v>
      </c>
      <c r="J297" s="5" t="s">
        <v>7169</v>
      </c>
      <c r="K297" s="5" t="s">
        <v>9363</v>
      </c>
      <c r="L297" s="5" t="s">
        <v>9084</v>
      </c>
      <c r="M297" s="5" t="s">
        <v>9084</v>
      </c>
      <c r="N297" s="5" t="s">
        <v>9084</v>
      </c>
      <c r="O297" s="5" t="s">
        <v>9084</v>
      </c>
      <c r="P297" s="5" t="s">
        <v>9084</v>
      </c>
      <c r="Q297" s="5" t="s">
        <v>9084</v>
      </c>
      <c r="R297" s="5" t="s">
        <v>9084</v>
      </c>
      <c r="S297" s="5" t="s">
        <v>9084</v>
      </c>
      <c r="T297" s="5" t="s">
        <v>9084</v>
      </c>
      <c r="U297" s="5" t="s">
        <v>9084</v>
      </c>
      <c r="V297" s="5" t="s">
        <v>9084</v>
      </c>
      <c r="W297" s="5" t="s">
        <v>9362</v>
      </c>
      <c r="X297" s="5" t="s">
        <v>9084</v>
      </c>
      <c r="Y297" s="5" t="s">
        <v>9084</v>
      </c>
      <c r="Z297" s="5" t="s">
        <v>9084</v>
      </c>
      <c r="AA297" s="5" t="s">
        <v>9084</v>
      </c>
      <c r="AB297" s="5" t="s">
        <v>9361</v>
      </c>
      <c r="AC297" s="5" t="s">
        <v>9360</v>
      </c>
      <c r="AD297" s="5" t="s">
        <v>9084</v>
      </c>
      <c r="AE297" s="5" t="s">
        <v>9084</v>
      </c>
      <c r="AF297" s="5" t="s">
        <v>9084</v>
      </c>
      <c r="AG297" s="5" t="s">
        <v>9084</v>
      </c>
      <c r="AH297" s="5" t="s">
        <v>9084</v>
      </c>
      <c r="AI297" s="5" t="s">
        <v>9084</v>
      </c>
      <c r="AJ297" s="5" t="s">
        <v>9084</v>
      </c>
      <c r="AK297" s="5" t="s">
        <v>9084</v>
      </c>
      <c r="AL297" s="5" t="s">
        <v>9084</v>
      </c>
      <c r="AM297" s="5" t="s">
        <v>9084</v>
      </c>
      <c r="AN297" s="5" t="s">
        <v>9084</v>
      </c>
      <c r="AO297" s="5" t="s">
        <v>9084</v>
      </c>
      <c r="AP297" s="5" t="s">
        <v>9084</v>
      </c>
      <c r="AQ297" s="5" t="s">
        <v>9359</v>
      </c>
      <c r="AR297" s="5" t="s">
        <v>9084</v>
      </c>
      <c r="AS297" s="5" t="s">
        <v>9084</v>
      </c>
      <c r="AT297" s="5" t="s">
        <v>9084</v>
      </c>
      <c r="AU297" s="5" t="s">
        <v>9188</v>
      </c>
      <c r="AV297" s="5">
        <v>2020</v>
      </c>
      <c r="AW297" s="5">
        <v>9</v>
      </c>
      <c r="AX297" s="5">
        <v>8</v>
      </c>
      <c r="AY297" s="5" t="s">
        <v>9084</v>
      </c>
      <c r="AZ297" s="5" t="s">
        <v>9084</v>
      </c>
      <c r="BA297" s="5" t="s">
        <v>9084</v>
      </c>
      <c r="BB297" s="5" t="s">
        <v>9084</v>
      </c>
      <c r="BC297" s="5">
        <v>1086</v>
      </c>
      <c r="BD297" s="5">
        <v>1094</v>
      </c>
      <c r="BE297" s="5" t="s">
        <v>9084</v>
      </c>
      <c r="BF297" s="5" t="s">
        <v>7167</v>
      </c>
      <c r="BG297" s="5" t="str">
        <f>HYPERLINK("http://dx.doi.org/10.1021/acsmacrolett.0c00264","http://dx.doi.org/10.1021/acsmacrolett.0c00264")</f>
        <v>http://dx.doi.org/10.1021/acsmacrolett.0c00264</v>
      </c>
      <c r="BH297" s="5" t="s">
        <v>9084</v>
      </c>
      <c r="BI297" s="5" t="s">
        <v>9084</v>
      </c>
      <c r="BJ297" s="5" t="s">
        <v>9084</v>
      </c>
      <c r="BK297" s="5" t="s">
        <v>9084</v>
      </c>
      <c r="BL297" s="5" t="s">
        <v>9084</v>
      </c>
      <c r="BM297" s="5" t="s">
        <v>9084</v>
      </c>
      <c r="BN297" s="5" t="s">
        <v>9084</v>
      </c>
      <c r="BO297" s="5">
        <v>35653211</v>
      </c>
      <c r="BP297" s="5" t="s">
        <v>9084</v>
      </c>
      <c r="BQ297" s="5" t="s">
        <v>9084</v>
      </c>
      <c r="BR297" s="5" t="s">
        <v>9084</v>
      </c>
      <c r="BS297" s="5" t="s">
        <v>9084</v>
      </c>
      <c r="BT297" s="5" t="s">
        <v>9358</v>
      </c>
      <c r="BU297" s="5" t="str">
        <f>HYPERLINK("https%3A%2F%2Fwww.webofscience.com%2Fwos%2Fwoscc%2Ffull-record%2FWOS:000563026400002","View Full Record in Web of Science")</f>
        <v>View Full Record in Web of Science</v>
      </c>
    </row>
    <row r="298" spans="1:73" x14ac:dyDescent="0.35">
      <c r="A298" s="5" t="s">
        <v>11761</v>
      </c>
      <c r="B298" s="5" t="s">
        <v>9095</v>
      </c>
      <c r="C298" s="5" t="s">
        <v>9357</v>
      </c>
      <c r="D298" s="5" t="s">
        <v>9084</v>
      </c>
      <c r="E298" s="5" t="s">
        <v>9084</v>
      </c>
      <c r="F298" s="5" t="s">
        <v>9084</v>
      </c>
      <c r="G298" s="5" t="s">
        <v>9356</v>
      </c>
      <c r="H298" s="5" t="s">
        <v>9084</v>
      </c>
      <c r="I298" s="5" t="s">
        <v>9084</v>
      </c>
      <c r="J298" s="5" t="s">
        <v>6681</v>
      </c>
      <c r="K298" s="5" t="s">
        <v>9355</v>
      </c>
      <c r="L298" s="5" t="s">
        <v>9084</v>
      </c>
      <c r="M298" s="5" t="s">
        <v>9084</v>
      </c>
      <c r="N298" s="5" t="s">
        <v>9084</v>
      </c>
      <c r="O298" s="5" t="s">
        <v>9084</v>
      </c>
      <c r="P298" s="5" t="s">
        <v>9084</v>
      </c>
      <c r="Q298" s="5" t="s">
        <v>9084</v>
      </c>
      <c r="R298" s="5" t="s">
        <v>9084</v>
      </c>
      <c r="S298" s="5" t="s">
        <v>9084</v>
      </c>
      <c r="T298" s="5" t="s">
        <v>9084</v>
      </c>
      <c r="U298" s="5" t="s">
        <v>9084</v>
      </c>
      <c r="V298" s="5" t="s">
        <v>9084</v>
      </c>
      <c r="W298" s="5" t="s">
        <v>9354</v>
      </c>
      <c r="X298" s="5" t="s">
        <v>9084</v>
      </c>
      <c r="Y298" s="5" t="s">
        <v>9084</v>
      </c>
      <c r="Z298" s="5" t="s">
        <v>9084</v>
      </c>
      <c r="AA298" s="5" t="s">
        <v>9084</v>
      </c>
      <c r="AB298" s="5" t="s">
        <v>9353</v>
      </c>
      <c r="AC298" s="5" t="s">
        <v>9352</v>
      </c>
      <c r="AD298" s="5" t="s">
        <v>9084</v>
      </c>
      <c r="AE298" s="5" t="s">
        <v>9084</v>
      </c>
      <c r="AF298" s="5" t="s">
        <v>9084</v>
      </c>
      <c r="AG298" s="5" t="s">
        <v>9084</v>
      </c>
      <c r="AH298" s="5" t="s">
        <v>9084</v>
      </c>
      <c r="AI298" s="5" t="s">
        <v>9084</v>
      </c>
      <c r="AJ298" s="5" t="s">
        <v>9084</v>
      </c>
      <c r="AK298" s="5" t="s">
        <v>9084</v>
      </c>
      <c r="AL298" s="5" t="s">
        <v>9084</v>
      </c>
      <c r="AM298" s="5" t="s">
        <v>9084</v>
      </c>
      <c r="AN298" s="5" t="s">
        <v>9084</v>
      </c>
      <c r="AO298" s="5" t="s">
        <v>9084</v>
      </c>
      <c r="AP298" s="5" t="s">
        <v>9351</v>
      </c>
      <c r="AQ298" s="5" t="s">
        <v>9084</v>
      </c>
      <c r="AR298" s="5" t="s">
        <v>9084</v>
      </c>
      <c r="AS298" s="5" t="s">
        <v>9084</v>
      </c>
      <c r="AT298" s="5" t="s">
        <v>9084</v>
      </c>
      <c r="AU298" s="5" t="s">
        <v>9084</v>
      </c>
      <c r="AV298" s="5">
        <v>2021</v>
      </c>
      <c r="AW298" s="5">
        <v>5</v>
      </c>
      <c r="AX298" s="5" t="s">
        <v>9084</v>
      </c>
      <c r="AY298" s="5" t="s">
        <v>9084</v>
      </c>
      <c r="AZ298" s="5" t="s">
        <v>9084</v>
      </c>
      <c r="BA298" s="5" t="s">
        <v>9084</v>
      </c>
      <c r="BB298" s="5" t="s">
        <v>9084</v>
      </c>
      <c r="BC298" s="5">
        <v>1034</v>
      </c>
      <c r="BD298" s="5">
        <v>1043</v>
      </c>
      <c r="BE298" s="5" t="s">
        <v>9084</v>
      </c>
      <c r="BF298" s="5" t="s">
        <v>6679</v>
      </c>
      <c r="BG298" s="5" t="str">
        <f>HYPERLINK("http://dx.doi.org/10.1200/CCI.21.00075","http://dx.doi.org/10.1200/CCI.21.00075")</f>
        <v>http://dx.doi.org/10.1200/CCI.21.00075</v>
      </c>
      <c r="BH298" s="5" t="s">
        <v>9084</v>
      </c>
      <c r="BI298" s="5" t="s">
        <v>9084</v>
      </c>
      <c r="BJ298" s="5" t="s">
        <v>9084</v>
      </c>
      <c r="BK298" s="5" t="s">
        <v>9084</v>
      </c>
      <c r="BL298" s="5" t="s">
        <v>9084</v>
      </c>
      <c r="BM298" s="5" t="s">
        <v>9084</v>
      </c>
      <c r="BN298" s="5" t="s">
        <v>9084</v>
      </c>
      <c r="BO298" s="5">
        <v>34662145</v>
      </c>
      <c r="BP298" s="5" t="s">
        <v>9084</v>
      </c>
      <c r="BQ298" s="5" t="s">
        <v>9084</v>
      </c>
      <c r="BR298" s="5" t="s">
        <v>9084</v>
      </c>
      <c r="BS298" s="5" t="s">
        <v>9084</v>
      </c>
      <c r="BT298" s="5" t="s">
        <v>9350</v>
      </c>
      <c r="BU298" s="5" t="str">
        <f>HYPERLINK("https%3A%2F%2Fwww.webofscience.com%2Fwos%2Fwoscc%2Ffull-record%2FWOS:000838577700030","View Full Record in Web of Science")</f>
        <v>View Full Record in Web of Science</v>
      </c>
    </row>
    <row r="299" spans="1:73" x14ac:dyDescent="0.35">
      <c r="A299" s="5" t="s">
        <v>11761</v>
      </c>
      <c r="B299" s="5" t="s">
        <v>9095</v>
      </c>
      <c r="C299" s="5" t="s">
        <v>9349</v>
      </c>
      <c r="D299" s="5" t="s">
        <v>9084</v>
      </c>
      <c r="E299" s="5" t="s">
        <v>9084</v>
      </c>
      <c r="F299" s="5" t="s">
        <v>9084</v>
      </c>
      <c r="G299" s="5" t="s">
        <v>9348</v>
      </c>
      <c r="H299" s="5" t="s">
        <v>9084</v>
      </c>
      <c r="I299" s="5" t="s">
        <v>9084</v>
      </c>
      <c r="J299" s="5" t="s">
        <v>1207</v>
      </c>
      <c r="K299" s="5" t="s">
        <v>9277</v>
      </c>
      <c r="L299" s="5" t="s">
        <v>9084</v>
      </c>
      <c r="M299" s="5" t="s">
        <v>9084</v>
      </c>
      <c r="N299" s="5" t="s">
        <v>9084</v>
      </c>
      <c r="O299" s="5" t="s">
        <v>9084</v>
      </c>
      <c r="P299" s="5" t="s">
        <v>9084</v>
      </c>
      <c r="Q299" s="5" t="s">
        <v>9084</v>
      </c>
      <c r="R299" s="5" t="s">
        <v>9084</v>
      </c>
      <c r="S299" s="5" t="s">
        <v>9084</v>
      </c>
      <c r="T299" s="5" t="s">
        <v>9084</v>
      </c>
      <c r="U299" s="5" t="s">
        <v>9084</v>
      </c>
      <c r="V299" s="5" t="s">
        <v>9084</v>
      </c>
      <c r="W299" s="5" t="s">
        <v>9347</v>
      </c>
      <c r="X299" s="5" t="s">
        <v>9084</v>
      </c>
      <c r="Y299" s="5" t="s">
        <v>9084</v>
      </c>
      <c r="Z299" s="5" t="s">
        <v>9084</v>
      </c>
      <c r="AA299" s="5" t="s">
        <v>9084</v>
      </c>
      <c r="AB299" s="5" t="s">
        <v>9346</v>
      </c>
      <c r="AC299" s="5" t="s">
        <v>9345</v>
      </c>
      <c r="AD299" s="5" t="s">
        <v>9084</v>
      </c>
      <c r="AE299" s="5" t="s">
        <v>9084</v>
      </c>
      <c r="AF299" s="5" t="s">
        <v>9084</v>
      </c>
      <c r="AG299" s="5" t="s">
        <v>9084</v>
      </c>
      <c r="AH299" s="5" t="s">
        <v>9084</v>
      </c>
      <c r="AI299" s="5" t="s">
        <v>9084</v>
      </c>
      <c r="AJ299" s="5" t="s">
        <v>9084</v>
      </c>
      <c r="AK299" s="5" t="s">
        <v>9084</v>
      </c>
      <c r="AL299" s="5" t="s">
        <v>9084</v>
      </c>
      <c r="AM299" s="5" t="s">
        <v>9084</v>
      </c>
      <c r="AN299" s="5" t="s">
        <v>9084</v>
      </c>
      <c r="AO299" s="5" t="s">
        <v>9084</v>
      </c>
      <c r="AP299" s="5" t="s">
        <v>9273</v>
      </c>
      <c r="AQ299" s="5" t="s">
        <v>9272</v>
      </c>
      <c r="AR299" s="5" t="s">
        <v>9084</v>
      </c>
      <c r="AS299" s="5" t="s">
        <v>9084</v>
      </c>
      <c r="AT299" s="5" t="s">
        <v>9084</v>
      </c>
      <c r="AU299" s="5" t="s">
        <v>9344</v>
      </c>
      <c r="AV299" s="5">
        <v>2021</v>
      </c>
      <c r="AW299" s="5">
        <v>298</v>
      </c>
      <c r="AX299" s="5" t="s">
        <v>9084</v>
      </c>
      <c r="AY299" s="5" t="s">
        <v>9084</v>
      </c>
      <c r="AZ299" s="5" t="s">
        <v>9084</v>
      </c>
      <c r="BA299" s="5" t="s">
        <v>9084</v>
      </c>
      <c r="BB299" s="5" t="s">
        <v>9084</v>
      </c>
      <c r="BC299" s="5" t="s">
        <v>9084</v>
      </c>
      <c r="BD299" s="5" t="s">
        <v>9084</v>
      </c>
      <c r="BE299" s="5">
        <v>108291</v>
      </c>
      <c r="BF299" s="5" t="s">
        <v>7134</v>
      </c>
      <c r="BG299" s="5" t="str">
        <f>HYPERLINK("http://dx.doi.org/10.1016/j.agrformet.2020.108291","http://dx.doi.org/10.1016/j.agrformet.2020.108291")</f>
        <v>http://dx.doi.org/10.1016/j.agrformet.2020.108291</v>
      </c>
      <c r="BH299" s="5" t="s">
        <v>9084</v>
      </c>
      <c r="BI299" s="5" t="s">
        <v>9343</v>
      </c>
      <c r="BJ299" s="5" t="s">
        <v>9084</v>
      </c>
      <c r="BK299" s="5" t="s">
        <v>9084</v>
      </c>
      <c r="BL299" s="5" t="s">
        <v>9084</v>
      </c>
      <c r="BM299" s="5" t="s">
        <v>9084</v>
      </c>
      <c r="BN299" s="5" t="s">
        <v>9084</v>
      </c>
      <c r="BO299" s="5" t="s">
        <v>9084</v>
      </c>
      <c r="BP299" s="5" t="s">
        <v>9084</v>
      </c>
      <c r="BQ299" s="5" t="s">
        <v>9084</v>
      </c>
      <c r="BR299" s="5" t="s">
        <v>9084</v>
      </c>
      <c r="BS299" s="5" t="s">
        <v>9084</v>
      </c>
      <c r="BT299" s="5" t="s">
        <v>9342</v>
      </c>
      <c r="BU299" s="5" t="str">
        <f>HYPERLINK("https%3A%2F%2Fwww.webofscience.com%2Fwos%2Fwoscc%2Ffull-record%2FWOS:000610797100013","View Full Record in Web of Science")</f>
        <v>View Full Record in Web of Science</v>
      </c>
    </row>
    <row r="300" spans="1:73" x14ac:dyDescent="0.35">
      <c r="A300" s="5" t="s">
        <v>11761</v>
      </c>
      <c r="B300" s="5" t="s">
        <v>9095</v>
      </c>
      <c r="C300" s="5" t="s">
        <v>9341</v>
      </c>
      <c r="D300" s="5" t="s">
        <v>9084</v>
      </c>
      <c r="E300" s="5" t="s">
        <v>9084</v>
      </c>
      <c r="F300" s="5" t="s">
        <v>9084</v>
      </c>
      <c r="G300" s="5" t="s">
        <v>9340</v>
      </c>
      <c r="H300" s="5" t="s">
        <v>9084</v>
      </c>
      <c r="I300" s="5" t="s">
        <v>9084</v>
      </c>
      <c r="J300" s="5" t="s">
        <v>9339</v>
      </c>
      <c r="K300" s="5" t="s">
        <v>9338</v>
      </c>
      <c r="L300" s="5" t="s">
        <v>9084</v>
      </c>
      <c r="M300" s="5" t="s">
        <v>9084</v>
      </c>
      <c r="N300" s="5" t="s">
        <v>9084</v>
      </c>
      <c r="O300" s="5" t="s">
        <v>9084</v>
      </c>
      <c r="P300" s="5" t="s">
        <v>9084</v>
      </c>
      <c r="Q300" s="5" t="s">
        <v>9084</v>
      </c>
      <c r="R300" s="5" t="s">
        <v>9084</v>
      </c>
      <c r="S300" s="5" t="s">
        <v>9084</v>
      </c>
      <c r="T300" s="5" t="s">
        <v>9084</v>
      </c>
      <c r="U300" s="5" t="s">
        <v>9084</v>
      </c>
      <c r="V300" s="5" t="s">
        <v>9084</v>
      </c>
      <c r="W300" s="5" t="s">
        <v>9337</v>
      </c>
      <c r="X300" s="5" t="s">
        <v>9084</v>
      </c>
      <c r="Y300" s="5" t="s">
        <v>9084</v>
      </c>
      <c r="Z300" s="5" t="s">
        <v>9084</v>
      </c>
      <c r="AA300" s="5" t="s">
        <v>9084</v>
      </c>
      <c r="AB300" s="5" t="s">
        <v>9084</v>
      </c>
      <c r="AC300" s="5" t="s">
        <v>9084</v>
      </c>
      <c r="AD300" s="5" t="s">
        <v>9084</v>
      </c>
      <c r="AE300" s="5" t="s">
        <v>9084</v>
      </c>
      <c r="AF300" s="5" t="s">
        <v>9084</v>
      </c>
      <c r="AG300" s="5" t="s">
        <v>9084</v>
      </c>
      <c r="AH300" s="5" t="s">
        <v>9084</v>
      </c>
      <c r="AI300" s="5" t="s">
        <v>9084</v>
      </c>
      <c r="AJ300" s="5" t="s">
        <v>9084</v>
      </c>
      <c r="AK300" s="5" t="s">
        <v>9084</v>
      </c>
      <c r="AL300" s="5" t="s">
        <v>9084</v>
      </c>
      <c r="AM300" s="5" t="s">
        <v>9084</v>
      </c>
      <c r="AN300" s="5" t="s">
        <v>9084</v>
      </c>
      <c r="AO300" s="5" t="s">
        <v>9084</v>
      </c>
      <c r="AP300" s="5" t="s">
        <v>9336</v>
      </c>
      <c r="AQ300" s="5" t="s">
        <v>9335</v>
      </c>
      <c r="AR300" s="5" t="s">
        <v>9084</v>
      </c>
      <c r="AS300" s="5" t="s">
        <v>9084</v>
      </c>
      <c r="AT300" s="5" t="s">
        <v>9084</v>
      </c>
      <c r="AU300" s="5" t="s">
        <v>9334</v>
      </c>
      <c r="AV300" s="5">
        <v>2018</v>
      </c>
      <c r="AW300" s="5">
        <v>28</v>
      </c>
      <c r="AX300" s="5">
        <v>1</v>
      </c>
      <c r="AY300" s="5" t="s">
        <v>9084</v>
      </c>
      <c r="AZ300" s="5" t="s">
        <v>9084</v>
      </c>
      <c r="BA300" s="5" t="s">
        <v>9084</v>
      </c>
      <c r="BB300" s="5" t="s">
        <v>9084</v>
      </c>
      <c r="BC300" s="5">
        <v>109</v>
      </c>
      <c r="BD300" s="5">
        <v>123</v>
      </c>
      <c r="BE300" s="5" t="s">
        <v>9084</v>
      </c>
      <c r="BF300" s="5" t="s">
        <v>6358</v>
      </c>
      <c r="BG300" s="5" t="str">
        <f>HYPERLINK("http://dx.doi.org/10.1007/s11442-018-1462-4","http://dx.doi.org/10.1007/s11442-018-1462-4")</f>
        <v>http://dx.doi.org/10.1007/s11442-018-1462-4</v>
      </c>
      <c r="BH300" s="5" t="s">
        <v>9084</v>
      </c>
      <c r="BI300" s="5" t="s">
        <v>9084</v>
      </c>
      <c r="BJ300" s="5" t="s">
        <v>9084</v>
      </c>
      <c r="BK300" s="5" t="s">
        <v>9084</v>
      </c>
      <c r="BL300" s="5" t="s">
        <v>9084</v>
      </c>
      <c r="BM300" s="5" t="s">
        <v>9084</v>
      </c>
      <c r="BN300" s="5" t="s">
        <v>9084</v>
      </c>
      <c r="BO300" s="5" t="s">
        <v>9084</v>
      </c>
      <c r="BP300" s="5" t="s">
        <v>9084</v>
      </c>
      <c r="BQ300" s="5" t="s">
        <v>9084</v>
      </c>
      <c r="BR300" s="5" t="s">
        <v>9084</v>
      </c>
      <c r="BS300" s="5" t="s">
        <v>9084</v>
      </c>
      <c r="BT300" s="5" t="s">
        <v>9333</v>
      </c>
      <c r="BU300" s="5" t="str">
        <f>HYPERLINK("https%3A%2F%2Fwww.webofscience.com%2Fwos%2Fwoscc%2Ffull-record%2FWOS:000418823600008","View Full Record in Web of Science")</f>
        <v>View Full Record in Web of Science</v>
      </c>
    </row>
    <row r="301" spans="1:73" x14ac:dyDescent="0.35">
      <c r="A301" s="5" t="s">
        <v>11761</v>
      </c>
      <c r="B301" s="5" t="s">
        <v>9095</v>
      </c>
      <c r="C301" s="5" t="s">
        <v>9332</v>
      </c>
      <c r="D301" s="5" t="s">
        <v>9084</v>
      </c>
      <c r="E301" s="5" t="s">
        <v>9084</v>
      </c>
      <c r="F301" s="5" t="s">
        <v>9084</v>
      </c>
      <c r="G301" s="5" t="s">
        <v>9331</v>
      </c>
      <c r="H301" s="5" t="s">
        <v>9084</v>
      </c>
      <c r="I301" s="5" t="s">
        <v>9084</v>
      </c>
      <c r="J301" s="5" t="s">
        <v>8766</v>
      </c>
      <c r="K301" s="5" t="s">
        <v>9330</v>
      </c>
      <c r="L301" s="5" t="s">
        <v>9084</v>
      </c>
      <c r="M301" s="5" t="s">
        <v>9084</v>
      </c>
      <c r="N301" s="5" t="s">
        <v>9084</v>
      </c>
      <c r="O301" s="5" t="s">
        <v>9084</v>
      </c>
      <c r="P301" s="5" t="s">
        <v>9084</v>
      </c>
      <c r="Q301" s="5" t="s">
        <v>9084</v>
      </c>
      <c r="R301" s="5" t="s">
        <v>9084</v>
      </c>
      <c r="S301" s="5" t="s">
        <v>9084</v>
      </c>
      <c r="T301" s="5" t="s">
        <v>9084</v>
      </c>
      <c r="U301" s="5" t="s">
        <v>9084</v>
      </c>
      <c r="V301" s="5" t="s">
        <v>9084</v>
      </c>
      <c r="W301" s="5" t="s">
        <v>9329</v>
      </c>
      <c r="X301" s="5" t="s">
        <v>9084</v>
      </c>
      <c r="Y301" s="5" t="s">
        <v>9084</v>
      </c>
      <c r="Z301" s="5" t="s">
        <v>9084</v>
      </c>
      <c r="AA301" s="5" t="s">
        <v>9084</v>
      </c>
      <c r="AB301" s="5" t="s">
        <v>9084</v>
      </c>
      <c r="AC301" s="5" t="s">
        <v>9084</v>
      </c>
      <c r="AD301" s="5" t="s">
        <v>9084</v>
      </c>
      <c r="AE301" s="5" t="s">
        <v>9084</v>
      </c>
      <c r="AF301" s="5" t="s">
        <v>9084</v>
      </c>
      <c r="AG301" s="5" t="s">
        <v>9084</v>
      </c>
      <c r="AH301" s="5" t="s">
        <v>9084</v>
      </c>
      <c r="AI301" s="5" t="s">
        <v>9084</v>
      </c>
      <c r="AJ301" s="5" t="s">
        <v>9084</v>
      </c>
      <c r="AK301" s="5" t="s">
        <v>9084</v>
      </c>
      <c r="AL301" s="5" t="s">
        <v>9084</v>
      </c>
      <c r="AM301" s="5" t="s">
        <v>9084</v>
      </c>
      <c r="AN301" s="5" t="s">
        <v>9084</v>
      </c>
      <c r="AO301" s="5" t="s">
        <v>9084</v>
      </c>
      <c r="AP301" s="5" t="s">
        <v>9328</v>
      </c>
      <c r="AQ301" s="5" t="s">
        <v>9327</v>
      </c>
      <c r="AR301" s="5" t="s">
        <v>9084</v>
      </c>
      <c r="AS301" s="5" t="s">
        <v>9084</v>
      </c>
      <c r="AT301" s="5" t="s">
        <v>9084</v>
      </c>
      <c r="AU301" s="5" t="s">
        <v>9326</v>
      </c>
      <c r="AV301" s="5">
        <v>2024</v>
      </c>
      <c r="AW301" s="5" t="s">
        <v>9084</v>
      </c>
      <c r="AX301" s="5" t="s">
        <v>9084</v>
      </c>
      <c r="AY301" s="5" t="s">
        <v>9084</v>
      </c>
      <c r="AZ301" s="5" t="s">
        <v>9084</v>
      </c>
      <c r="BA301" s="5" t="s">
        <v>9084</v>
      </c>
      <c r="BB301" s="5" t="s">
        <v>9084</v>
      </c>
      <c r="BC301" s="5" t="s">
        <v>9084</v>
      </c>
      <c r="BD301" s="5" t="s">
        <v>9084</v>
      </c>
      <c r="BE301" s="5" t="s">
        <v>9084</v>
      </c>
      <c r="BF301" s="5" t="s">
        <v>8763</v>
      </c>
      <c r="BG301" s="5" t="str">
        <f>HYPERLINK("http://dx.doi.org/10.1007/s00338-024-02606-5","http://dx.doi.org/10.1007/s00338-024-02606-5")</f>
        <v>http://dx.doi.org/10.1007/s00338-024-02606-5</v>
      </c>
      <c r="BH301" s="5" t="s">
        <v>9084</v>
      </c>
      <c r="BI301" s="5" t="s">
        <v>9325</v>
      </c>
      <c r="BJ301" s="5" t="s">
        <v>9084</v>
      </c>
      <c r="BK301" s="5" t="s">
        <v>9084</v>
      </c>
      <c r="BL301" s="5" t="s">
        <v>9084</v>
      </c>
      <c r="BM301" s="5" t="s">
        <v>9084</v>
      </c>
      <c r="BN301" s="5" t="s">
        <v>9084</v>
      </c>
      <c r="BO301" s="5" t="s">
        <v>9084</v>
      </c>
      <c r="BP301" s="5" t="s">
        <v>9084</v>
      </c>
      <c r="BQ301" s="5" t="s">
        <v>9084</v>
      </c>
      <c r="BR301" s="5" t="s">
        <v>9084</v>
      </c>
      <c r="BS301" s="5" t="s">
        <v>9084</v>
      </c>
      <c r="BT301" s="5" t="s">
        <v>9324</v>
      </c>
      <c r="BU301" s="5" t="str">
        <f>HYPERLINK("https%3A%2F%2Fwww.webofscience.com%2Fwos%2Fwoscc%2Ffull-record%2FWOS:001385312900001","View Full Record in Web of Science")</f>
        <v>View Full Record in Web of Science</v>
      </c>
    </row>
    <row r="302" spans="1:73" x14ac:dyDescent="0.35">
      <c r="A302" s="5" t="s">
        <v>11761</v>
      </c>
      <c r="B302" s="5" t="s">
        <v>9095</v>
      </c>
      <c r="C302" s="5" t="s">
        <v>9323</v>
      </c>
      <c r="D302" s="5" t="s">
        <v>9084</v>
      </c>
      <c r="E302" s="5" t="s">
        <v>9084</v>
      </c>
      <c r="F302" s="5" t="s">
        <v>9084</v>
      </c>
      <c r="G302" s="5" t="s">
        <v>9322</v>
      </c>
      <c r="H302" s="5" t="s">
        <v>9084</v>
      </c>
      <c r="I302" s="5" t="s">
        <v>9084</v>
      </c>
      <c r="J302" s="5" t="s">
        <v>7178</v>
      </c>
      <c r="K302" s="5" t="s">
        <v>9321</v>
      </c>
      <c r="L302" s="5" t="s">
        <v>9084</v>
      </c>
      <c r="M302" s="5" t="s">
        <v>9084</v>
      </c>
      <c r="N302" s="5" t="s">
        <v>9084</v>
      </c>
      <c r="O302" s="5" t="s">
        <v>9084</v>
      </c>
      <c r="P302" s="5" t="s">
        <v>9084</v>
      </c>
      <c r="Q302" s="5" t="s">
        <v>9084</v>
      </c>
      <c r="R302" s="5" t="s">
        <v>9084</v>
      </c>
      <c r="S302" s="5" t="s">
        <v>9084</v>
      </c>
      <c r="T302" s="5" t="s">
        <v>9084</v>
      </c>
      <c r="U302" s="5" t="s">
        <v>9084</v>
      </c>
      <c r="V302" s="5" t="s">
        <v>9084</v>
      </c>
      <c r="W302" s="5" t="s">
        <v>9320</v>
      </c>
      <c r="X302" s="5" t="s">
        <v>9084</v>
      </c>
      <c r="Y302" s="5" t="s">
        <v>9084</v>
      </c>
      <c r="Z302" s="5" t="s">
        <v>9084</v>
      </c>
      <c r="AA302" s="5" t="s">
        <v>9084</v>
      </c>
      <c r="AB302" s="5" t="s">
        <v>9319</v>
      </c>
      <c r="AC302" s="5" t="s">
        <v>9318</v>
      </c>
      <c r="AD302" s="5" t="s">
        <v>9084</v>
      </c>
      <c r="AE302" s="5" t="s">
        <v>9084</v>
      </c>
      <c r="AF302" s="5" t="s">
        <v>9084</v>
      </c>
      <c r="AG302" s="5" t="s">
        <v>9084</v>
      </c>
      <c r="AH302" s="5" t="s">
        <v>9084</v>
      </c>
      <c r="AI302" s="5" t="s">
        <v>9084</v>
      </c>
      <c r="AJ302" s="5" t="s">
        <v>9084</v>
      </c>
      <c r="AK302" s="5" t="s">
        <v>9084</v>
      </c>
      <c r="AL302" s="5" t="s">
        <v>9084</v>
      </c>
      <c r="AM302" s="5" t="s">
        <v>9084</v>
      </c>
      <c r="AN302" s="5" t="s">
        <v>9084</v>
      </c>
      <c r="AO302" s="5" t="s">
        <v>9084</v>
      </c>
      <c r="AP302" s="5" t="s">
        <v>9317</v>
      </c>
      <c r="AQ302" s="5" t="s">
        <v>9316</v>
      </c>
      <c r="AR302" s="5" t="s">
        <v>9084</v>
      </c>
      <c r="AS302" s="5" t="s">
        <v>9084</v>
      </c>
      <c r="AT302" s="5" t="s">
        <v>9084</v>
      </c>
      <c r="AU302" s="5" t="s">
        <v>9315</v>
      </c>
      <c r="AV302" s="5">
        <v>2021</v>
      </c>
      <c r="AW302" s="5" t="s">
        <v>9084</v>
      </c>
      <c r="AX302" s="5" t="s">
        <v>9084</v>
      </c>
      <c r="AY302" s="5" t="s">
        <v>9084</v>
      </c>
      <c r="AZ302" s="5" t="s">
        <v>9084</v>
      </c>
      <c r="BA302" s="5" t="s">
        <v>9084</v>
      </c>
      <c r="BB302" s="5" t="s">
        <v>9084</v>
      </c>
      <c r="BC302" s="5" t="s">
        <v>9084</v>
      </c>
      <c r="BD302" s="5" t="s">
        <v>9084</v>
      </c>
      <c r="BE302" s="5" t="s">
        <v>9314</v>
      </c>
      <c r="BF302" s="5" t="s">
        <v>9313</v>
      </c>
      <c r="BG302" s="5" t="str">
        <f>HYPERLINK("http://dx.doi.org/10.3158/utlj-2020-0136","http://dx.doi.org/10.3158/utlj-2020-0136")</f>
        <v>http://dx.doi.org/10.3158/utlj-2020-0136</v>
      </c>
      <c r="BH302" s="5" t="s">
        <v>9084</v>
      </c>
      <c r="BI302" s="5" t="s">
        <v>9312</v>
      </c>
      <c r="BJ302" s="5" t="s">
        <v>9084</v>
      </c>
      <c r="BK302" s="5" t="s">
        <v>9084</v>
      </c>
      <c r="BL302" s="5" t="s">
        <v>9084</v>
      </c>
      <c r="BM302" s="5" t="s">
        <v>9084</v>
      </c>
      <c r="BN302" s="5" t="s">
        <v>9084</v>
      </c>
      <c r="BO302" s="5" t="s">
        <v>9084</v>
      </c>
      <c r="BP302" s="5" t="s">
        <v>9084</v>
      </c>
      <c r="BQ302" s="5" t="s">
        <v>9084</v>
      </c>
      <c r="BR302" s="5" t="s">
        <v>9084</v>
      </c>
      <c r="BS302" s="5" t="s">
        <v>9084</v>
      </c>
      <c r="BT302" s="5" t="s">
        <v>9311</v>
      </c>
      <c r="BU302" s="5" t="str">
        <f>HYPERLINK("https%3A%2F%2Fwww.webofscience.com%2Fwos%2Fwoscc%2Ffull-record%2FWOS:000730794600001","View Full Record in Web of Science")</f>
        <v>View Full Record in Web of Science</v>
      </c>
    </row>
    <row r="303" spans="1:73" x14ac:dyDescent="0.35">
      <c r="A303" s="5" t="s">
        <v>11761</v>
      </c>
      <c r="B303" s="5" t="s">
        <v>9095</v>
      </c>
      <c r="C303" s="5" t="s">
        <v>9310</v>
      </c>
      <c r="D303" s="5" t="s">
        <v>9084</v>
      </c>
      <c r="E303" s="5" t="s">
        <v>9084</v>
      </c>
      <c r="F303" s="5" t="s">
        <v>9084</v>
      </c>
      <c r="G303" s="5" t="s">
        <v>9309</v>
      </c>
      <c r="H303" s="5" t="s">
        <v>9084</v>
      </c>
      <c r="I303" s="5" t="s">
        <v>9084</v>
      </c>
      <c r="J303" s="5" t="s">
        <v>9308</v>
      </c>
      <c r="K303" s="5" t="s">
        <v>9307</v>
      </c>
      <c r="L303" s="5" t="s">
        <v>9084</v>
      </c>
      <c r="M303" s="5" t="s">
        <v>9084</v>
      </c>
      <c r="N303" s="5" t="s">
        <v>9084</v>
      </c>
      <c r="O303" s="5" t="s">
        <v>9084</v>
      </c>
      <c r="P303" s="5" t="s">
        <v>9084</v>
      </c>
      <c r="Q303" s="5" t="s">
        <v>9084</v>
      </c>
      <c r="R303" s="5" t="s">
        <v>9084</v>
      </c>
      <c r="S303" s="5" t="s">
        <v>9084</v>
      </c>
      <c r="T303" s="5" t="s">
        <v>9084</v>
      </c>
      <c r="U303" s="5" t="s">
        <v>9084</v>
      </c>
      <c r="V303" s="5" t="s">
        <v>9084</v>
      </c>
      <c r="W303" s="5" t="s">
        <v>9306</v>
      </c>
      <c r="X303" s="5" t="s">
        <v>9084</v>
      </c>
      <c r="Y303" s="5" t="s">
        <v>9084</v>
      </c>
      <c r="Z303" s="5" t="s">
        <v>9084</v>
      </c>
      <c r="AA303" s="5" t="s">
        <v>9084</v>
      </c>
      <c r="AB303" s="5" t="s">
        <v>9305</v>
      </c>
      <c r="AC303" s="5" t="s">
        <v>9304</v>
      </c>
      <c r="AD303" s="5" t="s">
        <v>9084</v>
      </c>
      <c r="AE303" s="5" t="s">
        <v>9084</v>
      </c>
      <c r="AF303" s="5" t="s">
        <v>9084</v>
      </c>
      <c r="AG303" s="5" t="s">
        <v>9084</v>
      </c>
      <c r="AH303" s="5" t="s">
        <v>9084</v>
      </c>
      <c r="AI303" s="5" t="s">
        <v>9084</v>
      </c>
      <c r="AJ303" s="5" t="s">
        <v>9084</v>
      </c>
      <c r="AK303" s="5" t="s">
        <v>9084</v>
      </c>
      <c r="AL303" s="5" t="s">
        <v>9084</v>
      </c>
      <c r="AM303" s="5" t="s">
        <v>9084</v>
      </c>
      <c r="AN303" s="5" t="s">
        <v>9084</v>
      </c>
      <c r="AO303" s="5" t="s">
        <v>9084</v>
      </c>
      <c r="AP303" s="5" t="s">
        <v>9084</v>
      </c>
      <c r="AQ303" s="5" t="s">
        <v>9303</v>
      </c>
      <c r="AR303" s="5" t="s">
        <v>9084</v>
      </c>
      <c r="AS303" s="5" t="s">
        <v>9084</v>
      </c>
      <c r="AT303" s="5" t="s">
        <v>9084</v>
      </c>
      <c r="AU303" s="5" t="s">
        <v>9302</v>
      </c>
      <c r="AV303" s="5">
        <v>2024</v>
      </c>
      <c r="AW303" s="5">
        <v>24</v>
      </c>
      <c r="AX303" s="5">
        <v>12</v>
      </c>
      <c r="AY303" s="5" t="s">
        <v>9084</v>
      </c>
      <c r="AZ303" s="5" t="s">
        <v>9084</v>
      </c>
      <c r="BA303" s="5" t="s">
        <v>9084</v>
      </c>
      <c r="BB303" s="5" t="s">
        <v>9084</v>
      </c>
      <c r="BC303" s="5" t="s">
        <v>9084</v>
      </c>
      <c r="BD303" s="5" t="s">
        <v>9084</v>
      </c>
      <c r="BE303" s="5">
        <v>3766</v>
      </c>
      <c r="BF303" s="5" t="s">
        <v>8585</v>
      </c>
      <c r="BG303" s="5" t="str">
        <f>HYPERLINK("http://dx.doi.org/10.3390/s24123766","http://dx.doi.org/10.3390/s24123766")</f>
        <v>http://dx.doi.org/10.3390/s24123766</v>
      </c>
      <c r="BH303" s="5" t="s">
        <v>9084</v>
      </c>
      <c r="BI303" s="5" t="s">
        <v>9084</v>
      </c>
      <c r="BJ303" s="5" t="s">
        <v>9084</v>
      </c>
      <c r="BK303" s="5" t="s">
        <v>9084</v>
      </c>
      <c r="BL303" s="5" t="s">
        <v>9084</v>
      </c>
      <c r="BM303" s="5" t="s">
        <v>9084</v>
      </c>
      <c r="BN303" s="5" t="s">
        <v>9084</v>
      </c>
      <c r="BO303" s="5">
        <v>38931550</v>
      </c>
      <c r="BP303" s="5" t="s">
        <v>9084</v>
      </c>
      <c r="BQ303" s="5" t="s">
        <v>9084</v>
      </c>
      <c r="BR303" s="5" t="s">
        <v>9084</v>
      </c>
      <c r="BS303" s="5" t="s">
        <v>9084</v>
      </c>
      <c r="BT303" s="5" t="s">
        <v>9301</v>
      </c>
      <c r="BU303" s="5" t="str">
        <f>HYPERLINK("https%3A%2F%2Fwww.webofscience.com%2Fwos%2Fwoscc%2Ffull-record%2FWOS:001256557500001","View Full Record in Web of Science")</f>
        <v>View Full Record in Web of Science</v>
      </c>
    </row>
    <row r="304" spans="1:73" x14ac:dyDescent="0.35">
      <c r="A304" s="5" t="s">
        <v>11761</v>
      </c>
      <c r="B304" s="5" t="s">
        <v>9095</v>
      </c>
      <c r="C304" s="5" t="s">
        <v>9300</v>
      </c>
      <c r="D304" s="5" t="s">
        <v>9084</v>
      </c>
      <c r="E304" s="5" t="s">
        <v>9084</v>
      </c>
      <c r="F304" s="5" t="s">
        <v>9084</v>
      </c>
      <c r="G304" s="5" t="s">
        <v>2009</v>
      </c>
      <c r="H304" s="5" t="s">
        <v>9084</v>
      </c>
      <c r="I304" s="5" t="s">
        <v>9084</v>
      </c>
      <c r="J304" s="5" t="s">
        <v>2008</v>
      </c>
      <c r="K304" s="5" t="s">
        <v>9299</v>
      </c>
      <c r="L304" s="5" t="s">
        <v>9084</v>
      </c>
      <c r="M304" s="5" t="s">
        <v>9084</v>
      </c>
      <c r="N304" s="5" t="s">
        <v>9084</v>
      </c>
      <c r="O304" s="5" t="s">
        <v>9084</v>
      </c>
      <c r="P304" s="5" t="s">
        <v>9084</v>
      </c>
      <c r="Q304" s="5" t="s">
        <v>9084</v>
      </c>
      <c r="R304" s="5" t="s">
        <v>9084</v>
      </c>
      <c r="S304" s="5" t="s">
        <v>9084</v>
      </c>
      <c r="T304" s="5" t="s">
        <v>9084</v>
      </c>
      <c r="U304" s="5" t="s">
        <v>9084</v>
      </c>
      <c r="V304" s="5" t="s">
        <v>9084</v>
      </c>
      <c r="W304" s="5" t="s">
        <v>9298</v>
      </c>
      <c r="X304" s="5" t="s">
        <v>9084</v>
      </c>
      <c r="Y304" s="5" t="s">
        <v>9084</v>
      </c>
      <c r="Z304" s="5" t="s">
        <v>9084</v>
      </c>
      <c r="AA304" s="5" t="s">
        <v>9084</v>
      </c>
      <c r="AB304" s="5" t="s">
        <v>9084</v>
      </c>
      <c r="AC304" s="5" t="s">
        <v>9084</v>
      </c>
      <c r="AD304" s="5" t="s">
        <v>9084</v>
      </c>
      <c r="AE304" s="5" t="s">
        <v>9084</v>
      </c>
      <c r="AF304" s="5" t="s">
        <v>9084</v>
      </c>
      <c r="AG304" s="5" t="s">
        <v>9084</v>
      </c>
      <c r="AH304" s="5" t="s">
        <v>9084</v>
      </c>
      <c r="AI304" s="5" t="s">
        <v>9084</v>
      </c>
      <c r="AJ304" s="5" t="s">
        <v>9084</v>
      </c>
      <c r="AK304" s="5" t="s">
        <v>9084</v>
      </c>
      <c r="AL304" s="5" t="s">
        <v>9084</v>
      </c>
      <c r="AM304" s="5" t="s">
        <v>9084</v>
      </c>
      <c r="AN304" s="5" t="s">
        <v>9084</v>
      </c>
      <c r="AO304" s="5" t="s">
        <v>9084</v>
      </c>
      <c r="AP304" s="5" t="s">
        <v>9297</v>
      </c>
      <c r="AQ304" s="5" t="s">
        <v>9296</v>
      </c>
      <c r="AR304" s="5" t="s">
        <v>9084</v>
      </c>
      <c r="AS304" s="5" t="s">
        <v>9084</v>
      </c>
      <c r="AT304" s="5" t="s">
        <v>9084</v>
      </c>
      <c r="AU304" s="5" t="s">
        <v>9228</v>
      </c>
      <c r="AV304" s="5">
        <v>2020</v>
      </c>
      <c r="AW304" s="5">
        <v>44</v>
      </c>
      <c r="AX304" s="5">
        <v>6</v>
      </c>
      <c r="AY304" s="5" t="s">
        <v>9084</v>
      </c>
      <c r="AZ304" s="5" t="s">
        <v>9084</v>
      </c>
      <c r="BA304" s="5" t="s">
        <v>9084</v>
      </c>
      <c r="BB304" s="5" t="s">
        <v>9084</v>
      </c>
      <c r="BC304" s="5" t="s">
        <v>9084</v>
      </c>
      <c r="BD304" s="5" t="s">
        <v>9084</v>
      </c>
      <c r="BE304" s="5">
        <v>101976</v>
      </c>
      <c r="BF304" s="5" t="s">
        <v>7031</v>
      </c>
      <c r="BG304" s="5" t="str">
        <f>HYPERLINK("http://dx.doi.org/10.1016/j.telpol.2020.101976","http://dx.doi.org/10.1016/j.telpol.2020.101976")</f>
        <v>http://dx.doi.org/10.1016/j.telpol.2020.101976</v>
      </c>
      <c r="BH304" s="5" t="s">
        <v>9084</v>
      </c>
      <c r="BI304" s="5" t="s">
        <v>9084</v>
      </c>
      <c r="BJ304" s="5" t="s">
        <v>9084</v>
      </c>
      <c r="BK304" s="5" t="s">
        <v>9084</v>
      </c>
      <c r="BL304" s="5" t="s">
        <v>9084</v>
      </c>
      <c r="BM304" s="5" t="s">
        <v>9084</v>
      </c>
      <c r="BN304" s="5" t="s">
        <v>9084</v>
      </c>
      <c r="BO304" s="5">
        <v>32313360</v>
      </c>
      <c r="BP304" s="5" t="s">
        <v>9084</v>
      </c>
      <c r="BQ304" s="5" t="s">
        <v>9084</v>
      </c>
      <c r="BR304" s="5" t="s">
        <v>9084</v>
      </c>
      <c r="BS304" s="5" t="s">
        <v>9084</v>
      </c>
      <c r="BT304" s="5" t="s">
        <v>9295</v>
      </c>
      <c r="BU304" s="5" t="str">
        <f>HYPERLINK("https%3A%2F%2Fwww.webofscience.com%2Fwos%2Fwoscc%2Ffull-record%2FWOS:000537420300009","View Full Record in Web of Science")</f>
        <v>View Full Record in Web of Science</v>
      </c>
    </row>
    <row r="305" spans="1:73" x14ac:dyDescent="0.35">
      <c r="A305" s="5" t="s">
        <v>11761</v>
      </c>
      <c r="B305" s="5" t="s">
        <v>9095</v>
      </c>
      <c r="C305" s="5" t="s">
        <v>9294</v>
      </c>
      <c r="D305" s="5" t="s">
        <v>9084</v>
      </c>
      <c r="E305" s="5" t="s">
        <v>9084</v>
      </c>
      <c r="F305" s="5" t="s">
        <v>9084</v>
      </c>
      <c r="G305" s="5" t="s">
        <v>9293</v>
      </c>
      <c r="H305" s="5" t="s">
        <v>9084</v>
      </c>
      <c r="I305" s="5" t="s">
        <v>9084</v>
      </c>
      <c r="J305" s="5" t="s">
        <v>8270</v>
      </c>
      <c r="K305" s="5" t="s">
        <v>9292</v>
      </c>
      <c r="L305" s="5" t="s">
        <v>9084</v>
      </c>
      <c r="M305" s="5" t="s">
        <v>9084</v>
      </c>
      <c r="N305" s="5" t="s">
        <v>9084</v>
      </c>
      <c r="O305" s="5" t="s">
        <v>9084</v>
      </c>
      <c r="P305" s="5" t="s">
        <v>9084</v>
      </c>
      <c r="Q305" s="5" t="s">
        <v>9084</v>
      </c>
      <c r="R305" s="5" t="s">
        <v>9084</v>
      </c>
      <c r="S305" s="5" t="s">
        <v>9084</v>
      </c>
      <c r="T305" s="5" t="s">
        <v>9084</v>
      </c>
      <c r="U305" s="5" t="s">
        <v>9084</v>
      </c>
      <c r="V305" s="5" t="s">
        <v>9084</v>
      </c>
      <c r="W305" s="5" t="s">
        <v>9291</v>
      </c>
      <c r="X305" s="5" t="s">
        <v>9084</v>
      </c>
      <c r="Y305" s="5" t="s">
        <v>9084</v>
      </c>
      <c r="Z305" s="5" t="s">
        <v>9084</v>
      </c>
      <c r="AA305" s="5" t="s">
        <v>9084</v>
      </c>
      <c r="AB305" s="5" t="s">
        <v>9290</v>
      </c>
      <c r="AC305" s="5" t="s">
        <v>9289</v>
      </c>
      <c r="AD305" s="5" t="s">
        <v>9084</v>
      </c>
      <c r="AE305" s="5" t="s">
        <v>9084</v>
      </c>
      <c r="AF305" s="5" t="s">
        <v>9084</v>
      </c>
      <c r="AG305" s="5" t="s">
        <v>9084</v>
      </c>
      <c r="AH305" s="5" t="s">
        <v>9084</v>
      </c>
      <c r="AI305" s="5" t="s">
        <v>9084</v>
      </c>
      <c r="AJ305" s="5" t="s">
        <v>9084</v>
      </c>
      <c r="AK305" s="5" t="s">
        <v>9084</v>
      </c>
      <c r="AL305" s="5" t="s">
        <v>9084</v>
      </c>
      <c r="AM305" s="5" t="s">
        <v>9084</v>
      </c>
      <c r="AN305" s="5" t="s">
        <v>9084</v>
      </c>
      <c r="AO305" s="5" t="s">
        <v>9084</v>
      </c>
      <c r="AP305" s="5" t="s">
        <v>9288</v>
      </c>
      <c r="AQ305" s="5" t="s">
        <v>9287</v>
      </c>
      <c r="AR305" s="5" t="s">
        <v>9084</v>
      </c>
      <c r="AS305" s="5" t="s">
        <v>9084</v>
      </c>
      <c r="AT305" s="5" t="s">
        <v>9084</v>
      </c>
      <c r="AU305" s="5" t="s">
        <v>9084</v>
      </c>
      <c r="AV305" s="5">
        <v>2024</v>
      </c>
      <c r="AW305" s="5">
        <v>31</v>
      </c>
      <c r="AX305" s="5">
        <v>1</v>
      </c>
      <c r="AY305" s="5" t="s">
        <v>9084</v>
      </c>
      <c r="AZ305" s="5" t="s">
        <v>9084</v>
      </c>
      <c r="BA305" s="5" t="s">
        <v>9084</v>
      </c>
      <c r="BB305" s="5" t="s">
        <v>9084</v>
      </c>
      <c r="BC305" s="5">
        <v>1</v>
      </c>
      <c r="BD305" s="5">
        <v>17</v>
      </c>
      <c r="BE305" s="5" t="s">
        <v>9084</v>
      </c>
      <c r="BF305" s="5" t="s">
        <v>8268</v>
      </c>
      <c r="BG305" s="5" t="str">
        <f>HYPERLINK("http://dx.doi.org/10.3233/ICA-230716","http://dx.doi.org/10.3233/ICA-230716")</f>
        <v>http://dx.doi.org/10.3233/ICA-230716</v>
      </c>
      <c r="BH305" s="5" t="s">
        <v>9084</v>
      </c>
      <c r="BI305" s="5" t="s">
        <v>9084</v>
      </c>
      <c r="BJ305" s="5" t="s">
        <v>9084</v>
      </c>
      <c r="BK305" s="5" t="s">
        <v>9084</v>
      </c>
      <c r="BL305" s="5" t="s">
        <v>9084</v>
      </c>
      <c r="BM305" s="5" t="s">
        <v>9084</v>
      </c>
      <c r="BN305" s="5" t="s">
        <v>9084</v>
      </c>
      <c r="BO305" s="5" t="s">
        <v>9084</v>
      </c>
      <c r="BP305" s="5" t="s">
        <v>9084</v>
      </c>
      <c r="BQ305" s="5" t="s">
        <v>9084</v>
      </c>
      <c r="BR305" s="5" t="s">
        <v>9084</v>
      </c>
      <c r="BS305" s="5" t="s">
        <v>9084</v>
      </c>
      <c r="BT305" s="5" t="s">
        <v>9286</v>
      </c>
      <c r="BU305" s="5" t="str">
        <f>HYPERLINK("https%3A%2F%2Fwww.webofscience.com%2Fwos%2Fwoscc%2Ffull-record%2FWOS:001099630300001","View Full Record in Web of Science")</f>
        <v>View Full Record in Web of Science</v>
      </c>
    </row>
    <row r="306" spans="1:73" x14ac:dyDescent="0.35">
      <c r="A306" s="5" t="s">
        <v>11761</v>
      </c>
      <c r="B306" s="5" t="s">
        <v>9095</v>
      </c>
      <c r="C306" s="5" t="s">
        <v>9285</v>
      </c>
      <c r="D306" s="5" t="s">
        <v>9084</v>
      </c>
      <c r="E306" s="5" t="s">
        <v>9084</v>
      </c>
      <c r="F306" s="5" t="s">
        <v>9084</v>
      </c>
      <c r="G306" s="5" t="s">
        <v>9284</v>
      </c>
      <c r="H306" s="5" t="s">
        <v>9084</v>
      </c>
      <c r="I306" s="5" t="s">
        <v>9084</v>
      </c>
      <c r="J306" s="5" t="s">
        <v>8922</v>
      </c>
      <c r="K306" s="5" t="s">
        <v>9283</v>
      </c>
      <c r="L306" s="5" t="s">
        <v>9084</v>
      </c>
      <c r="M306" s="5" t="s">
        <v>9084</v>
      </c>
      <c r="N306" s="5" t="s">
        <v>9084</v>
      </c>
      <c r="O306" s="5" t="s">
        <v>9084</v>
      </c>
      <c r="P306" s="5" t="s">
        <v>9084</v>
      </c>
      <c r="Q306" s="5" t="s">
        <v>9084</v>
      </c>
      <c r="R306" s="5" t="s">
        <v>9084</v>
      </c>
      <c r="S306" s="5" t="s">
        <v>9084</v>
      </c>
      <c r="T306" s="5" t="s">
        <v>9084</v>
      </c>
      <c r="U306" s="5" t="s">
        <v>9084</v>
      </c>
      <c r="V306" s="5" t="s">
        <v>9084</v>
      </c>
      <c r="W306" s="5" t="s">
        <v>9282</v>
      </c>
      <c r="X306" s="5" t="s">
        <v>9084</v>
      </c>
      <c r="Y306" s="5" t="s">
        <v>9084</v>
      </c>
      <c r="Z306" s="5" t="s">
        <v>9084</v>
      </c>
      <c r="AA306" s="5" t="s">
        <v>9084</v>
      </c>
      <c r="AB306" s="5" t="s">
        <v>9084</v>
      </c>
      <c r="AC306" s="5" t="s">
        <v>9084</v>
      </c>
      <c r="AD306" s="5" t="s">
        <v>9084</v>
      </c>
      <c r="AE306" s="5" t="s">
        <v>9084</v>
      </c>
      <c r="AF306" s="5" t="s">
        <v>9084</v>
      </c>
      <c r="AG306" s="5" t="s">
        <v>9084</v>
      </c>
      <c r="AH306" s="5" t="s">
        <v>9084</v>
      </c>
      <c r="AI306" s="5" t="s">
        <v>9084</v>
      </c>
      <c r="AJ306" s="5" t="s">
        <v>9084</v>
      </c>
      <c r="AK306" s="5" t="s">
        <v>9084</v>
      </c>
      <c r="AL306" s="5" t="s">
        <v>9084</v>
      </c>
      <c r="AM306" s="5" t="s">
        <v>9084</v>
      </c>
      <c r="AN306" s="5" t="s">
        <v>9084</v>
      </c>
      <c r="AO306" s="5" t="s">
        <v>9084</v>
      </c>
      <c r="AP306" s="5" t="s">
        <v>9084</v>
      </c>
      <c r="AQ306" s="5" t="s">
        <v>9281</v>
      </c>
      <c r="AR306" s="5" t="s">
        <v>9084</v>
      </c>
      <c r="AS306" s="5" t="s">
        <v>9084</v>
      </c>
      <c r="AT306" s="5" t="s">
        <v>9084</v>
      </c>
      <c r="AU306" s="5" t="s">
        <v>9280</v>
      </c>
      <c r="AV306" s="5">
        <v>2024</v>
      </c>
      <c r="AW306" s="5">
        <v>11</v>
      </c>
      <c r="AX306" s="5" t="s">
        <v>9084</v>
      </c>
      <c r="AY306" s="5" t="s">
        <v>9084</v>
      </c>
      <c r="AZ306" s="5" t="s">
        <v>9084</v>
      </c>
      <c r="BA306" s="5" t="s">
        <v>9084</v>
      </c>
      <c r="BB306" s="5" t="s">
        <v>9084</v>
      </c>
      <c r="BC306" s="5" t="s">
        <v>9084</v>
      </c>
      <c r="BD306" s="5" t="s">
        <v>9084</v>
      </c>
      <c r="BE306" s="5">
        <v>1481551</v>
      </c>
      <c r="BF306" s="5" t="s">
        <v>8921</v>
      </c>
      <c r="BG306" s="5" t="str">
        <f>HYPERLINK("http://dx.doi.org/10.3389/fmed.2024.1481551","http://dx.doi.org/10.3389/fmed.2024.1481551")</f>
        <v>http://dx.doi.org/10.3389/fmed.2024.1481551</v>
      </c>
      <c r="BH306" s="5" t="s">
        <v>9084</v>
      </c>
      <c r="BI306" s="5" t="s">
        <v>9084</v>
      </c>
      <c r="BJ306" s="5" t="s">
        <v>9084</v>
      </c>
      <c r="BK306" s="5" t="s">
        <v>9084</v>
      </c>
      <c r="BL306" s="5" t="s">
        <v>9084</v>
      </c>
      <c r="BM306" s="5" t="s">
        <v>9084</v>
      </c>
      <c r="BN306" s="5" t="s">
        <v>9084</v>
      </c>
      <c r="BO306" s="5">
        <v>39574906</v>
      </c>
      <c r="BP306" s="5" t="s">
        <v>9084</v>
      </c>
      <c r="BQ306" s="5" t="s">
        <v>9084</v>
      </c>
      <c r="BR306" s="5" t="s">
        <v>9084</v>
      </c>
      <c r="BS306" s="5" t="s">
        <v>9084</v>
      </c>
      <c r="BT306" s="5" t="s">
        <v>9279</v>
      </c>
      <c r="BU306" s="5" t="str">
        <f>HYPERLINK("https%3A%2F%2Fwww.webofscience.com%2Fwos%2Fwoscc%2Ffull-record%2FWOS:001359842600001","View Full Record in Web of Science")</f>
        <v>View Full Record in Web of Science</v>
      </c>
    </row>
    <row r="307" spans="1:73" x14ac:dyDescent="0.35">
      <c r="A307" s="5" t="s">
        <v>11761</v>
      </c>
      <c r="B307" s="5" t="s">
        <v>9095</v>
      </c>
      <c r="C307" s="5" t="s">
        <v>9278</v>
      </c>
      <c r="D307" s="5" t="s">
        <v>9084</v>
      </c>
      <c r="E307" s="5" t="s">
        <v>9084</v>
      </c>
      <c r="F307" s="5" t="s">
        <v>9084</v>
      </c>
      <c r="G307" s="5" t="s">
        <v>932</v>
      </c>
      <c r="H307" s="5" t="s">
        <v>9084</v>
      </c>
      <c r="I307" s="5" t="s">
        <v>9084</v>
      </c>
      <c r="J307" s="5" t="s">
        <v>931</v>
      </c>
      <c r="K307" s="5" t="s">
        <v>9277</v>
      </c>
      <c r="L307" s="5" t="s">
        <v>9084</v>
      </c>
      <c r="M307" s="5" t="s">
        <v>9084</v>
      </c>
      <c r="N307" s="5" t="s">
        <v>9084</v>
      </c>
      <c r="O307" s="5" t="s">
        <v>9084</v>
      </c>
      <c r="P307" s="5" t="s">
        <v>9084</v>
      </c>
      <c r="Q307" s="5" t="s">
        <v>9084</v>
      </c>
      <c r="R307" s="5" t="s">
        <v>9084</v>
      </c>
      <c r="S307" s="5" t="s">
        <v>9084</v>
      </c>
      <c r="T307" s="5" t="s">
        <v>9084</v>
      </c>
      <c r="U307" s="5" t="s">
        <v>9084</v>
      </c>
      <c r="V307" s="5" t="s">
        <v>9084</v>
      </c>
      <c r="W307" s="5" t="s">
        <v>9276</v>
      </c>
      <c r="X307" s="5" t="s">
        <v>9084</v>
      </c>
      <c r="Y307" s="5" t="s">
        <v>9084</v>
      </c>
      <c r="Z307" s="5" t="s">
        <v>9084</v>
      </c>
      <c r="AA307" s="5" t="s">
        <v>9084</v>
      </c>
      <c r="AB307" s="5" t="s">
        <v>9275</v>
      </c>
      <c r="AC307" s="5" t="s">
        <v>9274</v>
      </c>
      <c r="AD307" s="5" t="s">
        <v>9084</v>
      </c>
      <c r="AE307" s="5" t="s">
        <v>9084</v>
      </c>
      <c r="AF307" s="5" t="s">
        <v>9084</v>
      </c>
      <c r="AG307" s="5" t="s">
        <v>9084</v>
      </c>
      <c r="AH307" s="5" t="s">
        <v>9084</v>
      </c>
      <c r="AI307" s="5" t="s">
        <v>9084</v>
      </c>
      <c r="AJ307" s="5" t="s">
        <v>9084</v>
      </c>
      <c r="AK307" s="5" t="s">
        <v>9084</v>
      </c>
      <c r="AL307" s="5" t="s">
        <v>9084</v>
      </c>
      <c r="AM307" s="5" t="s">
        <v>9084</v>
      </c>
      <c r="AN307" s="5" t="s">
        <v>9084</v>
      </c>
      <c r="AO307" s="5" t="s">
        <v>9084</v>
      </c>
      <c r="AP307" s="5" t="s">
        <v>9273</v>
      </c>
      <c r="AQ307" s="5" t="s">
        <v>9272</v>
      </c>
      <c r="AR307" s="5" t="s">
        <v>9084</v>
      </c>
      <c r="AS307" s="5" t="s">
        <v>9084</v>
      </c>
      <c r="AT307" s="5" t="s">
        <v>9084</v>
      </c>
      <c r="AU307" s="5" t="s">
        <v>9271</v>
      </c>
      <c r="AV307" s="5">
        <v>2020</v>
      </c>
      <c r="AW307" s="5">
        <v>292</v>
      </c>
      <c r="AX307" s="5" t="s">
        <v>9084</v>
      </c>
      <c r="AY307" s="5" t="s">
        <v>9084</v>
      </c>
      <c r="AZ307" s="5" t="s">
        <v>9084</v>
      </c>
      <c r="BA307" s="5" t="s">
        <v>9084</v>
      </c>
      <c r="BB307" s="5" t="s">
        <v>9084</v>
      </c>
      <c r="BC307" s="5" t="s">
        <v>9084</v>
      </c>
      <c r="BD307" s="5" t="s">
        <v>9084</v>
      </c>
      <c r="BE307" s="5">
        <v>108111</v>
      </c>
      <c r="BF307" s="5" t="s">
        <v>7313</v>
      </c>
      <c r="BG307" s="5" t="str">
        <f>HYPERLINK("http://dx.doi.org/10.1016/j.agrformet.2020.108111","http://dx.doi.org/10.1016/j.agrformet.2020.108111")</f>
        <v>http://dx.doi.org/10.1016/j.agrformet.2020.108111</v>
      </c>
      <c r="BH307" s="5" t="s">
        <v>9084</v>
      </c>
      <c r="BI307" s="5" t="s">
        <v>9084</v>
      </c>
      <c r="BJ307" s="5" t="s">
        <v>9084</v>
      </c>
      <c r="BK307" s="5" t="s">
        <v>9084</v>
      </c>
      <c r="BL307" s="5" t="s">
        <v>9084</v>
      </c>
      <c r="BM307" s="5" t="s">
        <v>9084</v>
      </c>
      <c r="BN307" s="5" t="s">
        <v>9084</v>
      </c>
      <c r="BO307" s="5" t="s">
        <v>9084</v>
      </c>
      <c r="BP307" s="5" t="s">
        <v>9084</v>
      </c>
      <c r="BQ307" s="5" t="s">
        <v>9084</v>
      </c>
      <c r="BR307" s="5" t="s">
        <v>9084</v>
      </c>
      <c r="BS307" s="5" t="s">
        <v>9084</v>
      </c>
      <c r="BT307" s="5" t="s">
        <v>9270</v>
      </c>
      <c r="BU307" s="5" t="str">
        <f>HYPERLINK("https%3A%2F%2Fwww.webofscience.com%2Fwos%2Fwoscc%2Ffull-record%2FWOS:000561954900012","View Full Record in Web of Science")</f>
        <v>View Full Record in Web of Science</v>
      </c>
    </row>
    <row r="308" spans="1:73" x14ac:dyDescent="0.35">
      <c r="A308" s="5" t="s">
        <v>11761</v>
      </c>
      <c r="B308" s="5" t="s">
        <v>9095</v>
      </c>
      <c r="C308" s="5" t="s">
        <v>9269</v>
      </c>
      <c r="D308" s="5" t="s">
        <v>9084</v>
      </c>
      <c r="E308" s="5" t="s">
        <v>9084</v>
      </c>
      <c r="F308" s="5" t="s">
        <v>9084</v>
      </c>
      <c r="G308" s="5" t="s">
        <v>9268</v>
      </c>
      <c r="H308" s="5" t="s">
        <v>9084</v>
      </c>
      <c r="I308" s="5" t="s">
        <v>9084</v>
      </c>
      <c r="J308" s="5" t="s">
        <v>9267</v>
      </c>
      <c r="K308" s="5" t="s">
        <v>9266</v>
      </c>
      <c r="L308" s="5" t="s">
        <v>9084</v>
      </c>
      <c r="M308" s="5" t="s">
        <v>9084</v>
      </c>
      <c r="N308" s="5" t="s">
        <v>9084</v>
      </c>
      <c r="O308" s="5" t="s">
        <v>9084</v>
      </c>
      <c r="P308" s="5" t="s">
        <v>9084</v>
      </c>
      <c r="Q308" s="5" t="s">
        <v>9084</v>
      </c>
      <c r="R308" s="5" t="s">
        <v>9084</v>
      </c>
      <c r="S308" s="5" t="s">
        <v>9084</v>
      </c>
      <c r="T308" s="5" t="s">
        <v>9084</v>
      </c>
      <c r="U308" s="5" t="s">
        <v>9084</v>
      </c>
      <c r="V308" s="5" t="s">
        <v>9084</v>
      </c>
      <c r="W308" s="5" t="s">
        <v>9265</v>
      </c>
      <c r="X308" s="5" t="s">
        <v>9084</v>
      </c>
      <c r="Y308" s="5" t="s">
        <v>9084</v>
      </c>
      <c r="Z308" s="5" t="s">
        <v>9084</v>
      </c>
      <c r="AA308" s="5" t="s">
        <v>9084</v>
      </c>
      <c r="AB308" s="5" t="s">
        <v>9264</v>
      </c>
      <c r="AC308" s="5" t="s">
        <v>9263</v>
      </c>
      <c r="AD308" s="5" t="s">
        <v>9084</v>
      </c>
      <c r="AE308" s="5" t="s">
        <v>9084</v>
      </c>
      <c r="AF308" s="5" t="s">
        <v>9084</v>
      </c>
      <c r="AG308" s="5" t="s">
        <v>9084</v>
      </c>
      <c r="AH308" s="5" t="s">
        <v>9084</v>
      </c>
      <c r="AI308" s="5" t="s">
        <v>9084</v>
      </c>
      <c r="AJ308" s="5" t="s">
        <v>9084</v>
      </c>
      <c r="AK308" s="5" t="s">
        <v>9084</v>
      </c>
      <c r="AL308" s="5" t="s">
        <v>9084</v>
      </c>
      <c r="AM308" s="5" t="s">
        <v>9084</v>
      </c>
      <c r="AN308" s="5" t="s">
        <v>9084</v>
      </c>
      <c r="AO308" s="5" t="s">
        <v>9084</v>
      </c>
      <c r="AP308" s="5" t="s">
        <v>9262</v>
      </c>
      <c r="AQ308" s="5" t="s">
        <v>9261</v>
      </c>
      <c r="AR308" s="5" t="s">
        <v>9084</v>
      </c>
      <c r="AS308" s="5" t="s">
        <v>9084</v>
      </c>
      <c r="AT308" s="5" t="s">
        <v>9084</v>
      </c>
      <c r="AU308" s="5" t="s">
        <v>9260</v>
      </c>
      <c r="AV308" s="5">
        <v>2018</v>
      </c>
      <c r="AW308" s="5">
        <v>11</v>
      </c>
      <c r="AX308" s="5">
        <v>9</v>
      </c>
      <c r="AY308" s="5" t="s">
        <v>9084</v>
      </c>
      <c r="AZ308" s="5" t="s">
        <v>9084</v>
      </c>
      <c r="BA308" s="5" t="s">
        <v>9084</v>
      </c>
      <c r="BB308" s="5" t="s">
        <v>9084</v>
      </c>
      <c r="BC308" s="5">
        <v>3659</v>
      </c>
      <c r="BD308" s="5">
        <v>3680</v>
      </c>
      <c r="BE308" s="5" t="s">
        <v>9084</v>
      </c>
      <c r="BF308" s="5" t="s">
        <v>6205</v>
      </c>
      <c r="BG308" s="5" t="str">
        <f>HYPERLINK("http://dx.doi.org/10.5194/gmd-11-3659-2018","http://dx.doi.org/10.5194/gmd-11-3659-2018")</f>
        <v>http://dx.doi.org/10.5194/gmd-11-3659-2018</v>
      </c>
      <c r="BH308" s="5" t="s">
        <v>9084</v>
      </c>
      <c r="BI308" s="5" t="s">
        <v>9084</v>
      </c>
      <c r="BJ308" s="5" t="s">
        <v>9084</v>
      </c>
      <c r="BK308" s="5" t="s">
        <v>9084</v>
      </c>
      <c r="BL308" s="5" t="s">
        <v>9084</v>
      </c>
      <c r="BM308" s="5" t="s">
        <v>9084</v>
      </c>
      <c r="BN308" s="5" t="s">
        <v>9084</v>
      </c>
      <c r="BO308" s="5" t="s">
        <v>9084</v>
      </c>
      <c r="BP308" s="5" t="s">
        <v>9084</v>
      </c>
      <c r="BQ308" s="5" t="s">
        <v>9084</v>
      </c>
      <c r="BR308" s="5" t="s">
        <v>9084</v>
      </c>
      <c r="BS308" s="5" t="s">
        <v>9084</v>
      </c>
      <c r="BT308" s="5" t="s">
        <v>9259</v>
      </c>
      <c r="BU308" s="5" t="str">
        <f>HYPERLINK("https%3A%2F%2Fwww.webofscience.com%2Fwos%2Fwoscc%2Ffull-record%2FWOS:000444329700001","View Full Record in Web of Science")</f>
        <v>View Full Record in Web of Science</v>
      </c>
    </row>
    <row r="309" spans="1:73" x14ac:dyDescent="0.35">
      <c r="A309" s="5" t="s">
        <v>11761</v>
      </c>
      <c r="B309" s="5" t="s">
        <v>9095</v>
      </c>
      <c r="C309" s="5" t="s">
        <v>9258</v>
      </c>
      <c r="D309" s="5" t="s">
        <v>9084</v>
      </c>
      <c r="E309" s="5" t="s">
        <v>9084</v>
      </c>
      <c r="F309" s="5" t="s">
        <v>9084</v>
      </c>
      <c r="G309" s="5" t="s">
        <v>1524</v>
      </c>
      <c r="H309" s="5" t="s">
        <v>9084</v>
      </c>
      <c r="I309" s="5" t="s">
        <v>9084</v>
      </c>
      <c r="J309" s="5" t="s">
        <v>1523</v>
      </c>
      <c r="K309" s="5" t="s">
        <v>9124</v>
      </c>
      <c r="L309" s="5" t="s">
        <v>9084</v>
      </c>
      <c r="M309" s="5" t="s">
        <v>9084</v>
      </c>
      <c r="N309" s="5" t="s">
        <v>9084</v>
      </c>
      <c r="O309" s="5" t="s">
        <v>9084</v>
      </c>
      <c r="P309" s="5" t="s">
        <v>9084</v>
      </c>
      <c r="Q309" s="5" t="s">
        <v>9084</v>
      </c>
      <c r="R309" s="5" t="s">
        <v>9084</v>
      </c>
      <c r="S309" s="5" t="s">
        <v>9084</v>
      </c>
      <c r="T309" s="5" t="s">
        <v>9084</v>
      </c>
      <c r="U309" s="5" t="s">
        <v>9084</v>
      </c>
      <c r="V309" s="5" t="s">
        <v>9084</v>
      </c>
      <c r="W309" s="5" t="s">
        <v>9257</v>
      </c>
      <c r="X309" s="5" t="s">
        <v>9084</v>
      </c>
      <c r="Y309" s="5" t="s">
        <v>9084</v>
      </c>
      <c r="Z309" s="5" t="s">
        <v>9084</v>
      </c>
      <c r="AA309" s="5" t="s">
        <v>9084</v>
      </c>
      <c r="AB309" s="5" t="s">
        <v>9084</v>
      </c>
      <c r="AC309" s="5" t="s">
        <v>9256</v>
      </c>
      <c r="AD309" s="5" t="s">
        <v>9084</v>
      </c>
      <c r="AE309" s="5" t="s">
        <v>9084</v>
      </c>
      <c r="AF309" s="5" t="s">
        <v>9084</v>
      </c>
      <c r="AG309" s="5" t="s">
        <v>9084</v>
      </c>
      <c r="AH309" s="5" t="s">
        <v>9084</v>
      </c>
      <c r="AI309" s="5" t="s">
        <v>9084</v>
      </c>
      <c r="AJ309" s="5" t="s">
        <v>9084</v>
      </c>
      <c r="AK309" s="5" t="s">
        <v>9084</v>
      </c>
      <c r="AL309" s="5" t="s">
        <v>9084</v>
      </c>
      <c r="AM309" s="5" t="s">
        <v>9084</v>
      </c>
      <c r="AN309" s="5" t="s">
        <v>9084</v>
      </c>
      <c r="AO309" s="5" t="s">
        <v>9084</v>
      </c>
      <c r="AP309" s="5" t="s">
        <v>9120</v>
      </c>
      <c r="AQ309" s="5" t="s">
        <v>9084</v>
      </c>
      <c r="AR309" s="5" t="s">
        <v>9084</v>
      </c>
      <c r="AS309" s="5" t="s">
        <v>9084</v>
      </c>
      <c r="AT309" s="5" t="s">
        <v>9084</v>
      </c>
      <c r="AU309" s="5" t="s">
        <v>9255</v>
      </c>
      <c r="AV309" s="5">
        <v>2019</v>
      </c>
      <c r="AW309" s="5">
        <v>21</v>
      </c>
      <c r="AX309" s="5">
        <v>8</v>
      </c>
      <c r="AY309" s="5" t="s">
        <v>9084</v>
      </c>
      <c r="AZ309" s="5" t="s">
        <v>9084</v>
      </c>
      <c r="BA309" s="5" t="s">
        <v>9084</v>
      </c>
      <c r="BB309" s="5" t="s">
        <v>9084</v>
      </c>
      <c r="BC309" s="5" t="s">
        <v>9084</v>
      </c>
      <c r="BD309" s="5" t="s">
        <v>9084</v>
      </c>
      <c r="BE309" s="5" t="s">
        <v>5974</v>
      </c>
      <c r="BF309" s="5" t="s">
        <v>5973</v>
      </c>
      <c r="BG309" s="5" t="str">
        <f>HYPERLINK("http://dx.doi.org/10.2196/13600","http://dx.doi.org/10.2196/13600")</f>
        <v>http://dx.doi.org/10.2196/13600</v>
      </c>
      <c r="BH309" s="5" t="s">
        <v>9084</v>
      </c>
      <c r="BI309" s="5" t="s">
        <v>9084</v>
      </c>
      <c r="BJ309" s="5" t="s">
        <v>9084</v>
      </c>
      <c r="BK309" s="5" t="s">
        <v>9084</v>
      </c>
      <c r="BL309" s="5" t="s">
        <v>9084</v>
      </c>
      <c r="BM309" s="5" t="s">
        <v>9084</v>
      </c>
      <c r="BN309" s="5" t="s">
        <v>9084</v>
      </c>
      <c r="BO309" s="5">
        <v>31414666</v>
      </c>
      <c r="BP309" s="5" t="s">
        <v>9084</v>
      </c>
      <c r="BQ309" s="5" t="s">
        <v>9084</v>
      </c>
      <c r="BR309" s="5" t="s">
        <v>9084</v>
      </c>
      <c r="BS309" s="5" t="s">
        <v>9084</v>
      </c>
      <c r="BT309" s="5" t="s">
        <v>9254</v>
      </c>
      <c r="BU309" s="5" t="str">
        <f>HYPERLINK("https%3A%2F%2Fwww.webofscience.com%2Fwos%2Fwoscc%2Ffull-record%2FWOS:000482728100001","View Full Record in Web of Science")</f>
        <v>View Full Record in Web of Science</v>
      </c>
    </row>
    <row r="310" spans="1:73" x14ac:dyDescent="0.35">
      <c r="A310" s="5" t="s">
        <v>11761</v>
      </c>
      <c r="B310" s="5" t="s">
        <v>9095</v>
      </c>
      <c r="C310" s="5" t="s">
        <v>9253</v>
      </c>
      <c r="D310" s="5" t="s">
        <v>9084</v>
      </c>
      <c r="E310" s="5" t="s">
        <v>9084</v>
      </c>
      <c r="F310" s="5" t="s">
        <v>9084</v>
      </c>
      <c r="G310" s="5" t="s">
        <v>9252</v>
      </c>
      <c r="H310" s="5" t="s">
        <v>9084</v>
      </c>
      <c r="I310" s="5" t="s">
        <v>9084</v>
      </c>
      <c r="J310" s="5" t="s">
        <v>7288</v>
      </c>
      <c r="K310" s="5" t="s">
        <v>9164</v>
      </c>
      <c r="L310" s="5" t="s">
        <v>9084</v>
      </c>
      <c r="M310" s="5" t="s">
        <v>9084</v>
      </c>
      <c r="N310" s="5" t="s">
        <v>9084</v>
      </c>
      <c r="O310" s="5" t="s">
        <v>9084</v>
      </c>
      <c r="P310" s="5" t="s">
        <v>9084</v>
      </c>
      <c r="Q310" s="5" t="s">
        <v>9084</v>
      </c>
      <c r="R310" s="5" t="s">
        <v>9084</v>
      </c>
      <c r="S310" s="5" t="s">
        <v>9084</v>
      </c>
      <c r="T310" s="5" t="s">
        <v>9084</v>
      </c>
      <c r="U310" s="5" t="s">
        <v>9084</v>
      </c>
      <c r="V310" s="5" t="s">
        <v>9084</v>
      </c>
      <c r="W310" s="5" t="s">
        <v>9251</v>
      </c>
      <c r="X310" s="5" t="s">
        <v>9084</v>
      </c>
      <c r="Y310" s="5" t="s">
        <v>9084</v>
      </c>
      <c r="Z310" s="5" t="s">
        <v>9084</v>
      </c>
      <c r="AA310" s="5" t="s">
        <v>9084</v>
      </c>
      <c r="AB310" s="5" t="s">
        <v>9250</v>
      </c>
      <c r="AC310" s="5" t="s">
        <v>9249</v>
      </c>
      <c r="AD310" s="5" t="s">
        <v>9084</v>
      </c>
      <c r="AE310" s="5" t="s">
        <v>9084</v>
      </c>
      <c r="AF310" s="5" t="s">
        <v>9084</v>
      </c>
      <c r="AG310" s="5" t="s">
        <v>9084</v>
      </c>
      <c r="AH310" s="5" t="s">
        <v>9084</v>
      </c>
      <c r="AI310" s="5" t="s">
        <v>9084</v>
      </c>
      <c r="AJ310" s="5" t="s">
        <v>9084</v>
      </c>
      <c r="AK310" s="5" t="s">
        <v>9084</v>
      </c>
      <c r="AL310" s="5" t="s">
        <v>9084</v>
      </c>
      <c r="AM310" s="5" t="s">
        <v>9084</v>
      </c>
      <c r="AN310" s="5" t="s">
        <v>9084</v>
      </c>
      <c r="AO310" s="5" t="s">
        <v>9084</v>
      </c>
      <c r="AP310" s="5" t="s">
        <v>9084</v>
      </c>
      <c r="AQ310" s="5" t="s">
        <v>9160</v>
      </c>
      <c r="AR310" s="5" t="s">
        <v>9084</v>
      </c>
      <c r="AS310" s="5" t="s">
        <v>9084</v>
      </c>
      <c r="AT310" s="5" t="s">
        <v>9084</v>
      </c>
      <c r="AU310" s="5" t="s">
        <v>9248</v>
      </c>
      <c r="AV310" s="5">
        <v>2020</v>
      </c>
      <c r="AW310" s="5">
        <v>15</v>
      </c>
      <c r="AX310" s="5">
        <v>1</v>
      </c>
      <c r="AY310" s="5" t="s">
        <v>9084</v>
      </c>
      <c r="AZ310" s="5" t="s">
        <v>9084</v>
      </c>
      <c r="BA310" s="5" t="s">
        <v>9084</v>
      </c>
      <c r="BB310" s="5" t="s">
        <v>9084</v>
      </c>
      <c r="BC310" s="5" t="s">
        <v>9084</v>
      </c>
      <c r="BD310" s="5" t="s">
        <v>9084</v>
      </c>
      <c r="BE310" s="5">
        <v>304</v>
      </c>
      <c r="BF310" s="5" t="s">
        <v>7286</v>
      </c>
      <c r="BG310" s="5" t="str">
        <f>HYPERLINK("http://dx.doi.org/10.1186/s13023-020-01591-6","http://dx.doi.org/10.1186/s13023-020-01591-6")</f>
        <v>http://dx.doi.org/10.1186/s13023-020-01591-6</v>
      </c>
      <c r="BH310" s="5" t="s">
        <v>9084</v>
      </c>
      <c r="BI310" s="5" t="s">
        <v>9084</v>
      </c>
      <c r="BJ310" s="5" t="s">
        <v>9084</v>
      </c>
      <c r="BK310" s="5" t="s">
        <v>9084</v>
      </c>
      <c r="BL310" s="5" t="s">
        <v>9084</v>
      </c>
      <c r="BM310" s="5" t="s">
        <v>9084</v>
      </c>
      <c r="BN310" s="5" t="s">
        <v>9084</v>
      </c>
      <c r="BO310" s="5">
        <v>33109251</v>
      </c>
      <c r="BP310" s="5" t="s">
        <v>9084</v>
      </c>
      <c r="BQ310" s="5" t="s">
        <v>9084</v>
      </c>
      <c r="BR310" s="5" t="s">
        <v>9084</v>
      </c>
      <c r="BS310" s="5" t="s">
        <v>9084</v>
      </c>
      <c r="BT310" s="5" t="s">
        <v>9247</v>
      </c>
      <c r="BU310" s="5" t="str">
        <f>HYPERLINK("https%3A%2F%2Fwww.webofscience.com%2Fwos%2Fwoscc%2Ffull-record%2FWOS:000589561000002","View Full Record in Web of Science")</f>
        <v>View Full Record in Web of Science</v>
      </c>
    </row>
    <row r="311" spans="1:73" x14ac:dyDescent="0.35">
      <c r="A311" s="5" t="s">
        <v>11761</v>
      </c>
      <c r="B311" s="5" t="s">
        <v>9095</v>
      </c>
      <c r="C311" s="5" t="s">
        <v>9246</v>
      </c>
      <c r="D311" s="5" t="s">
        <v>9084</v>
      </c>
      <c r="E311" s="5" t="s">
        <v>9084</v>
      </c>
      <c r="F311" s="5" t="s">
        <v>9084</v>
      </c>
      <c r="G311" s="5" t="s">
        <v>9245</v>
      </c>
      <c r="H311" s="5" t="s">
        <v>9084</v>
      </c>
      <c r="I311" s="5" t="s">
        <v>9084</v>
      </c>
      <c r="J311" s="5" t="s">
        <v>3248</v>
      </c>
      <c r="K311" s="5" t="s">
        <v>9244</v>
      </c>
      <c r="L311" s="5" t="s">
        <v>9084</v>
      </c>
      <c r="M311" s="5" t="s">
        <v>9084</v>
      </c>
      <c r="N311" s="5" t="s">
        <v>9084</v>
      </c>
      <c r="O311" s="5" t="s">
        <v>9084</v>
      </c>
      <c r="P311" s="5" t="s">
        <v>9084</v>
      </c>
      <c r="Q311" s="5" t="s">
        <v>9084</v>
      </c>
      <c r="R311" s="5" t="s">
        <v>9084</v>
      </c>
      <c r="S311" s="5" t="s">
        <v>9084</v>
      </c>
      <c r="T311" s="5" t="s">
        <v>9084</v>
      </c>
      <c r="U311" s="5" t="s">
        <v>9084</v>
      </c>
      <c r="V311" s="5" t="s">
        <v>9084</v>
      </c>
      <c r="W311" s="5" t="s">
        <v>9243</v>
      </c>
      <c r="X311" s="5" t="s">
        <v>9084</v>
      </c>
      <c r="Y311" s="5" t="s">
        <v>9084</v>
      </c>
      <c r="Z311" s="5" t="s">
        <v>9084</v>
      </c>
      <c r="AA311" s="5" t="s">
        <v>9084</v>
      </c>
      <c r="AB311" s="5" t="s">
        <v>9242</v>
      </c>
      <c r="AC311" s="5" t="s">
        <v>9241</v>
      </c>
      <c r="AD311" s="5" t="s">
        <v>9084</v>
      </c>
      <c r="AE311" s="5" t="s">
        <v>9084</v>
      </c>
      <c r="AF311" s="5" t="s">
        <v>9084</v>
      </c>
      <c r="AG311" s="5" t="s">
        <v>9084</v>
      </c>
      <c r="AH311" s="5" t="s">
        <v>9084</v>
      </c>
      <c r="AI311" s="5" t="s">
        <v>9084</v>
      </c>
      <c r="AJ311" s="5" t="s">
        <v>9084</v>
      </c>
      <c r="AK311" s="5" t="s">
        <v>9084</v>
      </c>
      <c r="AL311" s="5" t="s">
        <v>9084</v>
      </c>
      <c r="AM311" s="5" t="s">
        <v>9084</v>
      </c>
      <c r="AN311" s="5" t="s">
        <v>9084</v>
      </c>
      <c r="AO311" s="5" t="s">
        <v>9084</v>
      </c>
      <c r="AP311" s="5" t="s">
        <v>9240</v>
      </c>
      <c r="AQ311" s="5" t="s">
        <v>9239</v>
      </c>
      <c r="AR311" s="5" t="s">
        <v>9084</v>
      </c>
      <c r="AS311" s="5" t="s">
        <v>9084</v>
      </c>
      <c r="AT311" s="5" t="s">
        <v>9084</v>
      </c>
      <c r="AU311" s="5" t="s">
        <v>9238</v>
      </c>
      <c r="AV311" s="5">
        <v>2022</v>
      </c>
      <c r="AW311" s="5">
        <v>57</v>
      </c>
      <c r="AX311" s="5" t="s">
        <v>9084</v>
      </c>
      <c r="AY311" s="5" t="s">
        <v>9084</v>
      </c>
      <c r="AZ311" s="5" t="s">
        <v>9084</v>
      </c>
      <c r="BA311" s="5" t="s">
        <v>9084</v>
      </c>
      <c r="BB311" s="5" t="s">
        <v>9084</v>
      </c>
      <c r="BC311" s="5">
        <v>265</v>
      </c>
      <c r="BD311" s="5">
        <v>275</v>
      </c>
      <c r="BE311" s="5" t="s">
        <v>9084</v>
      </c>
      <c r="BF311" s="5" t="s">
        <v>7864</v>
      </c>
      <c r="BG311" s="5" t="str">
        <f>HYPERLINK("http://dx.doi.org/10.1016/j.culher.2022.09.012","http://dx.doi.org/10.1016/j.culher.2022.09.012")</f>
        <v>http://dx.doi.org/10.1016/j.culher.2022.09.012</v>
      </c>
      <c r="BH311" s="5" t="s">
        <v>9084</v>
      </c>
      <c r="BI311" s="5" t="s">
        <v>9237</v>
      </c>
      <c r="BJ311" s="5" t="s">
        <v>9084</v>
      </c>
      <c r="BK311" s="5" t="s">
        <v>9084</v>
      </c>
      <c r="BL311" s="5" t="s">
        <v>9084</v>
      </c>
      <c r="BM311" s="5" t="s">
        <v>9084</v>
      </c>
      <c r="BN311" s="5" t="s">
        <v>9084</v>
      </c>
      <c r="BO311" s="5" t="s">
        <v>9084</v>
      </c>
      <c r="BP311" s="5" t="s">
        <v>9084</v>
      </c>
      <c r="BQ311" s="5" t="s">
        <v>9084</v>
      </c>
      <c r="BR311" s="5" t="s">
        <v>9084</v>
      </c>
      <c r="BS311" s="5" t="s">
        <v>9084</v>
      </c>
      <c r="BT311" s="5" t="s">
        <v>9236</v>
      </c>
      <c r="BU311" s="5" t="str">
        <f>HYPERLINK("https%3A%2F%2Fwww.webofscience.com%2Fwos%2Fwoscc%2Ffull-record%2FWOS:000865306200009","View Full Record in Web of Science")</f>
        <v>View Full Record in Web of Science</v>
      </c>
    </row>
    <row r="312" spans="1:73" x14ac:dyDescent="0.35">
      <c r="A312" s="5" t="s">
        <v>11761</v>
      </c>
      <c r="B312" s="5" t="s">
        <v>9095</v>
      </c>
      <c r="C312" s="5" t="s">
        <v>9235</v>
      </c>
      <c r="D312" s="5" t="s">
        <v>9084</v>
      </c>
      <c r="E312" s="5" t="s">
        <v>9084</v>
      </c>
      <c r="F312" s="5" t="s">
        <v>9084</v>
      </c>
      <c r="G312" s="5" t="s">
        <v>9234</v>
      </c>
      <c r="H312" s="5" t="s">
        <v>9084</v>
      </c>
      <c r="I312" s="5" t="s">
        <v>9084</v>
      </c>
      <c r="J312" s="5" t="s">
        <v>9233</v>
      </c>
      <c r="K312" s="5" t="s">
        <v>9232</v>
      </c>
      <c r="L312" s="5" t="s">
        <v>9084</v>
      </c>
      <c r="M312" s="5" t="s">
        <v>9084</v>
      </c>
      <c r="N312" s="5" t="s">
        <v>9084</v>
      </c>
      <c r="O312" s="5" t="s">
        <v>9084</v>
      </c>
      <c r="P312" s="5" t="s">
        <v>9084</v>
      </c>
      <c r="Q312" s="5" t="s">
        <v>9084</v>
      </c>
      <c r="R312" s="5" t="s">
        <v>9084</v>
      </c>
      <c r="S312" s="5" t="s">
        <v>9084</v>
      </c>
      <c r="T312" s="5" t="s">
        <v>9084</v>
      </c>
      <c r="U312" s="5" t="s">
        <v>9084</v>
      </c>
      <c r="V312" s="5" t="s">
        <v>9084</v>
      </c>
      <c r="W312" s="5" t="s">
        <v>9231</v>
      </c>
      <c r="X312" s="5" t="s">
        <v>9084</v>
      </c>
      <c r="Y312" s="5" t="s">
        <v>9084</v>
      </c>
      <c r="Z312" s="5" t="s">
        <v>9084</v>
      </c>
      <c r="AA312" s="5" t="s">
        <v>9084</v>
      </c>
      <c r="AB312" s="5" t="s">
        <v>9084</v>
      </c>
      <c r="AC312" s="5" t="s">
        <v>9084</v>
      </c>
      <c r="AD312" s="5" t="s">
        <v>9084</v>
      </c>
      <c r="AE312" s="5" t="s">
        <v>9084</v>
      </c>
      <c r="AF312" s="5" t="s">
        <v>9084</v>
      </c>
      <c r="AG312" s="5" t="s">
        <v>9084</v>
      </c>
      <c r="AH312" s="5" t="s">
        <v>9084</v>
      </c>
      <c r="AI312" s="5" t="s">
        <v>9084</v>
      </c>
      <c r="AJ312" s="5" t="s">
        <v>9084</v>
      </c>
      <c r="AK312" s="5" t="s">
        <v>9084</v>
      </c>
      <c r="AL312" s="5" t="s">
        <v>9084</v>
      </c>
      <c r="AM312" s="5" t="s">
        <v>9084</v>
      </c>
      <c r="AN312" s="5" t="s">
        <v>9084</v>
      </c>
      <c r="AO312" s="5" t="s">
        <v>9084</v>
      </c>
      <c r="AP312" s="5" t="s">
        <v>9230</v>
      </c>
      <c r="AQ312" s="5" t="s">
        <v>9229</v>
      </c>
      <c r="AR312" s="5" t="s">
        <v>9084</v>
      </c>
      <c r="AS312" s="5" t="s">
        <v>9084</v>
      </c>
      <c r="AT312" s="5" t="s">
        <v>9084</v>
      </c>
      <c r="AU312" s="5" t="s">
        <v>9228</v>
      </c>
      <c r="AV312" s="5">
        <v>2019</v>
      </c>
      <c r="AW312" s="5">
        <v>49</v>
      </c>
      <c r="AX312" s="5">
        <v>3</v>
      </c>
      <c r="AY312" s="5" t="s">
        <v>9084</v>
      </c>
      <c r="AZ312" s="5" t="s">
        <v>9084</v>
      </c>
      <c r="BA312" s="5" t="s">
        <v>9084</v>
      </c>
      <c r="BB312" s="5" t="s">
        <v>9084</v>
      </c>
      <c r="BC312" s="5">
        <v>26</v>
      </c>
      <c r="BD312" s="5">
        <v>31</v>
      </c>
      <c r="BE312" s="5" t="s">
        <v>9084</v>
      </c>
      <c r="BF312" s="5" t="s">
        <v>6416</v>
      </c>
      <c r="BG312" s="5" t="str">
        <f>HYPERLINK("http://dx.doi.org/10.1145/3371927.3371931","http://dx.doi.org/10.1145/3371927.3371931")</f>
        <v>http://dx.doi.org/10.1145/3371927.3371931</v>
      </c>
      <c r="BH312" s="5" t="s">
        <v>9084</v>
      </c>
      <c r="BI312" s="5" t="s">
        <v>9084</v>
      </c>
      <c r="BJ312" s="5" t="s">
        <v>9084</v>
      </c>
      <c r="BK312" s="5" t="s">
        <v>9084</v>
      </c>
      <c r="BL312" s="5" t="s">
        <v>9084</v>
      </c>
      <c r="BM312" s="5" t="s">
        <v>9084</v>
      </c>
      <c r="BN312" s="5" t="s">
        <v>9084</v>
      </c>
      <c r="BO312" s="5" t="s">
        <v>9084</v>
      </c>
      <c r="BP312" s="5" t="s">
        <v>9084</v>
      </c>
      <c r="BQ312" s="5" t="s">
        <v>9084</v>
      </c>
      <c r="BR312" s="5" t="s">
        <v>9084</v>
      </c>
      <c r="BS312" s="5" t="s">
        <v>9084</v>
      </c>
      <c r="BT312" s="5" t="s">
        <v>9227</v>
      </c>
      <c r="BU312" s="5" t="str">
        <f>HYPERLINK("https%3A%2F%2Fwww.webofscience.com%2Fwos%2Fwoscc%2Ffull-record%2FWOS:000497153300003","View Full Record in Web of Science")</f>
        <v>View Full Record in Web of Science</v>
      </c>
    </row>
    <row r="313" spans="1:73" x14ac:dyDescent="0.35">
      <c r="A313" s="5" t="s">
        <v>11761</v>
      </c>
      <c r="B313" s="5" t="s">
        <v>9095</v>
      </c>
      <c r="C313" s="5" t="s">
        <v>9226</v>
      </c>
      <c r="D313" s="5" t="s">
        <v>9084</v>
      </c>
      <c r="E313" s="5" t="s">
        <v>9084</v>
      </c>
      <c r="F313" s="5" t="s">
        <v>9084</v>
      </c>
      <c r="G313" s="5" t="s">
        <v>9225</v>
      </c>
      <c r="H313" s="5" t="s">
        <v>9084</v>
      </c>
      <c r="I313" s="5" t="s">
        <v>9084</v>
      </c>
      <c r="J313" s="5" t="s">
        <v>6970</v>
      </c>
      <c r="K313" s="5" t="s">
        <v>9224</v>
      </c>
      <c r="L313" s="5" t="s">
        <v>9084</v>
      </c>
      <c r="M313" s="5" t="s">
        <v>9084</v>
      </c>
      <c r="N313" s="5" t="s">
        <v>9084</v>
      </c>
      <c r="O313" s="5" t="s">
        <v>9084</v>
      </c>
      <c r="P313" s="5" t="s">
        <v>9084</v>
      </c>
      <c r="Q313" s="5" t="s">
        <v>9084</v>
      </c>
      <c r="R313" s="5" t="s">
        <v>9084</v>
      </c>
      <c r="S313" s="5" t="s">
        <v>9084</v>
      </c>
      <c r="T313" s="5" t="s">
        <v>9084</v>
      </c>
      <c r="U313" s="5" t="s">
        <v>9084</v>
      </c>
      <c r="V313" s="5" t="s">
        <v>9084</v>
      </c>
      <c r="W313" s="5" t="s">
        <v>9223</v>
      </c>
      <c r="X313" s="5" t="s">
        <v>9084</v>
      </c>
      <c r="Y313" s="5" t="s">
        <v>9084</v>
      </c>
      <c r="Z313" s="5" t="s">
        <v>9084</v>
      </c>
      <c r="AA313" s="5" t="s">
        <v>9084</v>
      </c>
      <c r="AB313" s="5" t="s">
        <v>9222</v>
      </c>
      <c r="AC313" s="5" t="s">
        <v>9221</v>
      </c>
      <c r="AD313" s="5" t="s">
        <v>9084</v>
      </c>
      <c r="AE313" s="5" t="s">
        <v>9084</v>
      </c>
      <c r="AF313" s="5" t="s">
        <v>9084</v>
      </c>
      <c r="AG313" s="5" t="s">
        <v>9084</v>
      </c>
      <c r="AH313" s="5" t="s">
        <v>9084</v>
      </c>
      <c r="AI313" s="5" t="s">
        <v>9084</v>
      </c>
      <c r="AJ313" s="5" t="s">
        <v>9084</v>
      </c>
      <c r="AK313" s="5" t="s">
        <v>9084</v>
      </c>
      <c r="AL313" s="5" t="s">
        <v>9084</v>
      </c>
      <c r="AM313" s="5" t="s">
        <v>9084</v>
      </c>
      <c r="AN313" s="5" t="s">
        <v>9084</v>
      </c>
      <c r="AO313" s="5" t="s">
        <v>9084</v>
      </c>
      <c r="AP313" s="5" t="s">
        <v>9220</v>
      </c>
      <c r="AQ313" s="5" t="s">
        <v>9084</v>
      </c>
      <c r="AR313" s="5" t="s">
        <v>9084</v>
      </c>
      <c r="AS313" s="5" t="s">
        <v>9084</v>
      </c>
      <c r="AT313" s="5" t="s">
        <v>9084</v>
      </c>
      <c r="AU313" s="5" t="s">
        <v>9219</v>
      </c>
      <c r="AV313" s="5">
        <v>2020</v>
      </c>
      <c r="AW313" s="5">
        <v>11</v>
      </c>
      <c r="AX313" s="5" t="s">
        <v>9084</v>
      </c>
      <c r="AY313" s="5" t="s">
        <v>9084</v>
      </c>
      <c r="AZ313" s="5" t="s">
        <v>9084</v>
      </c>
      <c r="BA313" s="5" t="s">
        <v>9084</v>
      </c>
      <c r="BB313" s="5" t="s">
        <v>9084</v>
      </c>
      <c r="BC313" s="5" t="s">
        <v>9084</v>
      </c>
      <c r="BD313" s="5" t="s">
        <v>9084</v>
      </c>
      <c r="BE313" s="5">
        <v>1177</v>
      </c>
      <c r="BF313" s="5" t="s">
        <v>6968</v>
      </c>
      <c r="BG313" s="5" t="str">
        <f>HYPERLINK("http://dx.doi.org/10.3389/fphar.2020.01177","http://dx.doi.org/10.3389/fphar.2020.01177")</f>
        <v>http://dx.doi.org/10.3389/fphar.2020.01177</v>
      </c>
      <c r="BH313" s="5" t="s">
        <v>9084</v>
      </c>
      <c r="BI313" s="5" t="s">
        <v>9084</v>
      </c>
      <c r="BJ313" s="5" t="s">
        <v>9084</v>
      </c>
      <c r="BK313" s="5" t="s">
        <v>9084</v>
      </c>
      <c r="BL313" s="5" t="s">
        <v>9084</v>
      </c>
      <c r="BM313" s="5" t="s">
        <v>9084</v>
      </c>
      <c r="BN313" s="5" t="s">
        <v>9084</v>
      </c>
      <c r="BO313" s="5">
        <v>32903628</v>
      </c>
      <c r="BP313" s="5" t="s">
        <v>9084</v>
      </c>
      <c r="BQ313" s="5" t="s">
        <v>9084</v>
      </c>
      <c r="BR313" s="5" t="s">
        <v>9084</v>
      </c>
      <c r="BS313" s="5" t="s">
        <v>9084</v>
      </c>
      <c r="BT313" s="5" t="s">
        <v>9218</v>
      </c>
      <c r="BU313" s="5" t="str">
        <f>HYPERLINK("https%3A%2F%2Fwww.webofscience.com%2Fwos%2Fwoscc%2Ffull-record%2FWOS:000565352100001","View Full Record in Web of Science")</f>
        <v>View Full Record in Web of Science</v>
      </c>
    </row>
    <row r="314" spans="1:73" x14ac:dyDescent="0.35">
      <c r="A314" s="5" t="s">
        <v>11761</v>
      </c>
      <c r="B314" s="5" t="s">
        <v>9095</v>
      </c>
      <c r="C314" s="5" t="s">
        <v>9217</v>
      </c>
      <c r="D314" s="5" t="s">
        <v>9084</v>
      </c>
      <c r="E314" s="5" t="s">
        <v>9084</v>
      </c>
      <c r="F314" s="5" t="s">
        <v>9084</v>
      </c>
      <c r="G314" s="5" t="s">
        <v>9216</v>
      </c>
      <c r="H314" s="5" t="s">
        <v>9084</v>
      </c>
      <c r="I314" s="5" t="s">
        <v>9084</v>
      </c>
      <c r="J314" s="5" t="s">
        <v>670</v>
      </c>
      <c r="K314" s="5" t="s">
        <v>9215</v>
      </c>
      <c r="L314" s="5" t="s">
        <v>9084</v>
      </c>
      <c r="M314" s="5" t="s">
        <v>9084</v>
      </c>
      <c r="N314" s="5" t="s">
        <v>9084</v>
      </c>
      <c r="O314" s="5" t="s">
        <v>9084</v>
      </c>
      <c r="P314" s="5" t="s">
        <v>9084</v>
      </c>
      <c r="Q314" s="5" t="s">
        <v>9084</v>
      </c>
      <c r="R314" s="5" t="s">
        <v>9084</v>
      </c>
      <c r="S314" s="5" t="s">
        <v>9084</v>
      </c>
      <c r="T314" s="5" t="s">
        <v>9084</v>
      </c>
      <c r="U314" s="5" t="s">
        <v>9084</v>
      </c>
      <c r="V314" s="5" t="s">
        <v>9084</v>
      </c>
      <c r="W314" s="5" t="s">
        <v>9214</v>
      </c>
      <c r="X314" s="5" t="s">
        <v>9084</v>
      </c>
      <c r="Y314" s="5" t="s">
        <v>9084</v>
      </c>
      <c r="Z314" s="5" t="s">
        <v>9084</v>
      </c>
      <c r="AA314" s="5" t="s">
        <v>9084</v>
      </c>
      <c r="AB314" s="5" t="s">
        <v>9213</v>
      </c>
      <c r="AC314" s="5" t="s">
        <v>9212</v>
      </c>
      <c r="AD314" s="5" t="s">
        <v>9084</v>
      </c>
      <c r="AE314" s="5" t="s">
        <v>9084</v>
      </c>
      <c r="AF314" s="5" t="s">
        <v>9084</v>
      </c>
      <c r="AG314" s="5" t="s">
        <v>9084</v>
      </c>
      <c r="AH314" s="5" t="s">
        <v>9084</v>
      </c>
      <c r="AI314" s="5" t="s">
        <v>9084</v>
      </c>
      <c r="AJ314" s="5" t="s">
        <v>9084</v>
      </c>
      <c r="AK314" s="5" t="s">
        <v>9084</v>
      </c>
      <c r="AL314" s="5" t="s">
        <v>9084</v>
      </c>
      <c r="AM314" s="5" t="s">
        <v>9084</v>
      </c>
      <c r="AN314" s="5" t="s">
        <v>9084</v>
      </c>
      <c r="AO314" s="5" t="s">
        <v>9084</v>
      </c>
      <c r="AP314" s="5" t="s">
        <v>9211</v>
      </c>
      <c r="AQ314" s="5" t="s">
        <v>9210</v>
      </c>
      <c r="AR314" s="5" t="s">
        <v>9084</v>
      </c>
      <c r="AS314" s="5" t="s">
        <v>9084</v>
      </c>
      <c r="AT314" s="5" t="s">
        <v>9084</v>
      </c>
      <c r="AU314" s="5" t="s">
        <v>9119</v>
      </c>
      <c r="AV314" s="5">
        <v>2021</v>
      </c>
      <c r="AW314" s="5">
        <v>259</v>
      </c>
      <c r="AX314" s="5" t="s">
        <v>9084</v>
      </c>
      <c r="AY314" s="5" t="s">
        <v>9084</v>
      </c>
      <c r="AZ314" s="5" t="s">
        <v>9084</v>
      </c>
      <c r="BA314" s="5" t="s">
        <v>9084</v>
      </c>
      <c r="BB314" s="5" t="s">
        <v>9084</v>
      </c>
      <c r="BC314" s="5" t="s">
        <v>9084</v>
      </c>
      <c r="BD314" s="5" t="s">
        <v>9084</v>
      </c>
      <c r="BE314" s="5">
        <v>107432</v>
      </c>
      <c r="BF314" s="5" t="s">
        <v>6841</v>
      </c>
      <c r="BG314" s="5" t="str">
        <f>HYPERLINK("http://dx.doi.org/10.1016/j.ecss.2021.107432","http://dx.doi.org/10.1016/j.ecss.2021.107432")</f>
        <v>http://dx.doi.org/10.1016/j.ecss.2021.107432</v>
      </c>
      <c r="BH314" s="5" t="s">
        <v>9084</v>
      </c>
      <c r="BI314" s="5" t="s">
        <v>9209</v>
      </c>
      <c r="BJ314" s="5" t="s">
        <v>9084</v>
      </c>
      <c r="BK314" s="5" t="s">
        <v>9084</v>
      </c>
      <c r="BL314" s="5" t="s">
        <v>9084</v>
      </c>
      <c r="BM314" s="5" t="s">
        <v>9084</v>
      </c>
      <c r="BN314" s="5" t="s">
        <v>9084</v>
      </c>
      <c r="BO314" s="5" t="s">
        <v>9084</v>
      </c>
      <c r="BP314" s="5" t="s">
        <v>9084</v>
      </c>
      <c r="BQ314" s="5" t="s">
        <v>9084</v>
      </c>
      <c r="BR314" s="5" t="s">
        <v>9084</v>
      </c>
      <c r="BS314" s="5" t="s">
        <v>9084</v>
      </c>
      <c r="BT314" s="5" t="s">
        <v>9208</v>
      </c>
      <c r="BU314" s="5" t="str">
        <f>HYPERLINK("https%3A%2F%2Fwww.webofscience.com%2Fwos%2Fwoscc%2Ffull-record%2FWOS:000685355200006","View Full Record in Web of Science")</f>
        <v>View Full Record in Web of Science</v>
      </c>
    </row>
    <row r="315" spans="1:73" x14ac:dyDescent="0.35">
      <c r="A315" s="5" t="s">
        <v>11761</v>
      </c>
      <c r="B315" s="5" t="s">
        <v>9095</v>
      </c>
      <c r="C315" s="5" t="s">
        <v>9207</v>
      </c>
      <c r="D315" s="5" t="s">
        <v>9084</v>
      </c>
      <c r="E315" s="5" t="s">
        <v>9084</v>
      </c>
      <c r="F315" s="5" t="s">
        <v>9084</v>
      </c>
      <c r="G315" s="5" t="s">
        <v>9206</v>
      </c>
      <c r="H315" s="5" t="s">
        <v>9084</v>
      </c>
      <c r="I315" s="5" t="s">
        <v>9084</v>
      </c>
      <c r="J315" s="5" t="s">
        <v>7904</v>
      </c>
      <c r="K315" s="5" t="s">
        <v>9205</v>
      </c>
      <c r="L315" s="5" t="s">
        <v>9084</v>
      </c>
      <c r="M315" s="5" t="s">
        <v>9084</v>
      </c>
      <c r="N315" s="5" t="s">
        <v>9084</v>
      </c>
      <c r="O315" s="5" t="s">
        <v>9084</v>
      </c>
      <c r="P315" s="5" t="s">
        <v>9084</v>
      </c>
      <c r="Q315" s="5" t="s">
        <v>9084</v>
      </c>
      <c r="R315" s="5" t="s">
        <v>9084</v>
      </c>
      <c r="S315" s="5" t="s">
        <v>9084</v>
      </c>
      <c r="T315" s="5" t="s">
        <v>9084</v>
      </c>
      <c r="U315" s="5" t="s">
        <v>9084</v>
      </c>
      <c r="V315" s="5" t="s">
        <v>9084</v>
      </c>
      <c r="W315" s="5" t="s">
        <v>9204</v>
      </c>
      <c r="X315" s="5" t="s">
        <v>9084</v>
      </c>
      <c r="Y315" s="5" t="s">
        <v>9084</v>
      </c>
      <c r="Z315" s="5" t="s">
        <v>9084</v>
      </c>
      <c r="AA315" s="5" t="s">
        <v>9084</v>
      </c>
      <c r="AB315" s="5" t="s">
        <v>9203</v>
      </c>
      <c r="AC315" s="5" t="s">
        <v>9202</v>
      </c>
      <c r="AD315" s="5" t="s">
        <v>9084</v>
      </c>
      <c r="AE315" s="5" t="s">
        <v>9084</v>
      </c>
      <c r="AF315" s="5" t="s">
        <v>9084</v>
      </c>
      <c r="AG315" s="5" t="s">
        <v>9084</v>
      </c>
      <c r="AH315" s="5" t="s">
        <v>9084</v>
      </c>
      <c r="AI315" s="5" t="s">
        <v>9084</v>
      </c>
      <c r="AJ315" s="5" t="s">
        <v>9084</v>
      </c>
      <c r="AK315" s="5" t="s">
        <v>9084</v>
      </c>
      <c r="AL315" s="5" t="s">
        <v>9084</v>
      </c>
      <c r="AM315" s="5" t="s">
        <v>9084</v>
      </c>
      <c r="AN315" s="5" t="s">
        <v>9084</v>
      </c>
      <c r="AO315" s="5" t="s">
        <v>9084</v>
      </c>
      <c r="AP315" s="5" t="s">
        <v>9201</v>
      </c>
      <c r="AQ315" s="5" t="s">
        <v>9200</v>
      </c>
      <c r="AR315" s="5" t="s">
        <v>9084</v>
      </c>
      <c r="AS315" s="5" t="s">
        <v>9084</v>
      </c>
      <c r="AT315" s="5" t="s">
        <v>9084</v>
      </c>
      <c r="AU315" s="5" t="s">
        <v>9199</v>
      </c>
      <c r="AV315" s="5">
        <v>2023</v>
      </c>
      <c r="AW315" s="5">
        <v>119</v>
      </c>
      <c r="AX315" s="5" t="s">
        <v>9198</v>
      </c>
      <c r="AY315" s="5" t="s">
        <v>9084</v>
      </c>
      <c r="AZ315" s="5" t="s">
        <v>9084</v>
      </c>
      <c r="BA315" s="5" t="s">
        <v>9084</v>
      </c>
      <c r="BB315" s="5" t="s">
        <v>9084</v>
      </c>
      <c r="BC315" s="5" t="s">
        <v>9084</v>
      </c>
      <c r="BD315" s="5" t="s">
        <v>9084</v>
      </c>
      <c r="BE315" s="5">
        <v>15129</v>
      </c>
      <c r="BF315" s="5" t="s">
        <v>7902</v>
      </c>
      <c r="BG315" s="5" t="str">
        <f>HYPERLINK("http://dx.doi.org/10.17159/sajs.2023/15129","http://dx.doi.org/10.17159/sajs.2023/15129")</f>
        <v>http://dx.doi.org/10.17159/sajs.2023/15129</v>
      </c>
      <c r="BH315" s="5" t="s">
        <v>9084</v>
      </c>
      <c r="BI315" s="5" t="s">
        <v>9084</v>
      </c>
      <c r="BJ315" s="5" t="s">
        <v>9084</v>
      </c>
      <c r="BK315" s="5" t="s">
        <v>9084</v>
      </c>
      <c r="BL315" s="5" t="s">
        <v>9084</v>
      </c>
      <c r="BM315" s="5" t="s">
        <v>9084</v>
      </c>
      <c r="BN315" s="5" t="s">
        <v>9084</v>
      </c>
      <c r="BO315" s="5">
        <v>39483790</v>
      </c>
      <c r="BP315" s="5" t="s">
        <v>9084</v>
      </c>
      <c r="BQ315" s="5" t="s">
        <v>9084</v>
      </c>
      <c r="BR315" s="5" t="s">
        <v>9084</v>
      </c>
      <c r="BS315" s="5" t="s">
        <v>9084</v>
      </c>
      <c r="BT315" s="5" t="s">
        <v>9197</v>
      </c>
      <c r="BU315" s="5" t="str">
        <f>HYPERLINK("https%3A%2F%2Fwww.webofscience.com%2Fwos%2Fwoscc%2Ffull-record%2FWOS:001012754800009","View Full Record in Web of Science")</f>
        <v>View Full Record in Web of Science</v>
      </c>
    </row>
    <row r="316" spans="1:73" x14ac:dyDescent="0.35">
      <c r="A316" s="5" t="s">
        <v>11761</v>
      </c>
      <c r="B316" s="5" t="s">
        <v>9095</v>
      </c>
      <c r="C316" s="5" t="s">
        <v>9196</v>
      </c>
      <c r="D316" s="5" t="s">
        <v>9084</v>
      </c>
      <c r="E316" s="5" t="s">
        <v>9084</v>
      </c>
      <c r="F316" s="5" t="s">
        <v>9084</v>
      </c>
      <c r="G316" s="5" t="s">
        <v>9195</v>
      </c>
      <c r="H316" s="5" t="s">
        <v>9084</v>
      </c>
      <c r="I316" s="5" t="s">
        <v>9084</v>
      </c>
      <c r="J316" s="5" t="s">
        <v>9194</v>
      </c>
      <c r="K316" s="5" t="s">
        <v>9193</v>
      </c>
      <c r="L316" s="5" t="s">
        <v>9084</v>
      </c>
      <c r="M316" s="5" t="s">
        <v>9084</v>
      </c>
      <c r="N316" s="5" t="s">
        <v>9084</v>
      </c>
      <c r="O316" s="5" t="s">
        <v>9084</v>
      </c>
      <c r="P316" s="5" t="s">
        <v>9084</v>
      </c>
      <c r="Q316" s="5" t="s">
        <v>9084</v>
      </c>
      <c r="R316" s="5" t="s">
        <v>9084</v>
      </c>
      <c r="S316" s="5" t="s">
        <v>9084</v>
      </c>
      <c r="T316" s="5" t="s">
        <v>9084</v>
      </c>
      <c r="U316" s="5" t="s">
        <v>9084</v>
      </c>
      <c r="V316" s="5" t="s">
        <v>9084</v>
      </c>
      <c r="W316" s="5" t="s">
        <v>9192</v>
      </c>
      <c r="X316" s="5" t="s">
        <v>9084</v>
      </c>
      <c r="Y316" s="5" t="s">
        <v>9084</v>
      </c>
      <c r="Z316" s="5" t="s">
        <v>9084</v>
      </c>
      <c r="AA316" s="5" t="s">
        <v>9084</v>
      </c>
      <c r="AB316" s="5" t="s">
        <v>9191</v>
      </c>
      <c r="AC316" s="5" t="s">
        <v>9190</v>
      </c>
      <c r="AD316" s="5" t="s">
        <v>9084</v>
      </c>
      <c r="AE316" s="5" t="s">
        <v>9084</v>
      </c>
      <c r="AF316" s="5" t="s">
        <v>9084</v>
      </c>
      <c r="AG316" s="5" t="s">
        <v>9084</v>
      </c>
      <c r="AH316" s="5" t="s">
        <v>9084</v>
      </c>
      <c r="AI316" s="5" t="s">
        <v>9084</v>
      </c>
      <c r="AJ316" s="5" t="s">
        <v>9084</v>
      </c>
      <c r="AK316" s="5" t="s">
        <v>9084</v>
      </c>
      <c r="AL316" s="5" t="s">
        <v>9084</v>
      </c>
      <c r="AM316" s="5" t="s">
        <v>9084</v>
      </c>
      <c r="AN316" s="5" t="s">
        <v>9084</v>
      </c>
      <c r="AO316" s="5" t="s">
        <v>9084</v>
      </c>
      <c r="AP316" s="5" t="s">
        <v>9189</v>
      </c>
      <c r="AQ316" s="5" t="s">
        <v>9084</v>
      </c>
      <c r="AR316" s="5" t="s">
        <v>9084</v>
      </c>
      <c r="AS316" s="5" t="s">
        <v>9084</v>
      </c>
      <c r="AT316" s="5" t="s">
        <v>9084</v>
      </c>
      <c r="AU316" s="5" t="s">
        <v>9188</v>
      </c>
      <c r="AV316" s="5">
        <v>2021</v>
      </c>
      <c r="AW316" s="5">
        <v>19</v>
      </c>
      <c r="AX316" s="5">
        <v>1</v>
      </c>
      <c r="AY316" s="5" t="s">
        <v>9084</v>
      </c>
      <c r="AZ316" s="5" t="s">
        <v>9084</v>
      </c>
      <c r="BA316" s="5" t="s">
        <v>9084</v>
      </c>
      <c r="BB316" s="5" t="s">
        <v>9084</v>
      </c>
      <c r="BC316" s="5" t="s">
        <v>9084</v>
      </c>
      <c r="BD316" s="5" t="s">
        <v>9084</v>
      </c>
      <c r="BE316" s="5">
        <v>119</v>
      </c>
      <c r="BF316" s="5" t="s">
        <v>9187</v>
      </c>
      <c r="BG316" s="5" t="str">
        <f>HYPERLINK("http://dx.doi.org/10.1186/s12961-021-00769-z","http://dx.doi.org/10.1186/s12961-021-00769-z")</f>
        <v>http://dx.doi.org/10.1186/s12961-021-00769-z</v>
      </c>
      <c r="BH316" s="5" t="s">
        <v>9084</v>
      </c>
      <c r="BI316" s="5" t="s">
        <v>9084</v>
      </c>
      <c r="BJ316" s="5" t="s">
        <v>9084</v>
      </c>
      <c r="BK316" s="5" t="s">
        <v>9084</v>
      </c>
      <c r="BL316" s="5" t="s">
        <v>9084</v>
      </c>
      <c r="BM316" s="5" t="s">
        <v>9084</v>
      </c>
      <c r="BN316" s="5" t="s">
        <v>9084</v>
      </c>
      <c r="BO316" s="5">
        <v>34407849</v>
      </c>
      <c r="BP316" s="5" t="s">
        <v>9084</v>
      </c>
      <c r="BQ316" s="5" t="s">
        <v>9084</v>
      </c>
      <c r="BR316" s="5" t="s">
        <v>9084</v>
      </c>
      <c r="BS316" s="5" t="s">
        <v>9084</v>
      </c>
      <c r="BT316" s="5" t="s">
        <v>9186</v>
      </c>
      <c r="BU316" s="5" t="str">
        <f>HYPERLINK("https%3A%2F%2Fwww.webofscience.com%2Fwos%2Fwoscc%2Ffull-record%2FWOS:000686707900001","View Full Record in Web of Science")</f>
        <v>View Full Record in Web of Science</v>
      </c>
    </row>
    <row r="317" spans="1:73" x14ac:dyDescent="0.35">
      <c r="A317" s="5" t="s">
        <v>11761</v>
      </c>
      <c r="B317" s="5" t="s">
        <v>9095</v>
      </c>
      <c r="C317" s="5" t="s">
        <v>9185</v>
      </c>
      <c r="D317" s="5" t="s">
        <v>9084</v>
      </c>
      <c r="E317" s="5" t="s">
        <v>9084</v>
      </c>
      <c r="F317" s="5" t="s">
        <v>9084</v>
      </c>
      <c r="G317" s="5" t="s">
        <v>9184</v>
      </c>
      <c r="H317" s="5" t="s">
        <v>9084</v>
      </c>
      <c r="I317" s="5" t="s">
        <v>9084</v>
      </c>
      <c r="J317" s="5" t="s">
        <v>9183</v>
      </c>
      <c r="K317" s="5" t="s">
        <v>9182</v>
      </c>
      <c r="L317" s="5" t="s">
        <v>9084</v>
      </c>
      <c r="M317" s="5" t="s">
        <v>9084</v>
      </c>
      <c r="N317" s="5" t="s">
        <v>9084</v>
      </c>
      <c r="O317" s="5" t="s">
        <v>9084</v>
      </c>
      <c r="P317" s="5" t="s">
        <v>9084</v>
      </c>
      <c r="Q317" s="5" t="s">
        <v>9084</v>
      </c>
      <c r="R317" s="5" t="s">
        <v>9084</v>
      </c>
      <c r="S317" s="5" t="s">
        <v>9084</v>
      </c>
      <c r="T317" s="5" t="s">
        <v>9084</v>
      </c>
      <c r="U317" s="5" t="s">
        <v>9084</v>
      </c>
      <c r="V317" s="5" t="s">
        <v>9084</v>
      </c>
      <c r="W317" s="5" t="s">
        <v>9181</v>
      </c>
      <c r="X317" s="5" t="s">
        <v>9084</v>
      </c>
      <c r="Y317" s="5" t="s">
        <v>9084</v>
      </c>
      <c r="Z317" s="5" t="s">
        <v>9084</v>
      </c>
      <c r="AA317" s="5" t="s">
        <v>9084</v>
      </c>
      <c r="AB317" s="5" t="s">
        <v>9180</v>
      </c>
      <c r="AC317" s="5" t="s">
        <v>9179</v>
      </c>
      <c r="AD317" s="5" t="s">
        <v>9084</v>
      </c>
      <c r="AE317" s="5" t="s">
        <v>9084</v>
      </c>
      <c r="AF317" s="5" t="s">
        <v>9084</v>
      </c>
      <c r="AG317" s="5" t="s">
        <v>9084</v>
      </c>
      <c r="AH317" s="5" t="s">
        <v>9084</v>
      </c>
      <c r="AI317" s="5" t="s">
        <v>9084</v>
      </c>
      <c r="AJ317" s="5" t="s">
        <v>9084</v>
      </c>
      <c r="AK317" s="5" t="s">
        <v>9084</v>
      </c>
      <c r="AL317" s="5" t="s">
        <v>9084</v>
      </c>
      <c r="AM317" s="5" t="s">
        <v>9084</v>
      </c>
      <c r="AN317" s="5" t="s">
        <v>9084</v>
      </c>
      <c r="AO317" s="5" t="s">
        <v>9084</v>
      </c>
      <c r="AP317" s="5" t="s">
        <v>9178</v>
      </c>
      <c r="AQ317" s="5" t="s">
        <v>9084</v>
      </c>
      <c r="AR317" s="5" t="s">
        <v>9084</v>
      </c>
      <c r="AS317" s="5" t="s">
        <v>9084</v>
      </c>
      <c r="AT317" s="5" t="s">
        <v>9084</v>
      </c>
      <c r="AU317" s="5" t="s">
        <v>9177</v>
      </c>
      <c r="AV317" s="5">
        <v>2023</v>
      </c>
      <c r="AW317" s="5">
        <v>11</v>
      </c>
      <c r="AX317" s="5" t="s">
        <v>9084</v>
      </c>
      <c r="AY317" s="5" t="s">
        <v>9084</v>
      </c>
      <c r="AZ317" s="5" t="s">
        <v>9084</v>
      </c>
      <c r="BA317" s="5" t="s">
        <v>9084</v>
      </c>
      <c r="BB317" s="5" t="s">
        <v>9084</v>
      </c>
      <c r="BC317" s="5" t="s">
        <v>9084</v>
      </c>
      <c r="BD317" s="5" t="s">
        <v>9084</v>
      </c>
      <c r="BE317" s="5">
        <v>1233879</v>
      </c>
      <c r="BF317" s="5" t="s">
        <v>7522</v>
      </c>
      <c r="BG317" s="5" t="str">
        <f>HYPERLINK("http://dx.doi.org/10.3389/fphy.2023.1233879","http://dx.doi.org/10.3389/fphy.2023.1233879")</f>
        <v>http://dx.doi.org/10.3389/fphy.2023.1233879</v>
      </c>
      <c r="BH317" s="5" t="s">
        <v>9084</v>
      </c>
      <c r="BI317" s="5" t="s">
        <v>9084</v>
      </c>
      <c r="BJ317" s="5" t="s">
        <v>9084</v>
      </c>
      <c r="BK317" s="5" t="s">
        <v>9084</v>
      </c>
      <c r="BL317" s="5" t="s">
        <v>9084</v>
      </c>
      <c r="BM317" s="5" t="s">
        <v>9084</v>
      </c>
      <c r="BN317" s="5" t="s">
        <v>9084</v>
      </c>
      <c r="BO317" s="5" t="s">
        <v>9084</v>
      </c>
      <c r="BP317" s="5" t="s">
        <v>9084</v>
      </c>
      <c r="BQ317" s="5" t="s">
        <v>9084</v>
      </c>
      <c r="BR317" s="5" t="s">
        <v>9084</v>
      </c>
      <c r="BS317" s="5" t="s">
        <v>9084</v>
      </c>
      <c r="BT317" s="5" t="s">
        <v>9176</v>
      </c>
      <c r="BU317" s="5" t="str">
        <f>HYPERLINK("https%3A%2F%2Fwww.webofscience.com%2Fwos%2Fwoscc%2Ffull-record%2FWOS:001059159000001","View Full Record in Web of Science")</f>
        <v>View Full Record in Web of Science</v>
      </c>
    </row>
    <row r="318" spans="1:73" x14ac:dyDescent="0.35">
      <c r="A318" s="5" t="s">
        <v>11761</v>
      </c>
      <c r="B318" s="5" t="s">
        <v>9095</v>
      </c>
      <c r="C318" s="5" t="s">
        <v>9175</v>
      </c>
      <c r="D318" s="5" t="s">
        <v>9084</v>
      </c>
      <c r="E318" s="5" t="s">
        <v>9084</v>
      </c>
      <c r="F318" s="5" t="s">
        <v>9084</v>
      </c>
      <c r="G318" s="5" t="s">
        <v>9174</v>
      </c>
      <c r="H318" s="5" t="s">
        <v>9084</v>
      </c>
      <c r="I318" s="5" t="s">
        <v>9084</v>
      </c>
      <c r="J318" s="5" t="s">
        <v>9173</v>
      </c>
      <c r="K318" s="5" t="s">
        <v>9091</v>
      </c>
      <c r="L318" s="5" t="s">
        <v>9084</v>
      </c>
      <c r="M318" s="5" t="s">
        <v>9084</v>
      </c>
      <c r="N318" s="5" t="s">
        <v>9084</v>
      </c>
      <c r="O318" s="5" t="s">
        <v>9084</v>
      </c>
      <c r="P318" s="5" t="s">
        <v>9084</v>
      </c>
      <c r="Q318" s="5" t="s">
        <v>9084</v>
      </c>
      <c r="R318" s="5" t="s">
        <v>9084</v>
      </c>
      <c r="S318" s="5" t="s">
        <v>9084</v>
      </c>
      <c r="T318" s="5" t="s">
        <v>9084</v>
      </c>
      <c r="U318" s="5" t="s">
        <v>9084</v>
      </c>
      <c r="V318" s="5" t="s">
        <v>9084</v>
      </c>
      <c r="W318" s="5" t="s">
        <v>9172</v>
      </c>
      <c r="X318" s="5" t="s">
        <v>9084</v>
      </c>
      <c r="Y318" s="5" t="s">
        <v>9084</v>
      </c>
      <c r="Z318" s="5" t="s">
        <v>9084</v>
      </c>
      <c r="AA318" s="5" t="s">
        <v>9084</v>
      </c>
      <c r="AB318" s="5" t="s">
        <v>9171</v>
      </c>
      <c r="AC318" s="5" t="s">
        <v>9170</v>
      </c>
      <c r="AD318" s="5" t="s">
        <v>9084</v>
      </c>
      <c r="AE318" s="5" t="s">
        <v>9084</v>
      </c>
      <c r="AF318" s="5" t="s">
        <v>9084</v>
      </c>
      <c r="AG318" s="5" t="s">
        <v>9084</v>
      </c>
      <c r="AH318" s="5" t="s">
        <v>9084</v>
      </c>
      <c r="AI318" s="5" t="s">
        <v>9084</v>
      </c>
      <c r="AJ318" s="5" t="s">
        <v>9084</v>
      </c>
      <c r="AK318" s="5" t="s">
        <v>9084</v>
      </c>
      <c r="AL318" s="5" t="s">
        <v>9084</v>
      </c>
      <c r="AM318" s="5" t="s">
        <v>9084</v>
      </c>
      <c r="AN318" s="5" t="s">
        <v>9084</v>
      </c>
      <c r="AO318" s="5" t="s">
        <v>9084</v>
      </c>
      <c r="AP318" s="5" t="s">
        <v>9087</v>
      </c>
      <c r="AQ318" s="5" t="s">
        <v>9084</v>
      </c>
      <c r="AR318" s="5" t="s">
        <v>9084</v>
      </c>
      <c r="AS318" s="5" t="s">
        <v>9084</v>
      </c>
      <c r="AT318" s="5" t="s">
        <v>9084</v>
      </c>
      <c r="AU318" s="5" t="s">
        <v>9169</v>
      </c>
      <c r="AV318" s="5">
        <v>2023</v>
      </c>
      <c r="AW318" s="5">
        <v>6</v>
      </c>
      <c r="AX318" s="5">
        <v>12</v>
      </c>
      <c r="AY318" s="5" t="s">
        <v>9084</v>
      </c>
      <c r="AZ318" s="5" t="s">
        <v>9084</v>
      </c>
      <c r="BA318" s="5" t="s">
        <v>9084</v>
      </c>
      <c r="BB318" s="5" t="s">
        <v>9084</v>
      </c>
      <c r="BC318" s="5" t="s">
        <v>9084</v>
      </c>
      <c r="BD318" s="5" t="s">
        <v>9084</v>
      </c>
      <c r="BE318" s="5" t="s">
        <v>9168</v>
      </c>
      <c r="BF318" s="5" t="s">
        <v>8433</v>
      </c>
      <c r="BG318" s="5" t="str">
        <f>HYPERLINK("http://dx.doi.org/10.1001/jamanetworkopen.2023.45892","http://dx.doi.org/10.1001/jamanetworkopen.2023.45892")</f>
        <v>http://dx.doi.org/10.1001/jamanetworkopen.2023.45892</v>
      </c>
      <c r="BH318" s="5" t="s">
        <v>9084</v>
      </c>
      <c r="BI318" s="5" t="s">
        <v>9084</v>
      </c>
      <c r="BJ318" s="5" t="s">
        <v>9084</v>
      </c>
      <c r="BK318" s="5" t="s">
        <v>9084</v>
      </c>
      <c r="BL318" s="5" t="s">
        <v>9084</v>
      </c>
      <c r="BM318" s="5" t="s">
        <v>9084</v>
      </c>
      <c r="BN318" s="5" t="s">
        <v>9084</v>
      </c>
      <c r="BO318" s="5">
        <v>38039004</v>
      </c>
      <c r="BP318" s="5" t="s">
        <v>9084</v>
      </c>
      <c r="BQ318" s="5" t="s">
        <v>9084</v>
      </c>
      <c r="BR318" s="5" t="s">
        <v>9084</v>
      </c>
      <c r="BS318" s="5" t="s">
        <v>9084</v>
      </c>
      <c r="BT318" s="5" t="s">
        <v>9167</v>
      </c>
      <c r="BU318" s="5" t="str">
        <f>HYPERLINK("https%3A%2F%2Fwww.webofscience.com%2Fwos%2Fwoscc%2Ffull-record%2FWOS:001112195000004","View Full Record in Web of Science")</f>
        <v>View Full Record in Web of Science</v>
      </c>
    </row>
    <row r="319" spans="1:73" x14ac:dyDescent="0.35">
      <c r="A319" s="5" t="s">
        <v>11761</v>
      </c>
      <c r="B319" s="5" t="s">
        <v>9095</v>
      </c>
      <c r="C319" s="5" t="s">
        <v>9166</v>
      </c>
      <c r="D319" s="5" t="s">
        <v>9084</v>
      </c>
      <c r="E319" s="5" t="s">
        <v>9084</v>
      </c>
      <c r="F319" s="5" t="s">
        <v>9084</v>
      </c>
      <c r="G319" s="5" t="s">
        <v>9165</v>
      </c>
      <c r="H319" s="5" t="s">
        <v>9084</v>
      </c>
      <c r="I319" s="5" t="s">
        <v>9084</v>
      </c>
      <c r="J319" s="5" t="s">
        <v>8300</v>
      </c>
      <c r="K319" s="5" t="s">
        <v>9164</v>
      </c>
      <c r="L319" s="5" t="s">
        <v>9084</v>
      </c>
      <c r="M319" s="5" t="s">
        <v>9084</v>
      </c>
      <c r="N319" s="5" t="s">
        <v>9084</v>
      </c>
      <c r="O319" s="5" t="s">
        <v>9084</v>
      </c>
      <c r="P319" s="5" t="s">
        <v>9084</v>
      </c>
      <c r="Q319" s="5" t="s">
        <v>9084</v>
      </c>
      <c r="R319" s="5" t="s">
        <v>9084</v>
      </c>
      <c r="S319" s="5" t="s">
        <v>9084</v>
      </c>
      <c r="T319" s="5" t="s">
        <v>9084</v>
      </c>
      <c r="U319" s="5" t="s">
        <v>9084</v>
      </c>
      <c r="V319" s="5" t="s">
        <v>9084</v>
      </c>
      <c r="W319" s="5" t="s">
        <v>9163</v>
      </c>
      <c r="X319" s="5" t="s">
        <v>9084</v>
      </c>
      <c r="Y319" s="5" t="s">
        <v>9084</v>
      </c>
      <c r="Z319" s="5" t="s">
        <v>9084</v>
      </c>
      <c r="AA319" s="5" t="s">
        <v>9084</v>
      </c>
      <c r="AB319" s="5" t="s">
        <v>9162</v>
      </c>
      <c r="AC319" s="5" t="s">
        <v>9161</v>
      </c>
      <c r="AD319" s="5" t="s">
        <v>9084</v>
      </c>
      <c r="AE319" s="5" t="s">
        <v>9084</v>
      </c>
      <c r="AF319" s="5" t="s">
        <v>9084</v>
      </c>
      <c r="AG319" s="5" t="s">
        <v>9084</v>
      </c>
      <c r="AH319" s="5" t="s">
        <v>9084</v>
      </c>
      <c r="AI319" s="5" t="s">
        <v>9084</v>
      </c>
      <c r="AJ319" s="5" t="s">
        <v>9084</v>
      </c>
      <c r="AK319" s="5" t="s">
        <v>9084</v>
      </c>
      <c r="AL319" s="5" t="s">
        <v>9084</v>
      </c>
      <c r="AM319" s="5" t="s">
        <v>9084</v>
      </c>
      <c r="AN319" s="5" t="s">
        <v>9084</v>
      </c>
      <c r="AO319" s="5" t="s">
        <v>9084</v>
      </c>
      <c r="AP319" s="5" t="s">
        <v>9084</v>
      </c>
      <c r="AQ319" s="5" t="s">
        <v>9160</v>
      </c>
      <c r="AR319" s="5" t="s">
        <v>9084</v>
      </c>
      <c r="AS319" s="5" t="s">
        <v>9084</v>
      </c>
      <c r="AT319" s="5" t="s">
        <v>9084</v>
      </c>
      <c r="AU319" s="5" t="s">
        <v>9159</v>
      </c>
      <c r="AV319" s="5">
        <v>2024</v>
      </c>
      <c r="AW319" s="5">
        <v>19</v>
      </c>
      <c r="AX319" s="5">
        <v>1</v>
      </c>
      <c r="AY319" s="5" t="s">
        <v>9084</v>
      </c>
      <c r="AZ319" s="5" t="s">
        <v>9084</v>
      </c>
      <c r="BA319" s="5" t="s">
        <v>9084</v>
      </c>
      <c r="BB319" s="5" t="s">
        <v>9084</v>
      </c>
      <c r="BC319" s="5" t="s">
        <v>9084</v>
      </c>
      <c r="BD319" s="5" t="s">
        <v>9084</v>
      </c>
      <c r="BE319" s="5">
        <v>147</v>
      </c>
      <c r="BF319" s="5" t="s">
        <v>8299</v>
      </c>
      <c r="BG319" s="5" t="str">
        <f>HYPERLINK("http://dx.doi.org/10.1186/s13023-024-03162-5","http://dx.doi.org/10.1186/s13023-024-03162-5")</f>
        <v>http://dx.doi.org/10.1186/s13023-024-03162-5</v>
      </c>
      <c r="BH319" s="5" t="s">
        <v>9084</v>
      </c>
      <c r="BI319" s="5" t="s">
        <v>9084</v>
      </c>
      <c r="BJ319" s="5" t="s">
        <v>9084</v>
      </c>
      <c r="BK319" s="5" t="s">
        <v>9084</v>
      </c>
      <c r="BL319" s="5" t="s">
        <v>9084</v>
      </c>
      <c r="BM319" s="5" t="s">
        <v>9084</v>
      </c>
      <c r="BN319" s="5" t="s">
        <v>9084</v>
      </c>
      <c r="BO319" s="5">
        <v>38582900</v>
      </c>
      <c r="BP319" s="5" t="s">
        <v>9084</v>
      </c>
      <c r="BQ319" s="5" t="s">
        <v>9084</v>
      </c>
      <c r="BR319" s="5" t="s">
        <v>9084</v>
      </c>
      <c r="BS319" s="5" t="s">
        <v>9084</v>
      </c>
      <c r="BT319" s="5" t="s">
        <v>9158</v>
      </c>
      <c r="BU319" s="5" t="str">
        <f>HYPERLINK("https%3A%2F%2Fwww.webofscience.com%2Fwos%2Fwoscc%2Ffull-record%2FWOS:001198026300001","View Full Record in Web of Science")</f>
        <v>View Full Record in Web of Science</v>
      </c>
    </row>
    <row r="320" spans="1:73" x14ac:dyDescent="0.35">
      <c r="A320" s="5" t="s">
        <v>11761</v>
      </c>
      <c r="B320" s="5" t="s">
        <v>9095</v>
      </c>
      <c r="C320" s="5" t="s">
        <v>9157</v>
      </c>
      <c r="D320" s="5" t="s">
        <v>9084</v>
      </c>
      <c r="E320" s="5" t="s">
        <v>9084</v>
      </c>
      <c r="F320" s="5" t="s">
        <v>9084</v>
      </c>
      <c r="G320" s="5" t="s">
        <v>9156</v>
      </c>
      <c r="H320" s="5" t="s">
        <v>9084</v>
      </c>
      <c r="I320" s="5" t="s">
        <v>9084</v>
      </c>
      <c r="J320" s="5" t="s">
        <v>6602</v>
      </c>
      <c r="K320" s="5" t="s">
        <v>9155</v>
      </c>
      <c r="L320" s="5" t="s">
        <v>9084</v>
      </c>
      <c r="M320" s="5" t="s">
        <v>9084</v>
      </c>
      <c r="N320" s="5" t="s">
        <v>9084</v>
      </c>
      <c r="O320" s="5" t="s">
        <v>9084</v>
      </c>
      <c r="P320" s="5" t="s">
        <v>9084</v>
      </c>
      <c r="Q320" s="5" t="s">
        <v>9084</v>
      </c>
      <c r="R320" s="5" t="s">
        <v>9084</v>
      </c>
      <c r="S320" s="5" t="s">
        <v>9084</v>
      </c>
      <c r="T320" s="5" t="s">
        <v>9084</v>
      </c>
      <c r="U320" s="5" t="s">
        <v>9084</v>
      </c>
      <c r="V320" s="5" t="s">
        <v>9084</v>
      </c>
      <c r="W320" s="5" t="s">
        <v>9154</v>
      </c>
      <c r="X320" s="5" t="s">
        <v>9084</v>
      </c>
      <c r="Y320" s="5" t="s">
        <v>9084</v>
      </c>
      <c r="Z320" s="5" t="s">
        <v>9084</v>
      </c>
      <c r="AA320" s="5" t="s">
        <v>9084</v>
      </c>
      <c r="AB320" s="5" t="s">
        <v>9153</v>
      </c>
      <c r="AC320" s="5" t="s">
        <v>9084</v>
      </c>
      <c r="AD320" s="5" t="s">
        <v>9084</v>
      </c>
      <c r="AE320" s="5" t="s">
        <v>9084</v>
      </c>
      <c r="AF320" s="5" t="s">
        <v>9084</v>
      </c>
      <c r="AG320" s="5" t="s">
        <v>9084</v>
      </c>
      <c r="AH320" s="5" t="s">
        <v>9084</v>
      </c>
      <c r="AI320" s="5" t="s">
        <v>9084</v>
      </c>
      <c r="AJ320" s="5" t="s">
        <v>9084</v>
      </c>
      <c r="AK320" s="5" t="s">
        <v>9084</v>
      </c>
      <c r="AL320" s="5" t="s">
        <v>9084</v>
      </c>
      <c r="AM320" s="5" t="s">
        <v>9084</v>
      </c>
      <c r="AN320" s="5" t="s">
        <v>9084</v>
      </c>
      <c r="AO320" s="5" t="s">
        <v>9084</v>
      </c>
      <c r="AP320" s="5" t="s">
        <v>9152</v>
      </c>
      <c r="AQ320" s="5" t="s">
        <v>9084</v>
      </c>
      <c r="AR320" s="5" t="s">
        <v>9084</v>
      </c>
      <c r="AS320" s="5" t="s">
        <v>9084</v>
      </c>
      <c r="AT320" s="5" t="s">
        <v>9084</v>
      </c>
      <c r="AU320" s="5" t="s">
        <v>9151</v>
      </c>
      <c r="AV320" s="5">
        <v>2020</v>
      </c>
      <c r="AW320" s="5">
        <v>7</v>
      </c>
      <c r="AX320" s="5" t="s">
        <v>9084</v>
      </c>
      <c r="AY320" s="5" t="s">
        <v>9084</v>
      </c>
      <c r="AZ320" s="5" t="s">
        <v>9084</v>
      </c>
      <c r="BA320" s="5" t="s">
        <v>9084</v>
      </c>
      <c r="BB320" s="5" t="s">
        <v>9084</v>
      </c>
      <c r="BC320" s="5" t="s">
        <v>9084</v>
      </c>
      <c r="BD320" s="5" t="s">
        <v>9084</v>
      </c>
      <c r="BE320" s="5">
        <v>100102</v>
      </c>
      <c r="BF320" s="5" t="s">
        <v>6600</v>
      </c>
      <c r="BG320" s="5" t="str">
        <f>HYPERLINK("http://dx.doi.org/10.1016/j.pdisas.2020.100102","http://dx.doi.org/10.1016/j.pdisas.2020.100102")</f>
        <v>http://dx.doi.org/10.1016/j.pdisas.2020.100102</v>
      </c>
      <c r="BH320" s="5" t="s">
        <v>9084</v>
      </c>
      <c r="BI320" s="5" t="s">
        <v>9084</v>
      </c>
      <c r="BJ320" s="5" t="s">
        <v>9084</v>
      </c>
      <c r="BK320" s="5" t="s">
        <v>9084</v>
      </c>
      <c r="BL320" s="5" t="s">
        <v>9084</v>
      </c>
      <c r="BM320" s="5" t="s">
        <v>9084</v>
      </c>
      <c r="BN320" s="5" t="s">
        <v>9084</v>
      </c>
      <c r="BO320" s="5">
        <v>34171013</v>
      </c>
      <c r="BP320" s="5" t="s">
        <v>9084</v>
      </c>
      <c r="BQ320" s="5" t="s">
        <v>9084</v>
      </c>
      <c r="BR320" s="5" t="s">
        <v>9084</v>
      </c>
      <c r="BS320" s="5" t="s">
        <v>9084</v>
      </c>
      <c r="BT320" s="5" t="s">
        <v>9150</v>
      </c>
      <c r="BU320" s="5" t="str">
        <f>HYPERLINK("https%3A%2F%2Fwww.webofscience.com%2Fwos%2Fwoscc%2Ffull-record%2FWOS:000748950500002","View Full Record in Web of Science")</f>
        <v>View Full Record in Web of Science</v>
      </c>
    </row>
    <row r="321" spans="1:73" x14ac:dyDescent="0.35">
      <c r="A321" s="5" t="s">
        <v>11761</v>
      </c>
      <c r="B321" s="5" t="s">
        <v>9095</v>
      </c>
      <c r="C321" s="5" t="s">
        <v>9149</v>
      </c>
      <c r="D321" s="5" t="s">
        <v>9084</v>
      </c>
      <c r="E321" s="5" t="s">
        <v>9084</v>
      </c>
      <c r="F321" s="5" t="s">
        <v>9084</v>
      </c>
      <c r="G321" s="5" t="s">
        <v>5148</v>
      </c>
      <c r="H321" s="5" t="s">
        <v>9084</v>
      </c>
      <c r="I321" s="5" t="s">
        <v>9084</v>
      </c>
      <c r="J321" s="5" t="s">
        <v>5147</v>
      </c>
      <c r="K321" s="5" t="s">
        <v>9148</v>
      </c>
      <c r="L321" s="5" t="s">
        <v>9084</v>
      </c>
      <c r="M321" s="5" t="s">
        <v>9084</v>
      </c>
      <c r="N321" s="5" t="s">
        <v>9084</v>
      </c>
      <c r="O321" s="5" t="s">
        <v>9084</v>
      </c>
      <c r="P321" s="5" t="s">
        <v>9084</v>
      </c>
      <c r="Q321" s="5" t="s">
        <v>9084</v>
      </c>
      <c r="R321" s="5" t="s">
        <v>9084</v>
      </c>
      <c r="S321" s="5" t="s">
        <v>9084</v>
      </c>
      <c r="T321" s="5" t="s">
        <v>9084</v>
      </c>
      <c r="U321" s="5" t="s">
        <v>9084</v>
      </c>
      <c r="V321" s="5" t="s">
        <v>9084</v>
      </c>
      <c r="W321" s="5" t="s">
        <v>9147</v>
      </c>
      <c r="X321" s="5" t="s">
        <v>9084</v>
      </c>
      <c r="Y321" s="5" t="s">
        <v>9084</v>
      </c>
      <c r="Z321" s="5" t="s">
        <v>9084</v>
      </c>
      <c r="AA321" s="5" t="s">
        <v>9084</v>
      </c>
      <c r="AB321" s="5" t="s">
        <v>9084</v>
      </c>
      <c r="AC321" s="5" t="s">
        <v>9146</v>
      </c>
      <c r="AD321" s="5" t="s">
        <v>9084</v>
      </c>
      <c r="AE321" s="5" t="s">
        <v>9084</v>
      </c>
      <c r="AF321" s="5" t="s">
        <v>9084</v>
      </c>
      <c r="AG321" s="5" t="s">
        <v>9084</v>
      </c>
      <c r="AH321" s="5" t="s">
        <v>9084</v>
      </c>
      <c r="AI321" s="5" t="s">
        <v>9084</v>
      </c>
      <c r="AJ321" s="5" t="s">
        <v>9084</v>
      </c>
      <c r="AK321" s="5" t="s">
        <v>9084</v>
      </c>
      <c r="AL321" s="5" t="s">
        <v>9084</v>
      </c>
      <c r="AM321" s="5" t="s">
        <v>9084</v>
      </c>
      <c r="AN321" s="5" t="s">
        <v>9084</v>
      </c>
      <c r="AO321" s="5" t="s">
        <v>9084</v>
      </c>
      <c r="AP321" s="5" t="s">
        <v>9084</v>
      </c>
      <c r="AQ321" s="5" t="s">
        <v>9145</v>
      </c>
      <c r="AR321" s="5" t="s">
        <v>9084</v>
      </c>
      <c r="AS321" s="5" t="s">
        <v>9084</v>
      </c>
      <c r="AT321" s="5" t="s">
        <v>9084</v>
      </c>
      <c r="AU321" s="5" t="s">
        <v>9084</v>
      </c>
      <c r="AV321" s="5">
        <v>2024</v>
      </c>
      <c r="AW321" s="5">
        <v>12</v>
      </c>
      <c r="AX321" s="5" t="s">
        <v>9084</v>
      </c>
      <c r="AY321" s="5" t="s">
        <v>9084</v>
      </c>
      <c r="AZ321" s="5" t="s">
        <v>9084</v>
      </c>
      <c r="BA321" s="5" t="s">
        <v>9084</v>
      </c>
      <c r="BB321" s="5" t="s">
        <v>9084</v>
      </c>
      <c r="BC321" s="5" t="s">
        <v>9084</v>
      </c>
      <c r="BD321" s="5" t="s">
        <v>9084</v>
      </c>
      <c r="BE321" s="5" t="s">
        <v>8634</v>
      </c>
      <c r="BF321" s="5" t="s">
        <v>8633</v>
      </c>
      <c r="BG321" s="5" t="str">
        <f>HYPERLINK("http://dx.doi.org/10.2196/53535","http://dx.doi.org/10.2196/53535")</f>
        <v>http://dx.doi.org/10.2196/53535</v>
      </c>
      <c r="BH321" s="5" t="s">
        <v>9084</v>
      </c>
      <c r="BI321" s="5" t="s">
        <v>9084</v>
      </c>
      <c r="BJ321" s="5" t="s">
        <v>9084</v>
      </c>
      <c r="BK321" s="5" t="s">
        <v>9084</v>
      </c>
      <c r="BL321" s="5" t="s">
        <v>9084</v>
      </c>
      <c r="BM321" s="5" t="s">
        <v>9084</v>
      </c>
      <c r="BN321" s="5" t="s">
        <v>9084</v>
      </c>
      <c r="BO321" s="5">
        <v>38686541</v>
      </c>
      <c r="BP321" s="5" t="s">
        <v>9084</v>
      </c>
      <c r="BQ321" s="5" t="s">
        <v>9084</v>
      </c>
      <c r="BR321" s="5" t="s">
        <v>9084</v>
      </c>
      <c r="BS321" s="5" t="s">
        <v>9084</v>
      </c>
      <c r="BT321" s="5" t="s">
        <v>9144</v>
      </c>
      <c r="BU321" s="5" t="str">
        <f>HYPERLINK("https%3A%2F%2Fwww.webofscience.com%2Fwos%2Fwoscc%2Ffull-record%2FWOS:001223010900001","View Full Record in Web of Science")</f>
        <v>View Full Record in Web of Science</v>
      </c>
    </row>
    <row r="322" spans="1:73" x14ac:dyDescent="0.35">
      <c r="A322" s="5" t="s">
        <v>11761</v>
      </c>
      <c r="B322" s="5" t="s">
        <v>9095</v>
      </c>
      <c r="C322" s="5" t="s">
        <v>9143</v>
      </c>
      <c r="D322" s="5" t="s">
        <v>9084</v>
      </c>
      <c r="E322" s="5" t="s">
        <v>9084</v>
      </c>
      <c r="F322" s="5" t="s">
        <v>9084</v>
      </c>
      <c r="G322" s="5" t="s">
        <v>9142</v>
      </c>
      <c r="H322" s="5" t="s">
        <v>9084</v>
      </c>
      <c r="I322" s="5" t="s">
        <v>9084</v>
      </c>
      <c r="J322" s="5" t="s">
        <v>8626</v>
      </c>
      <c r="K322" s="5" t="s">
        <v>9141</v>
      </c>
      <c r="L322" s="5" t="s">
        <v>9084</v>
      </c>
      <c r="M322" s="5" t="s">
        <v>9084</v>
      </c>
      <c r="N322" s="5" t="s">
        <v>9084</v>
      </c>
      <c r="O322" s="5" t="s">
        <v>9084</v>
      </c>
      <c r="P322" s="5" t="s">
        <v>9084</v>
      </c>
      <c r="Q322" s="5" t="s">
        <v>9084</v>
      </c>
      <c r="R322" s="5" t="s">
        <v>9084</v>
      </c>
      <c r="S322" s="5" t="s">
        <v>9084</v>
      </c>
      <c r="T322" s="5" t="s">
        <v>9084</v>
      </c>
      <c r="U322" s="5" t="s">
        <v>9084</v>
      </c>
      <c r="V322" s="5" t="s">
        <v>9084</v>
      </c>
      <c r="W322" s="5" t="s">
        <v>9140</v>
      </c>
      <c r="X322" s="5" t="s">
        <v>9084</v>
      </c>
      <c r="Y322" s="5" t="s">
        <v>9084</v>
      </c>
      <c r="Z322" s="5" t="s">
        <v>9084</v>
      </c>
      <c r="AA322" s="5" t="s">
        <v>9084</v>
      </c>
      <c r="AB322" s="5" t="s">
        <v>9139</v>
      </c>
      <c r="AC322" s="5" t="s">
        <v>9084</v>
      </c>
      <c r="AD322" s="5" t="s">
        <v>9084</v>
      </c>
      <c r="AE322" s="5" t="s">
        <v>9084</v>
      </c>
      <c r="AF322" s="5" t="s">
        <v>9084</v>
      </c>
      <c r="AG322" s="5" t="s">
        <v>9084</v>
      </c>
      <c r="AH322" s="5" t="s">
        <v>9084</v>
      </c>
      <c r="AI322" s="5" t="s">
        <v>9084</v>
      </c>
      <c r="AJ322" s="5" t="s">
        <v>9084</v>
      </c>
      <c r="AK322" s="5" t="s">
        <v>9084</v>
      </c>
      <c r="AL322" s="5" t="s">
        <v>9084</v>
      </c>
      <c r="AM322" s="5" t="s">
        <v>9084</v>
      </c>
      <c r="AN322" s="5" t="s">
        <v>9084</v>
      </c>
      <c r="AO322" s="5" t="s">
        <v>9084</v>
      </c>
      <c r="AP322" s="5" t="s">
        <v>9138</v>
      </c>
      <c r="AQ322" s="5" t="s">
        <v>9137</v>
      </c>
      <c r="AR322" s="5" t="s">
        <v>9084</v>
      </c>
      <c r="AS322" s="5" t="s">
        <v>9084</v>
      </c>
      <c r="AT322" s="5" t="s">
        <v>9084</v>
      </c>
      <c r="AU322" s="5" t="s">
        <v>9136</v>
      </c>
      <c r="AV322" s="5">
        <v>2024</v>
      </c>
      <c r="AW322" s="5" t="s">
        <v>9084</v>
      </c>
      <c r="AX322" s="5" t="s">
        <v>9084</v>
      </c>
      <c r="AY322" s="5" t="s">
        <v>9084</v>
      </c>
      <c r="AZ322" s="5" t="s">
        <v>9084</v>
      </c>
      <c r="BA322" s="5" t="s">
        <v>9084</v>
      </c>
      <c r="BB322" s="5" t="s">
        <v>9084</v>
      </c>
      <c r="BC322" s="5" t="s">
        <v>9084</v>
      </c>
      <c r="BD322" s="5" t="s">
        <v>9084</v>
      </c>
      <c r="BE322" s="5" t="s">
        <v>9084</v>
      </c>
      <c r="BF322" s="5" t="s">
        <v>8625</v>
      </c>
      <c r="BG322" s="5" t="str">
        <f>HYPERLINK("http://dx.doi.org/10.1108/OIR-11-2023-0562","http://dx.doi.org/10.1108/OIR-11-2023-0562")</f>
        <v>http://dx.doi.org/10.1108/OIR-11-2023-0562</v>
      </c>
      <c r="BH322" s="5" t="s">
        <v>9084</v>
      </c>
      <c r="BI322" s="5" t="s">
        <v>9135</v>
      </c>
      <c r="BJ322" s="5" t="s">
        <v>9084</v>
      </c>
      <c r="BK322" s="5" t="s">
        <v>9084</v>
      </c>
      <c r="BL322" s="5" t="s">
        <v>9084</v>
      </c>
      <c r="BM322" s="5" t="s">
        <v>9084</v>
      </c>
      <c r="BN322" s="5" t="s">
        <v>9084</v>
      </c>
      <c r="BO322" s="5" t="s">
        <v>9084</v>
      </c>
      <c r="BP322" s="5" t="s">
        <v>9084</v>
      </c>
      <c r="BQ322" s="5" t="s">
        <v>9084</v>
      </c>
      <c r="BR322" s="5" t="s">
        <v>9084</v>
      </c>
      <c r="BS322" s="5" t="s">
        <v>9084</v>
      </c>
      <c r="BT322" s="5" t="s">
        <v>9134</v>
      </c>
      <c r="BU322" s="5" t="str">
        <f>HYPERLINK("https%3A%2F%2Fwww.webofscience.com%2Fwos%2Fwoscc%2Ffull-record%2FWOS:001302262300001","View Full Record in Web of Science")</f>
        <v>View Full Record in Web of Science</v>
      </c>
    </row>
    <row r="323" spans="1:73" x14ac:dyDescent="0.35">
      <c r="A323" s="5" t="s">
        <v>11761</v>
      </c>
      <c r="B323" s="5" t="s">
        <v>9095</v>
      </c>
      <c r="C323" s="5" t="s">
        <v>9133</v>
      </c>
      <c r="D323" s="5" t="s">
        <v>9084</v>
      </c>
      <c r="E323" s="5" t="s">
        <v>9084</v>
      </c>
      <c r="F323" s="5" t="s">
        <v>9084</v>
      </c>
      <c r="G323" s="5" t="s">
        <v>5124</v>
      </c>
      <c r="H323" s="5" t="s">
        <v>9084</v>
      </c>
      <c r="I323" s="5" t="s">
        <v>9084</v>
      </c>
      <c r="J323" s="5" t="s">
        <v>5123</v>
      </c>
      <c r="K323" s="5" t="s">
        <v>9132</v>
      </c>
      <c r="L323" s="5" t="s">
        <v>9084</v>
      </c>
      <c r="M323" s="5" t="s">
        <v>9084</v>
      </c>
      <c r="N323" s="5" t="s">
        <v>9084</v>
      </c>
      <c r="O323" s="5" t="s">
        <v>9084</v>
      </c>
      <c r="P323" s="5" t="s">
        <v>9084</v>
      </c>
      <c r="Q323" s="5" t="s">
        <v>9084</v>
      </c>
      <c r="R323" s="5" t="s">
        <v>9084</v>
      </c>
      <c r="S323" s="5" t="s">
        <v>9084</v>
      </c>
      <c r="T323" s="5" t="s">
        <v>9084</v>
      </c>
      <c r="U323" s="5" t="s">
        <v>9084</v>
      </c>
      <c r="V323" s="5" t="s">
        <v>9084</v>
      </c>
      <c r="W323" s="5" t="s">
        <v>9131</v>
      </c>
      <c r="X323" s="5" t="s">
        <v>9084</v>
      </c>
      <c r="Y323" s="5" t="s">
        <v>9084</v>
      </c>
      <c r="Z323" s="5" t="s">
        <v>9084</v>
      </c>
      <c r="AA323" s="5" t="s">
        <v>9084</v>
      </c>
      <c r="AB323" s="5" t="s">
        <v>9084</v>
      </c>
      <c r="AC323" s="5" t="s">
        <v>9130</v>
      </c>
      <c r="AD323" s="5" t="s">
        <v>9084</v>
      </c>
      <c r="AE323" s="5" t="s">
        <v>9084</v>
      </c>
      <c r="AF323" s="5" t="s">
        <v>9084</v>
      </c>
      <c r="AG323" s="5" t="s">
        <v>9084</v>
      </c>
      <c r="AH323" s="5" t="s">
        <v>9084</v>
      </c>
      <c r="AI323" s="5" t="s">
        <v>9084</v>
      </c>
      <c r="AJ323" s="5" t="s">
        <v>9084</v>
      </c>
      <c r="AK323" s="5" t="s">
        <v>9084</v>
      </c>
      <c r="AL323" s="5" t="s">
        <v>9084</v>
      </c>
      <c r="AM323" s="5" t="s">
        <v>9084</v>
      </c>
      <c r="AN323" s="5" t="s">
        <v>9084</v>
      </c>
      <c r="AO323" s="5" t="s">
        <v>9084</v>
      </c>
      <c r="AP323" s="5" t="s">
        <v>9129</v>
      </c>
      <c r="AQ323" s="5" t="s">
        <v>9084</v>
      </c>
      <c r="AR323" s="5" t="s">
        <v>9084</v>
      </c>
      <c r="AS323" s="5" t="s">
        <v>9084</v>
      </c>
      <c r="AT323" s="5" t="s">
        <v>9084</v>
      </c>
      <c r="AU323" s="5" t="s">
        <v>9084</v>
      </c>
      <c r="AV323" s="5">
        <v>2024</v>
      </c>
      <c r="AW323" s="5">
        <v>13</v>
      </c>
      <c r="AX323" s="5" t="s">
        <v>9084</v>
      </c>
      <c r="AY323" s="5" t="s">
        <v>9084</v>
      </c>
      <c r="AZ323" s="5" t="s">
        <v>9084</v>
      </c>
      <c r="BA323" s="5" t="s">
        <v>9084</v>
      </c>
      <c r="BB323" s="5" t="s">
        <v>9084</v>
      </c>
      <c r="BC323" s="5" t="s">
        <v>9084</v>
      </c>
      <c r="BD323" s="5" t="s">
        <v>9084</v>
      </c>
      <c r="BE323" s="5" t="s">
        <v>8341</v>
      </c>
      <c r="BF323" s="5" t="s">
        <v>8340</v>
      </c>
      <c r="BG323" s="5" t="str">
        <f>HYPERLINK("http://dx.doi.org/10.2196/52411","http://dx.doi.org/10.2196/52411")</f>
        <v>http://dx.doi.org/10.2196/52411</v>
      </c>
      <c r="BH323" s="5" t="s">
        <v>9084</v>
      </c>
      <c r="BI323" s="5" t="s">
        <v>9084</v>
      </c>
      <c r="BJ323" s="5" t="s">
        <v>9084</v>
      </c>
      <c r="BK323" s="5" t="s">
        <v>9084</v>
      </c>
      <c r="BL323" s="5" t="s">
        <v>9084</v>
      </c>
      <c r="BM323" s="5" t="s">
        <v>9084</v>
      </c>
      <c r="BN323" s="5" t="s">
        <v>9084</v>
      </c>
      <c r="BO323" s="5">
        <v>39383523</v>
      </c>
      <c r="BP323" s="5" t="s">
        <v>9084</v>
      </c>
      <c r="BQ323" s="5" t="s">
        <v>9084</v>
      </c>
      <c r="BR323" s="5" t="s">
        <v>9084</v>
      </c>
      <c r="BS323" s="5" t="s">
        <v>9084</v>
      </c>
      <c r="BT323" s="5" t="s">
        <v>9128</v>
      </c>
      <c r="BU323" s="5" t="str">
        <f>HYPERLINK("https%3A%2F%2Fwww.webofscience.com%2Fwos%2Fwoscc%2Ffull-record%2FWOS:001336911300001","View Full Record in Web of Science")</f>
        <v>View Full Record in Web of Science</v>
      </c>
    </row>
    <row r="324" spans="1:73" x14ac:dyDescent="0.35">
      <c r="A324" s="5" t="s">
        <v>11761</v>
      </c>
      <c r="B324" s="5" t="s">
        <v>9095</v>
      </c>
      <c r="C324" s="5" t="s">
        <v>9127</v>
      </c>
      <c r="D324" s="5" t="s">
        <v>9084</v>
      </c>
      <c r="E324" s="5" t="s">
        <v>9084</v>
      </c>
      <c r="F324" s="5" t="s">
        <v>9084</v>
      </c>
      <c r="G324" s="5" t="s">
        <v>9126</v>
      </c>
      <c r="H324" s="5" t="s">
        <v>9084</v>
      </c>
      <c r="I324" s="5" t="s">
        <v>9084</v>
      </c>
      <c r="J324" s="5" t="s">
        <v>9125</v>
      </c>
      <c r="K324" s="5" t="s">
        <v>9124</v>
      </c>
      <c r="L324" s="5" t="s">
        <v>9084</v>
      </c>
      <c r="M324" s="5" t="s">
        <v>9084</v>
      </c>
      <c r="N324" s="5" t="s">
        <v>9084</v>
      </c>
      <c r="O324" s="5" t="s">
        <v>9084</v>
      </c>
      <c r="P324" s="5" t="s">
        <v>9084</v>
      </c>
      <c r="Q324" s="5" t="s">
        <v>9084</v>
      </c>
      <c r="R324" s="5" t="s">
        <v>9084</v>
      </c>
      <c r="S324" s="5" t="s">
        <v>9084</v>
      </c>
      <c r="T324" s="5" t="s">
        <v>9084</v>
      </c>
      <c r="U324" s="5" t="s">
        <v>9084</v>
      </c>
      <c r="V324" s="5" t="s">
        <v>9084</v>
      </c>
      <c r="W324" s="5" t="s">
        <v>9123</v>
      </c>
      <c r="X324" s="5" t="s">
        <v>9084</v>
      </c>
      <c r="Y324" s="5" t="s">
        <v>9084</v>
      </c>
      <c r="Z324" s="5" t="s">
        <v>9084</v>
      </c>
      <c r="AA324" s="5" t="s">
        <v>9084</v>
      </c>
      <c r="AB324" s="5" t="s">
        <v>9122</v>
      </c>
      <c r="AC324" s="5" t="s">
        <v>9121</v>
      </c>
      <c r="AD324" s="5" t="s">
        <v>9084</v>
      </c>
      <c r="AE324" s="5" t="s">
        <v>9084</v>
      </c>
      <c r="AF324" s="5" t="s">
        <v>9084</v>
      </c>
      <c r="AG324" s="5" t="s">
        <v>9084</v>
      </c>
      <c r="AH324" s="5" t="s">
        <v>9084</v>
      </c>
      <c r="AI324" s="5" t="s">
        <v>9084</v>
      </c>
      <c r="AJ324" s="5" t="s">
        <v>9084</v>
      </c>
      <c r="AK324" s="5" t="s">
        <v>9084</v>
      </c>
      <c r="AL324" s="5" t="s">
        <v>9084</v>
      </c>
      <c r="AM324" s="5" t="s">
        <v>9084</v>
      </c>
      <c r="AN324" s="5" t="s">
        <v>9084</v>
      </c>
      <c r="AO324" s="5" t="s">
        <v>9084</v>
      </c>
      <c r="AP324" s="5" t="s">
        <v>9120</v>
      </c>
      <c r="AQ324" s="5" t="s">
        <v>9084</v>
      </c>
      <c r="AR324" s="5" t="s">
        <v>9084</v>
      </c>
      <c r="AS324" s="5" t="s">
        <v>9084</v>
      </c>
      <c r="AT324" s="5" t="s">
        <v>9084</v>
      </c>
      <c r="AU324" s="5" t="s">
        <v>9119</v>
      </c>
      <c r="AV324" s="5">
        <v>2024</v>
      </c>
      <c r="AW324" s="5">
        <v>26</v>
      </c>
      <c r="AX324" s="5" t="s">
        <v>9084</v>
      </c>
      <c r="AY324" s="5" t="s">
        <v>9084</v>
      </c>
      <c r="AZ324" s="5" t="s">
        <v>9084</v>
      </c>
      <c r="BA324" s="5" t="s">
        <v>9084</v>
      </c>
      <c r="BB324" s="5" t="s">
        <v>9084</v>
      </c>
      <c r="BC324" s="5" t="s">
        <v>9084</v>
      </c>
      <c r="BD324" s="5" t="s">
        <v>9084</v>
      </c>
      <c r="BE324" s="5" t="s">
        <v>8323</v>
      </c>
      <c r="BF324" s="5" t="s">
        <v>8322</v>
      </c>
      <c r="BG324" s="5" t="str">
        <f>HYPERLINK("http://dx.doi.org/10.2196/48294","http://dx.doi.org/10.2196/48294")</f>
        <v>http://dx.doi.org/10.2196/48294</v>
      </c>
      <c r="BH324" s="5" t="s">
        <v>9084</v>
      </c>
      <c r="BI324" s="5" t="s">
        <v>9084</v>
      </c>
      <c r="BJ324" s="5" t="s">
        <v>9084</v>
      </c>
      <c r="BK324" s="5" t="s">
        <v>9084</v>
      </c>
      <c r="BL324" s="5" t="s">
        <v>9084</v>
      </c>
      <c r="BM324" s="5" t="s">
        <v>9084</v>
      </c>
      <c r="BN324" s="5" t="s">
        <v>9084</v>
      </c>
      <c r="BO324" s="5">
        <v>39348172</v>
      </c>
      <c r="BP324" s="5" t="s">
        <v>9084</v>
      </c>
      <c r="BQ324" s="5" t="s">
        <v>9084</v>
      </c>
      <c r="BR324" s="5" t="s">
        <v>9084</v>
      </c>
      <c r="BS324" s="5" t="s">
        <v>9084</v>
      </c>
      <c r="BT324" s="5" t="s">
        <v>9118</v>
      </c>
      <c r="BU324" s="5" t="str">
        <f>HYPERLINK("https%3A%2F%2Fwww.webofscience.com%2Fwos%2Fwoscc%2Ffull-record%2FWOS:001334857400010","View Full Record in Web of Science")</f>
        <v>View Full Record in Web of Science</v>
      </c>
    </row>
    <row r="325" spans="1:73" x14ac:dyDescent="0.35">
      <c r="A325" s="5" t="s">
        <v>11761</v>
      </c>
      <c r="B325" s="5" t="s">
        <v>9095</v>
      </c>
      <c r="C325" s="5" t="s">
        <v>9117</v>
      </c>
      <c r="D325" s="5" t="s">
        <v>9084</v>
      </c>
      <c r="E325" s="5" t="s">
        <v>9084</v>
      </c>
      <c r="F325" s="5" t="s">
        <v>9084</v>
      </c>
      <c r="G325" s="5" t="s">
        <v>9116</v>
      </c>
      <c r="H325" s="5" t="s">
        <v>9084</v>
      </c>
      <c r="I325" s="5" t="s">
        <v>9115</v>
      </c>
      <c r="J325" s="5" t="s">
        <v>8863</v>
      </c>
      <c r="K325" s="5" t="s">
        <v>9114</v>
      </c>
      <c r="L325" s="5" t="s">
        <v>9084</v>
      </c>
      <c r="M325" s="5" t="s">
        <v>9084</v>
      </c>
      <c r="N325" s="5" t="s">
        <v>9084</v>
      </c>
      <c r="O325" s="5" t="s">
        <v>9084</v>
      </c>
      <c r="P325" s="5" t="s">
        <v>9084</v>
      </c>
      <c r="Q325" s="5" t="s">
        <v>9084</v>
      </c>
      <c r="R325" s="5" t="s">
        <v>9084</v>
      </c>
      <c r="S325" s="5" t="s">
        <v>9084</v>
      </c>
      <c r="T325" s="5" t="s">
        <v>9084</v>
      </c>
      <c r="U325" s="5" t="s">
        <v>9084</v>
      </c>
      <c r="V325" s="5" t="s">
        <v>9084</v>
      </c>
      <c r="W325" s="5" t="s">
        <v>9113</v>
      </c>
      <c r="X325" s="5" t="s">
        <v>9084</v>
      </c>
      <c r="Y325" s="5" t="s">
        <v>9084</v>
      </c>
      <c r="Z325" s="5" t="s">
        <v>9084</v>
      </c>
      <c r="AA325" s="5" t="s">
        <v>9084</v>
      </c>
      <c r="AB325" s="5" t="s">
        <v>9112</v>
      </c>
      <c r="AC325" s="5" t="s">
        <v>9111</v>
      </c>
      <c r="AD325" s="5" t="s">
        <v>9084</v>
      </c>
      <c r="AE325" s="5" t="s">
        <v>9084</v>
      </c>
      <c r="AF325" s="5" t="s">
        <v>9084</v>
      </c>
      <c r="AG325" s="5" t="s">
        <v>9084</v>
      </c>
      <c r="AH325" s="5" t="s">
        <v>9084</v>
      </c>
      <c r="AI325" s="5" t="s">
        <v>9084</v>
      </c>
      <c r="AJ325" s="5" t="s">
        <v>9084</v>
      </c>
      <c r="AK325" s="5" t="s">
        <v>9084</v>
      </c>
      <c r="AL325" s="5" t="s">
        <v>9084</v>
      </c>
      <c r="AM325" s="5" t="s">
        <v>9084</v>
      </c>
      <c r="AN325" s="5" t="s">
        <v>9084</v>
      </c>
      <c r="AO325" s="5" t="s">
        <v>9084</v>
      </c>
      <c r="AP325" s="5" t="s">
        <v>9084</v>
      </c>
      <c r="AQ325" s="5" t="s">
        <v>9110</v>
      </c>
      <c r="AR325" s="5" t="s">
        <v>9084</v>
      </c>
      <c r="AS325" s="5" t="s">
        <v>9084</v>
      </c>
      <c r="AT325" s="5" t="s">
        <v>9084</v>
      </c>
      <c r="AU325" s="5" t="s">
        <v>9109</v>
      </c>
      <c r="AV325" s="5">
        <v>2024</v>
      </c>
      <c r="AW325" s="5">
        <v>7</v>
      </c>
      <c r="AX325" s="5">
        <v>2</v>
      </c>
      <c r="AY325" s="5" t="s">
        <v>9084</v>
      </c>
      <c r="AZ325" s="5" t="s">
        <v>9084</v>
      </c>
      <c r="BA325" s="5" t="s">
        <v>9084</v>
      </c>
      <c r="BB325" s="5" t="s">
        <v>9084</v>
      </c>
      <c r="BC325" s="5" t="s">
        <v>9084</v>
      </c>
      <c r="BD325" s="5" t="s">
        <v>9084</v>
      </c>
      <c r="BE325" s="5" t="s">
        <v>9108</v>
      </c>
      <c r="BF325" s="5" t="s">
        <v>8861</v>
      </c>
      <c r="BG325" s="5" t="str">
        <f>HYPERLINK("http://dx.doi.org/10.1093/jamiaopen/ooae025","http://dx.doi.org/10.1093/jamiaopen/ooae025")</f>
        <v>http://dx.doi.org/10.1093/jamiaopen/ooae025</v>
      </c>
      <c r="BH325" s="5" t="s">
        <v>9084</v>
      </c>
      <c r="BI325" s="5" t="s">
        <v>9084</v>
      </c>
      <c r="BJ325" s="5" t="s">
        <v>9084</v>
      </c>
      <c r="BK325" s="5" t="s">
        <v>9084</v>
      </c>
      <c r="BL325" s="5" t="s">
        <v>9084</v>
      </c>
      <c r="BM325" s="5" t="s">
        <v>9084</v>
      </c>
      <c r="BN325" s="5" t="s">
        <v>9084</v>
      </c>
      <c r="BO325" s="5">
        <v>38617994</v>
      </c>
      <c r="BP325" s="5" t="s">
        <v>9084</v>
      </c>
      <c r="BQ325" s="5" t="s">
        <v>9084</v>
      </c>
      <c r="BR325" s="5" t="s">
        <v>9084</v>
      </c>
      <c r="BS325" s="5" t="s">
        <v>9084</v>
      </c>
      <c r="BT325" s="5" t="s">
        <v>9107</v>
      </c>
      <c r="BU325" s="5" t="str">
        <f>HYPERLINK("https%3A%2F%2Fwww.webofscience.com%2Fwos%2Fwoscc%2Ffull-record%2FWOS:001200334900001","View Full Record in Web of Science")</f>
        <v>View Full Record in Web of Science</v>
      </c>
    </row>
    <row r="326" spans="1:73" x14ac:dyDescent="0.35">
      <c r="A326" s="5" t="s">
        <v>11761</v>
      </c>
      <c r="B326" s="5" t="s">
        <v>9095</v>
      </c>
      <c r="C326" s="5" t="s">
        <v>9106</v>
      </c>
      <c r="D326" s="5" t="s">
        <v>9084</v>
      </c>
      <c r="E326" s="5" t="s">
        <v>9084</v>
      </c>
      <c r="F326" s="5" t="s">
        <v>9084</v>
      </c>
      <c r="G326" s="5" t="s">
        <v>9105</v>
      </c>
      <c r="H326" s="5" t="s">
        <v>9084</v>
      </c>
      <c r="I326" s="5" t="s">
        <v>9084</v>
      </c>
      <c r="J326" s="5" t="s">
        <v>9104</v>
      </c>
      <c r="K326" s="5" t="s">
        <v>9103</v>
      </c>
      <c r="L326" s="5" t="s">
        <v>9084</v>
      </c>
      <c r="M326" s="5" t="s">
        <v>9084</v>
      </c>
      <c r="N326" s="5" t="s">
        <v>9084</v>
      </c>
      <c r="O326" s="5" t="s">
        <v>9084</v>
      </c>
      <c r="P326" s="5" t="s">
        <v>9084</v>
      </c>
      <c r="Q326" s="5" t="s">
        <v>9084</v>
      </c>
      <c r="R326" s="5" t="s">
        <v>9084</v>
      </c>
      <c r="S326" s="5" t="s">
        <v>9084</v>
      </c>
      <c r="T326" s="5" t="s">
        <v>9084</v>
      </c>
      <c r="U326" s="5" t="s">
        <v>9084</v>
      </c>
      <c r="V326" s="5" t="s">
        <v>9084</v>
      </c>
      <c r="W326" s="5" t="s">
        <v>9102</v>
      </c>
      <c r="X326" s="5" t="s">
        <v>9084</v>
      </c>
      <c r="Y326" s="5" t="s">
        <v>9084</v>
      </c>
      <c r="Z326" s="5" t="s">
        <v>9084</v>
      </c>
      <c r="AA326" s="5" t="s">
        <v>9084</v>
      </c>
      <c r="AB326" s="5" t="s">
        <v>9101</v>
      </c>
      <c r="AC326" s="5" t="s">
        <v>9100</v>
      </c>
      <c r="AD326" s="5" t="s">
        <v>9084</v>
      </c>
      <c r="AE326" s="5" t="s">
        <v>9084</v>
      </c>
      <c r="AF326" s="5" t="s">
        <v>9084</v>
      </c>
      <c r="AG326" s="5" t="s">
        <v>9084</v>
      </c>
      <c r="AH326" s="5" t="s">
        <v>9084</v>
      </c>
      <c r="AI326" s="5" t="s">
        <v>9084</v>
      </c>
      <c r="AJ326" s="5" t="s">
        <v>9084</v>
      </c>
      <c r="AK326" s="5" t="s">
        <v>9084</v>
      </c>
      <c r="AL326" s="5" t="s">
        <v>9084</v>
      </c>
      <c r="AM326" s="5" t="s">
        <v>9084</v>
      </c>
      <c r="AN326" s="5" t="s">
        <v>9084</v>
      </c>
      <c r="AO326" s="5" t="s">
        <v>9084</v>
      </c>
      <c r="AP326" s="5" t="s">
        <v>9099</v>
      </c>
      <c r="AQ326" s="5" t="s">
        <v>9098</v>
      </c>
      <c r="AR326" s="5" t="s">
        <v>9084</v>
      </c>
      <c r="AS326" s="5" t="s">
        <v>9084</v>
      </c>
      <c r="AT326" s="5" t="s">
        <v>9084</v>
      </c>
      <c r="AU326" s="5" t="s">
        <v>9097</v>
      </c>
      <c r="AV326" s="5">
        <v>2021</v>
      </c>
      <c r="AW326" s="5">
        <v>13</v>
      </c>
      <c r="AX326" s="5">
        <v>5</v>
      </c>
      <c r="AY326" s="5" t="s">
        <v>9084</v>
      </c>
      <c r="AZ326" s="5" t="s">
        <v>9084</v>
      </c>
      <c r="BA326" s="5" t="s">
        <v>9084</v>
      </c>
      <c r="BB326" s="5" t="s">
        <v>9084</v>
      </c>
      <c r="BC326" s="5">
        <v>2307</v>
      </c>
      <c r="BD326" s="5">
        <v>2362</v>
      </c>
      <c r="BE326" s="5" t="s">
        <v>9084</v>
      </c>
      <c r="BF326" s="5" t="s">
        <v>6888</v>
      </c>
      <c r="BG326" s="5" t="str">
        <f>HYPERLINK("http://dx.doi.org/10.5194/essd-13-2307-2021","http://dx.doi.org/10.5194/essd-13-2307-2021")</f>
        <v>http://dx.doi.org/10.5194/essd-13-2307-2021</v>
      </c>
      <c r="BH326" s="5" t="s">
        <v>9084</v>
      </c>
      <c r="BI326" s="5" t="s">
        <v>9084</v>
      </c>
      <c r="BJ326" s="5" t="s">
        <v>9084</v>
      </c>
      <c r="BK326" s="5" t="s">
        <v>9084</v>
      </c>
      <c r="BL326" s="5" t="s">
        <v>9084</v>
      </c>
      <c r="BM326" s="5" t="s">
        <v>9084</v>
      </c>
      <c r="BN326" s="5" t="s">
        <v>9084</v>
      </c>
      <c r="BO326" s="5" t="s">
        <v>9084</v>
      </c>
      <c r="BP326" s="5" t="s">
        <v>9084</v>
      </c>
      <c r="BQ326" s="5" t="s">
        <v>9084</v>
      </c>
      <c r="BR326" s="5" t="s">
        <v>9084</v>
      </c>
      <c r="BS326" s="5" t="s">
        <v>9084</v>
      </c>
      <c r="BT326" s="5" t="s">
        <v>9096</v>
      </c>
      <c r="BU326" s="5" t="str">
        <f>HYPERLINK("https%3A%2F%2Fwww.webofscience.com%2Fwos%2Fwoscc%2Ffull-record%2FWOS:000657311000001","View Full Record in Web of Science")</f>
        <v>View Full Record in Web of Science</v>
      </c>
    </row>
    <row r="327" spans="1:73" x14ac:dyDescent="0.35">
      <c r="A327" s="5" t="s">
        <v>11761</v>
      </c>
      <c r="B327" s="5" t="s">
        <v>9095</v>
      </c>
      <c r="C327" s="5" t="s">
        <v>9094</v>
      </c>
      <c r="D327" s="5" t="s">
        <v>9084</v>
      </c>
      <c r="E327" s="5" t="s">
        <v>9084</v>
      </c>
      <c r="F327" s="5" t="s">
        <v>9084</v>
      </c>
      <c r="G327" s="5" t="s">
        <v>9093</v>
      </c>
      <c r="H327" s="5" t="s">
        <v>9084</v>
      </c>
      <c r="I327" s="5" t="s">
        <v>9084</v>
      </c>
      <c r="J327" s="5" t="s">
        <v>9092</v>
      </c>
      <c r="K327" s="5" t="s">
        <v>9091</v>
      </c>
      <c r="L327" s="5" t="s">
        <v>9084</v>
      </c>
      <c r="M327" s="5" t="s">
        <v>9084</v>
      </c>
      <c r="N327" s="5" t="s">
        <v>9084</v>
      </c>
      <c r="O327" s="5" t="s">
        <v>9084</v>
      </c>
      <c r="P327" s="5" t="s">
        <v>9084</v>
      </c>
      <c r="Q327" s="5" t="s">
        <v>9084</v>
      </c>
      <c r="R327" s="5" t="s">
        <v>9084</v>
      </c>
      <c r="S327" s="5" t="s">
        <v>9084</v>
      </c>
      <c r="T327" s="5" t="s">
        <v>9084</v>
      </c>
      <c r="U327" s="5" t="s">
        <v>9084</v>
      </c>
      <c r="V327" s="5" t="s">
        <v>9084</v>
      </c>
      <c r="W327" s="5" t="s">
        <v>9090</v>
      </c>
      <c r="X327" s="5" t="s">
        <v>9084</v>
      </c>
      <c r="Y327" s="5" t="s">
        <v>9084</v>
      </c>
      <c r="Z327" s="5" t="s">
        <v>9084</v>
      </c>
      <c r="AA327" s="5" t="s">
        <v>9084</v>
      </c>
      <c r="AB327" s="5" t="s">
        <v>9089</v>
      </c>
      <c r="AC327" s="5" t="s">
        <v>9088</v>
      </c>
      <c r="AD327" s="5" t="s">
        <v>9084</v>
      </c>
      <c r="AE327" s="5" t="s">
        <v>9084</v>
      </c>
      <c r="AF327" s="5" t="s">
        <v>9084</v>
      </c>
      <c r="AG327" s="5" t="s">
        <v>9084</v>
      </c>
      <c r="AH327" s="5" t="s">
        <v>9084</v>
      </c>
      <c r="AI327" s="5" t="s">
        <v>9084</v>
      </c>
      <c r="AJ327" s="5" t="s">
        <v>9084</v>
      </c>
      <c r="AK327" s="5" t="s">
        <v>9084</v>
      </c>
      <c r="AL327" s="5" t="s">
        <v>9084</v>
      </c>
      <c r="AM327" s="5" t="s">
        <v>9084</v>
      </c>
      <c r="AN327" s="5" t="s">
        <v>9084</v>
      </c>
      <c r="AO327" s="5" t="s">
        <v>9084</v>
      </c>
      <c r="AP327" s="5" t="s">
        <v>9087</v>
      </c>
      <c r="AQ327" s="5" t="s">
        <v>9084</v>
      </c>
      <c r="AR327" s="5" t="s">
        <v>9084</v>
      </c>
      <c r="AS327" s="5" t="s">
        <v>9084</v>
      </c>
      <c r="AT327" s="5" t="s">
        <v>9084</v>
      </c>
      <c r="AU327" s="5" t="s">
        <v>9086</v>
      </c>
      <c r="AV327" s="5">
        <v>2021</v>
      </c>
      <c r="AW327" s="5">
        <v>4</v>
      </c>
      <c r="AX327" s="5">
        <v>9</v>
      </c>
      <c r="AY327" s="5" t="s">
        <v>9084</v>
      </c>
      <c r="AZ327" s="5" t="s">
        <v>9084</v>
      </c>
      <c r="BA327" s="5" t="s">
        <v>9084</v>
      </c>
      <c r="BB327" s="5" t="s">
        <v>9084</v>
      </c>
      <c r="BC327" s="5" t="s">
        <v>9084</v>
      </c>
      <c r="BD327" s="5" t="s">
        <v>9084</v>
      </c>
      <c r="BE327" s="5" t="s">
        <v>9085</v>
      </c>
      <c r="BF327" s="5" t="s">
        <v>6824</v>
      </c>
      <c r="BG327" s="5" t="str">
        <f>HYPERLINK("http://dx.doi.org/10.1001/jamanetworkopen.2021.25538","http://dx.doi.org/10.1001/jamanetworkopen.2021.25538")</f>
        <v>http://dx.doi.org/10.1001/jamanetworkopen.2021.25538</v>
      </c>
      <c r="BH327" s="5" t="s">
        <v>9084</v>
      </c>
      <c r="BI327" s="5" t="s">
        <v>9084</v>
      </c>
      <c r="BJ327" s="5" t="s">
        <v>9084</v>
      </c>
      <c r="BK327" s="5" t="s">
        <v>9084</v>
      </c>
      <c r="BL327" s="5" t="s">
        <v>9084</v>
      </c>
      <c r="BM327" s="5" t="s">
        <v>9084</v>
      </c>
      <c r="BN327" s="5" t="s">
        <v>9084</v>
      </c>
      <c r="BO327" s="5">
        <v>34533569</v>
      </c>
      <c r="BP327" s="5" t="s">
        <v>9084</v>
      </c>
      <c r="BQ327" s="5" t="s">
        <v>9084</v>
      </c>
      <c r="BR327" s="5" t="s">
        <v>9084</v>
      </c>
      <c r="BS327" s="5" t="s">
        <v>9084</v>
      </c>
      <c r="BT327" s="5" t="s">
        <v>9083</v>
      </c>
      <c r="BU327" s="5" t="str">
        <f>HYPERLINK("https%3A%2F%2Fwww.webofscience.com%2Fwos%2Fwoscc%2Ffull-record%2FWOS:000696609700008","View Full Record in Web of Science")</f>
        <v>View Full Record in Web of Science</v>
      </c>
    </row>
  </sheetData>
  <pageMargins left="0.75" right="0.75" top="1" bottom="1" header="0.5" footer="0.5"/>
  <pageSetup orientation="portrait" horizontalDpi="300" verticalDpi="300"/>
  <headerFooter alignWithMargins="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235BF-8374-4374-AC61-945B32CB7758}">
  <dimension ref="A1:I327"/>
  <sheetViews>
    <sheetView workbookViewId="0"/>
  </sheetViews>
  <sheetFormatPr defaultRowHeight="14.25" x14ac:dyDescent="0.45"/>
  <cols>
    <col min="1" max="1" width="8.46484375" bestFit="1" customWidth="1"/>
    <col min="2" max="2" width="6.86328125" bestFit="1" customWidth="1"/>
    <col min="3" max="4" width="80.53125" bestFit="1" customWidth="1"/>
    <col min="5" max="5" width="11" bestFit="1" customWidth="1"/>
    <col min="6" max="6" width="80.53125" bestFit="1" customWidth="1"/>
    <col min="7" max="7" width="6.53125" bestFit="1" customWidth="1"/>
    <col min="8" max="8" width="37" bestFit="1" customWidth="1"/>
    <col min="9" max="9" width="51.19921875" bestFit="1" customWidth="1"/>
    <col min="10" max="10" width="13.19921875" bestFit="1" customWidth="1"/>
    <col min="11" max="11" width="19.796875" bestFit="1" customWidth="1"/>
    <col min="12" max="12" width="80.53125" bestFit="1" customWidth="1"/>
    <col min="13" max="13" width="22.796875" bestFit="1" customWidth="1"/>
    <col min="14" max="16" width="80.53125" bestFit="1" customWidth="1"/>
    <col min="17" max="17" width="25.53125" bestFit="1" customWidth="1"/>
    <col min="18" max="18" width="19.33203125" bestFit="1" customWidth="1"/>
    <col min="19" max="19" width="10.53125" bestFit="1" customWidth="1"/>
    <col min="20" max="20" width="15.86328125" bestFit="1" customWidth="1"/>
    <col min="21" max="21" width="80.53125" bestFit="1" customWidth="1"/>
    <col min="22" max="22" width="16.53125" bestFit="1" customWidth="1"/>
    <col min="23" max="23" width="26.33203125" bestFit="1" customWidth="1"/>
    <col min="24" max="24" width="44.796875" bestFit="1" customWidth="1"/>
    <col min="25" max="25" width="16.46484375" bestFit="1" customWidth="1"/>
    <col min="26" max="26" width="17.19921875" bestFit="1" customWidth="1"/>
    <col min="27" max="27" width="14.796875" bestFit="1" customWidth="1"/>
    <col min="28" max="28" width="80.53125" bestFit="1" customWidth="1"/>
    <col min="29" max="29" width="11.33203125" bestFit="1" customWidth="1"/>
    <col min="30" max="30" width="11.796875" bestFit="1" customWidth="1"/>
    <col min="31" max="31" width="17.86328125" bestFit="1" customWidth="1"/>
    <col min="32" max="32" width="16.19921875" bestFit="1" customWidth="1"/>
    <col min="33" max="34" width="80.53125" bestFit="1" customWidth="1"/>
    <col min="35" max="35" width="13.6640625" bestFit="1" customWidth="1"/>
    <col min="36" max="36" width="23" bestFit="1" customWidth="1"/>
    <col min="37" max="37" width="13.46484375" bestFit="1" customWidth="1"/>
    <col min="38" max="38" width="16.6640625" bestFit="1" customWidth="1"/>
    <col min="39" max="39" width="21.19921875" bestFit="1" customWidth="1"/>
    <col min="40" max="40" width="21.46484375" bestFit="1" customWidth="1"/>
    <col min="41" max="41" width="24.46484375" bestFit="1" customWidth="1"/>
    <col min="42" max="42" width="20.33203125" bestFit="1" customWidth="1"/>
    <col min="43" max="43" width="22.53125" bestFit="1" customWidth="1"/>
    <col min="44" max="44" width="10.53125" bestFit="1" customWidth="1"/>
    <col min="45" max="45" width="14.1328125" bestFit="1" customWidth="1"/>
    <col min="46" max="46" width="17.6640625" bestFit="1" customWidth="1"/>
    <col min="47" max="48" width="9.33203125" bestFit="1" customWidth="1"/>
    <col min="49" max="49" width="16.19921875" bestFit="1" customWidth="1"/>
    <col min="50" max="50" width="20.1328125" bestFit="1" customWidth="1"/>
    <col min="51" max="51" width="23.46484375" bestFit="1" customWidth="1"/>
    <col min="52" max="52" width="16.33203125" bestFit="1" customWidth="1"/>
    <col min="53" max="53" width="16.1328125" bestFit="1" customWidth="1"/>
    <col min="54" max="54" width="9.19921875" bestFit="1" customWidth="1"/>
    <col min="55" max="55" width="7.1328125" bestFit="1" customWidth="1"/>
    <col min="56" max="56" width="13.33203125" bestFit="1" customWidth="1"/>
    <col min="57" max="57" width="12.86328125" bestFit="1" customWidth="1"/>
    <col min="58" max="58" width="13.19921875" bestFit="1" customWidth="1"/>
    <col min="59" max="59" width="17.1328125" bestFit="1" customWidth="1"/>
    <col min="60" max="60" width="11.1328125" bestFit="1" customWidth="1"/>
    <col min="61" max="61" width="10.33203125" bestFit="1" customWidth="1"/>
    <col min="62" max="62" width="20.1328125" bestFit="1" customWidth="1"/>
    <col min="63" max="63" width="37" bestFit="1" customWidth="1"/>
    <col min="64" max="64" width="51.19921875" bestFit="1" customWidth="1"/>
    <col min="65" max="65" width="10.53125" bestFit="1" customWidth="1"/>
    <col min="66" max="66" width="17.1328125" bestFit="1" customWidth="1"/>
    <col min="67" max="67" width="16.86328125" bestFit="1" customWidth="1"/>
    <col min="68" max="68" width="15.796875" bestFit="1" customWidth="1"/>
    <col min="69" max="69" width="20.53125" bestFit="1" customWidth="1"/>
    <col min="70" max="70" width="15.46484375" bestFit="1" customWidth="1"/>
    <col min="71" max="71" width="12.796875" bestFit="1" customWidth="1"/>
    <col min="72" max="72" width="11.796875" bestFit="1" customWidth="1"/>
    <col min="73" max="73" width="24.46484375" bestFit="1" customWidth="1"/>
    <col min="74" max="74" width="18.19921875" bestFit="1" customWidth="1"/>
    <col min="75" max="75" width="16.53125" bestFit="1" customWidth="1"/>
    <col min="76" max="76" width="14.53125" bestFit="1" customWidth="1"/>
    <col min="77" max="77" width="20.19921875" bestFit="1" customWidth="1"/>
    <col min="78" max="78" width="28.46484375" bestFit="1" customWidth="1"/>
  </cols>
  <sheetData>
    <row r="1" spans="1:9" x14ac:dyDescent="0.45">
      <c r="A1" t="s">
        <v>385</v>
      </c>
      <c r="B1" t="s">
        <v>11763</v>
      </c>
      <c r="C1" t="s">
        <v>1</v>
      </c>
      <c r="D1" t="s">
        <v>2</v>
      </c>
      <c r="E1" t="s">
        <v>15</v>
      </c>
      <c r="F1" t="s">
        <v>14</v>
      </c>
      <c r="G1" t="s">
        <v>5846</v>
      </c>
      <c r="H1" t="s">
        <v>13</v>
      </c>
      <c r="I1" t="s">
        <v>12</v>
      </c>
    </row>
    <row r="2" spans="1:9" x14ac:dyDescent="0.45">
      <c r="A2" t="s">
        <v>11761</v>
      </c>
      <c r="B2" t="s">
        <v>9095</v>
      </c>
      <c r="C2" t="s">
        <v>10879</v>
      </c>
      <c r="D2" t="s">
        <v>6467</v>
      </c>
      <c r="E2" t="s">
        <v>9084</v>
      </c>
      <c r="F2" t="s">
        <v>11698</v>
      </c>
      <c r="G2">
        <v>2018</v>
      </c>
      <c r="H2" t="s">
        <v>6465</v>
      </c>
      <c r="I2" t="s">
        <v>11764</v>
      </c>
    </row>
    <row r="3" spans="1:9" x14ac:dyDescent="0.45">
      <c r="A3" t="s">
        <v>11761</v>
      </c>
      <c r="B3" t="s">
        <v>9095</v>
      </c>
      <c r="C3" t="s">
        <v>11694</v>
      </c>
      <c r="D3" t="s">
        <v>5957</v>
      </c>
      <c r="E3" t="s">
        <v>9084</v>
      </c>
      <c r="F3" t="s">
        <v>11691</v>
      </c>
      <c r="G3">
        <v>2019</v>
      </c>
      <c r="H3" t="s">
        <v>5955</v>
      </c>
      <c r="I3" t="s">
        <v>11765</v>
      </c>
    </row>
    <row r="4" spans="1:9" x14ac:dyDescent="0.45">
      <c r="A4" t="s">
        <v>11761</v>
      </c>
      <c r="B4" t="s">
        <v>9095</v>
      </c>
      <c r="C4" t="s">
        <v>11687</v>
      </c>
      <c r="D4" t="s">
        <v>8643</v>
      </c>
      <c r="E4" t="s">
        <v>9084</v>
      </c>
      <c r="F4" t="s">
        <v>11686</v>
      </c>
      <c r="G4">
        <v>2024</v>
      </c>
      <c r="H4" t="s">
        <v>8641</v>
      </c>
      <c r="I4" t="s">
        <v>11766</v>
      </c>
    </row>
    <row r="5" spans="1:9" x14ac:dyDescent="0.45">
      <c r="A5" t="s">
        <v>11761</v>
      </c>
      <c r="B5" t="s">
        <v>9095</v>
      </c>
      <c r="C5" t="s">
        <v>11682</v>
      </c>
      <c r="D5" t="s">
        <v>5219</v>
      </c>
      <c r="E5" t="s">
        <v>9084</v>
      </c>
      <c r="F5" t="s">
        <v>5217</v>
      </c>
      <c r="G5">
        <v>2024</v>
      </c>
      <c r="H5" t="s">
        <v>8362</v>
      </c>
      <c r="I5" t="s">
        <v>11767</v>
      </c>
    </row>
    <row r="6" spans="1:9" x14ac:dyDescent="0.45">
      <c r="A6" t="s">
        <v>11761</v>
      </c>
      <c r="B6" t="s">
        <v>9095</v>
      </c>
      <c r="C6" t="s">
        <v>11678</v>
      </c>
      <c r="D6" t="s">
        <v>11676</v>
      </c>
      <c r="E6" t="s">
        <v>9084</v>
      </c>
      <c r="F6" t="s">
        <v>11674</v>
      </c>
      <c r="G6">
        <v>2023</v>
      </c>
      <c r="H6" t="s">
        <v>9084</v>
      </c>
      <c r="I6" t="s">
        <v>9084</v>
      </c>
    </row>
    <row r="7" spans="1:9" x14ac:dyDescent="0.45">
      <c r="A7" t="s">
        <v>11761</v>
      </c>
      <c r="B7" t="s">
        <v>9095</v>
      </c>
      <c r="C7" t="s">
        <v>11670</v>
      </c>
      <c r="D7" t="s">
        <v>11668</v>
      </c>
      <c r="E7" t="s">
        <v>9084</v>
      </c>
      <c r="F7" t="s">
        <v>11666</v>
      </c>
      <c r="G7">
        <v>2024</v>
      </c>
      <c r="H7" t="s">
        <v>8259</v>
      </c>
      <c r="I7" t="s">
        <v>11768</v>
      </c>
    </row>
    <row r="8" spans="1:9" x14ac:dyDescent="0.45">
      <c r="A8" t="s">
        <v>11761</v>
      </c>
      <c r="B8" t="s">
        <v>9095</v>
      </c>
      <c r="C8" t="s">
        <v>11660</v>
      </c>
      <c r="D8" t="s">
        <v>5455</v>
      </c>
      <c r="E8" t="s">
        <v>9084</v>
      </c>
      <c r="F8" t="s">
        <v>11658</v>
      </c>
      <c r="G8">
        <v>2024</v>
      </c>
      <c r="H8" t="s">
        <v>8814</v>
      </c>
      <c r="I8" t="s">
        <v>11769</v>
      </c>
    </row>
    <row r="9" spans="1:9" x14ac:dyDescent="0.45">
      <c r="A9" t="s">
        <v>11761</v>
      </c>
      <c r="B9" t="s">
        <v>9095</v>
      </c>
      <c r="C9" t="s">
        <v>11654</v>
      </c>
      <c r="D9" t="s">
        <v>5093</v>
      </c>
      <c r="E9" t="s">
        <v>9084</v>
      </c>
      <c r="F9" t="s">
        <v>11652</v>
      </c>
      <c r="G9">
        <v>2024</v>
      </c>
      <c r="H9" t="s">
        <v>8251</v>
      </c>
      <c r="I9" t="s">
        <v>11770</v>
      </c>
    </row>
    <row r="10" spans="1:9" x14ac:dyDescent="0.45">
      <c r="A10" t="s">
        <v>11761</v>
      </c>
      <c r="B10" t="s">
        <v>9095</v>
      </c>
      <c r="C10" t="s">
        <v>11647</v>
      </c>
      <c r="D10" t="s">
        <v>7403</v>
      </c>
      <c r="E10" t="s">
        <v>9084</v>
      </c>
      <c r="F10" t="s">
        <v>11644</v>
      </c>
      <c r="G10">
        <v>2022</v>
      </c>
      <c r="H10" t="s">
        <v>7401</v>
      </c>
      <c r="I10" t="s">
        <v>11771</v>
      </c>
    </row>
    <row r="11" spans="1:9" x14ac:dyDescent="0.45">
      <c r="A11" t="s">
        <v>11761</v>
      </c>
      <c r="B11" t="s">
        <v>9095</v>
      </c>
      <c r="C11" t="s">
        <v>11637</v>
      </c>
      <c r="D11" t="s">
        <v>7965</v>
      </c>
      <c r="E11" t="s">
        <v>9084</v>
      </c>
      <c r="F11" t="s">
        <v>11635</v>
      </c>
      <c r="G11">
        <v>2023</v>
      </c>
      <c r="H11" t="s">
        <v>7963</v>
      </c>
      <c r="I11" t="s">
        <v>11772</v>
      </c>
    </row>
    <row r="12" spans="1:9" x14ac:dyDescent="0.45">
      <c r="A12" t="s">
        <v>11761</v>
      </c>
      <c r="B12" t="s">
        <v>9095</v>
      </c>
      <c r="C12" t="s">
        <v>11631</v>
      </c>
      <c r="D12" t="s">
        <v>11629</v>
      </c>
      <c r="E12" t="s">
        <v>9084</v>
      </c>
      <c r="F12" t="s">
        <v>11628</v>
      </c>
      <c r="G12">
        <v>2020</v>
      </c>
      <c r="H12" t="s">
        <v>6399</v>
      </c>
      <c r="I12" t="s">
        <v>11773</v>
      </c>
    </row>
    <row r="13" spans="1:9" x14ac:dyDescent="0.45">
      <c r="A13" t="s">
        <v>11761</v>
      </c>
      <c r="B13" t="s">
        <v>9095</v>
      </c>
      <c r="C13" t="s">
        <v>11624</v>
      </c>
      <c r="D13" t="s">
        <v>11622</v>
      </c>
      <c r="E13" t="s">
        <v>9084</v>
      </c>
      <c r="F13" t="s">
        <v>11621</v>
      </c>
      <c r="G13">
        <v>2020</v>
      </c>
      <c r="H13" t="s">
        <v>6610</v>
      </c>
      <c r="I13" t="s">
        <v>11774</v>
      </c>
    </row>
    <row r="14" spans="1:9" x14ac:dyDescent="0.45">
      <c r="A14" t="s">
        <v>11761</v>
      </c>
      <c r="B14" t="s">
        <v>9095</v>
      </c>
      <c r="C14" t="s">
        <v>11617</v>
      </c>
      <c r="D14" t="s">
        <v>3763</v>
      </c>
      <c r="E14" t="s">
        <v>9084</v>
      </c>
      <c r="F14" t="s">
        <v>11615</v>
      </c>
      <c r="G14">
        <v>2022</v>
      </c>
      <c r="H14" t="s">
        <v>7753</v>
      </c>
      <c r="I14" t="s">
        <v>11775</v>
      </c>
    </row>
    <row r="15" spans="1:9" x14ac:dyDescent="0.45">
      <c r="A15" t="s">
        <v>11761</v>
      </c>
      <c r="B15" t="s">
        <v>9095</v>
      </c>
      <c r="C15" t="s">
        <v>11609</v>
      </c>
      <c r="D15" t="s">
        <v>8014</v>
      </c>
      <c r="E15" t="s">
        <v>9084</v>
      </c>
      <c r="F15" t="s">
        <v>11607</v>
      </c>
      <c r="G15">
        <v>2022</v>
      </c>
      <c r="H15" t="s">
        <v>8013</v>
      </c>
      <c r="I15" t="s">
        <v>11776</v>
      </c>
    </row>
    <row r="16" spans="1:9" x14ac:dyDescent="0.45">
      <c r="A16" t="s">
        <v>11761</v>
      </c>
      <c r="B16" t="s">
        <v>9095</v>
      </c>
      <c r="C16" t="s">
        <v>11603</v>
      </c>
      <c r="D16" t="s">
        <v>7508</v>
      </c>
      <c r="E16" t="s">
        <v>9084</v>
      </c>
      <c r="F16" t="s">
        <v>11600</v>
      </c>
      <c r="G16">
        <v>2022</v>
      </c>
      <c r="H16" t="s">
        <v>7506</v>
      </c>
      <c r="I16" t="s">
        <v>11777</v>
      </c>
    </row>
    <row r="17" spans="1:9" x14ac:dyDescent="0.45">
      <c r="A17" t="s">
        <v>11761</v>
      </c>
      <c r="B17" t="s">
        <v>9095</v>
      </c>
      <c r="C17" t="s">
        <v>11594</v>
      </c>
      <c r="D17" t="s">
        <v>5201</v>
      </c>
      <c r="E17" t="s">
        <v>9084</v>
      </c>
      <c r="F17" t="s">
        <v>5199</v>
      </c>
      <c r="G17">
        <v>2024</v>
      </c>
      <c r="H17" t="s">
        <v>8559</v>
      </c>
      <c r="I17" t="s">
        <v>11778</v>
      </c>
    </row>
    <row r="18" spans="1:9" x14ac:dyDescent="0.45">
      <c r="A18" t="s">
        <v>11761</v>
      </c>
      <c r="B18" t="s">
        <v>9095</v>
      </c>
      <c r="C18" t="s">
        <v>11589</v>
      </c>
      <c r="D18" t="s">
        <v>8658</v>
      </c>
      <c r="E18" t="s">
        <v>9084</v>
      </c>
      <c r="F18" t="s">
        <v>11587</v>
      </c>
      <c r="G18">
        <v>2024</v>
      </c>
      <c r="H18" t="s">
        <v>8657</v>
      </c>
      <c r="I18" t="s">
        <v>11779</v>
      </c>
    </row>
    <row r="19" spans="1:9" x14ac:dyDescent="0.45">
      <c r="A19" t="s">
        <v>11761</v>
      </c>
      <c r="B19" t="s">
        <v>9095</v>
      </c>
      <c r="C19" t="s">
        <v>11584</v>
      </c>
      <c r="D19" t="s">
        <v>8965</v>
      </c>
      <c r="E19" t="s">
        <v>9084</v>
      </c>
      <c r="F19" t="s">
        <v>11582</v>
      </c>
      <c r="G19">
        <v>2024</v>
      </c>
      <c r="H19" t="s">
        <v>8964</v>
      </c>
      <c r="I19" t="s">
        <v>11780</v>
      </c>
    </row>
    <row r="20" spans="1:9" x14ac:dyDescent="0.45">
      <c r="A20" t="s">
        <v>11761</v>
      </c>
      <c r="B20" t="s">
        <v>9095</v>
      </c>
      <c r="C20" t="s">
        <v>11580</v>
      </c>
      <c r="D20" t="s">
        <v>1488</v>
      </c>
      <c r="E20" t="s">
        <v>9084</v>
      </c>
      <c r="F20" t="s">
        <v>11578</v>
      </c>
      <c r="G20">
        <v>2020</v>
      </c>
      <c r="H20" t="s">
        <v>6342</v>
      </c>
      <c r="I20" t="s">
        <v>11781</v>
      </c>
    </row>
    <row r="21" spans="1:9" x14ac:dyDescent="0.45">
      <c r="A21" t="s">
        <v>11761</v>
      </c>
      <c r="B21" t="s">
        <v>9095</v>
      </c>
      <c r="C21" t="s">
        <v>11572</v>
      </c>
      <c r="D21" t="s">
        <v>11570</v>
      </c>
      <c r="E21" t="s">
        <v>9084</v>
      </c>
      <c r="F21" t="s">
        <v>11568</v>
      </c>
      <c r="G21">
        <v>2020</v>
      </c>
      <c r="H21" t="s">
        <v>6047</v>
      </c>
      <c r="I21" t="s">
        <v>11782</v>
      </c>
    </row>
    <row r="22" spans="1:9" x14ac:dyDescent="0.45">
      <c r="A22" t="s">
        <v>11761</v>
      </c>
      <c r="B22" t="s">
        <v>9095</v>
      </c>
      <c r="C22" t="s">
        <v>11561</v>
      </c>
      <c r="D22" t="s">
        <v>7746</v>
      </c>
      <c r="E22" t="s">
        <v>9084</v>
      </c>
      <c r="F22" t="s">
        <v>11558</v>
      </c>
      <c r="G22">
        <v>2023</v>
      </c>
      <c r="H22" t="s">
        <v>7744</v>
      </c>
      <c r="I22" t="s">
        <v>11783</v>
      </c>
    </row>
    <row r="23" spans="1:9" x14ac:dyDescent="0.45">
      <c r="A23" t="s">
        <v>11761</v>
      </c>
      <c r="B23" t="s">
        <v>9095</v>
      </c>
      <c r="C23" t="s">
        <v>11552</v>
      </c>
      <c r="D23" t="s">
        <v>6473</v>
      </c>
      <c r="E23" t="s">
        <v>9084</v>
      </c>
      <c r="F23" t="s">
        <v>11549</v>
      </c>
      <c r="G23">
        <v>2017</v>
      </c>
      <c r="H23" t="s">
        <v>6471</v>
      </c>
      <c r="I23" t="s">
        <v>11784</v>
      </c>
    </row>
    <row r="24" spans="1:9" x14ac:dyDescent="0.45">
      <c r="A24" t="s">
        <v>11761</v>
      </c>
      <c r="B24" t="s">
        <v>9095</v>
      </c>
      <c r="C24" t="s">
        <v>11544</v>
      </c>
      <c r="D24" t="s">
        <v>6490</v>
      </c>
      <c r="E24" t="s">
        <v>9084</v>
      </c>
      <c r="F24" t="s">
        <v>11541</v>
      </c>
      <c r="G24">
        <v>2018</v>
      </c>
      <c r="H24" t="s">
        <v>6488</v>
      </c>
      <c r="I24" t="s">
        <v>11785</v>
      </c>
    </row>
    <row r="25" spans="1:9" x14ac:dyDescent="0.45">
      <c r="A25" t="s">
        <v>11761</v>
      </c>
      <c r="B25" t="s">
        <v>9095</v>
      </c>
      <c r="C25" t="s">
        <v>11535</v>
      </c>
      <c r="D25" t="s">
        <v>8171</v>
      </c>
      <c r="E25" t="s">
        <v>9084</v>
      </c>
      <c r="F25" t="s">
        <v>11532</v>
      </c>
      <c r="G25">
        <v>2023</v>
      </c>
      <c r="H25" t="s">
        <v>8169</v>
      </c>
      <c r="I25" t="s">
        <v>11786</v>
      </c>
    </row>
    <row r="26" spans="1:9" x14ac:dyDescent="0.45">
      <c r="A26" t="s">
        <v>11761</v>
      </c>
      <c r="B26" t="s">
        <v>9095</v>
      </c>
      <c r="C26" t="s">
        <v>11526</v>
      </c>
      <c r="D26" t="s">
        <v>6986</v>
      </c>
      <c r="E26" t="s">
        <v>9084</v>
      </c>
      <c r="F26" t="s">
        <v>11524</v>
      </c>
      <c r="G26">
        <v>2021</v>
      </c>
      <c r="H26" t="s">
        <v>6984</v>
      </c>
      <c r="I26" t="s">
        <v>11787</v>
      </c>
    </row>
    <row r="27" spans="1:9" x14ac:dyDescent="0.45">
      <c r="A27" t="s">
        <v>11761</v>
      </c>
      <c r="B27" t="s">
        <v>9095</v>
      </c>
      <c r="C27" t="s">
        <v>11519</v>
      </c>
      <c r="D27" t="s">
        <v>6961</v>
      </c>
      <c r="E27" t="s">
        <v>9084</v>
      </c>
      <c r="F27" t="s">
        <v>11516</v>
      </c>
      <c r="G27">
        <v>2020</v>
      </c>
      <c r="H27" t="s">
        <v>6959</v>
      </c>
      <c r="I27" t="s">
        <v>11788</v>
      </c>
    </row>
    <row r="28" spans="1:9" x14ac:dyDescent="0.45">
      <c r="A28" t="s">
        <v>11761</v>
      </c>
      <c r="B28" t="s">
        <v>9095</v>
      </c>
      <c r="C28" t="s">
        <v>11510</v>
      </c>
      <c r="D28" t="s">
        <v>1553</v>
      </c>
      <c r="E28" t="s">
        <v>9084</v>
      </c>
      <c r="F28" t="s">
        <v>1550</v>
      </c>
      <c r="G28">
        <v>2020</v>
      </c>
      <c r="H28" t="s">
        <v>6214</v>
      </c>
      <c r="I28" t="s">
        <v>11789</v>
      </c>
    </row>
    <row r="29" spans="1:9" x14ac:dyDescent="0.45">
      <c r="A29" t="s">
        <v>11761</v>
      </c>
      <c r="B29" t="s">
        <v>9095</v>
      </c>
      <c r="C29" t="s">
        <v>11503</v>
      </c>
      <c r="D29" t="s">
        <v>11501</v>
      </c>
      <c r="E29" t="s">
        <v>9084</v>
      </c>
      <c r="F29" t="s">
        <v>11500</v>
      </c>
      <c r="G29">
        <v>2023</v>
      </c>
      <c r="H29" t="s">
        <v>11498</v>
      </c>
      <c r="I29" t="s">
        <v>11790</v>
      </c>
    </row>
    <row r="30" spans="1:9" x14ac:dyDescent="0.45">
      <c r="A30" t="s">
        <v>11761</v>
      </c>
      <c r="B30" t="s">
        <v>9095</v>
      </c>
      <c r="C30" t="s">
        <v>11496</v>
      </c>
      <c r="D30" t="s">
        <v>534</v>
      </c>
      <c r="E30" t="s">
        <v>9084</v>
      </c>
      <c r="F30" t="s">
        <v>531</v>
      </c>
      <c r="G30">
        <v>2022</v>
      </c>
      <c r="H30" t="s">
        <v>530</v>
      </c>
      <c r="I30" t="s">
        <v>11791</v>
      </c>
    </row>
    <row r="31" spans="1:9" x14ac:dyDescent="0.45">
      <c r="A31" t="s">
        <v>11761</v>
      </c>
      <c r="B31" t="s">
        <v>9095</v>
      </c>
      <c r="C31" t="s">
        <v>11491</v>
      </c>
      <c r="D31" t="s">
        <v>57</v>
      </c>
      <c r="E31" t="s">
        <v>9084</v>
      </c>
      <c r="F31" t="s">
        <v>11489</v>
      </c>
      <c r="G31">
        <v>2022</v>
      </c>
      <c r="H31" t="s">
        <v>60</v>
      </c>
      <c r="I31" t="s">
        <v>11792</v>
      </c>
    </row>
    <row r="32" spans="1:9" x14ac:dyDescent="0.45">
      <c r="A32" t="s">
        <v>11761</v>
      </c>
      <c r="B32" t="s">
        <v>9095</v>
      </c>
      <c r="C32" t="s">
        <v>11485</v>
      </c>
      <c r="D32" t="s">
        <v>7990</v>
      </c>
      <c r="E32" t="s">
        <v>9084</v>
      </c>
      <c r="F32" t="s">
        <v>11482</v>
      </c>
      <c r="G32">
        <v>2023</v>
      </c>
      <c r="H32" t="s">
        <v>7988</v>
      </c>
      <c r="I32" t="s">
        <v>11793</v>
      </c>
    </row>
    <row r="33" spans="1:9" x14ac:dyDescent="0.45">
      <c r="A33" t="s">
        <v>11761</v>
      </c>
      <c r="B33" t="s">
        <v>9095</v>
      </c>
      <c r="C33" t="s">
        <v>11478</v>
      </c>
      <c r="D33" t="s">
        <v>7686</v>
      </c>
      <c r="E33" t="s">
        <v>9084</v>
      </c>
      <c r="F33" t="s">
        <v>11476</v>
      </c>
      <c r="G33">
        <v>2022</v>
      </c>
      <c r="H33" t="s">
        <v>7685</v>
      </c>
      <c r="I33" t="s">
        <v>11794</v>
      </c>
    </row>
    <row r="34" spans="1:9" x14ac:dyDescent="0.45">
      <c r="A34" t="s">
        <v>11761</v>
      </c>
      <c r="B34" t="s">
        <v>9095</v>
      </c>
      <c r="C34" t="s">
        <v>11472</v>
      </c>
      <c r="D34" t="s">
        <v>6672</v>
      </c>
      <c r="E34" t="s">
        <v>9084</v>
      </c>
      <c r="F34" t="s">
        <v>11470</v>
      </c>
      <c r="G34">
        <v>2021</v>
      </c>
      <c r="H34" t="s">
        <v>6671</v>
      </c>
      <c r="I34" t="s">
        <v>11795</v>
      </c>
    </row>
    <row r="35" spans="1:9" x14ac:dyDescent="0.45">
      <c r="A35" t="s">
        <v>11761</v>
      </c>
      <c r="B35" t="s">
        <v>9095</v>
      </c>
      <c r="C35" t="s">
        <v>11466</v>
      </c>
      <c r="D35" t="s">
        <v>11464</v>
      </c>
      <c r="E35" t="s">
        <v>9084</v>
      </c>
      <c r="F35" t="s">
        <v>11462</v>
      </c>
      <c r="G35">
        <v>2024</v>
      </c>
      <c r="H35" t="s">
        <v>8879</v>
      </c>
      <c r="I35" t="s">
        <v>11796</v>
      </c>
    </row>
    <row r="36" spans="1:9" x14ac:dyDescent="0.45">
      <c r="A36" t="s">
        <v>11761</v>
      </c>
      <c r="B36" t="s">
        <v>9095</v>
      </c>
      <c r="C36" t="s">
        <v>11457</v>
      </c>
      <c r="D36" t="s">
        <v>11455</v>
      </c>
      <c r="E36" t="s">
        <v>9084</v>
      </c>
      <c r="F36" t="s">
        <v>11454</v>
      </c>
      <c r="G36">
        <v>2022</v>
      </c>
      <c r="H36" t="s">
        <v>7150</v>
      </c>
      <c r="I36" t="s">
        <v>11797</v>
      </c>
    </row>
    <row r="37" spans="1:9" x14ac:dyDescent="0.45">
      <c r="A37" t="s">
        <v>11761</v>
      </c>
      <c r="B37" t="s">
        <v>9095</v>
      </c>
      <c r="C37" t="s">
        <v>11451</v>
      </c>
      <c r="D37" t="s">
        <v>11449</v>
      </c>
      <c r="E37" t="s">
        <v>9084</v>
      </c>
      <c r="F37" t="s">
        <v>11447</v>
      </c>
      <c r="G37">
        <v>2021</v>
      </c>
      <c r="H37" t="s">
        <v>6856</v>
      </c>
      <c r="I37" t="s">
        <v>11798</v>
      </c>
    </row>
    <row r="38" spans="1:9" x14ac:dyDescent="0.45">
      <c r="A38" t="s">
        <v>11761</v>
      </c>
      <c r="B38" t="s">
        <v>9095</v>
      </c>
      <c r="C38" t="s">
        <v>11440</v>
      </c>
      <c r="D38" t="s">
        <v>7647</v>
      </c>
      <c r="E38" t="s">
        <v>9084</v>
      </c>
      <c r="F38" t="s">
        <v>11437</v>
      </c>
      <c r="G38">
        <v>2023</v>
      </c>
      <c r="H38" t="s">
        <v>7645</v>
      </c>
      <c r="I38" t="s">
        <v>11799</v>
      </c>
    </row>
    <row r="39" spans="1:9" x14ac:dyDescent="0.45">
      <c r="A39" t="s">
        <v>11761</v>
      </c>
      <c r="B39" t="s">
        <v>9095</v>
      </c>
      <c r="C39" t="s">
        <v>11432</v>
      </c>
      <c r="D39" t="s">
        <v>11430</v>
      </c>
      <c r="E39" t="s">
        <v>9084</v>
      </c>
      <c r="F39" t="s">
        <v>11428</v>
      </c>
      <c r="G39">
        <v>2020</v>
      </c>
      <c r="H39" t="s">
        <v>6086</v>
      </c>
      <c r="I39" t="s">
        <v>11800</v>
      </c>
    </row>
    <row r="40" spans="1:9" x14ac:dyDescent="0.45">
      <c r="A40" t="s">
        <v>11761</v>
      </c>
      <c r="B40" t="s">
        <v>9095</v>
      </c>
      <c r="C40" t="s">
        <v>11423</v>
      </c>
      <c r="D40" t="s">
        <v>7885</v>
      </c>
      <c r="E40" t="s">
        <v>9084</v>
      </c>
      <c r="F40" t="s">
        <v>11420</v>
      </c>
      <c r="G40">
        <v>2022</v>
      </c>
      <c r="H40" t="s">
        <v>7880</v>
      </c>
      <c r="I40" t="s">
        <v>11801</v>
      </c>
    </row>
    <row r="41" spans="1:9" x14ac:dyDescent="0.45">
      <c r="A41" t="s">
        <v>11761</v>
      </c>
      <c r="B41" t="s">
        <v>9095</v>
      </c>
      <c r="C41" t="s">
        <v>11414</v>
      </c>
      <c r="D41" t="s">
        <v>7761</v>
      </c>
      <c r="E41" t="s">
        <v>9084</v>
      </c>
      <c r="F41" t="s">
        <v>11412</v>
      </c>
      <c r="G41">
        <v>2022</v>
      </c>
      <c r="H41" t="s">
        <v>7760</v>
      </c>
      <c r="I41" t="s">
        <v>11802</v>
      </c>
    </row>
    <row r="42" spans="1:9" x14ac:dyDescent="0.45">
      <c r="A42" t="s">
        <v>11761</v>
      </c>
      <c r="B42" t="s">
        <v>9095</v>
      </c>
      <c r="C42" t="s">
        <v>11409</v>
      </c>
      <c r="D42" t="s">
        <v>7574</v>
      </c>
      <c r="E42" t="s">
        <v>9084</v>
      </c>
      <c r="F42" t="s">
        <v>11407</v>
      </c>
      <c r="G42">
        <v>2022</v>
      </c>
      <c r="H42" t="s">
        <v>7572</v>
      </c>
      <c r="I42" t="s">
        <v>11803</v>
      </c>
    </row>
    <row r="43" spans="1:9" x14ac:dyDescent="0.45">
      <c r="A43" t="s">
        <v>11761</v>
      </c>
      <c r="B43" t="s">
        <v>9095</v>
      </c>
      <c r="C43" t="s">
        <v>11402</v>
      </c>
      <c r="D43" t="s">
        <v>7787</v>
      </c>
      <c r="E43" t="s">
        <v>9084</v>
      </c>
      <c r="F43" t="s">
        <v>11400</v>
      </c>
      <c r="G43">
        <v>2023</v>
      </c>
      <c r="H43" t="s">
        <v>7784</v>
      </c>
      <c r="I43" t="s">
        <v>11804</v>
      </c>
    </row>
    <row r="44" spans="1:9" x14ac:dyDescent="0.45">
      <c r="A44" t="s">
        <v>11761</v>
      </c>
      <c r="B44" t="s">
        <v>9095</v>
      </c>
      <c r="C44" t="s">
        <v>11397</v>
      </c>
      <c r="D44" t="s">
        <v>8398</v>
      </c>
      <c r="E44" t="s">
        <v>9084</v>
      </c>
      <c r="F44" t="s">
        <v>11395</v>
      </c>
      <c r="G44">
        <v>2024</v>
      </c>
      <c r="H44" t="s">
        <v>8397</v>
      </c>
      <c r="I44" t="s">
        <v>11805</v>
      </c>
    </row>
    <row r="45" spans="1:9" x14ac:dyDescent="0.45">
      <c r="A45" t="s">
        <v>11761</v>
      </c>
      <c r="B45" t="s">
        <v>9095</v>
      </c>
      <c r="C45" t="s">
        <v>11392</v>
      </c>
      <c r="D45" t="s">
        <v>6183</v>
      </c>
      <c r="E45" t="s">
        <v>9084</v>
      </c>
      <c r="F45" t="s">
        <v>11389</v>
      </c>
      <c r="G45">
        <v>2019</v>
      </c>
      <c r="H45" t="s">
        <v>6181</v>
      </c>
      <c r="I45" t="s">
        <v>11806</v>
      </c>
    </row>
    <row r="46" spans="1:9" x14ac:dyDescent="0.45">
      <c r="A46" t="s">
        <v>11761</v>
      </c>
      <c r="B46" t="s">
        <v>9095</v>
      </c>
      <c r="C46" t="s">
        <v>11383</v>
      </c>
      <c r="D46" t="s">
        <v>7365</v>
      </c>
      <c r="E46" t="s">
        <v>9084</v>
      </c>
      <c r="F46" t="s">
        <v>11380</v>
      </c>
      <c r="G46">
        <v>2022</v>
      </c>
      <c r="H46" t="s">
        <v>7363</v>
      </c>
      <c r="I46" t="s">
        <v>11807</v>
      </c>
    </row>
    <row r="47" spans="1:9" x14ac:dyDescent="0.45">
      <c r="A47" t="s">
        <v>11761</v>
      </c>
      <c r="B47" t="s">
        <v>9095</v>
      </c>
      <c r="C47" t="s">
        <v>11374</v>
      </c>
      <c r="D47" t="s">
        <v>580</v>
      </c>
      <c r="E47" t="s">
        <v>9084</v>
      </c>
      <c r="F47" t="s">
        <v>577</v>
      </c>
      <c r="G47">
        <v>2019</v>
      </c>
      <c r="H47" t="s">
        <v>576</v>
      </c>
      <c r="I47" t="s">
        <v>11808</v>
      </c>
    </row>
    <row r="48" spans="1:9" x14ac:dyDescent="0.45">
      <c r="A48" t="s">
        <v>11761</v>
      </c>
      <c r="B48" t="s">
        <v>9095</v>
      </c>
      <c r="C48" t="s">
        <v>11371</v>
      </c>
      <c r="D48" t="s">
        <v>7413</v>
      </c>
      <c r="E48" t="s">
        <v>9084</v>
      </c>
      <c r="F48" t="s">
        <v>11368</v>
      </c>
      <c r="G48">
        <v>2022</v>
      </c>
      <c r="H48" t="s">
        <v>7410</v>
      </c>
      <c r="I48" t="s">
        <v>11809</v>
      </c>
    </row>
    <row r="49" spans="1:9" x14ac:dyDescent="0.45">
      <c r="A49" t="s">
        <v>11761</v>
      </c>
      <c r="B49" t="s">
        <v>9095</v>
      </c>
      <c r="C49" t="s">
        <v>11363</v>
      </c>
      <c r="D49" t="s">
        <v>8756</v>
      </c>
      <c r="E49" t="s">
        <v>9084</v>
      </c>
      <c r="F49" t="s">
        <v>11360</v>
      </c>
      <c r="G49">
        <v>2024</v>
      </c>
      <c r="H49" t="s">
        <v>8754</v>
      </c>
      <c r="I49" t="s">
        <v>11810</v>
      </c>
    </row>
    <row r="50" spans="1:9" x14ac:dyDescent="0.45">
      <c r="A50" t="s">
        <v>11761</v>
      </c>
      <c r="B50" t="s">
        <v>9095</v>
      </c>
      <c r="C50" t="s">
        <v>11355</v>
      </c>
      <c r="D50" t="s">
        <v>11353</v>
      </c>
      <c r="E50" t="s">
        <v>9084</v>
      </c>
      <c r="F50" t="s">
        <v>11351</v>
      </c>
      <c r="G50">
        <v>2018</v>
      </c>
      <c r="H50" t="s">
        <v>6293</v>
      </c>
      <c r="I50" t="s">
        <v>11811</v>
      </c>
    </row>
    <row r="51" spans="1:9" x14ac:dyDescent="0.45">
      <c r="A51" t="s">
        <v>11761</v>
      </c>
      <c r="B51" t="s">
        <v>9095</v>
      </c>
      <c r="C51" t="s">
        <v>11346</v>
      </c>
      <c r="D51" t="s">
        <v>634</v>
      </c>
      <c r="E51" t="s">
        <v>9084</v>
      </c>
      <c r="F51" t="s">
        <v>631</v>
      </c>
      <c r="G51">
        <v>2020</v>
      </c>
      <c r="H51" t="s">
        <v>6834</v>
      </c>
      <c r="I51" t="s">
        <v>11812</v>
      </c>
    </row>
    <row r="52" spans="1:9" x14ac:dyDescent="0.45">
      <c r="A52" t="s">
        <v>11761</v>
      </c>
      <c r="B52" t="s">
        <v>9095</v>
      </c>
      <c r="C52" t="s">
        <v>11339</v>
      </c>
      <c r="D52" t="s">
        <v>11337</v>
      </c>
      <c r="E52" t="s">
        <v>9084</v>
      </c>
      <c r="F52" t="s">
        <v>11335</v>
      </c>
      <c r="G52">
        <v>2023</v>
      </c>
      <c r="H52" t="s">
        <v>7972</v>
      </c>
      <c r="I52" t="s">
        <v>11813</v>
      </c>
    </row>
    <row r="53" spans="1:9" x14ac:dyDescent="0.45">
      <c r="A53" t="s">
        <v>11761</v>
      </c>
      <c r="B53" t="s">
        <v>9095</v>
      </c>
      <c r="C53" t="s">
        <v>11329</v>
      </c>
      <c r="D53" t="s">
        <v>3103</v>
      </c>
      <c r="E53" t="s">
        <v>9084</v>
      </c>
      <c r="F53" t="s">
        <v>3101</v>
      </c>
      <c r="G53">
        <v>2023</v>
      </c>
      <c r="H53" t="s">
        <v>8292</v>
      </c>
      <c r="I53" t="s">
        <v>11814</v>
      </c>
    </row>
    <row r="54" spans="1:9" x14ac:dyDescent="0.45">
      <c r="A54" t="s">
        <v>11761</v>
      </c>
      <c r="B54" t="s">
        <v>9095</v>
      </c>
      <c r="C54" t="s">
        <v>11325</v>
      </c>
      <c r="D54" t="s">
        <v>11323</v>
      </c>
      <c r="E54" t="s">
        <v>9084</v>
      </c>
      <c r="F54" t="s">
        <v>11322</v>
      </c>
      <c r="G54">
        <v>2022</v>
      </c>
      <c r="H54" t="s">
        <v>11320</v>
      </c>
      <c r="I54" t="s">
        <v>11815</v>
      </c>
    </row>
    <row r="55" spans="1:9" x14ac:dyDescent="0.45">
      <c r="A55" t="s">
        <v>11761</v>
      </c>
      <c r="B55" t="s">
        <v>9095</v>
      </c>
      <c r="C55" t="s">
        <v>11318</v>
      </c>
      <c r="D55" t="s">
        <v>8747</v>
      </c>
      <c r="E55" t="s">
        <v>9084</v>
      </c>
      <c r="F55" t="s">
        <v>11315</v>
      </c>
      <c r="G55">
        <v>2024</v>
      </c>
      <c r="H55" t="s">
        <v>8744</v>
      </c>
      <c r="I55" t="s">
        <v>11816</v>
      </c>
    </row>
    <row r="56" spans="1:9" x14ac:dyDescent="0.45">
      <c r="A56" t="s">
        <v>11761</v>
      </c>
      <c r="B56" t="s">
        <v>9095</v>
      </c>
      <c r="C56" t="s">
        <v>11310</v>
      </c>
      <c r="D56" t="s">
        <v>11308</v>
      </c>
      <c r="E56" t="s">
        <v>9084</v>
      </c>
      <c r="F56" t="s">
        <v>11307</v>
      </c>
      <c r="G56">
        <v>2024</v>
      </c>
      <c r="H56" t="s">
        <v>548</v>
      </c>
      <c r="I56" t="s">
        <v>11817</v>
      </c>
    </row>
    <row r="57" spans="1:9" x14ac:dyDescent="0.45">
      <c r="A57" t="s">
        <v>11761</v>
      </c>
      <c r="B57" t="s">
        <v>9095</v>
      </c>
      <c r="C57" t="s">
        <v>11304</v>
      </c>
      <c r="D57" t="s">
        <v>6730</v>
      </c>
      <c r="E57" t="s">
        <v>9084</v>
      </c>
      <c r="F57" t="s">
        <v>11301</v>
      </c>
      <c r="G57">
        <v>2022</v>
      </c>
      <c r="H57" t="s">
        <v>6728</v>
      </c>
      <c r="I57" t="s">
        <v>11818</v>
      </c>
    </row>
    <row r="58" spans="1:9" x14ac:dyDescent="0.45">
      <c r="A58" t="s">
        <v>11761</v>
      </c>
      <c r="B58" t="s">
        <v>9095</v>
      </c>
      <c r="C58" t="s">
        <v>11296</v>
      </c>
      <c r="D58" t="s">
        <v>3685</v>
      </c>
      <c r="E58" t="s">
        <v>9084</v>
      </c>
      <c r="F58" t="s">
        <v>11294</v>
      </c>
      <c r="G58">
        <v>2023</v>
      </c>
      <c r="H58" t="s">
        <v>7515</v>
      </c>
      <c r="I58" t="s">
        <v>11819</v>
      </c>
    </row>
    <row r="59" spans="1:9" x14ac:dyDescent="0.45">
      <c r="A59" t="s">
        <v>11761</v>
      </c>
      <c r="B59" t="s">
        <v>9095</v>
      </c>
      <c r="C59" t="s">
        <v>11290</v>
      </c>
      <c r="D59" t="s">
        <v>6801</v>
      </c>
      <c r="E59" t="s">
        <v>9084</v>
      </c>
      <c r="F59" t="s">
        <v>11287</v>
      </c>
      <c r="G59">
        <v>2021</v>
      </c>
      <c r="H59" t="s">
        <v>6799</v>
      </c>
      <c r="I59" t="s">
        <v>11820</v>
      </c>
    </row>
    <row r="60" spans="1:9" x14ac:dyDescent="0.45">
      <c r="A60" t="s">
        <v>11761</v>
      </c>
      <c r="B60" t="s">
        <v>9095</v>
      </c>
      <c r="C60" t="s">
        <v>11279</v>
      </c>
      <c r="D60" t="s">
        <v>8349</v>
      </c>
      <c r="E60" t="s">
        <v>9084</v>
      </c>
      <c r="F60" t="s">
        <v>11277</v>
      </c>
      <c r="G60">
        <v>2024</v>
      </c>
      <c r="H60" t="s">
        <v>8348</v>
      </c>
      <c r="I60" t="s">
        <v>11821</v>
      </c>
    </row>
    <row r="61" spans="1:9" x14ac:dyDescent="0.45">
      <c r="A61" t="s">
        <v>11761</v>
      </c>
      <c r="B61" t="s">
        <v>9095</v>
      </c>
      <c r="C61" t="s">
        <v>11275</v>
      </c>
      <c r="D61" t="s">
        <v>6904</v>
      </c>
      <c r="E61" t="s">
        <v>9084</v>
      </c>
      <c r="F61" t="s">
        <v>11272</v>
      </c>
      <c r="G61">
        <v>2022</v>
      </c>
      <c r="H61" t="s">
        <v>6902</v>
      </c>
      <c r="I61" t="s">
        <v>11822</v>
      </c>
    </row>
    <row r="62" spans="1:9" x14ac:dyDescent="0.45">
      <c r="A62" t="s">
        <v>11761</v>
      </c>
      <c r="B62" t="s">
        <v>9095</v>
      </c>
      <c r="C62" t="s">
        <v>11265</v>
      </c>
      <c r="D62" t="s">
        <v>8056</v>
      </c>
      <c r="E62" t="s">
        <v>9084</v>
      </c>
      <c r="F62" t="s">
        <v>11262</v>
      </c>
      <c r="G62">
        <v>2022</v>
      </c>
      <c r="H62" t="s">
        <v>8054</v>
      </c>
      <c r="I62" t="s">
        <v>11823</v>
      </c>
    </row>
    <row r="63" spans="1:9" x14ac:dyDescent="0.45">
      <c r="A63" t="s">
        <v>11761</v>
      </c>
      <c r="B63" t="s">
        <v>9095</v>
      </c>
      <c r="C63" t="s">
        <v>11257</v>
      </c>
      <c r="D63" t="s">
        <v>8190</v>
      </c>
      <c r="E63" t="s">
        <v>9084</v>
      </c>
      <c r="F63" t="s">
        <v>11254</v>
      </c>
      <c r="G63">
        <v>2023</v>
      </c>
      <c r="H63" t="s">
        <v>8187</v>
      </c>
      <c r="I63" t="s">
        <v>11824</v>
      </c>
    </row>
    <row r="64" spans="1:9" x14ac:dyDescent="0.45">
      <c r="A64" t="s">
        <v>11761</v>
      </c>
      <c r="B64" t="s">
        <v>9095</v>
      </c>
      <c r="C64" t="s">
        <v>11248</v>
      </c>
      <c r="D64" t="s">
        <v>8315</v>
      </c>
      <c r="E64" t="s">
        <v>9084</v>
      </c>
      <c r="F64" t="s">
        <v>11246</v>
      </c>
      <c r="G64">
        <v>2024</v>
      </c>
      <c r="H64" t="s">
        <v>8314</v>
      </c>
      <c r="I64" t="s">
        <v>11825</v>
      </c>
    </row>
    <row r="65" spans="1:9" x14ac:dyDescent="0.45">
      <c r="A65" t="s">
        <v>11761</v>
      </c>
      <c r="B65" t="s">
        <v>9095</v>
      </c>
      <c r="C65" t="s">
        <v>11242</v>
      </c>
      <c r="D65" t="s">
        <v>11240</v>
      </c>
      <c r="E65" t="s">
        <v>9084</v>
      </c>
      <c r="F65" t="s">
        <v>11239</v>
      </c>
      <c r="G65">
        <v>2022</v>
      </c>
      <c r="H65" t="s">
        <v>11236</v>
      </c>
      <c r="I65" t="s">
        <v>11826</v>
      </c>
    </row>
    <row r="66" spans="1:9" x14ac:dyDescent="0.45">
      <c r="A66" t="s">
        <v>11761</v>
      </c>
      <c r="B66" t="s">
        <v>9095</v>
      </c>
      <c r="C66" t="s">
        <v>10179</v>
      </c>
      <c r="D66" t="s">
        <v>11234</v>
      </c>
      <c r="E66" t="s">
        <v>9084</v>
      </c>
      <c r="F66" t="s">
        <v>11233</v>
      </c>
      <c r="G66">
        <v>2024</v>
      </c>
      <c r="H66" t="s">
        <v>8739</v>
      </c>
      <c r="I66" t="s">
        <v>11827</v>
      </c>
    </row>
    <row r="67" spans="1:9" x14ac:dyDescent="0.45">
      <c r="A67" t="s">
        <v>11761</v>
      </c>
      <c r="B67" t="s">
        <v>9095</v>
      </c>
      <c r="C67" t="s">
        <v>11231</v>
      </c>
      <c r="D67" t="s">
        <v>5135</v>
      </c>
      <c r="E67" t="s">
        <v>9084</v>
      </c>
      <c r="F67" t="s">
        <v>5133</v>
      </c>
      <c r="G67">
        <v>2024</v>
      </c>
      <c r="H67" t="s">
        <v>8500</v>
      </c>
      <c r="I67" t="s">
        <v>11828</v>
      </c>
    </row>
    <row r="68" spans="1:9" x14ac:dyDescent="0.45">
      <c r="A68" t="s">
        <v>11761</v>
      </c>
      <c r="B68" t="s">
        <v>9095</v>
      </c>
      <c r="C68" t="s">
        <v>11223</v>
      </c>
      <c r="D68" t="s">
        <v>6944</v>
      </c>
      <c r="E68" t="s">
        <v>9084</v>
      </c>
      <c r="F68" t="s">
        <v>11221</v>
      </c>
      <c r="G68">
        <v>2021</v>
      </c>
      <c r="H68" t="s">
        <v>6942</v>
      </c>
      <c r="I68" t="s">
        <v>11829</v>
      </c>
    </row>
    <row r="69" spans="1:9" x14ac:dyDescent="0.45">
      <c r="A69" t="s">
        <v>11761</v>
      </c>
      <c r="B69" t="s">
        <v>9095</v>
      </c>
      <c r="C69" t="s">
        <v>11216</v>
      </c>
      <c r="D69" t="s">
        <v>7819</v>
      </c>
      <c r="E69" t="s">
        <v>9084</v>
      </c>
      <c r="F69" t="s">
        <v>11213</v>
      </c>
      <c r="G69">
        <v>2023</v>
      </c>
      <c r="H69" t="s">
        <v>7817</v>
      </c>
      <c r="I69" t="s">
        <v>11830</v>
      </c>
    </row>
    <row r="70" spans="1:9" x14ac:dyDescent="0.45">
      <c r="A70" t="s">
        <v>11761</v>
      </c>
      <c r="B70" t="s">
        <v>9095</v>
      </c>
      <c r="C70" t="s">
        <v>11208</v>
      </c>
      <c r="D70" t="s">
        <v>563</v>
      </c>
      <c r="E70" t="s">
        <v>9084</v>
      </c>
      <c r="F70" t="s">
        <v>559</v>
      </c>
      <c r="G70">
        <v>2022</v>
      </c>
      <c r="H70" t="s">
        <v>557</v>
      </c>
      <c r="I70" t="s">
        <v>11831</v>
      </c>
    </row>
    <row r="71" spans="1:9" x14ac:dyDescent="0.45">
      <c r="A71" t="s">
        <v>11761</v>
      </c>
      <c r="B71" t="s">
        <v>9095</v>
      </c>
      <c r="C71" t="s">
        <v>11202</v>
      </c>
      <c r="D71" t="s">
        <v>8544</v>
      </c>
      <c r="E71" t="s">
        <v>9084</v>
      </c>
      <c r="F71" t="s">
        <v>11200</v>
      </c>
      <c r="G71">
        <v>2024</v>
      </c>
      <c r="H71" t="s">
        <v>8542</v>
      </c>
      <c r="I71" t="s">
        <v>11832</v>
      </c>
    </row>
    <row r="72" spans="1:9" x14ac:dyDescent="0.45">
      <c r="A72" t="s">
        <v>11761</v>
      </c>
      <c r="B72" t="s">
        <v>9095</v>
      </c>
      <c r="C72" t="s">
        <v>11196</v>
      </c>
      <c r="D72" t="s">
        <v>571</v>
      </c>
      <c r="E72" t="s">
        <v>9084</v>
      </c>
      <c r="F72" t="s">
        <v>568</v>
      </c>
      <c r="G72">
        <v>2020</v>
      </c>
      <c r="H72" t="s">
        <v>567</v>
      </c>
      <c r="I72" t="s">
        <v>11833</v>
      </c>
    </row>
    <row r="73" spans="1:9" x14ac:dyDescent="0.45">
      <c r="A73" t="s">
        <v>11761</v>
      </c>
      <c r="B73" t="s">
        <v>9095</v>
      </c>
      <c r="C73" t="s">
        <v>11192</v>
      </c>
      <c r="D73" t="s">
        <v>8121</v>
      </c>
      <c r="E73" t="s">
        <v>9084</v>
      </c>
      <c r="F73" t="s">
        <v>11190</v>
      </c>
      <c r="G73">
        <v>2022</v>
      </c>
      <c r="H73" t="s">
        <v>8120</v>
      </c>
      <c r="I73" t="s">
        <v>11834</v>
      </c>
    </row>
    <row r="74" spans="1:9" x14ac:dyDescent="0.45">
      <c r="A74" t="s">
        <v>11761</v>
      </c>
      <c r="B74" t="s">
        <v>9095</v>
      </c>
      <c r="C74" t="s">
        <v>11186</v>
      </c>
      <c r="D74" t="s">
        <v>6785</v>
      </c>
      <c r="E74" t="s">
        <v>9084</v>
      </c>
      <c r="F74" t="s">
        <v>11183</v>
      </c>
      <c r="G74">
        <v>2021</v>
      </c>
      <c r="H74" t="s">
        <v>6782</v>
      </c>
      <c r="I74" t="s">
        <v>11835</v>
      </c>
    </row>
    <row r="75" spans="1:9" x14ac:dyDescent="0.45">
      <c r="A75" t="s">
        <v>11761</v>
      </c>
      <c r="B75" t="s">
        <v>9095</v>
      </c>
      <c r="C75" t="s">
        <v>11175</v>
      </c>
      <c r="D75" t="s">
        <v>11173</v>
      </c>
      <c r="E75" t="s">
        <v>9084</v>
      </c>
      <c r="F75" t="s">
        <v>11171</v>
      </c>
      <c r="G75">
        <v>2023</v>
      </c>
      <c r="H75" t="s">
        <v>7892</v>
      </c>
      <c r="I75" t="s">
        <v>11836</v>
      </c>
    </row>
    <row r="76" spans="1:9" x14ac:dyDescent="0.45">
      <c r="A76" t="s">
        <v>11761</v>
      </c>
      <c r="B76" t="s">
        <v>9095</v>
      </c>
      <c r="C76" t="s">
        <v>11166</v>
      </c>
      <c r="D76" t="s">
        <v>6014</v>
      </c>
      <c r="E76" t="s">
        <v>9084</v>
      </c>
      <c r="F76" t="s">
        <v>11164</v>
      </c>
      <c r="G76">
        <v>2020</v>
      </c>
      <c r="H76" t="s">
        <v>6012</v>
      </c>
      <c r="I76" t="s">
        <v>11837</v>
      </c>
    </row>
    <row r="77" spans="1:9" x14ac:dyDescent="0.45">
      <c r="A77" t="s">
        <v>11761</v>
      </c>
      <c r="B77" t="s">
        <v>9095</v>
      </c>
      <c r="C77" t="s">
        <v>11160</v>
      </c>
      <c r="D77" t="s">
        <v>11158</v>
      </c>
      <c r="E77" t="s">
        <v>9084</v>
      </c>
      <c r="F77" t="s">
        <v>11157</v>
      </c>
      <c r="G77">
        <v>2020</v>
      </c>
      <c r="H77" t="s">
        <v>7023</v>
      </c>
      <c r="I77" t="s">
        <v>11838</v>
      </c>
    </row>
    <row r="78" spans="1:9" x14ac:dyDescent="0.45">
      <c r="A78" t="s">
        <v>11761</v>
      </c>
      <c r="B78" t="s">
        <v>9095</v>
      </c>
      <c r="C78" t="s">
        <v>10179</v>
      </c>
      <c r="D78" t="s">
        <v>30</v>
      </c>
      <c r="E78" t="s">
        <v>9084</v>
      </c>
      <c r="F78" t="s">
        <v>11152</v>
      </c>
      <c r="G78">
        <v>2021</v>
      </c>
      <c r="H78" t="s">
        <v>35</v>
      </c>
      <c r="I78" t="s">
        <v>11839</v>
      </c>
    </row>
    <row r="79" spans="1:9" x14ac:dyDescent="0.45">
      <c r="A79" t="s">
        <v>11761</v>
      </c>
      <c r="B79" t="s">
        <v>9095</v>
      </c>
      <c r="C79" t="s">
        <v>11150</v>
      </c>
      <c r="D79" t="s">
        <v>11148</v>
      </c>
      <c r="E79" t="s">
        <v>9084</v>
      </c>
      <c r="F79" t="s">
        <v>11146</v>
      </c>
      <c r="G79">
        <v>2022</v>
      </c>
      <c r="H79" t="s">
        <v>11142</v>
      </c>
      <c r="I79" t="s">
        <v>11840</v>
      </c>
    </row>
    <row r="80" spans="1:9" x14ac:dyDescent="0.45">
      <c r="A80" t="s">
        <v>11761</v>
      </c>
      <c r="B80" t="s">
        <v>9095</v>
      </c>
      <c r="C80" t="s">
        <v>11140</v>
      </c>
      <c r="D80" t="s">
        <v>6775</v>
      </c>
      <c r="E80" t="s">
        <v>9084</v>
      </c>
      <c r="F80" t="s">
        <v>11137</v>
      </c>
      <c r="G80">
        <v>2021</v>
      </c>
      <c r="H80" t="s">
        <v>6773</v>
      </c>
      <c r="I80" t="s">
        <v>11841</v>
      </c>
    </row>
    <row r="81" spans="1:9" x14ac:dyDescent="0.45">
      <c r="A81" t="s">
        <v>11761</v>
      </c>
      <c r="B81" t="s">
        <v>9095</v>
      </c>
      <c r="C81" t="s">
        <v>11133</v>
      </c>
      <c r="D81" t="s">
        <v>11131</v>
      </c>
      <c r="E81" t="s">
        <v>9084</v>
      </c>
      <c r="F81" t="s">
        <v>11129</v>
      </c>
      <c r="G81">
        <v>2024</v>
      </c>
      <c r="H81" t="s">
        <v>9084</v>
      </c>
      <c r="I81" t="s">
        <v>9084</v>
      </c>
    </row>
    <row r="82" spans="1:9" x14ac:dyDescent="0.45">
      <c r="A82" t="s">
        <v>11761</v>
      </c>
      <c r="B82" t="s">
        <v>9095</v>
      </c>
      <c r="C82" t="s">
        <v>11125</v>
      </c>
      <c r="D82" t="s">
        <v>11123</v>
      </c>
      <c r="E82" t="s">
        <v>9084</v>
      </c>
      <c r="F82" t="s">
        <v>3094</v>
      </c>
      <c r="G82">
        <v>2023</v>
      </c>
      <c r="H82" t="s">
        <v>8047</v>
      </c>
      <c r="I82" t="s">
        <v>11842</v>
      </c>
    </row>
    <row r="83" spans="1:9" x14ac:dyDescent="0.45">
      <c r="A83" t="s">
        <v>11761</v>
      </c>
      <c r="B83" t="s">
        <v>9095</v>
      </c>
      <c r="C83" t="s">
        <v>11116</v>
      </c>
      <c r="D83" t="s">
        <v>11114</v>
      </c>
      <c r="E83" t="s">
        <v>9084</v>
      </c>
      <c r="F83" t="s">
        <v>11112</v>
      </c>
      <c r="G83">
        <v>2022</v>
      </c>
      <c r="H83" t="s">
        <v>7252</v>
      </c>
      <c r="I83" t="s">
        <v>11843</v>
      </c>
    </row>
    <row r="84" spans="1:9" x14ac:dyDescent="0.45">
      <c r="A84" t="s">
        <v>11761</v>
      </c>
      <c r="B84" t="s">
        <v>9095</v>
      </c>
      <c r="C84" t="s">
        <v>11106</v>
      </c>
      <c r="D84" t="s">
        <v>7143</v>
      </c>
      <c r="E84" t="s">
        <v>9084</v>
      </c>
      <c r="F84" t="s">
        <v>9084</v>
      </c>
      <c r="G84">
        <v>2022</v>
      </c>
      <c r="H84" t="s">
        <v>7141</v>
      </c>
      <c r="I84" t="s">
        <v>11844</v>
      </c>
    </row>
    <row r="85" spans="1:9" x14ac:dyDescent="0.45">
      <c r="A85" t="s">
        <v>11761</v>
      </c>
      <c r="B85" t="s">
        <v>9095</v>
      </c>
      <c r="C85" t="s">
        <v>11098</v>
      </c>
      <c r="D85" t="s">
        <v>543</v>
      </c>
      <c r="E85" t="s">
        <v>9084</v>
      </c>
      <c r="F85" t="s">
        <v>540</v>
      </c>
      <c r="G85">
        <v>2019</v>
      </c>
      <c r="H85" t="s">
        <v>539</v>
      </c>
      <c r="I85" t="s">
        <v>11845</v>
      </c>
    </row>
    <row r="86" spans="1:9" x14ac:dyDescent="0.45">
      <c r="A86" t="s">
        <v>11761</v>
      </c>
      <c r="B86" t="s">
        <v>9095</v>
      </c>
      <c r="C86" t="s">
        <v>11093</v>
      </c>
      <c r="D86" t="s">
        <v>8990</v>
      </c>
      <c r="E86" t="s">
        <v>9084</v>
      </c>
      <c r="F86" t="s">
        <v>11090</v>
      </c>
      <c r="G86">
        <v>2024</v>
      </c>
      <c r="H86" t="s">
        <v>8988</v>
      </c>
      <c r="I86" t="s">
        <v>11846</v>
      </c>
    </row>
    <row r="87" spans="1:9" x14ac:dyDescent="0.45">
      <c r="A87" t="s">
        <v>11761</v>
      </c>
      <c r="B87" t="s">
        <v>9095</v>
      </c>
      <c r="C87" t="s">
        <v>11084</v>
      </c>
      <c r="D87" t="s">
        <v>8199</v>
      </c>
      <c r="E87" t="s">
        <v>9084</v>
      </c>
      <c r="F87" t="s">
        <v>11081</v>
      </c>
      <c r="G87">
        <v>2022</v>
      </c>
      <c r="H87" t="s">
        <v>8197</v>
      </c>
      <c r="I87" t="s">
        <v>11847</v>
      </c>
    </row>
    <row r="88" spans="1:9" x14ac:dyDescent="0.45">
      <c r="A88" t="s">
        <v>11761</v>
      </c>
      <c r="B88" t="s">
        <v>9095</v>
      </c>
      <c r="C88" t="s">
        <v>11073</v>
      </c>
      <c r="D88" t="s">
        <v>4463</v>
      </c>
      <c r="E88" t="s">
        <v>9084</v>
      </c>
      <c r="F88" t="s">
        <v>11072</v>
      </c>
      <c r="G88">
        <v>2022</v>
      </c>
      <c r="H88" t="s">
        <v>7619</v>
      </c>
      <c r="I88" t="s">
        <v>11848</v>
      </c>
    </row>
    <row r="89" spans="1:9" x14ac:dyDescent="0.45">
      <c r="A89" t="s">
        <v>11761</v>
      </c>
      <c r="B89" t="s">
        <v>9095</v>
      </c>
      <c r="C89" t="s">
        <v>11069</v>
      </c>
      <c r="D89" t="s">
        <v>11067</v>
      </c>
      <c r="E89" t="s">
        <v>9084</v>
      </c>
      <c r="F89" t="s">
        <v>11066</v>
      </c>
      <c r="G89">
        <v>2022</v>
      </c>
      <c r="H89" t="s">
        <v>8080</v>
      </c>
      <c r="I89" t="s">
        <v>11849</v>
      </c>
    </row>
    <row r="90" spans="1:9" x14ac:dyDescent="0.45">
      <c r="A90" t="s">
        <v>11761</v>
      </c>
      <c r="B90" t="s">
        <v>9095</v>
      </c>
      <c r="C90" t="s">
        <v>11061</v>
      </c>
      <c r="D90" t="s">
        <v>11059</v>
      </c>
      <c r="E90" t="s">
        <v>9084</v>
      </c>
      <c r="F90" t="s">
        <v>11057</v>
      </c>
      <c r="G90">
        <v>2022</v>
      </c>
      <c r="H90" t="s">
        <v>11052</v>
      </c>
      <c r="I90" t="s">
        <v>11850</v>
      </c>
    </row>
    <row r="91" spans="1:9" x14ac:dyDescent="0.45">
      <c r="A91" t="s">
        <v>11761</v>
      </c>
      <c r="B91" t="s">
        <v>9095</v>
      </c>
      <c r="C91" t="s">
        <v>11050</v>
      </c>
      <c r="D91" t="s">
        <v>4607</v>
      </c>
      <c r="E91" t="s">
        <v>9084</v>
      </c>
      <c r="F91" t="s">
        <v>11049</v>
      </c>
      <c r="G91">
        <v>2024</v>
      </c>
      <c r="H91" t="s">
        <v>8404</v>
      </c>
      <c r="I91" t="s">
        <v>11851</v>
      </c>
    </row>
    <row r="92" spans="1:9" x14ac:dyDescent="0.45">
      <c r="A92" t="s">
        <v>11761</v>
      </c>
      <c r="B92" t="s">
        <v>9095</v>
      </c>
      <c r="C92" t="s">
        <v>11045</v>
      </c>
      <c r="D92" t="s">
        <v>1200</v>
      </c>
      <c r="E92" t="s">
        <v>9084</v>
      </c>
      <c r="F92" t="s">
        <v>11043</v>
      </c>
      <c r="G92">
        <v>2021</v>
      </c>
      <c r="H92" t="s">
        <v>6697</v>
      </c>
      <c r="I92" t="s">
        <v>11852</v>
      </c>
    </row>
    <row r="93" spans="1:9" x14ac:dyDescent="0.45">
      <c r="A93" t="s">
        <v>11761</v>
      </c>
      <c r="B93" t="s">
        <v>9095</v>
      </c>
      <c r="C93" t="s">
        <v>11037</v>
      </c>
      <c r="D93" t="s">
        <v>7085</v>
      </c>
      <c r="E93" t="s">
        <v>9084</v>
      </c>
      <c r="F93" t="s">
        <v>11034</v>
      </c>
      <c r="G93">
        <v>2022</v>
      </c>
      <c r="H93" t="s">
        <v>7083</v>
      </c>
      <c r="I93" t="s">
        <v>11853</v>
      </c>
    </row>
    <row r="94" spans="1:9" x14ac:dyDescent="0.45">
      <c r="A94" t="s">
        <v>11761</v>
      </c>
      <c r="B94" t="s">
        <v>9095</v>
      </c>
      <c r="C94" t="s">
        <v>11027</v>
      </c>
      <c r="D94" t="s">
        <v>7873</v>
      </c>
      <c r="E94" t="s">
        <v>9084</v>
      </c>
      <c r="F94" t="s">
        <v>11024</v>
      </c>
      <c r="G94">
        <v>2023</v>
      </c>
      <c r="H94" t="s">
        <v>7871</v>
      </c>
      <c r="I94" t="s">
        <v>11854</v>
      </c>
    </row>
    <row r="95" spans="1:9" x14ac:dyDescent="0.45">
      <c r="A95" t="s">
        <v>11761</v>
      </c>
      <c r="B95" t="s">
        <v>9095</v>
      </c>
      <c r="C95" t="s">
        <v>11018</v>
      </c>
      <c r="D95" t="s">
        <v>11016</v>
      </c>
      <c r="E95" t="s">
        <v>9084</v>
      </c>
      <c r="F95" t="s">
        <v>9084</v>
      </c>
      <c r="G95">
        <v>2019</v>
      </c>
      <c r="H95" t="s">
        <v>6030</v>
      </c>
      <c r="I95" t="s">
        <v>11855</v>
      </c>
    </row>
    <row r="96" spans="1:9" x14ac:dyDescent="0.45">
      <c r="A96" t="s">
        <v>11761</v>
      </c>
      <c r="B96" t="s">
        <v>9095</v>
      </c>
      <c r="C96" t="s">
        <v>11012</v>
      </c>
      <c r="D96" t="s">
        <v>2353</v>
      </c>
      <c r="E96" t="s">
        <v>9084</v>
      </c>
      <c r="F96" t="s">
        <v>11006</v>
      </c>
      <c r="G96">
        <v>2019</v>
      </c>
      <c r="H96" t="s">
        <v>6302</v>
      </c>
      <c r="I96" t="s">
        <v>11856</v>
      </c>
    </row>
    <row r="97" spans="1:9" x14ac:dyDescent="0.45">
      <c r="A97" t="s">
        <v>11761</v>
      </c>
      <c r="B97" t="s">
        <v>9095</v>
      </c>
      <c r="C97" t="s">
        <v>11000</v>
      </c>
      <c r="D97" t="s">
        <v>10998</v>
      </c>
      <c r="E97" t="s">
        <v>9084</v>
      </c>
      <c r="F97" t="s">
        <v>10996</v>
      </c>
      <c r="G97">
        <v>2024</v>
      </c>
      <c r="H97" t="s">
        <v>10993</v>
      </c>
      <c r="I97" t="s">
        <v>11857</v>
      </c>
    </row>
    <row r="98" spans="1:9" x14ac:dyDescent="0.45">
      <c r="A98" t="s">
        <v>11761</v>
      </c>
      <c r="B98" t="s">
        <v>9095</v>
      </c>
      <c r="C98" t="s">
        <v>10991</v>
      </c>
      <c r="D98" t="s">
        <v>8981</v>
      </c>
      <c r="E98" t="s">
        <v>9084</v>
      </c>
      <c r="F98" t="s">
        <v>10989</v>
      </c>
      <c r="G98">
        <v>2024</v>
      </c>
      <c r="H98" t="s">
        <v>8980</v>
      </c>
      <c r="I98" t="s">
        <v>11858</v>
      </c>
    </row>
    <row r="99" spans="1:9" x14ac:dyDescent="0.45">
      <c r="A99" t="s">
        <v>11761</v>
      </c>
      <c r="B99" t="s">
        <v>9095</v>
      </c>
      <c r="C99" t="s">
        <v>10985</v>
      </c>
      <c r="D99" t="s">
        <v>4405</v>
      </c>
      <c r="E99" t="s">
        <v>9084</v>
      </c>
      <c r="F99" t="s">
        <v>10984</v>
      </c>
      <c r="G99">
        <v>2022</v>
      </c>
      <c r="H99" t="s">
        <v>6911</v>
      </c>
      <c r="I99" t="s">
        <v>11859</v>
      </c>
    </row>
    <row r="100" spans="1:9" x14ac:dyDescent="0.45">
      <c r="A100" t="s">
        <v>11761</v>
      </c>
      <c r="B100" t="s">
        <v>9095</v>
      </c>
      <c r="C100" t="s">
        <v>10982</v>
      </c>
      <c r="D100" t="s">
        <v>10980</v>
      </c>
      <c r="E100" t="s">
        <v>9084</v>
      </c>
      <c r="F100" t="s">
        <v>10978</v>
      </c>
      <c r="G100">
        <v>2024</v>
      </c>
      <c r="H100" t="s">
        <v>10974</v>
      </c>
      <c r="I100" t="s">
        <v>11860</v>
      </c>
    </row>
    <row r="101" spans="1:9" x14ac:dyDescent="0.45">
      <c r="A101" t="s">
        <v>11761</v>
      </c>
      <c r="B101" t="s">
        <v>9095</v>
      </c>
      <c r="C101" t="s">
        <v>10972</v>
      </c>
      <c r="D101" t="s">
        <v>8822</v>
      </c>
      <c r="E101" t="s">
        <v>9084</v>
      </c>
      <c r="F101" t="s">
        <v>10969</v>
      </c>
      <c r="G101">
        <v>2023</v>
      </c>
      <c r="H101" t="s">
        <v>8821</v>
      </c>
      <c r="I101" t="s">
        <v>11861</v>
      </c>
    </row>
    <row r="102" spans="1:9" x14ac:dyDescent="0.45">
      <c r="A102" t="s">
        <v>11761</v>
      </c>
      <c r="B102" t="s">
        <v>9095</v>
      </c>
      <c r="C102" t="s">
        <v>10965</v>
      </c>
      <c r="D102" t="s">
        <v>7597</v>
      </c>
      <c r="E102" t="s">
        <v>9084</v>
      </c>
      <c r="F102" t="s">
        <v>10963</v>
      </c>
      <c r="G102">
        <v>2022</v>
      </c>
      <c r="H102" t="s">
        <v>7596</v>
      </c>
      <c r="I102" t="s">
        <v>11862</v>
      </c>
    </row>
    <row r="103" spans="1:9" x14ac:dyDescent="0.45">
      <c r="A103" t="s">
        <v>11761</v>
      </c>
      <c r="B103" t="s">
        <v>9095</v>
      </c>
      <c r="C103" t="s">
        <v>10959</v>
      </c>
      <c r="D103" t="s">
        <v>4780</v>
      </c>
      <c r="E103" t="s">
        <v>9084</v>
      </c>
      <c r="F103" t="s">
        <v>10958</v>
      </c>
      <c r="G103">
        <v>2024</v>
      </c>
      <c r="H103" t="s">
        <v>8773</v>
      </c>
      <c r="I103" t="s">
        <v>11863</v>
      </c>
    </row>
    <row r="104" spans="1:9" x14ac:dyDescent="0.45">
      <c r="A104" t="s">
        <v>11761</v>
      </c>
      <c r="B104" t="s">
        <v>9095</v>
      </c>
      <c r="C104" t="s">
        <v>10956</v>
      </c>
      <c r="D104" t="s">
        <v>10954</v>
      </c>
      <c r="E104" t="s">
        <v>9084</v>
      </c>
      <c r="F104" t="s">
        <v>10952</v>
      </c>
      <c r="G104">
        <v>2023</v>
      </c>
      <c r="H104" t="s">
        <v>7946</v>
      </c>
      <c r="I104" t="s">
        <v>11864</v>
      </c>
    </row>
    <row r="105" spans="1:9" x14ac:dyDescent="0.45">
      <c r="A105" t="s">
        <v>11761</v>
      </c>
      <c r="B105" t="s">
        <v>9095</v>
      </c>
      <c r="C105" t="s">
        <v>10948</v>
      </c>
      <c r="D105" t="s">
        <v>10946</v>
      </c>
      <c r="E105" t="s">
        <v>9084</v>
      </c>
      <c r="F105" t="s">
        <v>10945</v>
      </c>
      <c r="G105">
        <v>2018</v>
      </c>
      <c r="H105" t="s">
        <v>6246</v>
      </c>
      <c r="I105" t="s">
        <v>11865</v>
      </c>
    </row>
    <row r="106" spans="1:9" x14ac:dyDescent="0.45">
      <c r="A106" t="s">
        <v>11761</v>
      </c>
      <c r="B106" t="s">
        <v>9095</v>
      </c>
      <c r="C106" t="s">
        <v>10941</v>
      </c>
      <c r="D106" t="s">
        <v>8603</v>
      </c>
      <c r="E106" t="s">
        <v>9084</v>
      </c>
      <c r="F106" t="s">
        <v>10938</v>
      </c>
      <c r="G106">
        <v>2024</v>
      </c>
      <c r="H106" t="s">
        <v>8601</v>
      </c>
      <c r="I106" t="s">
        <v>11866</v>
      </c>
    </row>
    <row r="107" spans="1:9" x14ac:dyDescent="0.45">
      <c r="A107" t="s">
        <v>11761</v>
      </c>
      <c r="B107" t="s">
        <v>9095</v>
      </c>
      <c r="C107" t="s">
        <v>10933</v>
      </c>
      <c r="D107" t="s">
        <v>6516</v>
      </c>
      <c r="E107" t="s">
        <v>9084</v>
      </c>
      <c r="F107" t="s">
        <v>10931</v>
      </c>
      <c r="G107">
        <v>2019</v>
      </c>
      <c r="H107" t="s">
        <v>6514</v>
      </c>
      <c r="I107" t="s">
        <v>11867</v>
      </c>
    </row>
    <row r="108" spans="1:9" x14ac:dyDescent="0.45">
      <c r="A108" t="s">
        <v>11761</v>
      </c>
      <c r="B108" t="s">
        <v>9095</v>
      </c>
      <c r="C108" t="s">
        <v>10926</v>
      </c>
      <c r="D108" t="s">
        <v>4303</v>
      </c>
      <c r="E108" t="s">
        <v>9084</v>
      </c>
      <c r="F108" t="s">
        <v>4301</v>
      </c>
      <c r="G108">
        <v>2022</v>
      </c>
      <c r="H108" t="s">
        <v>7604</v>
      </c>
      <c r="I108" t="s">
        <v>11868</v>
      </c>
    </row>
    <row r="109" spans="1:9" x14ac:dyDescent="0.45">
      <c r="A109" t="s">
        <v>11761</v>
      </c>
      <c r="B109" t="s">
        <v>9095</v>
      </c>
      <c r="C109" t="s">
        <v>10924</v>
      </c>
      <c r="D109" t="s">
        <v>10922</v>
      </c>
      <c r="E109" t="s">
        <v>9084</v>
      </c>
      <c r="F109" t="s">
        <v>10920</v>
      </c>
      <c r="G109">
        <v>2021</v>
      </c>
      <c r="H109" t="s">
        <v>10917</v>
      </c>
      <c r="I109" t="s">
        <v>11869</v>
      </c>
    </row>
    <row r="110" spans="1:9" x14ac:dyDescent="0.45">
      <c r="A110" t="s">
        <v>11761</v>
      </c>
      <c r="B110" t="s">
        <v>9095</v>
      </c>
      <c r="C110" t="s">
        <v>10915</v>
      </c>
      <c r="D110" t="s">
        <v>6919</v>
      </c>
      <c r="E110" t="s">
        <v>9084</v>
      </c>
      <c r="F110" t="s">
        <v>10913</v>
      </c>
      <c r="G110">
        <v>2021</v>
      </c>
      <c r="H110" t="s">
        <v>6918</v>
      </c>
      <c r="I110" t="s">
        <v>11870</v>
      </c>
    </row>
    <row r="111" spans="1:9" x14ac:dyDescent="0.45">
      <c r="A111" t="s">
        <v>11761</v>
      </c>
      <c r="B111" t="s">
        <v>9095</v>
      </c>
      <c r="C111" t="s">
        <v>10908</v>
      </c>
      <c r="D111" t="s">
        <v>10905</v>
      </c>
      <c r="E111" t="s">
        <v>9084</v>
      </c>
      <c r="F111" t="s">
        <v>10903</v>
      </c>
      <c r="G111">
        <v>2019</v>
      </c>
      <c r="H111" t="s">
        <v>6139</v>
      </c>
      <c r="I111" t="s">
        <v>11871</v>
      </c>
    </row>
    <row r="112" spans="1:9" x14ac:dyDescent="0.45">
      <c r="A112" t="s">
        <v>11761</v>
      </c>
      <c r="B112" t="s">
        <v>9095</v>
      </c>
      <c r="C112" t="s">
        <v>10897</v>
      </c>
      <c r="D112" t="s">
        <v>8708</v>
      </c>
      <c r="E112" t="s">
        <v>9084</v>
      </c>
      <c r="F112" t="s">
        <v>10894</v>
      </c>
      <c r="G112">
        <v>2024</v>
      </c>
      <c r="H112" t="s">
        <v>8707</v>
      </c>
      <c r="I112" t="s">
        <v>11872</v>
      </c>
    </row>
    <row r="113" spans="1:9" x14ac:dyDescent="0.45">
      <c r="A113" t="s">
        <v>11761</v>
      </c>
      <c r="B113" t="s">
        <v>9095</v>
      </c>
      <c r="C113" t="s">
        <v>10888</v>
      </c>
      <c r="D113" t="s">
        <v>6507</v>
      </c>
      <c r="E113" t="s">
        <v>9084</v>
      </c>
      <c r="F113" t="s">
        <v>10885</v>
      </c>
      <c r="G113">
        <v>2018</v>
      </c>
      <c r="H113" t="s">
        <v>6505</v>
      </c>
      <c r="I113" t="s">
        <v>11873</v>
      </c>
    </row>
    <row r="114" spans="1:9" x14ac:dyDescent="0.45">
      <c r="A114" t="s">
        <v>11761</v>
      </c>
      <c r="B114" t="s">
        <v>9095</v>
      </c>
      <c r="C114" t="s">
        <v>10879</v>
      </c>
      <c r="D114" t="s">
        <v>1403</v>
      </c>
      <c r="E114" t="s">
        <v>9084</v>
      </c>
      <c r="F114" t="s">
        <v>1399</v>
      </c>
      <c r="G114">
        <v>2019</v>
      </c>
      <c r="H114" t="s">
        <v>5998</v>
      </c>
      <c r="I114" t="s">
        <v>11874</v>
      </c>
    </row>
    <row r="115" spans="1:9" x14ac:dyDescent="0.45">
      <c r="A115" t="s">
        <v>11761</v>
      </c>
      <c r="B115" t="s">
        <v>9095</v>
      </c>
      <c r="C115" t="s">
        <v>10873</v>
      </c>
      <c r="D115" t="s">
        <v>8732</v>
      </c>
      <c r="E115" t="s">
        <v>9084</v>
      </c>
      <c r="F115" t="s">
        <v>10870</v>
      </c>
      <c r="G115">
        <v>2024</v>
      </c>
      <c r="H115" t="s">
        <v>8730</v>
      </c>
      <c r="I115" t="s">
        <v>11875</v>
      </c>
    </row>
    <row r="116" spans="1:9" x14ac:dyDescent="0.45">
      <c r="A116" t="s">
        <v>11761</v>
      </c>
      <c r="B116" t="s">
        <v>9095</v>
      </c>
      <c r="C116" t="s">
        <v>10863</v>
      </c>
      <c r="D116" t="s">
        <v>8089</v>
      </c>
      <c r="E116" t="s">
        <v>9084</v>
      </c>
      <c r="F116" t="s">
        <v>10861</v>
      </c>
      <c r="G116">
        <v>2022</v>
      </c>
      <c r="H116" t="s">
        <v>8088</v>
      </c>
      <c r="I116" t="s">
        <v>11876</v>
      </c>
    </row>
    <row r="117" spans="1:9" x14ac:dyDescent="0.45">
      <c r="A117" t="s">
        <v>11761</v>
      </c>
      <c r="B117" t="s">
        <v>9095</v>
      </c>
      <c r="C117" t="s">
        <v>10858</v>
      </c>
      <c r="D117" t="s">
        <v>8807</v>
      </c>
      <c r="E117" t="s">
        <v>9084</v>
      </c>
      <c r="F117" t="s">
        <v>10856</v>
      </c>
      <c r="G117">
        <v>2024</v>
      </c>
      <c r="H117" t="s">
        <v>8806</v>
      </c>
      <c r="I117" t="s">
        <v>11877</v>
      </c>
    </row>
    <row r="118" spans="1:9" x14ac:dyDescent="0.45">
      <c r="A118" t="s">
        <v>11761</v>
      </c>
      <c r="B118" t="s">
        <v>9095</v>
      </c>
      <c r="C118" t="s">
        <v>10852</v>
      </c>
      <c r="D118" t="s">
        <v>10850</v>
      </c>
      <c r="E118" t="s">
        <v>9084</v>
      </c>
      <c r="F118" t="s">
        <v>10848</v>
      </c>
      <c r="G118">
        <v>2024</v>
      </c>
      <c r="H118" t="s">
        <v>10840</v>
      </c>
      <c r="I118" t="s">
        <v>11878</v>
      </c>
    </row>
    <row r="119" spans="1:9" x14ac:dyDescent="0.45">
      <c r="A119" t="s">
        <v>11761</v>
      </c>
      <c r="B119" t="s">
        <v>9095</v>
      </c>
      <c r="C119" t="s">
        <v>10837</v>
      </c>
      <c r="D119" t="s">
        <v>7482</v>
      </c>
      <c r="E119" t="s">
        <v>9084</v>
      </c>
      <c r="F119" t="s">
        <v>10834</v>
      </c>
      <c r="G119">
        <v>2023</v>
      </c>
      <c r="H119" t="s">
        <v>7480</v>
      </c>
      <c r="I119" t="s">
        <v>11879</v>
      </c>
    </row>
    <row r="120" spans="1:9" x14ac:dyDescent="0.45">
      <c r="A120" t="s">
        <v>11761</v>
      </c>
      <c r="B120" t="s">
        <v>9095</v>
      </c>
      <c r="C120" t="s">
        <v>10829</v>
      </c>
      <c r="D120" t="s">
        <v>10827</v>
      </c>
      <c r="E120" t="s">
        <v>9084</v>
      </c>
      <c r="F120" t="s">
        <v>10825</v>
      </c>
      <c r="G120">
        <v>2023</v>
      </c>
      <c r="H120" t="s">
        <v>10820</v>
      </c>
      <c r="I120" t="s">
        <v>11880</v>
      </c>
    </row>
    <row r="121" spans="1:9" x14ac:dyDescent="0.45">
      <c r="A121" t="s">
        <v>11761</v>
      </c>
      <c r="B121" t="s">
        <v>9095</v>
      </c>
      <c r="C121" t="s">
        <v>10818</v>
      </c>
      <c r="D121" t="s">
        <v>8381</v>
      </c>
      <c r="E121" t="s">
        <v>9084</v>
      </c>
      <c r="F121" t="s">
        <v>10815</v>
      </c>
      <c r="G121">
        <v>2024</v>
      </c>
      <c r="H121" t="s">
        <v>8379</v>
      </c>
      <c r="I121" t="s">
        <v>11881</v>
      </c>
    </row>
    <row r="122" spans="1:9" x14ac:dyDescent="0.45">
      <c r="A122" t="s">
        <v>11761</v>
      </c>
      <c r="B122" t="s">
        <v>9095</v>
      </c>
      <c r="C122" t="s">
        <v>10811</v>
      </c>
      <c r="D122" t="s">
        <v>6459</v>
      </c>
      <c r="E122" t="s">
        <v>9084</v>
      </c>
      <c r="F122" t="s">
        <v>10805</v>
      </c>
      <c r="G122">
        <v>2019</v>
      </c>
      <c r="H122" t="s">
        <v>6458</v>
      </c>
      <c r="I122" t="s">
        <v>11882</v>
      </c>
    </row>
    <row r="123" spans="1:9" x14ac:dyDescent="0.45">
      <c r="A123" t="s">
        <v>11761</v>
      </c>
      <c r="B123" t="s">
        <v>9095</v>
      </c>
      <c r="C123" t="s">
        <v>10802</v>
      </c>
      <c r="D123" t="s">
        <v>1465</v>
      </c>
      <c r="E123" t="s">
        <v>9084</v>
      </c>
      <c r="F123" t="s">
        <v>1462</v>
      </c>
      <c r="G123">
        <v>2019</v>
      </c>
      <c r="H123" t="s">
        <v>6190</v>
      </c>
      <c r="I123" t="s">
        <v>11883</v>
      </c>
    </row>
    <row r="124" spans="1:9" x14ac:dyDescent="0.45">
      <c r="A124" t="s">
        <v>11761</v>
      </c>
      <c r="B124" t="s">
        <v>9095</v>
      </c>
      <c r="C124" t="s">
        <v>9454</v>
      </c>
      <c r="D124" t="s">
        <v>10800</v>
      </c>
      <c r="E124" t="s">
        <v>9084</v>
      </c>
      <c r="F124" t="s">
        <v>10799</v>
      </c>
      <c r="G124">
        <v>2022</v>
      </c>
      <c r="H124" t="s">
        <v>7229</v>
      </c>
      <c r="I124" t="s">
        <v>11884</v>
      </c>
    </row>
    <row r="125" spans="1:9" x14ac:dyDescent="0.45">
      <c r="A125" t="s">
        <v>11761</v>
      </c>
      <c r="B125" t="s">
        <v>9095</v>
      </c>
      <c r="C125" t="s">
        <v>10797</v>
      </c>
      <c r="D125" t="s">
        <v>10795</v>
      </c>
      <c r="E125" t="s">
        <v>9084</v>
      </c>
      <c r="F125" t="s">
        <v>10794</v>
      </c>
      <c r="G125">
        <v>2023</v>
      </c>
      <c r="H125" t="s">
        <v>7708</v>
      </c>
      <c r="I125" t="s">
        <v>11885</v>
      </c>
    </row>
    <row r="126" spans="1:9" x14ac:dyDescent="0.45">
      <c r="A126" t="s">
        <v>11761</v>
      </c>
      <c r="B126" t="s">
        <v>9095</v>
      </c>
      <c r="C126" t="s">
        <v>10790</v>
      </c>
      <c r="D126" t="s">
        <v>7848</v>
      </c>
      <c r="E126" t="s">
        <v>9084</v>
      </c>
      <c r="F126" t="s">
        <v>10788</v>
      </c>
      <c r="G126">
        <v>2022</v>
      </c>
      <c r="H126" t="s">
        <v>7847</v>
      </c>
      <c r="I126" t="s">
        <v>11886</v>
      </c>
    </row>
    <row r="127" spans="1:9" x14ac:dyDescent="0.45">
      <c r="A127" t="s">
        <v>11761</v>
      </c>
      <c r="B127" t="s">
        <v>9095</v>
      </c>
      <c r="C127" t="s">
        <v>10784</v>
      </c>
      <c r="D127" t="s">
        <v>8023</v>
      </c>
      <c r="E127" t="s">
        <v>9084</v>
      </c>
      <c r="F127" t="s">
        <v>10781</v>
      </c>
      <c r="G127">
        <v>2023</v>
      </c>
      <c r="H127" t="s">
        <v>8021</v>
      </c>
      <c r="I127" t="s">
        <v>11887</v>
      </c>
    </row>
    <row r="128" spans="1:9" x14ac:dyDescent="0.45">
      <c r="A128" t="s">
        <v>11761</v>
      </c>
      <c r="B128" t="s">
        <v>9095</v>
      </c>
      <c r="C128" t="s">
        <v>10773</v>
      </c>
      <c r="D128" t="s">
        <v>8650</v>
      </c>
      <c r="E128" t="s">
        <v>9084</v>
      </c>
      <c r="F128" t="s">
        <v>10771</v>
      </c>
      <c r="G128">
        <v>2024</v>
      </c>
      <c r="H128" t="s">
        <v>8649</v>
      </c>
      <c r="I128" t="s">
        <v>11888</v>
      </c>
    </row>
    <row r="129" spans="1:9" x14ac:dyDescent="0.45">
      <c r="A129" t="s">
        <v>11761</v>
      </c>
      <c r="B129" t="s">
        <v>9095</v>
      </c>
      <c r="C129" t="s">
        <v>10767</v>
      </c>
      <c r="D129" t="s">
        <v>8723</v>
      </c>
      <c r="E129" t="s">
        <v>9084</v>
      </c>
      <c r="F129" t="s">
        <v>10764</v>
      </c>
      <c r="G129">
        <v>2024</v>
      </c>
      <c r="H129" t="s">
        <v>8721</v>
      </c>
      <c r="I129" t="s">
        <v>11889</v>
      </c>
    </row>
    <row r="130" spans="1:9" x14ac:dyDescent="0.45">
      <c r="A130" t="s">
        <v>11761</v>
      </c>
      <c r="B130" t="s">
        <v>9095</v>
      </c>
      <c r="C130" t="s">
        <v>10759</v>
      </c>
      <c r="D130" t="s">
        <v>7223</v>
      </c>
      <c r="E130" t="s">
        <v>9084</v>
      </c>
      <c r="F130" t="s">
        <v>10757</v>
      </c>
      <c r="G130">
        <v>2020</v>
      </c>
      <c r="H130" t="s">
        <v>7221</v>
      </c>
      <c r="I130" t="s">
        <v>11890</v>
      </c>
    </row>
    <row r="131" spans="1:9" x14ac:dyDescent="0.45">
      <c r="A131" t="s">
        <v>11761</v>
      </c>
      <c r="B131" t="s">
        <v>9095</v>
      </c>
      <c r="C131" t="s">
        <v>10753</v>
      </c>
      <c r="D131" t="s">
        <v>2175</v>
      </c>
      <c r="E131" t="s">
        <v>9084</v>
      </c>
      <c r="F131" t="s">
        <v>10752</v>
      </c>
      <c r="G131">
        <v>2018</v>
      </c>
      <c r="H131" t="s">
        <v>5887</v>
      </c>
      <c r="I131" t="s">
        <v>11891</v>
      </c>
    </row>
    <row r="132" spans="1:9" x14ac:dyDescent="0.45">
      <c r="A132" t="s">
        <v>11761</v>
      </c>
      <c r="B132" t="s">
        <v>9095</v>
      </c>
      <c r="C132" t="s">
        <v>10748</v>
      </c>
      <c r="D132" t="s">
        <v>10746</v>
      </c>
      <c r="E132" t="s">
        <v>9084</v>
      </c>
      <c r="F132" t="s">
        <v>10744</v>
      </c>
      <c r="G132">
        <v>2021</v>
      </c>
      <c r="H132" t="s">
        <v>10739</v>
      </c>
      <c r="I132" t="s">
        <v>11892</v>
      </c>
    </row>
    <row r="133" spans="1:9" x14ac:dyDescent="0.45">
      <c r="A133" t="s">
        <v>11761</v>
      </c>
      <c r="B133" t="s">
        <v>9095</v>
      </c>
      <c r="C133" t="s">
        <v>10737</v>
      </c>
      <c r="D133" t="s">
        <v>7939</v>
      </c>
      <c r="E133" t="s">
        <v>9084</v>
      </c>
      <c r="F133" t="s">
        <v>10734</v>
      </c>
      <c r="G133">
        <v>2022</v>
      </c>
      <c r="H133" t="s">
        <v>7937</v>
      </c>
      <c r="I133" t="s">
        <v>11893</v>
      </c>
    </row>
    <row r="134" spans="1:9" x14ac:dyDescent="0.45">
      <c r="A134" t="s">
        <v>11761</v>
      </c>
      <c r="B134" t="s">
        <v>9095</v>
      </c>
      <c r="C134" t="s">
        <v>10731</v>
      </c>
      <c r="D134" t="s">
        <v>3365</v>
      </c>
      <c r="E134" t="s">
        <v>9084</v>
      </c>
      <c r="F134" t="s">
        <v>3363</v>
      </c>
      <c r="G134">
        <v>2022</v>
      </c>
      <c r="H134" t="s">
        <v>7777</v>
      </c>
      <c r="I134" t="s">
        <v>11894</v>
      </c>
    </row>
    <row r="135" spans="1:9" x14ac:dyDescent="0.45">
      <c r="A135" t="s">
        <v>11761</v>
      </c>
      <c r="B135" t="s">
        <v>9095</v>
      </c>
      <c r="C135" t="s">
        <v>10724</v>
      </c>
      <c r="D135" t="s">
        <v>6664</v>
      </c>
      <c r="E135" t="s">
        <v>9084</v>
      </c>
      <c r="F135" t="s">
        <v>10721</v>
      </c>
      <c r="G135">
        <v>2022</v>
      </c>
      <c r="H135" t="s">
        <v>6662</v>
      </c>
      <c r="I135" t="s">
        <v>11895</v>
      </c>
    </row>
    <row r="136" spans="1:9" x14ac:dyDescent="0.45">
      <c r="A136" t="s">
        <v>11761</v>
      </c>
      <c r="B136" t="s">
        <v>9095</v>
      </c>
      <c r="C136" t="s">
        <v>10717</v>
      </c>
      <c r="D136" t="s">
        <v>10715</v>
      </c>
      <c r="E136" t="s">
        <v>9084</v>
      </c>
      <c r="F136" t="s">
        <v>10713</v>
      </c>
      <c r="G136">
        <v>2023</v>
      </c>
      <c r="H136" t="s">
        <v>8797</v>
      </c>
      <c r="I136" t="s">
        <v>11896</v>
      </c>
    </row>
    <row r="137" spans="1:9" x14ac:dyDescent="0.45">
      <c r="A137" t="s">
        <v>11761</v>
      </c>
      <c r="B137" t="s">
        <v>9095</v>
      </c>
      <c r="C137" t="s">
        <v>10710</v>
      </c>
      <c r="D137" t="s">
        <v>8098</v>
      </c>
      <c r="E137" t="s">
        <v>9084</v>
      </c>
      <c r="F137" t="s">
        <v>10707</v>
      </c>
      <c r="G137">
        <v>2023</v>
      </c>
      <c r="H137" t="s">
        <v>8096</v>
      </c>
      <c r="I137" t="s">
        <v>11897</v>
      </c>
    </row>
    <row r="138" spans="1:9" x14ac:dyDescent="0.45">
      <c r="A138" t="s">
        <v>11761</v>
      </c>
      <c r="B138" t="s">
        <v>9095</v>
      </c>
      <c r="C138" t="s">
        <v>10699</v>
      </c>
      <c r="D138" t="s">
        <v>8569</v>
      </c>
      <c r="E138" t="s">
        <v>9084</v>
      </c>
      <c r="F138" t="s">
        <v>10696</v>
      </c>
      <c r="G138">
        <v>2024</v>
      </c>
      <c r="H138" t="s">
        <v>8566</v>
      </c>
      <c r="I138" t="s">
        <v>11898</v>
      </c>
    </row>
    <row r="139" spans="1:9" x14ac:dyDescent="0.45">
      <c r="A139" t="s">
        <v>11761</v>
      </c>
      <c r="B139" t="s">
        <v>9095</v>
      </c>
      <c r="C139" t="s">
        <v>10690</v>
      </c>
      <c r="D139" t="s">
        <v>10688</v>
      </c>
      <c r="E139" t="s">
        <v>9084</v>
      </c>
      <c r="F139" t="s">
        <v>10686</v>
      </c>
      <c r="G139">
        <v>2024</v>
      </c>
      <c r="H139" t="s">
        <v>10681</v>
      </c>
      <c r="I139" t="s">
        <v>11899</v>
      </c>
    </row>
    <row r="140" spans="1:9" x14ac:dyDescent="0.45">
      <c r="A140" t="s">
        <v>11761</v>
      </c>
      <c r="B140" t="s">
        <v>9095</v>
      </c>
      <c r="C140" t="s">
        <v>10679</v>
      </c>
      <c r="D140" t="s">
        <v>6377</v>
      </c>
      <c r="E140" t="s">
        <v>9084</v>
      </c>
      <c r="F140" t="s">
        <v>10676</v>
      </c>
      <c r="G140">
        <v>2018</v>
      </c>
      <c r="H140" t="s">
        <v>6375</v>
      </c>
      <c r="I140" t="s">
        <v>11900</v>
      </c>
    </row>
    <row r="141" spans="1:9" x14ac:dyDescent="0.45">
      <c r="A141" t="s">
        <v>11761</v>
      </c>
      <c r="B141" t="s">
        <v>9095</v>
      </c>
      <c r="C141" t="s">
        <v>10670</v>
      </c>
      <c r="D141" t="s">
        <v>10668</v>
      </c>
      <c r="E141" t="s">
        <v>9084</v>
      </c>
      <c r="F141" t="s">
        <v>10666</v>
      </c>
      <c r="G141">
        <v>2023</v>
      </c>
      <c r="H141" t="s">
        <v>9084</v>
      </c>
      <c r="I141" t="s">
        <v>9084</v>
      </c>
    </row>
    <row r="142" spans="1:9" x14ac:dyDescent="0.45">
      <c r="A142" t="s">
        <v>11761</v>
      </c>
      <c r="B142" t="s">
        <v>9095</v>
      </c>
      <c r="C142" t="s">
        <v>10662</v>
      </c>
      <c r="D142" t="s">
        <v>6351</v>
      </c>
      <c r="E142" t="s">
        <v>9084</v>
      </c>
      <c r="F142" t="s">
        <v>10659</v>
      </c>
      <c r="G142">
        <v>2018</v>
      </c>
      <c r="H142" t="s">
        <v>6349</v>
      </c>
      <c r="I142" t="s">
        <v>11901</v>
      </c>
    </row>
    <row r="143" spans="1:9" x14ac:dyDescent="0.45">
      <c r="A143" t="s">
        <v>11761</v>
      </c>
      <c r="B143" t="s">
        <v>9095</v>
      </c>
      <c r="C143" t="s">
        <v>10653</v>
      </c>
      <c r="D143" t="s">
        <v>10651</v>
      </c>
      <c r="E143" t="s">
        <v>9084</v>
      </c>
      <c r="F143" t="s">
        <v>47</v>
      </c>
      <c r="G143">
        <v>2022</v>
      </c>
      <c r="H143" t="s">
        <v>46</v>
      </c>
      <c r="I143" t="s">
        <v>11902</v>
      </c>
    </row>
    <row r="144" spans="1:9" x14ac:dyDescent="0.45">
      <c r="A144" t="s">
        <v>11761</v>
      </c>
      <c r="B144" t="s">
        <v>9095</v>
      </c>
      <c r="C144" t="s">
        <v>10644</v>
      </c>
      <c r="D144" t="s">
        <v>10642</v>
      </c>
      <c r="E144" t="s">
        <v>9084</v>
      </c>
      <c r="F144" t="s">
        <v>10640</v>
      </c>
      <c r="G144">
        <v>2023</v>
      </c>
      <c r="H144" t="s">
        <v>10636</v>
      </c>
      <c r="I144" t="s">
        <v>11903</v>
      </c>
    </row>
    <row r="145" spans="1:9" x14ac:dyDescent="0.45">
      <c r="A145" t="s">
        <v>11761</v>
      </c>
      <c r="B145" t="s">
        <v>9095</v>
      </c>
      <c r="C145" t="s">
        <v>10634</v>
      </c>
      <c r="D145" t="s">
        <v>10632</v>
      </c>
      <c r="E145" t="s">
        <v>9084</v>
      </c>
      <c r="F145" t="s">
        <v>10630</v>
      </c>
      <c r="G145">
        <v>2020</v>
      </c>
      <c r="H145" t="s">
        <v>10626</v>
      </c>
      <c r="I145" t="s">
        <v>11904</v>
      </c>
    </row>
    <row r="146" spans="1:9" x14ac:dyDescent="0.45">
      <c r="A146" t="s">
        <v>11761</v>
      </c>
      <c r="B146" t="s">
        <v>9095</v>
      </c>
      <c r="C146" t="s">
        <v>10624</v>
      </c>
      <c r="D146" t="s">
        <v>10622</v>
      </c>
      <c r="E146" t="s">
        <v>9084</v>
      </c>
      <c r="F146" t="s">
        <v>10620</v>
      </c>
      <c r="G146">
        <v>2022</v>
      </c>
      <c r="H146" t="s">
        <v>6653</v>
      </c>
      <c r="I146" t="s">
        <v>11905</v>
      </c>
    </row>
    <row r="147" spans="1:9" x14ac:dyDescent="0.45">
      <c r="A147" t="s">
        <v>11761</v>
      </c>
      <c r="B147" t="s">
        <v>9095</v>
      </c>
      <c r="C147" t="s">
        <v>10615</v>
      </c>
      <c r="D147" t="s">
        <v>10613</v>
      </c>
      <c r="E147" t="s">
        <v>9084</v>
      </c>
      <c r="F147" t="s">
        <v>10611</v>
      </c>
      <c r="G147">
        <v>2017</v>
      </c>
      <c r="H147" t="s">
        <v>10606</v>
      </c>
      <c r="I147" t="s">
        <v>11906</v>
      </c>
    </row>
    <row r="148" spans="1:9" x14ac:dyDescent="0.45">
      <c r="A148" t="s">
        <v>11761</v>
      </c>
      <c r="B148" t="s">
        <v>9095</v>
      </c>
      <c r="C148" t="s">
        <v>10604</v>
      </c>
      <c r="D148" t="s">
        <v>10602</v>
      </c>
      <c r="E148" t="s">
        <v>9084</v>
      </c>
      <c r="F148" t="s">
        <v>10601</v>
      </c>
      <c r="G148">
        <v>2017</v>
      </c>
      <c r="H148" t="s">
        <v>6173</v>
      </c>
      <c r="I148" t="s">
        <v>11907</v>
      </c>
    </row>
    <row r="149" spans="1:9" x14ac:dyDescent="0.45">
      <c r="A149" t="s">
        <v>11761</v>
      </c>
      <c r="B149" t="s">
        <v>9095</v>
      </c>
      <c r="C149" t="s">
        <v>10598</v>
      </c>
      <c r="D149" t="s">
        <v>2236</v>
      </c>
      <c r="E149" t="s">
        <v>9084</v>
      </c>
      <c r="F149" t="s">
        <v>2232</v>
      </c>
      <c r="G149">
        <v>2018</v>
      </c>
      <c r="H149" t="s">
        <v>6384</v>
      </c>
      <c r="I149" t="s">
        <v>11908</v>
      </c>
    </row>
    <row r="150" spans="1:9" x14ac:dyDescent="0.45">
      <c r="A150" t="s">
        <v>11761</v>
      </c>
      <c r="B150" t="s">
        <v>9095</v>
      </c>
      <c r="C150" t="s">
        <v>10591</v>
      </c>
      <c r="D150" t="s">
        <v>8830</v>
      </c>
      <c r="E150" t="s">
        <v>9084</v>
      </c>
      <c r="F150" t="s">
        <v>10588</v>
      </c>
      <c r="G150">
        <v>2024</v>
      </c>
      <c r="H150" t="s">
        <v>8828</v>
      </c>
      <c r="I150" t="s">
        <v>11909</v>
      </c>
    </row>
    <row r="151" spans="1:9" x14ac:dyDescent="0.45">
      <c r="A151" t="s">
        <v>11761</v>
      </c>
      <c r="B151" t="s">
        <v>9095</v>
      </c>
      <c r="C151" t="s">
        <v>10582</v>
      </c>
      <c r="D151" t="s">
        <v>8931</v>
      </c>
      <c r="E151" t="s">
        <v>9084</v>
      </c>
      <c r="F151" t="s">
        <v>10579</v>
      </c>
      <c r="G151">
        <v>2024</v>
      </c>
      <c r="H151" t="s">
        <v>8929</v>
      </c>
      <c r="I151" t="s">
        <v>11910</v>
      </c>
    </row>
    <row r="152" spans="1:9" x14ac:dyDescent="0.45">
      <c r="A152" t="s">
        <v>11761</v>
      </c>
      <c r="B152" t="s">
        <v>9095</v>
      </c>
      <c r="C152" t="s">
        <v>10571</v>
      </c>
      <c r="D152" t="s">
        <v>7102</v>
      </c>
      <c r="E152" t="s">
        <v>9084</v>
      </c>
      <c r="F152" t="s">
        <v>10568</v>
      </c>
      <c r="G152">
        <v>2021</v>
      </c>
      <c r="H152" t="s">
        <v>7100</v>
      </c>
      <c r="I152" t="s">
        <v>11911</v>
      </c>
    </row>
    <row r="153" spans="1:9" x14ac:dyDescent="0.45">
      <c r="A153" t="s">
        <v>11761</v>
      </c>
      <c r="B153" t="s">
        <v>9095</v>
      </c>
      <c r="C153" t="s">
        <v>10562</v>
      </c>
      <c r="D153" t="s">
        <v>10560</v>
      </c>
      <c r="E153" t="s">
        <v>9084</v>
      </c>
      <c r="F153" t="s">
        <v>10559</v>
      </c>
      <c r="G153">
        <v>2017</v>
      </c>
      <c r="H153" t="s">
        <v>6021</v>
      </c>
      <c r="I153" t="s">
        <v>11912</v>
      </c>
    </row>
    <row r="154" spans="1:9" x14ac:dyDescent="0.45">
      <c r="A154" t="s">
        <v>11761</v>
      </c>
      <c r="B154" t="s">
        <v>9095</v>
      </c>
      <c r="C154" t="s">
        <v>10557</v>
      </c>
      <c r="D154" t="s">
        <v>3055</v>
      </c>
      <c r="E154" t="s">
        <v>9084</v>
      </c>
      <c r="F154" t="s">
        <v>10554</v>
      </c>
      <c r="G154">
        <v>2023</v>
      </c>
      <c r="H154" t="s">
        <v>10550</v>
      </c>
      <c r="I154" t="s">
        <v>11913</v>
      </c>
    </row>
    <row r="155" spans="1:9" x14ac:dyDescent="0.45">
      <c r="A155" t="s">
        <v>11761</v>
      </c>
      <c r="B155" t="s">
        <v>9095</v>
      </c>
      <c r="C155" t="s">
        <v>10548</v>
      </c>
      <c r="D155" t="s">
        <v>10546</v>
      </c>
      <c r="E155" t="s">
        <v>9084</v>
      </c>
      <c r="F155" t="s">
        <v>10544</v>
      </c>
      <c r="G155">
        <v>2024</v>
      </c>
      <c r="H155" t="s">
        <v>9084</v>
      </c>
      <c r="I155" t="s">
        <v>9084</v>
      </c>
    </row>
    <row r="156" spans="1:9" x14ac:dyDescent="0.45">
      <c r="A156" t="s">
        <v>11761</v>
      </c>
      <c r="B156" t="s">
        <v>9095</v>
      </c>
      <c r="C156" t="s">
        <v>10541</v>
      </c>
      <c r="D156" t="s">
        <v>3790</v>
      </c>
      <c r="E156" t="s">
        <v>9084</v>
      </c>
      <c r="F156" t="s">
        <v>3787</v>
      </c>
      <c r="G156">
        <v>2022</v>
      </c>
      <c r="H156" t="s">
        <v>8105</v>
      </c>
      <c r="I156" t="s">
        <v>11914</v>
      </c>
    </row>
    <row r="157" spans="1:9" x14ac:dyDescent="0.45">
      <c r="A157" t="s">
        <v>11761</v>
      </c>
      <c r="B157" t="s">
        <v>9095</v>
      </c>
      <c r="C157" t="s">
        <v>10533</v>
      </c>
      <c r="D157" t="s">
        <v>3074</v>
      </c>
      <c r="E157" t="s">
        <v>9084</v>
      </c>
      <c r="F157" t="s">
        <v>10530</v>
      </c>
      <c r="G157">
        <v>2023</v>
      </c>
      <c r="H157" t="s">
        <v>7693</v>
      </c>
      <c r="I157" t="s">
        <v>11915</v>
      </c>
    </row>
    <row r="158" spans="1:9" x14ac:dyDescent="0.45">
      <c r="A158" t="s">
        <v>11761</v>
      </c>
      <c r="B158" t="s">
        <v>9095</v>
      </c>
      <c r="C158" t="s">
        <v>10523</v>
      </c>
      <c r="D158" t="s">
        <v>3851</v>
      </c>
      <c r="E158" t="s">
        <v>9084</v>
      </c>
      <c r="F158" t="s">
        <v>10521</v>
      </c>
      <c r="G158">
        <v>2022</v>
      </c>
      <c r="H158" t="s">
        <v>6703</v>
      </c>
      <c r="I158" t="s">
        <v>11916</v>
      </c>
    </row>
    <row r="159" spans="1:9" x14ac:dyDescent="0.45">
      <c r="A159" t="s">
        <v>11761</v>
      </c>
      <c r="B159" t="s">
        <v>9095</v>
      </c>
      <c r="C159" t="s">
        <v>10514</v>
      </c>
      <c r="D159" t="s">
        <v>6286</v>
      </c>
      <c r="E159" t="s">
        <v>9084</v>
      </c>
      <c r="F159" t="s">
        <v>10511</v>
      </c>
      <c r="G159">
        <v>2018</v>
      </c>
      <c r="H159" t="s">
        <v>6284</v>
      </c>
      <c r="I159" t="s">
        <v>11917</v>
      </c>
    </row>
    <row r="160" spans="1:9" x14ac:dyDescent="0.45">
      <c r="A160" t="s">
        <v>11761</v>
      </c>
      <c r="B160" t="s">
        <v>9095</v>
      </c>
      <c r="C160" t="s">
        <v>10505</v>
      </c>
      <c r="D160" t="s">
        <v>8973</v>
      </c>
      <c r="E160" t="s">
        <v>9084</v>
      </c>
      <c r="F160" t="s">
        <v>10502</v>
      </c>
      <c r="G160">
        <v>2023</v>
      </c>
      <c r="H160" t="s">
        <v>8972</v>
      </c>
      <c r="I160" t="s">
        <v>11918</v>
      </c>
    </row>
    <row r="161" spans="1:9" x14ac:dyDescent="0.45">
      <c r="A161" t="s">
        <v>11761</v>
      </c>
      <c r="B161" t="s">
        <v>9095</v>
      </c>
      <c r="C161" t="s">
        <v>10497</v>
      </c>
      <c r="D161" t="s">
        <v>4671</v>
      </c>
      <c r="E161" t="s">
        <v>9084</v>
      </c>
      <c r="F161" t="s">
        <v>10494</v>
      </c>
      <c r="G161">
        <v>2024</v>
      </c>
      <c r="H161" t="s">
        <v>8307</v>
      </c>
      <c r="I161" t="s">
        <v>11919</v>
      </c>
    </row>
    <row r="162" spans="1:9" x14ac:dyDescent="0.45">
      <c r="A162" t="s">
        <v>11761</v>
      </c>
      <c r="B162" t="s">
        <v>9095</v>
      </c>
      <c r="C162" t="s">
        <v>10488</v>
      </c>
      <c r="D162" t="s">
        <v>3992</v>
      </c>
      <c r="E162" t="s">
        <v>9084</v>
      </c>
      <c r="F162" t="s">
        <v>10486</v>
      </c>
      <c r="G162">
        <v>2021</v>
      </c>
      <c r="H162" t="s">
        <v>7060</v>
      </c>
      <c r="I162" t="s">
        <v>11920</v>
      </c>
    </row>
    <row r="163" spans="1:9" x14ac:dyDescent="0.45">
      <c r="A163" t="s">
        <v>11761</v>
      </c>
      <c r="B163" t="s">
        <v>9095</v>
      </c>
      <c r="C163" t="s">
        <v>10481</v>
      </c>
      <c r="D163" t="s">
        <v>6757</v>
      </c>
      <c r="E163" t="s">
        <v>9084</v>
      </c>
      <c r="F163" t="s">
        <v>10478</v>
      </c>
      <c r="G163">
        <v>2022</v>
      </c>
      <c r="H163" t="s">
        <v>6755</v>
      </c>
      <c r="I163" t="s">
        <v>11921</v>
      </c>
    </row>
    <row r="164" spans="1:9" x14ac:dyDescent="0.45">
      <c r="A164" t="s">
        <v>11761</v>
      </c>
      <c r="B164" t="s">
        <v>9095</v>
      </c>
      <c r="C164" t="s">
        <v>10474</v>
      </c>
      <c r="D164" t="s">
        <v>9040</v>
      </c>
      <c r="E164" t="s">
        <v>9084</v>
      </c>
      <c r="F164" t="s">
        <v>10471</v>
      </c>
      <c r="G164">
        <v>2024</v>
      </c>
      <c r="H164" t="s">
        <v>9038</v>
      </c>
      <c r="I164" t="s">
        <v>11922</v>
      </c>
    </row>
    <row r="165" spans="1:9" x14ac:dyDescent="0.45">
      <c r="A165" t="s">
        <v>11761</v>
      </c>
      <c r="B165" t="s">
        <v>9095</v>
      </c>
      <c r="C165" t="s">
        <v>10466</v>
      </c>
      <c r="D165" t="s">
        <v>8236</v>
      </c>
      <c r="E165" t="s">
        <v>9084</v>
      </c>
      <c r="F165" t="s">
        <v>10464</v>
      </c>
      <c r="G165">
        <v>2023</v>
      </c>
      <c r="H165" t="s">
        <v>8234</v>
      </c>
      <c r="I165" t="s">
        <v>11923</v>
      </c>
    </row>
    <row r="166" spans="1:9" x14ac:dyDescent="0.45">
      <c r="A166" t="s">
        <v>11761</v>
      </c>
      <c r="B166" t="s">
        <v>9095</v>
      </c>
      <c r="C166" t="s">
        <v>10459</v>
      </c>
      <c r="D166" t="s">
        <v>7672</v>
      </c>
      <c r="E166" t="s">
        <v>9084</v>
      </c>
      <c r="F166" t="s">
        <v>10457</v>
      </c>
      <c r="G166">
        <v>2023</v>
      </c>
      <c r="H166" t="s">
        <v>7671</v>
      </c>
      <c r="I166" t="s">
        <v>11924</v>
      </c>
    </row>
    <row r="167" spans="1:9" x14ac:dyDescent="0.45">
      <c r="A167" t="s">
        <v>11761</v>
      </c>
      <c r="B167" t="s">
        <v>9095</v>
      </c>
      <c r="C167" t="s">
        <v>10451</v>
      </c>
      <c r="D167" t="s">
        <v>7245</v>
      </c>
      <c r="E167" t="s">
        <v>9084</v>
      </c>
      <c r="F167" t="s">
        <v>10448</v>
      </c>
      <c r="G167">
        <v>2020</v>
      </c>
      <c r="H167" t="s">
        <v>7243</v>
      </c>
      <c r="I167" t="s">
        <v>11925</v>
      </c>
    </row>
    <row r="168" spans="1:9" x14ac:dyDescent="0.45">
      <c r="A168" t="s">
        <v>11761</v>
      </c>
      <c r="B168" t="s">
        <v>9095</v>
      </c>
      <c r="C168" t="s">
        <v>10441</v>
      </c>
      <c r="D168" t="s">
        <v>398</v>
      </c>
      <c r="E168" t="s">
        <v>9084</v>
      </c>
      <c r="F168" t="s">
        <v>394</v>
      </c>
      <c r="G168">
        <v>2020</v>
      </c>
      <c r="H168" t="s">
        <v>392</v>
      </c>
      <c r="I168" t="s">
        <v>11926</v>
      </c>
    </row>
    <row r="169" spans="1:9" x14ac:dyDescent="0.45">
      <c r="A169" t="s">
        <v>11761</v>
      </c>
      <c r="B169" t="s">
        <v>9095</v>
      </c>
      <c r="C169" t="s">
        <v>10433</v>
      </c>
      <c r="D169" t="s">
        <v>10431</v>
      </c>
      <c r="E169" t="s">
        <v>9084</v>
      </c>
      <c r="F169" t="s">
        <v>10429</v>
      </c>
      <c r="G169">
        <v>2023</v>
      </c>
      <c r="H169" t="s">
        <v>7462</v>
      </c>
      <c r="I169" t="s">
        <v>11927</v>
      </c>
    </row>
    <row r="170" spans="1:9" x14ac:dyDescent="0.45">
      <c r="A170" t="s">
        <v>11761</v>
      </c>
      <c r="B170" t="s">
        <v>9095</v>
      </c>
      <c r="C170" t="s">
        <v>10422</v>
      </c>
      <c r="D170" t="s">
        <v>10420</v>
      </c>
      <c r="E170" t="s">
        <v>9084</v>
      </c>
      <c r="F170" t="s">
        <v>10419</v>
      </c>
      <c r="G170">
        <v>2021</v>
      </c>
      <c r="H170" t="s">
        <v>7354</v>
      </c>
      <c r="I170" t="s">
        <v>11928</v>
      </c>
    </row>
    <row r="171" spans="1:9" x14ac:dyDescent="0.45">
      <c r="A171" t="s">
        <v>11761</v>
      </c>
      <c r="B171" t="s">
        <v>9095</v>
      </c>
      <c r="C171" t="s">
        <v>10415</v>
      </c>
      <c r="D171" t="s">
        <v>10413</v>
      </c>
      <c r="E171" t="s">
        <v>9084</v>
      </c>
      <c r="F171" t="s">
        <v>10411</v>
      </c>
      <c r="G171">
        <v>2023</v>
      </c>
      <c r="H171" t="s">
        <v>8178</v>
      </c>
      <c r="I171" t="s">
        <v>11929</v>
      </c>
    </row>
    <row r="172" spans="1:9" x14ac:dyDescent="0.45">
      <c r="A172" t="s">
        <v>11761</v>
      </c>
      <c r="B172" t="s">
        <v>9095</v>
      </c>
      <c r="C172" t="s">
        <v>10407</v>
      </c>
      <c r="D172" t="s">
        <v>10405</v>
      </c>
      <c r="E172" t="s">
        <v>9084</v>
      </c>
      <c r="F172" t="s">
        <v>10404</v>
      </c>
      <c r="G172">
        <v>2022</v>
      </c>
      <c r="H172" t="s">
        <v>10402</v>
      </c>
      <c r="I172" t="s">
        <v>11930</v>
      </c>
    </row>
    <row r="173" spans="1:9" x14ac:dyDescent="0.45">
      <c r="A173" t="s">
        <v>11761</v>
      </c>
      <c r="B173" t="s">
        <v>9095</v>
      </c>
      <c r="C173" t="s">
        <v>10400</v>
      </c>
      <c r="D173" t="s">
        <v>8372</v>
      </c>
      <c r="E173" t="s">
        <v>9084</v>
      </c>
      <c r="F173" t="s">
        <v>10396</v>
      </c>
      <c r="G173">
        <v>2024</v>
      </c>
      <c r="H173" t="s">
        <v>8369</v>
      </c>
      <c r="I173" t="s">
        <v>11931</v>
      </c>
    </row>
    <row r="174" spans="1:9" x14ac:dyDescent="0.45">
      <c r="A174" t="s">
        <v>11761</v>
      </c>
      <c r="B174" t="s">
        <v>9095</v>
      </c>
      <c r="C174" t="s">
        <v>10392</v>
      </c>
      <c r="D174" t="s">
        <v>10391</v>
      </c>
      <c r="E174" t="s">
        <v>9084</v>
      </c>
      <c r="F174" t="s">
        <v>10389</v>
      </c>
      <c r="G174">
        <v>2023</v>
      </c>
      <c r="H174" t="s">
        <v>8837</v>
      </c>
      <c r="I174" t="s">
        <v>11932</v>
      </c>
    </row>
    <row r="175" spans="1:9" x14ac:dyDescent="0.45">
      <c r="A175" t="s">
        <v>11761</v>
      </c>
      <c r="B175" t="s">
        <v>9095</v>
      </c>
      <c r="C175" t="s">
        <v>10383</v>
      </c>
      <c r="D175" t="s">
        <v>5871</v>
      </c>
      <c r="E175" t="s">
        <v>9084</v>
      </c>
      <c r="F175" t="s">
        <v>10380</v>
      </c>
      <c r="G175">
        <v>2020</v>
      </c>
      <c r="H175" t="s">
        <v>5869</v>
      </c>
      <c r="I175" t="s">
        <v>11933</v>
      </c>
    </row>
    <row r="176" spans="1:9" x14ac:dyDescent="0.45">
      <c r="A176" t="s">
        <v>11761</v>
      </c>
      <c r="B176" t="s">
        <v>9095</v>
      </c>
      <c r="C176" t="s">
        <v>10374</v>
      </c>
      <c r="D176" t="s">
        <v>7629</v>
      </c>
      <c r="E176" t="s">
        <v>9084</v>
      </c>
      <c r="F176" t="s">
        <v>10371</v>
      </c>
      <c r="G176">
        <v>2023</v>
      </c>
      <c r="H176" t="s">
        <v>7627</v>
      </c>
      <c r="I176" t="s">
        <v>11934</v>
      </c>
    </row>
    <row r="177" spans="1:9" x14ac:dyDescent="0.45">
      <c r="A177" t="s">
        <v>11761</v>
      </c>
      <c r="B177" t="s">
        <v>10365</v>
      </c>
      <c r="C177" t="s">
        <v>10364</v>
      </c>
      <c r="D177" t="s">
        <v>6451</v>
      </c>
      <c r="E177" t="s">
        <v>9084</v>
      </c>
      <c r="F177" t="s">
        <v>10360</v>
      </c>
      <c r="G177">
        <v>2017</v>
      </c>
      <c r="H177" t="s">
        <v>6449</v>
      </c>
      <c r="I177" t="s">
        <v>11935</v>
      </c>
    </row>
    <row r="178" spans="1:9" x14ac:dyDescent="0.45">
      <c r="A178" t="s">
        <v>11761</v>
      </c>
      <c r="B178" t="s">
        <v>9095</v>
      </c>
      <c r="C178" t="s">
        <v>10354</v>
      </c>
      <c r="D178" t="s">
        <v>10353</v>
      </c>
      <c r="E178" t="s">
        <v>9084</v>
      </c>
      <c r="F178" t="s">
        <v>5799</v>
      </c>
      <c r="G178">
        <v>2024</v>
      </c>
      <c r="H178" t="s">
        <v>8610</v>
      </c>
      <c r="I178" t="s">
        <v>11936</v>
      </c>
    </row>
    <row r="179" spans="1:9" x14ac:dyDescent="0.45">
      <c r="A179" t="s">
        <v>11761</v>
      </c>
      <c r="B179" t="s">
        <v>9095</v>
      </c>
      <c r="C179" t="s">
        <v>10346</v>
      </c>
      <c r="D179" t="s">
        <v>6740</v>
      </c>
      <c r="E179" t="s">
        <v>9084</v>
      </c>
      <c r="F179" t="s">
        <v>10343</v>
      </c>
      <c r="G179">
        <v>2020</v>
      </c>
      <c r="H179" t="s">
        <v>6737</v>
      </c>
      <c r="I179" t="s">
        <v>11937</v>
      </c>
    </row>
    <row r="180" spans="1:9" x14ac:dyDescent="0.45">
      <c r="A180" t="s">
        <v>11761</v>
      </c>
      <c r="B180" t="s">
        <v>9095</v>
      </c>
      <c r="C180" t="s">
        <v>10339</v>
      </c>
      <c r="D180" t="s">
        <v>7069</v>
      </c>
      <c r="E180" t="s">
        <v>9084</v>
      </c>
      <c r="F180" t="s">
        <v>10336</v>
      </c>
      <c r="G180">
        <v>2022</v>
      </c>
      <c r="H180" t="s">
        <v>7067</v>
      </c>
      <c r="I180" t="s">
        <v>11938</v>
      </c>
    </row>
    <row r="181" spans="1:9" x14ac:dyDescent="0.45">
      <c r="A181" t="s">
        <v>11761</v>
      </c>
      <c r="B181" t="s">
        <v>9095</v>
      </c>
      <c r="C181" t="s">
        <v>10333</v>
      </c>
      <c r="D181" t="s">
        <v>10331</v>
      </c>
      <c r="E181" t="s">
        <v>9084</v>
      </c>
      <c r="F181" t="s">
        <v>10329</v>
      </c>
      <c r="G181">
        <v>2024</v>
      </c>
      <c r="H181" t="s">
        <v>10324</v>
      </c>
      <c r="I181" t="s">
        <v>11939</v>
      </c>
    </row>
    <row r="182" spans="1:9" x14ac:dyDescent="0.45">
      <c r="A182" t="s">
        <v>11761</v>
      </c>
      <c r="B182" t="s">
        <v>9095</v>
      </c>
      <c r="C182" t="s">
        <v>10321</v>
      </c>
      <c r="D182" t="s">
        <v>7922</v>
      </c>
      <c r="E182" t="s">
        <v>9084</v>
      </c>
      <c r="F182" t="s">
        <v>10318</v>
      </c>
      <c r="G182">
        <v>2022</v>
      </c>
      <c r="H182" t="s">
        <v>7920</v>
      </c>
      <c r="I182" t="s">
        <v>11940</v>
      </c>
    </row>
    <row r="183" spans="1:9" x14ac:dyDescent="0.45">
      <c r="A183" t="s">
        <v>11761</v>
      </c>
      <c r="B183" t="s">
        <v>9095</v>
      </c>
      <c r="C183" t="s">
        <v>10312</v>
      </c>
      <c r="D183" t="s">
        <v>10310</v>
      </c>
      <c r="E183" t="s">
        <v>9084</v>
      </c>
      <c r="F183" t="s">
        <v>10308</v>
      </c>
      <c r="G183">
        <v>2024</v>
      </c>
      <c r="H183" t="s">
        <v>10306</v>
      </c>
      <c r="I183" t="s">
        <v>11941</v>
      </c>
    </row>
    <row r="184" spans="1:9" x14ac:dyDescent="0.45">
      <c r="A184" t="s">
        <v>11761</v>
      </c>
      <c r="B184" t="s">
        <v>9095</v>
      </c>
      <c r="C184" t="s">
        <v>10304</v>
      </c>
      <c r="D184" t="s">
        <v>7533</v>
      </c>
      <c r="E184" t="s">
        <v>9084</v>
      </c>
      <c r="F184" t="s">
        <v>10301</v>
      </c>
      <c r="G184">
        <v>2023</v>
      </c>
      <c r="H184" t="s">
        <v>7531</v>
      </c>
      <c r="I184" t="s">
        <v>11942</v>
      </c>
    </row>
    <row r="185" spans="1:9" x14ac:dyDescent="0.45">
      <c r="A185" t="s">
        <v>11761</v>
      </c>
      <c r="B185" t="s">
        <v>9095</v>
      </c>
      <c r="C185" t="s">
        <v>10293</v>
      </c>
      <c r="D185" t="s">
        <v>6766</v>
      </c>
      <c r="E185" t="s">
        <v>9084</v>
      </c>
      <c r="F185" t="s">
        <v>10290</v>
      </c>
      <c r="G185">
        <v>2022</v>
      </c>
      <c r="H185" t="s">
        <v>6764</v>
      </c>
      <c r="I185" t="s">
        <v>11943</v>
      </c>
    </row>
    <row r="186" spans="1:9" x14ac:dyDescent="0.45">
      <c r="A186" t="s">
        <v>11761</v>
      </c>
      <c r="B186" t="s">
        <v>9095</v>
      </c>
      <c r="C186" t="s">
        <v>10283</v>
      </c>
      <c r="D186" t="s">
        <v>3254</v>
      </c>
      <c r="E186" t="s">
        <v>9084</v>
      </c>
      <c r="F186" t="s">
        <v>10280</v>
      </c>
      <c r="G186">
        <v>2022</v>
      </c>
      <c r="H186" t="s">
        <v>8113</v>
      </c>
      <c r="I186" t="s">
        <v>11944</v>
      </c>
    </row>
    <row r="187" spans="1:9" x14ac:dyDescent="0.45">
      <c r="A187" t="s">
        <v>11761</v>
      </c>
      <c r="B187" t="s">
        <v>9095</v>
      </c>
      <c r="C187" t="s">
        <v>10274</v>
      </c>
      <c r="D187" t="s">
        <v>6559</v>
      </c>
      <c r="E187" t="s">
        <v>9084</v>
      </c>
      <c r="F187" t="s">
        <v>10272</v>
      </c>
      <c r="G187">
        <v>2017</v>
      </c>
      <c r="H187" t="s">
        <v>6557</v>
      </c>
      <c r="I187" t="s">
        <v>11945</v>
      </c>
    </row>
    <row r="188" spans="1:9" x14ac:dyDescent="0.45">
      <c r="A188" t="s">
        <v>11761</v>
      </c>
      <c r="B188" t="s">
        <v>9095</v>
      </c>
      <c r="C188" t="s">
        <v>10269</v>
      </c>
      <c r="D188" t="s">
        <v>7446</v>
      </c>
      <c r="E188" t="s">
        <v>9084</v>
      </c>
      <c r="F188" t="s">
        <v>10267</v>
      </c>
      <c r="G188">
        <v>2023</v>
      </c>
      <c r="H188" t="s">
        <v>7445</v>
      </c>
      <c r="I188" t="s">
        <v>11946</v>
      </c>
    </row>
    <row r="189" spans="1:9" x14ac:dyDescent="0.45">
      <c r="A189" t="s">
        <v>11761</v>
      </c>
      <c r="B189" t="s">
        <v>9095</v>
      </c>
      <c r="C189" t="s">
        <v>10262</v>
      </c>
      <c r="D189" t="s">
        <v>7565</v>
      </c>
      <c r="E189" t="s">
        <v>9084</v>
      </c>
      <c r="F189" t="s">
        <v>10260</v>
      </c>
      <c r="G189">
        <v>2023</v>
      </c>
      <c r="H189" t="s">
        <v>7564</v>
      </c>
      <c r="I189" t="s">
        <v>11947</v>
      </c>
    </row>
    <row r="190" spans="1:9" x14ac:dyDescent="0.45">
      <c r="A190" t="s">
        <v>11761</v>
      </c>
      <c r="B190" t="s">
        <v>9095</v>
      </c>
      <c r="C190" t="s">
        <v>10257</v>
      </c>
      <c r="D190" t="s">
        <v>10255</v>
      </c>
      <c r="E190" t="s">
        <v>9084</v>
      </c>
      <c r="F190" t="s">
        <v>10253</v>
      </c>
      <c r="G190">
        <v>2022</v>
      </c>
      <c r="H190" t="s">
        <v>7328</v>
      </c>
      <c r="I190" t="s">
        <v>11948</v>
      </c>
    </row>
    <row r="191" spans="1:9" x14ac:dyDescent="0.45">
      <c r="A191" t="s">
        <v>11761</v>
      </c>
      <c r="B191" t="s">
        <v>9095</v>
      </c>
      <c r="C191" t="s">
        <v>10248</v>
      </c>
      <c r="D191" t="s">
        <v>8957</v>
      </c>
      <c r="E191" t="s">
        <v>9084</v>
      </c>
      <c r="F191" t="s">
        <v>10245</v>
      </c>
      <c r="G191">
        <v>2023</v>
      </c>
      <c r="H191" t="s">
        <v>8955</v>
      </c>
      <c r="I191" t="s">
        <v>11949</v>
      </c>
    </row>
    <row r="192" spans="1:9" x14ac:dyDescent="0.45">
      <c r="A192" t="s">
        <v>11761</v>
      </c>
      <c r="B192" t="s">
        <v>9095</v>
      </c>
      <c r="C192" t="s">
        <v>10240</v>
      </c>
      <c r="D192" t="s">
        <v>10238</v>
      </c>
      <c r="E192" t="s">
        <v>9084</v>
      </c>
      <c r="F192" t="s">
        <v>10237</v>
      </c>
      <c r="G192">
        <v>2022</v>
      </c>
      <c r="H192" t="s">
        <v>10233</v>
      </c>
      <c r="I192" t="s">
        <v>11950</v>
      </c>
    </row>
    <row r="193" spans="1:9" x14ac:dyDescent="0.45">
      <c r="A193" t="s">
        <v>11761</v>
      </c>
      <c r="B193" t="s">
        <v>9095</v>
      </c>
      <c r="C193" t="s">
        <v>10231</v>
      </c>
      <c r="D193" t="s">
        <v>7473</v>
      </c>
      <c r="E193" t="s">
        <v>9084</v>
      </c>
      <c r="F193" t="s">
        <v>10228</v>
      </c>
      <c r="G193">
        <v>2023</v>
      </c>
      <c r="H193" t="s">
        <v>7471</v>
      </c>
      <c r="I193" t="s">
        <v>11951</v>
      </c>
    </row>
    <row r="194" spans="1:9" x14ac:dyDescent="0.45">
      <c r="A194" t="s">
        <v>11761</v>
      </c>
      <c r="B194" t="s">
        <v>9095</v>
      </c>
      <c r="C194" t="s">
        <v>10223</v>
      </c>
      <c r="D194" t="s">
        <v>7455</v>
      </c>
      <c r="E194" t="s">
        <v>9084</v>
      </c>
      <c r="F194" t="s">
        <v>10220</v>
      </c>
      <c r="G194">
        <v>2022</v>
      </c>
      <c r="H194" t="s">
        <v>7453</v>
      </c>
      <c r="I194" t="s">
        <v>11952</v>
      </c>
    </row>
    <row r="195" spans="1:9" x14ac:dyDescent="0.45">
      <c r="A195" t="s">
        <v>11761</v>
      </c>
      <c r="B195" t="s">
        <v>9095</v>
      </c>
      <c r="C195" t="s">
        <v>10216</v>
      </c>
      <c r="D195" t="s">
        <v>10214</v>
      </c>
      <c r="E195" t="s">
        <v>9084</v>
      </c>
      <c r="F195" t="s">
        <v>10213</v>
      </c>
      <c r="G195">
        <v>2020</v>
      </c>
      <c r="H195" t="s">
        <v>5894</v>
      </c>
      <c r="I195" t="s">
        <v>11953</v>
      </c>
    </row>
    <row r="196" spans="1:9" x14ac:dyDescent="0.45">
      <c r="A196" t="s">
        <v>11761</v>
      </c>
      <c r="B196" t="s">
        <v>9095</v>
      </c>
      <c r="C196" t="s">
        <v>10209</v>
      </c>
      <c r="D196" t="s">
        <v>7422</v>
      </c>
      <c r="E196" t="s">
        <v>9084</v>
      </c>
      <c r="F196" t="s">
        <v>10206</v>
      </c>
      <c r="G196">
        <v>2022</v>
      </c>
      <c r="H196" t="s">
        <v>7420</v>
      </c>
      <c r="I196" t="s">
        <v>11954</v>
      </c>
    </row>
    <row r="197" spans="1:9" x14ac:dyDescent="0.45">
      <c r="A197" t="s">
        <v>11761</v>
      </c>
      <c r="B197" t="s">
        <v>9095</v>
      </c>
      <c r="C197" t="s">
        <v>10203</v>
      </c>
      <c r="D197" t="s">
        <v>10201</v>
      </c>
      <c r="E197" t="s">
        <v>9084</v>
      </c>
      <c r="F197" t="s">
        <v>10199</v>
      </c>
      <c r="G197">
        <v>2023</v>
      </c>
      <c r="H197" t="s">
        <v>10195</v>
      </c>
      <c r="I197" t="s">
        <v>11955</v>
      </c>
    </row>
    <row r="198" spans="1:9" x14ac:dyDescent="0.45">
      <c r="A198" t="s">
        <v>11761</v>
      </c>
      <c r="B198" t="s">
        <v>9095</v>
      </c>
      <c r="C198" t="s">
        <v>10192</v>
      </c>
      <c r="D198" t="s">
        <v>10190</v>
      </c>
      <c r="E198" t="s">
        <v>9084</v>
      </c>
      <c r="F198" t="s">
        <v>10188</v>
      </c>
      <c r="G198">
        <v>2022</v>
      </c>
      <c r="H198" t="s">
        <v>7611</v>
      </c>
      <c r="I198" t="s">
        <v>11956</v>
      </c>
    </row>
    <row r="199" spans="1:9" x14ac:dyDescent="0.45">
      <c r="A199" t="s">
        <v>11761</v>
      </c>
      <c r="B199" t="s">
        <v>9095</v>
      </c>
      <c r="C199" t="s">
        <v>10185</v>
      </c>
      <c r="D199" t="s">
        <v>2326</v>
      </c>
      <c r="E199" t="s">
        <v>9084</v>
      </c>
      <c r="F199" t="s">
        <v>10183</v>
      </c>
      <c r="G199">
        <v>2020</v>
      </c>
      <c r="H199" t="s">
        <v>7053</v>
      </c>
      <c r="I199" t="s">
        <v>11957</v>
      </c>
    </row>
    <row r="200" spans="1:9" x14ac:dyDescent="0.45">
      <c r="A200" t="s">
        <v>11761</v>
      </c>
      <c r="B200" t="s">
        <v>9095</v>
      </c>
      <c r="C200" t="s">
        <v>10179</v>
      </c>
      <c r="D200" t="s">
        <v>6898</v>
      </c>
      <c r="E200" t="s">
        <v>9084</v>
      </c>
      <c r="F200" t="s">
        <v>10177</v>
      </c>
      <c r="G200">
        <v>2021</v>
      </c>
      <c r="H200" t="s">
        <v>6897</v>
      </c>
      <c r="I200" t="s">
        <v>11958</v>
      </c>
    </row>
    <row r="201" spans="1:9" x14ac:dyDescent="0.45">
      <c r="A201" t="s">
        <v>11761</v>
      </c>
      <c r="B201" t="s">
        <v>9095</v>
      </c>
      <c r="C201" t="s">
        <v>10171</v>
      </c>
      <c r="D201" t="s">
        <v>7840</v>
      </c>
      <c r="E201" t="s">
        <v>9084</v>
      </c>
      <c r="F201" t="s">
        <v>10168</v>
      </c>
      <c r="G201">
        <v>2023</v>
      </c>
      <c r="H201" t="s">
        <v>7838</v>
      </c>
      <c r="I201" t="s">
        <v>11959</v>
      </c>
    </row>
    <row r="202" spans="1:9" x14ac:dyDescent="0.45">
      <c r="A202" t="s">
        <v>11761</v>
      </c>
      <c r="B202" t="s">
        <v>9095</v>
      </c>
      <c r="C202" t="s">
        <v>10162</v>
      </c>
      <c r="D202" t="s">
        <v>10160</v>
      </c>
      <c r="E202" t="s">
        <v>9084</v>
      </c>
      <c r="F202" t="s">
        <v>10158</v>
      </c>
      <c r="G202">
        <v>2020</v>
      </c>
      <c r="H202" t="s">
        <v>10154</v>
      </c>
      <c r="I202" t="s">
        <v>11960</v>
      </c>
    </row>
    <row r="203" spans="1:9" x14ac:dyDescent="0.45">
      <c r="A203" t="s">
        <v>11761</v>
      </c>
      <c r="B203" t="s">
        <v>9095</v>
      </c>
      <c r="C203" t="s">
        <v>10152</v>
      </c>
      <c r="D203" t="s">
        <v>10150</v>
      </c>
      <c r="E203" t="s">
        <v>9084</v>
      </c>
      <c r="F203" t="s">
        <v>10148</v>
      </c>
      <c r="G203">
        <v>2022</v>
      </c>
      <c r="H203" t="s">
        <v>7235</v>
      </c>
      <c r="I203" t="s">
        <v>11961</v>
      </c>
    </row>
    <row r="204" spans="1:9" x14ac:dyDescent="0.45">
      <c r="A204" t="s">
        <v>11761</v>
      </c>
      <c r="B204" t="s">
        <v>9095</v>
      </c>
      <c r="C204" t="s">
        <v>10143</v>
      </c>
      <c r="D204" t="s">
        <v>5940</v>
      </c>
      <c r="E204" t="s">
        <v>9084</v>
      </c>
      <c r="F204" t="s">
        <v>10140</v>
      </c>
      <c r="G204">
        <v>2019</v>
      </c>
      <c r="H204" t="s">
        <v>5938</v>
      </c>
      <c r="I204" t="s">
        <v>11962</v>
      </c>
    </row>
    <row r="205" spans="1:9" x14ac:dyDescent="0.45">
      <c r="A205" t="s">
        <v>11761</v>
      </c>
      <c r="B205" t="s">
        <v>9095</v>
      </c>
      <c r="C205" t="s">
        <v>10133</v>
      </c>
      <c r="D205" t="s">
        <v>10131</v>
      </c>
      <c r="E205" t="s">
        <v>9084</v>
      </c>
      <c r="F205" t="s">
        <v>10129</v>
      </c>
      <c r="G205">
        <v>2021</v>
      </c>
      <c r="H205" t="s">
        <v>10125</v>
      </c>
      <c r="I205" t="s">
        <v>11963</v>
      </c>
    </row>
    <row r="206" spans="1:9" x14ac:dyDescent="0.45">
      <c r="A206" t="s">
        <v>11761</v>
      </c>
      <c r="B206" t="s">
        <v>9095</v>
      </c>
      <c r="C206" t="s">
        <v>10123</v>
      </c>
      <c r="D206" t="s">
        <v>7719</v>
      </c>
      <c r="E206" t="s">
        <v>9084</v>
      </c>
      <c r="F206" t="s">
        <v>10120</v>
      </c>
      <c r="G206">
        <v>2023</v>
      </c>
      <c r="H206" t="s">
        <v>7717</v>
      </c>
      <c r="I206" t="s">
        <v>11964</v>
      </c>
    </row>
    <row r="207" spans="1:9" x14ac:dyDescent="0.45">
      <c r="A207" t="s">
        <v>11761</v>
      </c>
      <c r="B207" t="s">
        <v>9095</v>
      </c>
      <c r="C207" t="s">
        <v>10115</v>
      </c>
      <c r="D207" t="s">
        <v>10113</v>
      </c>
      <c r="E207" t="s">
        <v>9084</v>
      </c>
      <c r="F207" t="s">
        <v>10111</v>
      </c>
      <c r="G207">
        <v>2021</v>
      </c>
      <c r="H207" t="s">
        <v>7372</v>
      </c>
      <c r="I207" t="s">
        <v>11965</v>
      </c>
    </row>
    <row r="208" spans="1:9" x14ac:dyDescent="0.45">
      <c r="A208" t="s">
        <v>11761</v>
      </c>
      <c r="B208" t="s">
        <v>9095</v>
      </c>
      <c r="C208" t="s">
        <v>10106</v>
      </c>
      <c r="D208" t="s">
        <v>8914</v>
      </c>
      <c r="E208" t="s">
        <v>9084</v>
      </c>
      <c r="F208" t="s">
        <v>10103</v>
      </c>
      <c r="G208">
        <v>2023</v>
      </c>
      <c r="H208" t="s">
        <v>8912</v>
      </c>
      <c r="I208" t="s">
        <v>11966</v>
      </c>
    </row>
    <row r="209" spans="1:9" x14ac:dyDescent="0.45">
      <c r="A209" t="s">
        <v>11761</v>
      </c>
      <c r="B209" t="s">
        <v>9095</v>
      </c>
      <c r="C209" t="s">
        <v>10098</v>
      </c>
      <c r="D209" t="s">
        <v>10096</v>
      </c>
      <c r="E209" t="s">
        <v>9084</v>
      </c>
      <c r="F209" t="s">
        <v>10095</v>
      </c>
      <c r="G209">
        <v>2021</v>
      </c>
      <c r="H209" t="s">
        <v>7337</v>
      </c>
      <c r="I209" t="s">
        <v>11967</v>
      </c>
    </row>
    <row r="210" spans="1:9" x14ac:dyDescent="0.45">
      <c r="A210" t="s">
        <v>11761</v>
      </c>
      <c r="B210" t="s">
        <v>9095</v>
      </c>
      <c r="C210" t="s">
        <v>10092</v>
      </c>
      <c r="D210" t="s">
        <v>8594</v>
      </c>
      <c r="E210" t="s">
        <v>9084</v>
      </c>
      <c r="F210" t="s">
        <v>10089</v>
      </c>
      <c r="G210">
        <v>2024</v>
      </c>
      <c r="H210" t="s">
        <v>8593</v>
      </c>
      <c r="I210" t="s">
        <v>11968</v>
      </c>
    </row>
    <row r="211" spans="1:9" x14ac:dyDescent="0.45">
      <c r="A211" t="s">
        <v>11761</v>
      </c>
      <c r="B211" t="s">
        <v>9095</v>
      </c>
      <c r="C211" t="s">
        <v>10084</v>
      </c>
      <c r="D211" t="s">
        <v>8214</v>
      </c>
      <c r="E211" t="s">
        <v>9084</v>
      </c>
      <c r="F211" t="s">
        <v>10082</v>
      </c>
      <c r="G211">
        <v>2023</v>
      </c>
      <c r="H211" t="s">
        <v>8213</v>
      </c>
      <c r="I211" t="s">
        <v>11969</v>
      </c>
    </row>
    <row r="212" spans="1:9" x14ac:dyDescent="0.45">
      <c r="A212" t="s">
        <v>11761</v>
      </c>
      <c r="B212" t="s">
        <v>9095</v>
      </c>
      <c r="C212" t="s">
        <v>10078</v>
      </c>
      <c r="D212" t="s">
        <v>2301</v>
      </c>
      <c r="E212" t="s">
        <v>9084</v>
      </c>
      <c r="F212" t="s">
        <v>10076</v>
      </c>
      <c r="G212">
        <v>2017</v>
      </c>
      <c r="H212" t="s">
        <v>6309</v>
      </c>
      <c r="I212" t="s">
        <v>11970</v>
      </c>
    </row>
    <row r="213" spans="1:9" x14ac:dyDescent="0.45">
      <c r="A213" t="s">
        <v>11761</v>
      </c>
      <c r="B213" t="s">
        <v>9095</v>
      </c>
      <c r="C213" t="s">
        <v>10072</v>
      </c>
      <c r="D213" t="s">
        <v>8139</v>
      </c>
      <c r="E213" t="s">
        <v>9084</v>
      </c>
      <c r="F213" t="s">
        <v>10069</v>
      </c>
      <c r="G213">
        <v>2022</v>
      </c>
      <c r="H213" t="s">
        <v>8137</v>
      </c>
      <c r="I213" t="s">
        <v>11971</v>
      </c>
    </row>
    <row r="214" spans="1:9" x14ac:dyDescent="0.45">
      <c r="A214" t="s">
        <v>11761</v>
      </c>
      <c r="B214" t="s">
        <v>9095</v>
      </c>
      <c r="C214" t="s">
        <v>10065</v>
      </c>
      <c r="D214" t="s">
        <v>10063</v>
      </c>
      <c r="E214" t="s">
        <v>9084</v>
      </c>
      <c r="F214" t="s">
        <v>10061</v>
      </c>
      <c r="G214">
        <v>2020</v>
      </c>
      <c r="H214" t="s">
        <v>6258</v>
      </c>
      <c r="I214" t="s">
        <v>11972</v>
      </c>
    </row>
    <row r="215" spans="1:9" x14ac:dyDescent="0.45">
      <c r="A215" t="s">
        <v>11761</v>
      </c>
      <c r="B215" t="s">
        <v>9095</v>
      </c>
      <c r="C215" t="s">
        <v>10056</v>
      </c>
      <c r="D215" t="s">
        <v>8485</v>
      </c>
      <c r="E215" t="s">
        <v>9084</v>
      </c>
      <c r="F215" t="s">
        <v>10053</v>
      </c>
      <c r="G215">
        <v>2024</v>
      </c>
      <c r="H215" t="s">
        <v>8483</v>
      </c>
      <c r="I215" t="s">
        <v>11973</v>
      </c>
    </row>
    <row r="216" spans="1:9" x14ac:dyDescent="0.45">
      <c r="A216" t="s">
        <v>11761</v>
      </c>
      <c r="B216" t="s">
        <v>9095</v>
      </c>
      <c r="C216" t="s">
        <v>10047</v>
      </c>
      <c r="D216" t="s">
        <v>6114</v>
      </c>
      <c r="E216" t="s">
        <v>9084</v>
      </c>
      <c r="F216" t="s">
        <v>10044</v>
      </c>
      <c r="G216">
        <v>2019</v>
      </c>
      <c r="H216" t="s">
        <v>6112</v>
      </c>
      <c r="I216" t="s">
        <v>11974</v>
      </c>
    </row>
    <row r="217" spans="1:9" x14ac:dyDescent="0.45">
      <c r="A217" t="s">
        <v>11761</v>
      </c>
      <c r="B217" t="s">
        <v>9095</v>
      </c>
      <c r="C217" t="s">
        <v>10040</v>
      </c>
      <c r="D217" t="s">
        <v>2431</v>
      </c>
      <c r="E217" t="s">
        <v>9084</v>
      </c>
      <c r="F217" t="s">
        <v>10039</v>
      </c>
      <c r="G217">
        <v>2018</v>
      </c>
      <c r="H217" t="s">
        <v>6221</v>
      </c>
      <c r="I217" t="s">
        <v>11975</v>
      </c>
    </row>
    <row r="218" spans="1:9" x14ac:dyDescent="0.45">
      <c r="A218" t="s">
        <v>11761</v>
      </c>
      <c r="B218" t="s">
        <v>9095</v>
      </c>
      <c r="C218" t="s">
        <v>10035</v>
      </c>
      <c r="D218" t="s">
        <v>10033</v>
      </c>
      <c r="E218" t="s">
        <v>9084</v>
      </c>
      <c r="F218" t="s">
        <v>10031</v>
      </c>
      <c r="G218">
        <v>2017</v>
      </c>
      <c r="H218" t="s">
        <v>9084</v>
      </c>
      <c r="I218" t="s">
        <v>9084</v>
      </c>
    </row>
    <row r="219" spans="1:9" x14ac:dyDescent="0.45">
      <c r="A219" t="s">
        <v>11761</v>
      </c>
      <c r="B219" t="s">
        <v>9095</v>
      </c>
      <c r="C219" t="s">
        <v>10025</v>
      </c>
      <c r="D219" t="s">
        <v>10023</v>
      </c>
      <c r="E219" t="s">
        <v>9084</v>
      </c>
      <c r="F219" t="s">
        <v>10021</v>
      </c>
      <c r="G219">
        <v>2019</v>
      </c>
      <c r="H219" t="s">
        <v>10016</v>
      </c>
      <c r="I219" t="s">
        <v>11976</v>
      </c>
    </row>
    <row r="220" spans="1:9" x14ac:dyDescent="0.45">
      <c r="A220" t="s">
        <v>11761</v>
      </c>
      <c r="B220" t="s">
        <v>9095</v>
      </c>
      <c r="C220" t="s">
        <v>10014</v>
      </c>
      <c r="D220" t="s">
        <v>8073</v>
      </c>
      <c r="E220" t="s">
        <v>9084</v>
      </c>
      <c r="F220" t="s">
        <v>10011</v>
      </c>
      <c r="G220">
        <v>2022</v>
      </c>
      <c r="H220" t="s">
        <v>8072</v>
      </c>
      <c r="I220" t="s">
        <v>11977</v>
      </c>
    </row>
    <row r="221" spans="1:9" x14ac:dyDescent="0.45">
      <c r="A221" t="s">
        <v>11761</v>
      </c>
      <c r="B221" t="s">
        <v>9095</v>
      </c>
      <c r="C221" t="s">
        <v>10005</v>
      </c>
      <c r="D221" t="s">
        <v>421</v>
      </c>
      <c r="E221" t="s">
        <v>9084</v>
      </c>
      <c r="F221" t="s">
        <v>10002</v>
      </c>
      <c r="G221">
        <v>2024</v>
      </c>
      <c r="H221" t="s">
        <v>415</v>
      </c>
      <c r="I221" t="s">
        <v>11978</v>
      </c>
    </row>
    <row r="222" spans="1:9" x14ac:dyDescent="0.45">
      <c r="A222" t="s">
        <v>11761</v>
      </c>
      <c r="B222" t="s">
        <v>9095</v>
      </c>
      <c r="C222" t="s">
        <v>9997</v>
      </c>
      <c r="D222" t="s">
        <v>1800</v>
      </c>
      <c r="E222" t="s">
        <v>9084</v>
      </c>
      <c r="F222" t="s">
        <v>9995</v>
      </c>
      <c r="G222">
        <v>2020</v>
      </c>
      <c r="H222" t="s">
        <v>6425</v>
      </c>
      <c r="I222" t="s">
        <v>11979</v>
      </c>
    </row>
    <row r="223" spans="1:9" x14ac:dyDescent="0.45">
      <c r="A223" t="s">
        <v>11761</v>
      </c>
      <c r="B223" t="s">
        <v>9095</v>
      </c>
      <c r="C223" t="s">
        <v>9989</v>
      </c>
      <c r="D223" t="s">
        <v>7386</v>
      </c>
      <c r="E223" t="s">
        <v>9084</v>
      </c>
      <c r="F223" t="s">
        <v>9987</v>
      </c>
      <c r="G223">
        <v>2022</v>
      </c>
      <c r="H223" t="s">
        <v>7385</v>
      </c>
      <c r="I223" t="s">
        <v>11980</v>
      </c>
    </row>
    <row r="224" spans="1:9" x14ac:dyDescent="0.45">
      <c r="A224" t="s">
        <v>11761</v>
      </c>
      <c r="B224" t="s">
        <v>9095</v>
      </c>
      <c r="C224" t="s">
        <v>9985</v>
      </c>
      <c r="D224" t="s">
        <v>4820</v>
      </c>
      <c r="E224" t="s">
        <v>9084</v>
      </c>
      <c r="F224" t="s">
        <v>4818</v>
      </c>
      <c r="G224">
        <v>2024</v>
      </c>
      <c r="H224" t="s">
        <v>8418</v>
      </c>
      <c r="I224" t="s">
        <v>11981</v>
      </c>
    </row>
    <row r="225" spans="1:9" x14ac:dyDescent="0.45">
      <c r="A225" t="s">
        <v>11761</v>
      </c>
      <c r="B225" t="s">
        <v>9095</v>
      </c>
      <c r="C225" t="s">
        <v>9977</v>
      </c>
      <c r="D225" t="s">
        <v>6620</v>
      </c>
      <c r="E225" t="s">
        <v>9084</v>
      </c>
      <c r="F225" t="s">
        <v>9974</v>
      </c>
      <c r="G225">
        <v>2022</v>
      </c>
      <c r="H225" t="s">
        <v>6619</v>
      </c>
      <c r="I225" t="s">
        <v>11982</v>
      </c>
    </row>
    <row r="226" spans="1:9" x14ac:dyDescent="0.45">
      <c r="A226" t="s">
        <v>11761</v>
      </c>
      <c r="B226" t="s">
        <v>9095</v>
      </c>
      <c r="C226" t="s">
        <v>9967</v>
      </c>
      <c r="D226" t="s">
        <v>8667</v>
      </c>
      <c r="E226" t="s">
        <v>9084</v>
      </c>
      <c r="F226" t="s">
        <v>9965</v>
      </c>
      <c r="G226">
        <v>2024</v>
      </c>
      <c r="H226" t="s">
        <v>8665</v>
      </c>
      <c r="I226" t="s">
        <v>11983</v>
      </c>
    </row>
    <row r="227" spans="1:9" x14ac:dyDescent="0.45">
      <c r="A227" t="s">
        <v>11761</v>
      </c>
      <c r="B227" t="s">
        <v>9095</v>
      </c>
      <c r="C227" t="s">
        <v>9960</v>
      </c>
      <c r="D227" t="s">
        <v>6335</v>
      </c>
      <c r="E227" t="s">
        <v>9084</v>
      </c>
      <c r="F227" t="s">
        <v>9957</v>
      </c>
      <c r="G227">
        <v>2018</v>
      </c>
      <c r="H227" t="s">
        <v>6333</v>
      </c>
      <c r="I227" t="s">
        <v>11984</v>
      </c>
    </row>
    <row r="228" spans="1:9" x14ac:dyDescent="0.45">
      <c r="A228" t="s">
        <v>11761</v>
      </c>
      <c r="B228" t="s">
        <v>9095</v>
      </c>
      <c r="C228" t="s">
        <v>9952</v>
      </c>
      <c r="D228" t="s">
        <v>5682</v>
      </c>
      <c r="E228" t="s">
        <v>9084</v>
      </c>
      <c r="F228" t="s">
        <v>9951</v>
      </c>
      <c r="G228">
        <v>2024</v>
      </c>
      <c r="H228" t="s">
        <v>8411</v>
      </c>
      <c r="I228" t="s">
        <v>11985</v>
      </c>
    </row>
    <row r="229" spans="1:9" x14ac:dyDescent="0.45">
      <c r="A229" t="s">
        <v>11761</v>
      </c>
      <c r="B229" t="s">
        <v>9095</v>
      </c>
      <c r="C229" t="s">
        <v>9947</v>
      </c>
      <c r="D229" t="s">
        <v>6881</v>
      </c>
      <c r="E229" t="s">
        <v>9084</v>
      </c>
      <c r="F229" t="s">
        <v>9944</v>
      </c>
      <c r="G229">
        <v>2022</v>
      </c>
      <c r="H229" t="s">
        <v>6879</v>
      </c>
      <c r="I229" t="s">
        <v>11986</v>
      </c>
    </row>
    <row r="230" spans="1:9" x14ac:dyDescent="0.45">
      <c r="A230" t="s">
        <v>11761</v>
      </c>
      <c r="B230" t="s">
        <v>9095</v>
      </c>
      <c r="C230" t="s">
        <v>9940</v>
      </c>
      <c r="D230" t="s">
        <v>9938</v>
      </c>
      <c r="E230" t="s">
        <v>9084</v>
      </c>
      <c r="F230" t="s">
        <v>9936</v>
      </c>
      <c r="G230">
        <v>2023</v>
      </c>
      <c r="H230" t="s">
        <v>7497</v>
      </c>
      <c r="I230" t="s">
        <v>11987</v>
      </c>
    </row>
    <row r="231" spans="1:9" x14ac:dyDescent="0.45">
      <c r="A231" t="s">
        <v>11761</v>
      </c>
      <c r="B231" t="s">
        <v>9095</v>
      </c>
      <c r="C231" t="s">
        <v>9929</v>
      </c>
      <c r="D231" t="s">
        <v>9927</v>
      </c>
      <c r="E231" t="s">
        <v>9084</v>
      </c>
      <c r="F231" t="s">
        <v>9925</v>
      </c>
      <c r="G231">
        <v>2022</v>
      </c>
      <c r="H231" t="s">
        <v>7726</v>
      </c>
      <c r="I231" t="s">
        <v>11988</v>
      </c>
    </row>
    <row r="232" spans="1:9" x14ac:dyDescent="0.45">
      <c r="A232" t="s">
        <v>11761</v>
      </c>
      <c r="B232" t="s">
        <v>9095</v>
      </c>
      <c r="C232" t="s">
        <v>9918</v>
      </c>
      <c r="D232" t="s">
        <v>9916</v>
      </c>
      <c r="E232" t="s">
        <v>9084</v>
      </c>
      <c r="F232" t="s">
        <v>9914</v>
      </c>
      <c r="G232">
        <v>2019</v>
      </c>
      <c r="H232" t="s">
        <v>6390</v>
      </c>
      <c r="I232" t="s">
        <v>11989</v>
      </c>
    </row>
    <row r="233" spans="1:9" x14ac:dyDescent="0.45">
      <c r="A233" t="s">
        <v>11761</v>
      </c>
      <c r="B233" t="s">
        <v>9095</v>
      </c>
      <c r="C233" t="s">
        <v>9909</v>
      </c>
      <c r="D233" t="s">
        <v>9908</v>
      </c>
      <c r="E233" t="s">
        <v>9084</v>
      </c>
      <c r="F233" t="s">
        <v>9906</v>
      </c>
      <c r="G233">
        <v>2024</v>
      </c>
      <c r="H233" t="s">
        <v>8356</v>
      </c>
      <c r="I233" t="s">
        <v>11990</v>
      </c>
    </row>
    <row r="234" spans="1:9" x14ac:dyDescent="0.45">
      <c r="A234" t="s">
        <v>11761</v>
      </c>
      <c r="B234" t="s">
        <v>9095</v>
      </c>
      <c r="C234" t="s">
        <v>9901</v>
      </c>
      <c r="D234" t="s">
        <v>8940</v>
      </c>
      <c r="E234" t="s">
        <v>9084</v>
      </c>
      <c r="F234" t="s">
        <v>9898</v>
      </c>
      <c r="G234">
        <v>2024</v>
      </c>
      <c r="H234" t="s">
        <v>8938</v>
      </c>
      <c r="I234" t="s">
        <v>11991</v>
      </c>
    </row>
    <row r="235" spans="1:9" x14ac:dyDescent="0.45">
      <c r="A235" t="s">
        <v>11761</v>
      </c>
      <c r="B235" t="s">
        <v>9095</v>
      </c>
      <c r="C235" t="s">
        <v>9893</v>
      </c>
      <c r="D235" t="s">
        <v>2646</v>
      </c>
      <c r="E235" t="s">
        <v>9084</v>
      </c>
      <c r="F235" t="s">
        <v>9890</v>
      </c>
      <c r="G235">
        <v>2023</v>
      </c>
      <c r="H235" t="s">
        <v>8897</v>
      </c>
      <c r="I235" t="s">
        <v>11992</v>
      </c>
    </row>
    <row r="236" spans="1:9" x14ac:dyDescent="0.45">
      <c r="A236" t="s">
        <v>11761</v>
      </c>
      <c r="B236" t="s">
        <v>9095</v>
      </c>
      <c r="C236" t="s">
        <v>9883</v>
      </c>
      <c r="D236" t="s">
        <v>9881</v>
      </c>
      <c r="E236" t="s">
        <v>9084</v>
      </c>
      <c r="F236" t="s">
        <v>9880</v>
      </c>
      <c r="G236">
        <v>2019</v>
      </c>
      <c r="H236" t="s">
        <v>6440</v>
      </c>
      <c r="I236" t="s">
        <v>11993</v>
      </c>
    </row>
    <row r="237" spans="1:9" x14ac:dyDescent="0.45">
      <c r="A237" t="s">
        <v>11761</v>
      </c>
      <c r="B237" t="s">
        <v>9095</v>
      </c>
      <c r="C237" t="s">
        <v>9875</v>
      </c>
      <c r="D237" t="s">
        <v>6123</v>
      </c>
      <c r="E237" t="s">
        <v>9084</v>
      </c>
      <c r="F237" t="s">
        <v>9873</v>
      </c>
      <c r="G237">
        <v>2019</v>
      </c>
      <c r="H237" t="s">
        <v>6121</v>
      </c>
      <c r="I237" t="s">
        <v>11994</v>
      </c>
    </row>
    <row r="238" spans="1:9" x14ac:dyDescent="0.45">
      <c r="A238" t="s">
        <v>11761</v>
      </c>
      <c r="B238" t="s">
        <v>9095</v>
      </c>
      <c r="C238" t="s">
        <v>9868</v>
      </c>
      <c r="D238" t="s">
        <v>3313</v>
      </c>
      <c r="E238" t="s">
        <v>9084</v>
      </c>
      <c r="F238" t="s">
        <v>9866</v>
      </c>
      <c r="G238">
        <v>2023</v>
      </c>
      <c r="H238" t="s">
        <v>7997</v>
      </c>
      <c r="I238" t="s">
        <v>11995</v>
      </c>
    </row>
    <row r="239" spans="1:9" x14ac:dyDescent="0.45">
      <c r="A239" t="s">
        <v>11761</v>
      </c>
      <c r="B239" t="s">
        <v>9095</v>
      </c>
      <c r="C239" t="s">
        <v>9858</v>
      </c>
      <c r="D239" t="s">
        <v>9856</v>
      </c>
      <c r="E239" t="s">
        <v>9084</v>
      </c>
      <c r="F239" t="s">
        <v>9854</v>
      </c>
      <c r="G239">
        <v>2023</v>
      </c>
      <c r="H239" t="s">
        <v>8492</v>
      </c>
      <c r="I239" t="s">
        <v>11996</v>
      </c>
    </row>
    <row r="240" spans="1:9" x14ac:dyDescent="0.45">
      <c r="A240" t="s">
        <v>11761</v>
      </c>
      <c r="B240" t="s">
        <v>9095</v>
      </c>
      <c r="C240" t="s">
        <v>9848</v>
      </c>
      <c r="D240" t="s">
        <v>4573</v>
      </c>
      <c r="E240" t="s">
        <v>9084</v>
      </c>
      <c r="F240" t="s">
        <v>9846</v>
      </c>
      <c r="G240">
        <v>2024</v>
      </c>
      <c r="H240" t="s">
        <v>9047</v>
      </c>
      <c r="I240" t="s">
        <v>11997</v>
      </c>
    </row>
    <row r="241" spans="1:9" x14ac:dyDescent="0.45">
      <c r="A241" t="s">
        <v>11761</v>
      </c>
      <c r="B241" t="s">
        <v>9095</v>
      </c>
      <c r="C241" t="s">
        <v>9841</v>
      </c>
      <c r="D241" t="s">
        <v>8065</v>
      </c>
      <c r="E241" t="s">
        <v>9084</v>
      </c>
      <c r="F241" t="s">
        <v>9838</v>
      </c>
      <c r="G241">
        <v>2023</v>
      </c>
      <c r="H241" t="s">
        <v>8063</v>
      </c>
      <c r="I241" t="s">
        <v>11998</v>
      </c>
    </row>
    <row r="242" spans="1:9" x14ac:dyDescent="0.45">
      <c r="A242" t="s">
        <v>11761</v>
      </c>
      <c r="B242" t="s">
        <v>9095</v>
      </c>
      <c r="C242" t="s">
        <v>9831</v>
      </c>
      <c r="D242" t="s">
        <v>6646</v>
      </c>
      <c r="E242" t="s">
        <v>9084</v>
      </c>
      <c r="F242" t="s">
        <v>9828</v>
      </c>
      <c r="G242">
        <v>2021</v>
      </c>
      <c r="H242" t="s">
        <v>6644</v>
      </c>
      <c r="I242" t="s">
        <v>11999</v>
      </c>
    </row>
    <row r="243" spans="1:9" x14ac:dyDescent="0.45">
      <c r="A243" t="s">
        <v>11761</v>
      </c>
      <c r="B243" t="s">
        <v>9095</v>
      </c>
      <c r="C243" t="s">
        <v>9822</v>
      </c>
      <c r="D243" t="s">
        <v>9820</v>
      </c>
      <c r="E243" t="s">
        <v>9084</v>
      </c>
      <c r="F243" t="s">
        <v>9818</v>
      </c>
      <c r="G243">
        <v>2023</v>
      </c>
      <c r="H243" t="s">
        <v>7587</v>
      </c>
      <c r="I243" t="s">
        <v>12000</v>
      </c>
    </row>
    <row r="244" spans="1:9" x14ac:dyDescent="0.45">
      <c r="A244" t="s">
        <v>11761</v>
      </c>
      <c r="B244" t="s">
        <v>9095</v>
      </c>
      <c r="C244" t="s">
        <v>9813</v>
      </c>
      <c r="D244" t="s">
        <v>2768</v>
      </c>
      <c r="E244" t="s">
        <v>9084</v>
      </c>
      <c r="F244" t="s">
        <v>9811</v>
      </c>
      <c r="G244">
        <v>2023</v>
      </c>
      <c r="H244" t="s">
        <v>8146</v>
      </c>
      <c r="I244" t="s">
        <v>12001</v>
      </c>
    </row>
    <row r="245" spans="1:9" x14ac:dyDescent="0.45">
      <c r="A245" t="s">
        <v>11761</v>
      </c>
      <c r="B245" t="s">
        <v>9095</v>
      </c>
      <c r="C245" t="s">
        <v>9804</v>
      </c>
      <c r="D245" t="s">
        <v>8468</v>
      </c>
      <c r="E245" t="s">
        <v>9084</v>
      </c>
      <c r="F245" t="s">
        <v>9801</v>
      </c>
      <c r="G245">
        <v>2024</v>
      </c>
      <c r="H245" t="s">
        <v>8466</v>
      </c>
      <c r="I245" t="s">
        <v>12002</v>
      </c>
    </row>
    <row r="246" spans="1:9" x14ac:dyDescent="0.45">
      <c r="A246" t="s">
        <v>11761</v>
      </c>
      <c r="B246" t="s">
        <v>9095</v>
      </c>
      <c r="C246" t="s">
        <v>9795</v>
      </c>
      <c r="D246" t="s">
        <v>2815</v>
      </c>
      <c r="E246" t="s">
        <v>9084</v>
      </c>
      <c r="F246" t="s">
        <v>2813</v>
      </c>
      <c r="G246">
        <v>2023</v>
      </c>
      <c r="H246" t="s">
        <v>8206</v>
      </c>
      <c r="I246" t="s">
        <v>12003</v>
      </c>
    </row>
    <row r="247" spans="1:9" x14ac:dyDescent="0.45">
      <c r="A247" t="s">
        <v>11761</v>
      </c>
      <c r="B247" t="s">
        <v>9095</v>
      </c>
      <c r="C247" t="s">
        <v>9788</v>
      </c>
      <c r="D247" t="s">
        <v>6041</v>
      </c>
      <c r="E247" t="s">
        <v>9084</v>
      </c>
      <c r="F247" t="s">
        <v>9785</v>
      </c>
      <c r="G247">
        <v>2020</v>
      </c>
      <c r="H247" t="s">
        <v>6039</v>
      </c>
      <c r="I247" t="s">
        <v>12004</v>
      </c>
    </row>
    <row r="248" spans="1:9" x14ac:dyDescent="0.45">
      <c r="A248" t="s">
        <v>11761</v>
      </c>
      <c r="B248" t="s">
        <v>9095</v>
      </c>
      <c r="C248" t="s">
        <v>9781</v>
      </c>
      <c r="D248" t="s">
        <v>7638</v>
      </c>
      <c r="E248" t="s">
        <v>9084</v>
      </c>
      <c r="F248" t="s">
        <v>9778</v>
      </c>
      <c r="G248">
        <v>2022</v>
      </c>
      <c r="H248" t="s">
        <v>7636</v>
      </c>
      <c r="I248" t="s">
        <v>12005</v>
      </c>
    </row>
    <row r="249" spans="1:9" x14ac:dyDescent="0.45">
      <c r="A249" t="s">
        <v>11761</v>
      </c>
      <c r="B249" t="s">
        <v>9095</v>
      </c>
      <c r="C249" t="s">
        <v>9771</v>
      </c>
      <c r="D249" t="s">
        <v>8285</v>
      </c>
      <c r="E249" t="s">
        <v>9084</v>
      </c>
      <c r="F249" t="s">
        <v>9769</v>
      </c>
      <c r="G249">
        <v>2024</v>
      </c>
      <c r="H249" t="s">
        <v>8283</v>
      </c>
      <c r="I249" t="s">
        <v>12006</v>
      </c>
    </row>
    <row r="250" spans="1:9" x14ac:dyDescent="0.45">
      <c r="A250" t="s">
        <v>11761</v>
      </c>
      <c r="B250" t="s">
        <v>9095</v>
      </c>
      <c r="C250" t="s">
        <v>9766</v>
      </c>
      <c r="D250" t="s">
        <v>8426</v>
      </c>
      <c r="E250" t="s">
        <v>9084</v>
      </c>
      <c r="F250" t="s">
        <v>9764</v>
      </c>
      <c r="G250">
        <v>2024</v>
      </c>
      <c r="H250" t="s">
        <v>8425</v>
      </c>
      <c r="I250" t="s">
        <v>12007</v>
      </c>
    </row>
    <row r="251" spans="1:9" x14ac:dyDescent="0.45">
      <c r="A251" t="s">
        <v>11761</v>
      </c>
      <c r="B251" t="s">
        <v>9095</v>
      </c>
      <c r="C251" t="s">
        <v>9760</v>
      </c>
      <c r="D251" t="s">
        <v>6593</v>
      </c>
      <c r="E251" t="s">
        <v>9084</v>
      </c>
      <c r="F251" t="s">
        <v>9757</v>
      </c>
      <c r="G251">
        <v>2021</v>
      </c>
      <c r="H251" t="s">
        <v>6591</v>
      </c>
      <c r="I251" t="s">
        <v>12008</v>
      </c>
    </row>
    <row r="252" spans="1:9" x14ac:dyDescent="0.45">
      <c r="A252" t="s">
        <v>11761</v>
      </c>
      <c r="B252" t="s">
        <v>9095</v>
      </c>
      <c r="C252" t="s">
        <v>9750</v>
      </c>
      <c r="D252" t="s">
        <v>442</v>
      </c>
      <c r="E252" t="s">
        <v>9084</v>
      </c>
      <c r="F252" t="s">
        <v>438</v>
      </c>
      <c r="G252">
        <v>2020</v>
      </c>
      <c r="H252" t="s">
        <v>436</v>
      </c>
      <c r="I252" t="s">
        <v>12009</v>
      </c>
    </row>
    <row r="253" spans="1:9" x14ac:dyDescent="0.45">
      <c r="A253" t="s">
        <v>11761</v>
      </c>
      <c r="B253" t="s">
        <v>9095</v>
      </c>
      <c r="C253" t="s">
        <v>9744</v>
      </c>
      <c r="D253" t="s">
        <v>452</v>
      </c>
      <c r="E253" t="s">
        <v>9084</v>
      </c>
      <c r="F253" t="s">
        <v>448</v>
      </c>
      <c r="G253">
        <v>2023</v>
      </c>
      <c r="H253" t="s">
        <v>446</v>
      </c>
      <c r="I253" t="s">
        <v>12010</v>
      </c>
    </row>
    <row r="254" spans="1:9" x14ac:dyDescent="0.45">
      <c r="A254" t="s">
        <v>11761</v>
      </c>
      <c r="B254" t="s">
        <v>9095</v>
      </c>
      <c r="C254" t="s">
        <v>9737</v>
      </c>
      <c r="D254" t="s">
        <v>7263</v>
      </c>
      <c r="E254" t="s">
        <v>9084</v>
      </c>
      <c r="F254" t="s">
        <v>9734</v>
      </c>
      <c r="G254">
        <v>2020</v>
      </c>
      <c r="H254" t="s">
        <v>7261</v>
      </c>
      <c r="I254" t="s">
        <v>12011</v>
      </c>
    </row>
    <row r="255" spans="1:9" x14ac:dyDescent="0.45">
      <c r="A255" t="s">
        <v>11761</v>
      </c>
      <c r="B255" t="s">
        <v>9095</v>
      </c>
      <c r="C255" t="s">
        <v>9727</v>
      </c>
      <c r="D255" t="s">
        <v>7272</v>
      </c>
      <c r="E255" t="s">
        <v>9084</v>
      </c>
      <c r="F255" t="s">
        <v>9724</v>
      </c>
      <c r="G255">
        <v>2021</v>
      </c>
      <c r="H255" t="s">
        <v>7270</v>
      </c>
      <c r="I255" t="s">
        <v>12012</v>
      </c>
    </row>
    <row r="256" spans="1:9" x14ac:dyDescent="0.45">
      <c r="A256" t="s">
        <v>11761</v>
      </c>
      <c r="B256" t="s">
        <v>9095</v>
      </c>
      <c r="C256" t="s">
        <v>9719</v>
      </c>
      <c r="D256" t="s">
        <v>8509</v>
      </c>
      <c r="E256" t="s">
        <v>9084</v>
      </c>
      <c r="F256" t="s">
        <v>9716</v>
      </c>
      <c r="G256">
        <v>2024</v>
      </c>
      <c r="H256" t="s">
        <v>8507</v>
      </c>
      <c r="I256" t="s">
        <v>12013</v>
      </c>
    </row>
    <row r="257" spans="1:9" x14ac:dyDescent="0.45">
      <c r="A257" t="s">
        <v>11761</v>
      </c>
      <c r="B257" t="s">
        <v>9095</v>
      </c>
      <c r="C257" t="s">
        <v>9710</v>
      </c>
      <c r="D257" t="s">
        <v>7438</v>
      </c>
      <c r="E257" t="s">
        <v>9084</v>
      </c>
      <c r="F257" t="s">
        <v>9708</v>
      </c>
      <c r="G257">
        <v>2023</v>
      </c>
      <c r="H257" t="s">
        <v>7437</v>
      </c>
      <c r="I257" t="s">
        <v>12014</v>
      </c>
    </row>
    <row r="258" spans="1:9" x14ac:dyDescent="0.45">
      <c r="A258" t="s">
        <v>11761</v>
      </c>
      <c r="B258" t="s">
        <v>9095</v>
      </c>
      <c r="C258" t="s">
        <v>9704</v>
      </c>
      <c r="D258" t="s">
        <v>8040</v>
      </c>
      <c r="E258" t="s">
        <v>9084</v>
      </c>
      <c r="F258" t="s">
        <v>9701</v>
      </c>
      <c r="G258">
        <v>2022</v>
      </c>
      <c r="H258" t="s">
        <v>8038</v>
      </c>
      <c r="I258" t="s">
        <v>12015</v>
      </c>
    </row>
    <row r="259" spans="1:9" x14ac:dyDescent="0.45">
      <c r="A259" t="s">
        <v>11761</v>
      </c>
      <c r="B259" t="s">
        <v>9095</v>
      </c>
      <c r="C259" t="s">
        <v>9693</v>
      </c>
      <c r="D259" t="s">
        <v>9691</v>
      </c>
      <c r="E259" t="s">
        <v>9084</v>
      </c>
      <c r="F259" t="s">
        <v>9689</v>
      </c>
      <c r="G259">
        <v>2022</v>
      </c>
      <c r="H259" t="s">
        <v>9685</v>
      </c>
      <c r="I259" t="s">
        <v>12016</v>
      </c>
    </row>
    <row r="260" spans="1:9" x14ac:dyDescent="0.45">
      <c r="A260" t="s">
        <v>11761</v>
      </c>
      <c r="B260" t="s">
        <v>9095</v>
      </c>
      <c r="C260" t="s">
        <v>9683</v>
      </c>
      <c r="D260" t="s">
        <v>4714</v>
      </c>
      <c r="E260" t="s">
        <v>9084</v>
      </c>
      <c r="F260" t="s">
        <v>9681</v>
      </c>
      <c r="G260">
        <v>2024</v>
      </c>
      <c r="H260" t="s">
        <v>8699</v>
      </c>
      <c r="I260" t="s">
        <v>12017</v>
      </c>
    </row>
    <row r="261" spans="1:9" x14ac:dyDescent="0.45">
      <c r="A261" t="s">
        <v>11761</v>
      </c>
      <c r="B261" t="s">
        <v>9095</v>
      </c>
      <c r="C261" t="s">
        <v>9464</v>
      </c>
      <c r="D261" t="s">
        <v>8229</v>
      </c>
      <c r="E261" t="s">
        <v>9084</v>
      </c>
      <c r="F261" t="s">
        <v>9675</v>
      </c>
      <c r="G261">
        <v>2022</v>
      </c>
      <c r="H261" t="s">
        <v>8227</v>
      </c>
      <c r="I261" t="s">
        <v>12018</v>
      </c>
    </row>
    <row r="262" spans="1:9" x14ac:dyDescent="0.45">
      <c r="A262" t="s">
        <v>11761</v>
      </c>
      <c r="B262" t="s">
        <v>9095</v>
      </c>
      <c r="C262" t="s">
        <v>9669</v>
      </c>
      <c r="D262" t="s">
        <v>9667</v>
      </c>
      <c r="E262" t="s">
        <v>9084</v>
      </c>
      <c r="F262" t="s">
        <v>9665</v>
      </c>
      <c r="G262">
        <v>2021</v>
      </c>
      <c r="H262" t="s">
        <v>9658</v>
      </c>
      <c r="I262" t="s">
        <v>12019</v>
      </c>
    </row>
    <row r="263" spans="1:9" x14ac:dyDescent="0.45">
      <c r="A263" t="s">
        <v>11761</v>
      </c>
      <c r="B263" t="s">
        <v>9095</v>
      </c>
      <c r="C263" t="s">
        <v>9656</v>
      </c>
      <c r="D263" t="s">
        <v>7127</v>
      </c>
      <c r="E263" t="s">
        <v>9084</v>
      </c>
      <c r="F263" t="s">
        <v>9653</v>
      </c>
      <c r="G263">
        <v>2021</v>
      </c>
      <c r="H263" t="s">
        <v>7126</v>
      </c>
      <c r="I263" t="s">
        <v>12020</v>
      </c>
    </row>
    <row r="264" spans="1:9" x14ac:dyDescent="0.45">
      <c r="A264" t="s">
        <v>11761</v>
      </c>
      <c r="B264" t="s">
        <v>9095</v>
      </c>
      <c r="C264" t="s">
        <v>9651</v>
      </c>
      <c r="D264" t="s">
        <v>663</v>
      </c>
      <c r="E264" t="s">
        <v>9084</v>
      </c>
      <c r="F264" t="s">
        <v>9650</v>
      </c>
      <c r="G264">
        <v>2021</v>
      </c>
      <c r="H264" t="s">
        <v>7279</v>
      </c>
      <c r="I264" t="s">
        <v>12021</v>
      </c>
    </row>
    <row r="265" spans="1:9" x14ac:dyDescent="0.45">
      <c r="A265" t="s">
        <v>11761</v>
      </c>
      <c r="B265" t="s">
        <v>9095</v>
      </c>
      <c r="C265" t="s">
        <v>9646</v>
      </c>
      <c r="D265" t="s">
        <v>9644</v>
      </c>
      <c r="E265" t="s">
        <v>9084</v>
      </c>
      <c r="F265" t="s">
        <v>9642</v>
      </c>
      <c r="G265">
        <v>2024</v>
      </c>
      <c r="H265" t="s">
        <v>9637</v>
      </c>
      <c r="I265" t="s">
        <v>12022</v>
      </c>
    </row>
    <row r="266" spans="1:9" x14ac:dyDescent="0.45">
      <c r="A266" t="s">
        <v>11761</v>
      </c>
      <c r="B266" t="s">
        <v>9095</v>
      </c>
      <c r="C266" t="s">
        <v>9635</v>
      </c>
      <c r="D266" t="s">
        <v>3986</v>
      </c>
      <c r="E266" t="s">
        <v>9084</v>
      </c>
      <c r="F266" t="s">
        <v>3984</v>
      </c>
      <c r="G266">
        <v>2022</v>
      </c>
      <c r="H266" t="s">
        <v>6864</v>
      </c>
      <c r="I266" t="s">
        <v>12023</v>
      </c>
    </row>
    <row r="267" spans="1:9" x14ac:dyDescent="0.45">
      <c r="A267" t="s">
        <v>11761</v>
      </c>
      <c r="B267" t="s">
        <v>9095</v>
      </c>
      <c r="C267" t="s">
        <v>9629</v>
      </c>
      <c r="D267" t="s">
        <v>6690</v>
      </c>
      <c r="E267" t="s">
        <v>9084</v>
      </c>
      <c r="F267" t="s">
        <v>9626</v>
      </c>
      <c r="G267">
        <v>2021</v>
      </c>
      <c r="H267" t="s">
        <v>6688</v>
      </c>
      <c r="I267" t="s">
        <v>12024</v>
      </c>
    </row>
    <row r="268" spans="1:9" x14ac:dyDescent="0.45">
      <c r="A268" t="s">
        <v>11761</v>
      </c>
      <c r="B268" t="s">
        <v>9095</v>
      </c>
      <c r="C268" t="s">
        <v>9621</v>
      </c>
      <c r="D268" t="s">
        <v>9619</v>
      </c>
      <c r="E268" t="s">
        <v>9084</v>
      </c>
      <c r="F268" t="s">
        <v>9617</v>
      </c>
      <c r="G268">
        <v>2020</v>
      </c>
      <c r="H268" t="s">
        <v>6565</v>
      </c>
      <c r="I268" t="s">
        <v>12025</v>
      </c>
    </row>
    <row r="269" spans="1:9" x14ac:dyDescent="0.45">
      <c r="A269" t="s">
        <v>11761</v>
      </c>
      <c r="B269" t="s">
        <v>9095</v>
      </c>
      <c r="C269" t="s">
        <v>9612</v>
      </c>
      <c r="D269" t="s">
        <v>6629</v>
      </c>
      <c r="E269" t="s">
        <v>9084</v>
      </c>
      <c r="F269" t="s">
        <v>9609</v>
      </c>
      <c r="G269">
        <v>2022</v>
      </c>
      <c r="H269" t="s">
        <v>6627</v>
      </c>
      <c r="I269" t="s">
        <v>12026</v>
      </c>
    </row>
    <row r="270" spans="1:9" x14ac:dyDescent="0.45">
      <c r="A270" t="s">
        <v>11761</v>
      </c>
      <c r="B270" t="s">
        <v>9095</v>
      </c>
      <c r="C270" t="s">
        <v>9603</v>
      </c>
      <c r="D270" t="s">
        <v>8031</v>
      </c>
      <c r="E270" t="s">
        <v>9084</v>
      </c>
      <c r="F270" t="s">
        <v>9600</v>
      </c>
      <c r="G270">
        <v>2023</v>
      </c>
      <c r="H270" t="s">
        <v>8030</v>
      </c>
      <c r="I270" t="s">
        <v>12027</v>
      </c>
    </row>
    <row r="271" spans="1:9" x14ac:dyDescent="0.45">
      <c r="A271" t="s">
        <v>11761</v>
      </c>
      <c r="B271" t="s">
        <v>9095</v>
      </c>
      <c r="C271" t="s">
        <v>9594</v>
      </c>
      <c r="D271" t="s">
        <v>9592</v>
      </c>
      <c r="E271" t="s">
        <v>9084</v>
      </c>
      <c r="F271" t="s">
        <v>9590</v>
      </c>
      <c r="G271">
        <v>2018</v>
      </c>
      <c r="H271" t="s">
        <v>6548</v>
      </c>
      <c r="I271" t="s">
        <v>12028</v>
      </c>
    </row>
    <row r="272" spans="1:9" x14ac:dyDescent="0.45">
      <c r="A272" t="s">
        <v>11761</v>
      </c>
      <c r="B272" t="s">
        <v>9095</v>
      </c>
      <c r="C272" t="s">
        <v>9584</v>
      </c>
      <c r="D272" t="s">
        <v>9582</v>
      </c>
      <c r="E272" t="s">
        <v>9084</v>
      </c>
      <c r="F272" t="s">
        <v>9580</v>
      </c>
      <c r="G272">
        <v>2023</v>
      </c>
      <c r="H272" t="s">
        <v>9575</v>
      </c>
      <c r="I272" t="s">
        <v>12029</v>
      </c>
    </row>
    <row r="273" spans="1:9" x14ac:dyDescent="0.45">
      <c r="A273" t="s">
        <v>11761</v>
      </c>
      <c r="B273" t="s">
        <v>9095</v>
      </c>
      <c r="C273" t="s">
        <v>9573</v>
      </c>
      <c r="D273" t="s">
        <v>8692</v>
      </c>
      <c r="E273" t="s">
        <v>9084</v>
      </c>
      <c r="F273" t="s">
        <v>9570</v>
      </c>
      <c r="G273">
        <v>2024</v>
      </c>
      <c r="H273" t="s">
        <v>8690</v>
      </c>
      <c r="I273" t="s">
        <v>12030</v>
      </c>
    </row>
    <row r="274" spans="1:9" x14ac:dyDescent="0.45">
      <c r="A274" t="s">
        <v>11761</v>
      </c>
      <c r="B274" t="s">
        <v>9095</v>
      </c>
      <c r="C274" t="s">
        <v>9383</v>
      </c>
      <c r="D274" t="s">
        <v>7381</v>
      </c>
      <c r="E274" t="s">
        <v>9084</v>
      </c>
      <c r="F274" t="s">
        <v>9566</v>
      </c>
      <c r="G274">
        <v>2021</v>
      </c>
      <c r="H274" t="s">
        <v>7380</v>
      </c>
      <c r="I274" t="s">
        <v>12031</v>
      </c>
    </row>
    <row r="275" spans="1:9" x14ac:dyDescent="0.45">
      <c r="A275" t="s">
        <v>11761</v>
      </c>
      <c r="B275" t="s">
        <v>9095</v>
      </c>
      <c r="C275" t="s">
        <v>9563</v>
      </c>
      <c r="D275" t="s">
        <v>9561</v>
      </c>
      <c r="E275" t="s">
        <v>9084</v>
      </c>
      <c r="F275" t="s">
        <v>9559</v>
      </c>
      <c r="G275">
        <v>2023</v>
      </c>
      <c r="H275" t="s">
        <v>7768</v>
      </c>
      <c r="I275" t="s">
        <v>12032</v>
      </c>
    </row>
    <row r="276" spans="1:9" x14ac:dyDescent="0.45">
      <c r="A276" t="s">
        <v>11761</v>
      </c>
      <c r="B276" t="s">
        <v>9095</v>
      </c>
      <c r="C276" t="s">
        <v>9551</v>
      </c>
      <c r="D276" t="s">
        <v>2917</v>
      </c>
      <c r="E276" t="s">
        <v>9084</v>
      </c>
      <c r="F276" t="s">
        <v>9549</v>
      </c>
      <c r="G276">
        <v>2023</v>
      </c>
      <c r="H276" t="s">
        <v>8551</v>
      </c>
      <c r="I276" t="s">
        <v>12033</v>
      </c>
    </row>
    <row r="277" spans="1:9" x14ac:dyDescent="0.45">
      <c r="A277" t="s">
        <v>11761</v>
      </c>
      <c r="B277" t="s">
        <v>9095</v>
      </c>
      <c r="C277" t="s">
        <v>9543</v>
      </c>
      <c r="D277" t="s">
        <v>3736</v>
      </c>
      <c r="E277" t="s">
        <v>9084</v>
      </c>
      <c r="F277" t="s">
        <v>9541</v>
      </c>
      <c r="G277">
        <v>2023</v>
      </c>
      <c r="H277" t="s">
        <v>8243</v>
      </c>
      <c r="I277" t="s">
        <v>12034</v>
      </c>
    </row>
    <row r="278" spans="1:9" x14ac:dyDescent="0.45">
      <c r="A278" t="s">
        <v>11761</v>
      </c>
      <c r="B278" t="s">
        <v>9095</v>
      </c>
      <c r="C278" t="s">
        <v>9533</v>
      </c>
      <c r="D278" t="s">
        <v>7347</v>
      </c>
      <c r="E278" t="s">
        <v>9084</v>
      </c>
      <c r="F278" t="s">
        <v>9530</v>
      </c>
      <c r="G278">
        <v>2021</v>
      </c>
      <c r="H278" t="s">
        <v>7345</v>
      </c>
      <c r="I278" t="s">
        <v>12035</v>
      </c>
    </row>
    <row r="279" spans="1:9" x14ac:dyDescent="0.45">
      <c r="A279" t="s">
        <v>11761</v>
      </c>
      <c r="B279" t="s">
        <v>9095</v>
      </c>
      <c r="C279" t="s">
        <v>9523</v>
      </c>
      <c r="D279" t="s">
        <v>8905</v>
      </c>
      <c r="E279" t="s">
        <v>9084</v>
      </c>
      <c r="F279" t="s">
        <v>9520</v>
      </c>
      <c r="G279">
        <v>2024</v>
      </c>
      <c r="H279" t="s">
        <v>8904</v>
      </c>
      <c r="I279" t="s">
        <v>12036</v>
      </c>
    </row>
    <row r="280" spans="1:9" x14ac:dyDescent="0.45">
      <c r="A280" t="s">
        <v>11761</v>
      </c>
      <c r="B280" t="s">
        <v>9095</v>
      </c>
      <c r="C280" t="s">
        <v>9513</v>
      </c>
      <c r="D280" t="s">
        <v>2627</v>
      </c>
      <c r="E280" t="s">
        <v>9084</v>
      </c>
      <c r="F280" t="s">
        <v>9511</v>
      </c>
      <c r="G280">
        <v>2023</v>
      </c>
      <c r="H280" t="s">
        <v>8162</v>
      </c>
      <c r="I280" t="s">
        <v>12037</v>
      </c>
    </row>
    <row r="281" spans="1:9" x14ac:dyDescent="0.45">
      <c r="A281" t="s">
        <v>11761</v>
      </c>
      <c r="B281" t="s">
        <v>9095</v>
      </c>
      <c r="C281" t="s">
        <v>9504</v>
      </c>
      <c r="D281" t="s">
        <v>8535</v>
      </c>
      <c r="E281" t="s">
        <v>9084</v>
      </c>
      <c r="F281" t="s">
        <v>9502</v>
      </c>
      <c r="G281">
        <v>2023</v>
      </c>
      <c r="H281" t="s">
        <v>8533</v>
      </c>
      <c r="I281" t="s">
        <v>12038</v>
      </c>
    </row>
    <row r="282" spans="1:9" x14ac:dyDescent="0.45">
      <c r="A282" t="s">
        <v>11761</v>
      </c>
      <c r="B282" t="s">
        <v>9095</v>
      </c>
      <c r="C282" t="s">
        <v>9498</v>
      </c>
      <c r="D282" t="s">
        <v>7857</v>
      </c>
      <c r="E282" t="s">
        <v>9084</v>
      </c>
      <c r="F282" t="s">
        <v>9495</v>
      </c>
      <c r="G282">
        <v>2023</v>
      </c>
      <c r="H282" t="s">
        <v>7855</v>
      </c>
      <c r="I282" t="s">
        <v>12039</v>
      </c>
    </row>
    <row r="283" spans="1:9" x14ac:dyDescent="0.45">
      <c r="A283" t="s">
        <v>11761</v>
      </c>
      <c r="B283" t="s">
        <v>9095</v>
      </c>
      <c r="C283" t="s">
        <v>9490</v>
      </c>
      <c r="D283" t="s">
        <v>9488</v>
      </c>
      <c r="E283" t="s">
        <v>9084</v>
      </c>
      <c r="F283" t="s">
        <v>9486</v>
      </c>
      <c r="G283">
        <v>2024</v>
      </c>
      <c r="H283" t="s">
        <v>9063</v>
      </c>
      <c r="I283" t="s">
        <v>12040</v>
      </c>
    </row>
    <row r="284" spans="1:9" x14ac:dyDescent="0.45">
      <c r="A284" t="s">
        <v>11761</v>
      </c>
      <c r="B284" t="s">
        <v>9095</v>
      </c>
      <c r="C284" t="s">
        <v>9482</v>
      </c>
      <c r="D284" t="s">
        <v>9480</v>
      </c>
      <c r="E284" t="s">
        <v>9084</v>
      </c>
      <c r="F284" t="s">
        <v>9478</v>
      </c>
      <c r="G284">
        <v>2021</v>
      </c>
      <c r="H284" t="s">
        <v>9474</v>
      </c>
      <c r="I284" t="s">
        <v>12041</v>
      </c>
    </row>
    <row r="285" spans="1:9" x14ac:dyDescent="0.45">
      <c r="A285" t="s">
        <v>11761</v>
      </c>
      <c r="B285" t="s">
        <v>9095</v>
      </c>
      <c r="C285" t="s">
        <v>9472</v>
      </c>
      <c r="D285" t="s">
        <v>6097</v>
      </c>
      <c r="E285" t="s">
        <v>9084</v>
      </c>
      <c r="F285" t="s">
        <v>9469</v>
      </c>
      <c r="G285">
        <v>2020</v>
      </c>
      <c r="H285" t="s">
        <v>6095</v>
      </c>
      <c r="I285" t="s">
        <v>12042</v>
      </c>
    </row>
    <row r="286" spans="1:9" x14ac:dyDescent="0.45">
      <c r="A286" t="s">
        <v>11761</v>
      </c>
      <c r="B286" t="s">
        <v>9095</v>
      </c>
      <c r="C286" t="s">
        <v>9464</v>
      </c>
      <c r="D286" t="s">
        <v>6953</v>
      </c>
      <c r="E286" t="s">
        <v>9084</v>
      </c>
      <c r="F286" t="s">
        <v>9461</v>
      </c>
      <c r="G286">
        <v>2022</v>
      </c>
      <c r="H286" t="s">
        <v>6951</v>
      </c>
      <c r="I286" t="s">
        <v>12043</v>
      </c>
    </row>
    <row r="287" spans="1:9" x14ac:dyDescent="0.45">
      <c r="A287" t="s">
        <v>11761</v>
      </c>
      <c r="B287" t="s">
        <v>9095</v>
      </c>
      <c r="C287" t="s">
        <v>9454</v>
      </c>
      <c r="D287" t="s">
        <v>6872</v>
      </c>
      <c r="E287" t="s">
        <v>9084</v>
      </c>
      <c r="F287" t="s">
        <v>9452</v>
      </c>
      <c r="G287">
        <v>2021</v>
      </c>
      <c r="H287" t="s">
        <v>6871</v>
      </c>
      <c r="I287" t="s">
        <v>12044</v>
      </c>
    </row>
    <row r="288" spans="1:9" x14ac:dyDescent="0.45">
      <c r="A288" t="s">
        <v>11761</v>
      </c>
      <c r="B288" t="s">
        <v>9095</v>
      </c>
      <c r="C288" t="s">
        <v>9448</v>
      </c>
      <c r="D288" t="s">
        <v>7160</v>
      </c>
      <c r="E288" t="s">
        <v>9084</v>
      </c>
      <c r="F288" t="s">
        <v>9445</v>
      </c>
      <c r="G288">
        <v>2021</v>
      </c>
      <c r="H288" t="s">
        <v>7158</v>
      </c>
      <c r="I288" t="s">
        <v>12045</v>
      </c>
    </row>
    <row r="289" spans="1:9" x14ac:dyDescent="0.45">
      <c r="A289" t="s">
        <v>11761</v>
      </c>
      <c r="B289" t="s">
        <v>9095</v>
      </c>
      <c r="C289" t="s">
        <v>9437</v>
      </c>
      <c r="D289" t="s">
        <v>6817</v>
      </c>
      <c r="E289" t="s">
        <v>9084</v>
      </c>
      <c r="F289" t="s">
        <v>9434</v>
      </c>
      <c r="G289">
        <v>2021</v>
      </c>
      <c r="H289" t="s">
        <v>9430</v>
      </c>
      <c r="I289" t="s">
        <v>12046</v>
      </c>
    </row>
    <row r="290" spans="1:9" x14ac:dyDescent="0.45">
      <c r="A290" t="s">
        <v>11761</v>
      </c>
      <c r="B290" t="s">
        <v>9095</v>
      </c>
      <c r="C290" t="s">
        <v>9428</v>
      </c>
      <c r="D290" t="s">
        <v>7188</v>
      </c>
      <c r="E290" t="s">
        <v>9084</v>
      </c>
      <c r="F290" t="s">
        <v>9425</v>
      </c>
      <c r="G290">
        <v>2020</v>
      </c>
      <c r="H290" t="s">
        <v>7185</v>
      </c>
      <c r="I290" t="s">
        <v>12047</v>
      </c>
    </row>
    <row r="291" spans="1:9" x14ac:dyDescent="0.45">
      <c r="A291" t="s">
        <v>11761</v>
      </c>
      <c r="B291" t="s">
        <v>9095</v>
      </c>
      <c r="C291" t="s">
        <v>9418</v>
      </c>
      <c r="D291" t="s">
        <v>9007</v>
      </c>
      <c r="E291" t="s">
        <v>9084</v>
      </c>
      <c r="F291" t="s">
        <v>9416</v>
      </c>
      <c r="G291">
        <v>2024</v>
      </c>
      <c r="H291" t="s">
        <v>9006</v>
      </c>
      <c r="I291" t="s">
        <v>12048</v>
      </c>
    </row>
    <row r="292" spans="1:9" x14ac:dyDescent="0.45">
      <c r="A292" t="s">
        <v>11761</v>
      </c>
      <c r="B292" t="s">
        <v>9095</v>
      </c>
      <c r="C292" t="s">
        <v>9411</v>
      </c>
      <c r="D292" t="s">
        <v>7810</v>
      </c>
      <c r="E292" t="s">
        <v>9084</v>
      </c>
      <c r="F292" t="s">
        <v>9408</v>
      </c>
      <c r="G292">
        <v>2022</v>
      </c>
      <c r="H292" t="s">
        <v>7808</v>
      </c>
      <c r="I292" t="s">
        <v>12049</v>
      </c>
    </row>
    <row r="293" spans="1:9" x14ac:dyDescent="0.45">
      <c r="A293" t="s">
        <v>11761</v>
      </c>
      <c r="B293" t="s">
        <v>9095</v>
      </c>
      <c r="C293" t="s">
        <v>9402</v>
      </c>
      <c r="D293" t="s">
        <v>8790</v>
      </c>
      <c r="E293" t="s">
        <v>9084</v>
      </c>
      <c r="F293" t="s">
        <v>9399</v>
      </c>
      <c r="G293">
        <v>2024</v>
      </c>
      <c r="H293" t="s">
        <v>8789</v>
      </c>
      <c r="I293" t="s">
        <v>12050</v>
      </c>
    </row>
    <row r="294" spans="1:9" x14ac:dyDescent="0.45">
      <c r="A294" t="s">
        <v>11761</v>
      </c>
      <c r="B294" t="s">
        <v>9095</v>
      </c>
      <c r="C294" t="s">
        <v>9393</v>
      </c>
      <c r="D294" t="s">
        <v>9391</v>
      </c>
      <c r="E294" t="s">
        <v>9084</v>
      </c>
      <c r="F294" t="s">
        <v>9389</v>
      </c>
      <c r="G294">
        <v>2021</v>
      </c>
      <c r="H294" t="s">
        <v>7303</v>
      </c>
      <c r="I294" t="s">
        <v>12051</v>
      </c>
    </row>
    <row r="295" spans="1:9" x14ac:dyDescent="0.45">
      <c r="A295" t="s">
        <v>11761</v>
      </c>
      <c r="B295" t="s">
        <v>9095</v>
      </c>
      <c r="C295" t="s">
        <v>9383</v>
      </c>
      <c r="D295" t="s">
        <v>6278</v>
      </c>
      <c r="E295" t="s">
        <v>9084</v>
      </c>
      <c r="F295" t="s">
        <v>9380</v>
      </c>
      <c r="G295">
        <v>2021</v>
      </c>
      <c r="H295" t="s">
        <v>6276</v>
      </c>
      <c r="I295" t="s">
        <v>12052</v>
      </c>
    </row>
    <row r="296" spans="1:9" x14ac:dyDescent="0.45">
      <c r="A296" t="s">
        <v>11761</v>
      </c>
      <c r="B296" t="s">
        <v>9095</v>
      </c>
      <c r="C296" t="s">
        <v>9375</v>
      </c>
      <c r="D296" t="s">
        <v>9373</v>
      </c>
      <c r="E296" t="s">
        <v>9084</v>
      </c>
      <c r="F296" t="s">
        <v>9371</v>
      </c>
      <c r="G296">
        <v>2020</v>
      </c>
      <c r="H296" t="s">
        <v>9367</v>
      </c>
      <c r="I296" t="s">
        <v>12053</v>
      </c>
    </row>
    <row r="297" spans="1:9" x14ac:dyDescent="0.45">
      <c r="A297" t="s">
        <v>11761</v>
      </c>
      <c r="B297" t="s">
        <v>9095</v>
      </c>
      <c r="C297" t="s">
        <v>9365</v>
      </c>
      <c r="D297" t="s">
        <v>7169</v>
      </c>
      <c r="E297" t="s">
        <v>9084</v>
      </c>
      <c r="F297" t="s">
        <v>9362</v>
      </c>
      <c r="G297">
        <v>2020</v>
      </c>
      <c r="H297" t="s">
        <v>7167</v>
      </c>
      <c r="I297" t="s">
        <v>12054</v>
      </c>
    </row>
    <row r="298" spans="1:9" x14ac:dyDescent="0.45">
      <c r="A298" t="s">
        <v>11761</v>
      </c>
      <c r="B298" t="s">
        <v>9095</v>
      </c>
      <c r="C298" t="s">
        <v>9357</v>
      </c>
      <c r="D298" t="s">
        <v>6681</v>
      </c>
      <c r="E298" t="s">
        <v>9084</v>
      </c>
      <c r="F298" t="s">
        <v>9354</v>
      </c>
      <c r="G298">
        <v>2021</v>
      </c>
      <c r="H298" t="s">
        <v>6679</v>
      </c>
      <c r="I298" t="s">
        <v>12055</v>
      </c>
    </row>
    <row r="299" spans="1:9" x14ac:dyDescent="0.45">
      <c r="A299" t="s">
        <v>11761</v>
      </c>
      <c r="B299" t="s">
        <v>9095</v>
      </c>
      <c r="C299" t="s">
        <v>9349</v>
      </c>
      <c r="D299" t="s">
        <v>1207</v>
      </c>
      <c r="E299" t="s">
        <v>9084</v>
      </c>
      <c r="F299" t="s">
        <v>9347</v>
      </c>
      <c r="G299">
        <v>2021</v>
      </c>
      <c r="H299" t="s">
        <v>7134</v>
      </c>
      <c r="I299" t="s">
        <v>12056</v>
      </c>
    </row>
    <row r="300" spans="1:9" x14ac:dyDescent="0.45">
      <c r="A300" t="s">
        <v>11761</v>
      </c>
      <c r="B300" t="s">
        <v>9095</v>
      </c>
      <c r="C300" t="s">
        <v>9341</v>
      </c>
      <c r="D300" t="s">
        <v>9339</v>
      </c>
      <c r="E300" t="s">
        <v>9084</v>
      </c>
      <c r="F300" t="s">
        <v>9337</v>
      </c>
      <c r="G300">
        <v>2018</v>
      </c>
      <c r="H300" t="s">
        <v>6358</v>
      </c>
      <c r="I300" t="s">
        <v>12057</v>
      </c>
    </row>
    <row r="301" spans="1:9" x14ac:dyDescent="0.45">
      <c r="A301" t="s">
        <v>11761</v>
      </c>
      <c r="B301" t="s">
        <v>9095</v>
      </c>
      <c r="C301" t="s">
        <v>9332</v>
      </c>
      <c r="D301" t="s">
        <v>8766</v>
      </c>
      <c r="E301" t="s">
        <v>9084</v>
      </c>
      <c r="F301" t="s">
        <v>9329</v>
      </c>
      <c r="G301">
        <v>2024</v>
      </c>
      <c r="H301" t="s">
        <v>8763</v>
      </c>
      <c r="I301" t="s">
        <v>12058</v>
      </c>
    </row>
    <row r="302" spans="1:9" x14ac:dyDescent="0.45">
      <c r="A302" t="s">
        <v>11761</v>
      </c>
      <c r="B302" t="s">
        <v>9095</v>
      </c>
      <c r="C302" t="s">
        <v>9323</v>
      </c>
      <c r="D302" t="s">
        <v>7178</v>
      </c>
      <c r="E302" t="s">
        <v>9084</v>
      </c>
      <c r="F302" t="s">
        <v>9320</v>
      </c>
      <c r="G302">
        <v>2021</v>
      </c>
      <c r="H302" t="s">
        <v>9313</v>
      </c>
      <c r="I302" t="s">
        <v>12059</v>
      </c>
    </row>
    <row r="303" spans="1:9" x14ac:dyDescent="0.45">
      <c r="A303" t="s">
        <v>11761</v>
      </c>
      <c r="B303" t="s">
        <v>9095</v>
      </c>
      <c r="C303" t="s">
        <v>9310</v>
      </c>
      <c r="D303" t="s">
        <v>9308</v>
      </c>
      <c r="E303" t="s">
        <v>9084</v>
      </c>
      <c r="F303" t="s">
        <v>9306</v>
      </c>
      <c r="G303">
        <v>2024</v>
      </c>
      <c r="H303" t="s">
        <v>8585</v>
      </c>
      <c r="I303" t="s">
        <v>12060</v>
      </c>
    </row>
    <row r="304" spans="1:9" x14ac:dyDescent="0.45">
      <c r="A304" t="s">
        <v>11761</v>
      </c>
      <c r="B304" t="s">
        <v>9095</v>
      </c>
      <c r="C304" t="s">
        <v>9300</v>
      </c>
      <c r="D304" t="s">
        <v>2008</v>
      </c>
      <c r="E304" t="s">
        <v>9084</v>
      </c>
      <c r="F304" t="s">
        <v>9298</v>
      </c>
      <c r="G304">
        <v>2020</v>
      </c>
      <c r="H304" t="s">
        <v>7031</v>
      </c>
      <c r="I304" t="s">
        <v>12061</v>
      </c>
    </row>
    <row r="305" spans="1:9" x14ac:dyDescent="0.45">
      <c r="A305" t="s">
        <v>11761</v>
      </c>
      <c r="B305" t="s">
        <v>9095</v>
      </c>
      <c r="C305" t="s">
        <v>9294</v>
      </c>
      <c r="D305" t="s">
        <v>8270</v>
      </c>
      <c r="E305" t="s">
        <v>9084</v>
      </c>
      <c r="F305" t="s">
        <v>9291</v>
      </c>
      <c r="G305">
        <v>2024</v>
      </c>
      <c r="H305" t="s">
        <v>8268</v>
      </c>
      <c r="I305" t="s">
        <v>12062</v>
      </c>
    </row>
    <row r="306" spans="1:9" x14ac:dyDescent="0.45">
      <c r="A306" t="s">
        <v>11761</v>
      </c>
      <c r="B306" t="s">
        <v>9095</v>
      </c>
      <c r="C306" t="s">
        <v>9285</v>
      </c>
      <c r="D306" t="s">
        <v>8922</v>
      </c>
      <c r="E306" t="s">
        <v>9084</v>
      </c>
      <c r="F306" t="s">
        <v>9282</v>
      </c>
      <c r="G306">
        <v>2024</v>
      </c>
      <c r="H306" t="s">
        <v>8921</v>
      </c>
      <c r="I306" t="s">
        <v>12063</v>
      </c>
    </row>
    <row r="307" spans="1:9" x14ac:dyDescent="0.45">
      <c r="A307" t="s">
        <v>11761</v>
      </c>
      <c r="B307" t="s">
        <v>9095</v>
      </c>
      <c r="C307" t="s">
        <v>9278</v>
      </c>
      <c r="D307" t="s">
        <v>931</v>
      </c>
      <c r="E307" t="s">
        <v>9084</v>
      </c>
      <c r="F307" t="s">
        <v>9276</v>
      </c>
      <c r="G307">
        <v>2020</v>
      </c>
      <c r="H307" t="s">
        <v>7313</v>
      </c>
      <c r="I307" t="s">
        <v>12064</v>
      </c>
    </row>
    <row r="308" spans="1:9" x14ac:dyDescent="0.45">
      <c r="A308" t="s">
        <v>11761</v>
      </c>
      <c r="B308" t="s">
        <v>9095</v>
      </c>
      <c r="C308" t="s">
        <v>9269</v>
      </c>
      <c r="D308" t="s">
        <v>9267</v>
      </c>
      <c r="E308" t="s">
        <v>9084</v>
      </c>
      <c r="F308" t="s">
        <v>9265</v>
      </c>
      <c r="G308">
        <v>2018</v>
      </c>
      <c r="H308" t="s">
        <v>6205</v>
      </c>
      <c r="I308" t="s">
        <v>12065</v>
      </c>
    </row>
    <row r="309" spans="1:9" x14ac:dyDescent="0.45">
      <c r="A309" t="s">
        <v>11761</v>
      </c>
      <c r="B309" t="s">
        <v>9095</v>
      </c>
      <c r="C309" t="s">
        <v>9258</v>
      </c>
      <c r="D309" t="s">
        <v>1523</v>
      </c>
      <c r="E309" t="s">
        <v>9084</v>
      </c>
      <c r="F309" t="s">
        <v>9257</v>
      </c>
      <c r="G309">
        <v>2019</v>
      </c>
      <c r="H309" t="s">
        <v>5973</v>
      </c>
      <c r="I309" t="s">
        <v>12066</v>
      </c>
    </row>
    <row r="310" spans="1:9" x14ac:dyDescent="0.45">
      <c r="A310" t="s">
        <v>11761</v>
      </c>
      <c r="B310" t="s">
        <v>9095</v>
      </c>
      <c r="C310" t="s">
        <v>9253</v>
      </c>
      <c r="D310" t="s">
        <v>7288</v>
      </c>
      <c r="E310" t="s">
        <v>9084</v>
      </c>
      <c r="F310" t="s">
        <v>9251</v>
      </c>
      <c r="G310">
        <v>2020</v>
      </c>
      <c r="H310" t="s">
        <v>7286</v>
      </c>
      <c r="I310" t="s">
        <v>12067</v>
      </c>
    </row>
    <row r="311" spans="1:9" x14ac:dyDescent="0.45">
      <c r="A311" t="s">
        <v>11761</v>
      </c>
      <c r="B311" t="s">
        <v>9095</v>
      </c>
      <c r="C311" t="s">
        <v>9246</v>
      </c>
      <c r="D311" t="s">
        <v>3248</v>
      </c>
      <c r="E311" t="s">
        <v>9084</v>
      </c>
      <c r="F311" t="s">
        <v>9243</v>
      </c>
      <c r="G311">
        <v>2022</v>
      </c>
      <c r="H311" t="s">
        <v>7864</v>
      </c>
      <c r="I311" t="s">
        <v>12068</v>
      </c>
    </row>
    <row r="312" spans="1:9" x14ac:dyDescent="0.45">
      <c r="A312" t="s">
        <v>11761</v>
      </c>
      <c r="B312" t="s">
        <v>9095</v>
      </c>
      <c r="C312" t="s">
        <v>9235</v>
      </c>
      <c r="D312" t="s">
        <v>9233</v>
      </c>
      <c r="E312" t="s">
        <v>9084</v>
      </c>
      <c r="F312" t="s">
        <v>9231</v>
      </c>
      <c r="G312">
        <v>2019</v>
      </c>
      <c r="H312" t="s">
        <v>6416</v>
      </c>
      <c r="I312" t="s">
        <v>12069</v>
      </c>
    </row>
    <row r="313" spans="1:9" x14ac:dyDescent="0.45">
      <c r="A313" t="s">
        <v>11761</v>
      </c>
      <c r="B313" t="s">
        <v>9095</v>
      </c>
      <c r="C313" t="s">
        <v>9226</v>
      </c>
      <c r="D313" t="s">
        <v>6970</v>
      </c>
      <c r="E313" t="s">
        <v>9084</v>
      </c>
      <c r="F313" t="s">
        <v>9223</v>
      </c>
      <c r="G313">
        <v>2020</v>
      </c>
      <c r="H313" t="s">
        <v>6968</v>
      </c>
      <c r="I313" t="s">
        <v>12070</v>
      </c>
    </row>
    <row r="314" spans="1:9" x14ac:dyDescent="0.45">
      <c r="A314" t="s">
        <v>11761</v>
      </c>
      <c r="B314" t="s">
        <v>9095</v>
      </c>
      <c r="C314" t="s">
        <v>9217</v>
      </c>
      <c r="D314" t="s">
        <v>670</v>
      </c>
      <c r="E314" t="s">
        <v>9084</v>
      </c>
      <c r="F314" t="s">
        <v>9214</v>
      </c>
      <c r="G314">
        <v>2021</v>
      </c>
      <c r="H314" t="s">
        <v>6841</v>
      </c>
      <c r="I314" t="s">
        <v>12071</v>
      </c>
    </row>
    <row r="315" spans="1:9" x14ac:dyDescent="0.45">
      <c r="A315" t="s">
        <v>11761</v>
      </c>
      <c r="B315" t="s">
        <v>9095</v>
      </c>
      <c r="C315" t="s">
        <v>9207</v>
      </c>
      <c r="D315" t="s">
        <v>7904</v>
      </c>
      <c r="E315" t="s">
        <v>9084</v>
      </c>
      <c r="F315" t="s">
        <v>9204</v>
      </c>
      <c r="G315">
        <v>2023</v>
      </c>
      <c r="H315" t="s">
        <v>7902</v>
      </c>
      <c r="I315" t="s">
        <v>12072</v>
      </c>
    </row>
    <row r="316" spans="1:9" x14ac:dyDescent="0.45">
      <c r="A316" t="s">
        <v>11761</v>
      </c>
      <c r="B316" t="s">
        <v>9095</v>
      </c>
      <c r="C316" t="s">
        <v>9196</v>
      </c>
      <c r="D316" t="s">
        <v>9194</v>
      </c>
      <c r="E316" t="s">
        <v>9084</v>
      </c>
      <c r="F316" t="s">
        <v>9192</v>
      </c>
      <c r="G316">
        <v>2021</v>
      </c>
      <c r="H316" t="s">
        <v>9187</v>
      </c>
      <c r="I316" t="s">
        <v>12073</v>
      </c>
    </row>
    <row r="317" spans="1:9" x14ac:dyDescent="0.45">
      <c r="A317" t="s">
        <v>11761</v>
      </c>
      <c r="B317" t="s">
        <v>9095</v>
      </c>
      <c r="C317" t="s">
        <v>9185</v>
      </c>
      <c r="D317" t="s">
        <v>9183</v>
      </c>
      <c r="E317" t="s">
        <v>9084</v>
      </c>
      <c r="F317" t="s">
        <v>9181</v>
      </c>
      <c r="G317">
        <v>2023</v>
      </c>
      <c r="H317" t="s">
        <v>7522</v>
      </c>
      <c r="I317" t="s">
        <v>12074</v>
      </c>
    </row>
    <row r="318" spans="1:9" x14ac:dyDescent="0.45">
      <c r="A318" t="s">
        <v>11761</v>
      </c>
      <c r="B318" t="s">
        <v>9095</v>
      </c>
      <c r="C318" t="s">
        <v>9175</v>
      </c>
      <c r="D318" t="s">
        <v>9173</v>
      </c>
      <c r="E318" t="s">
        <v>9084</v>
      </c>
      <c r="F318" t="s">
        <v>9172</v>
      </c>
      <c r="G318">
        <v>2023</v>
      </c>
      <c r="H318" t="s">
        <v>8433</v>
      </c>
      <c r="I318" t="s">
        <v>12075</v>
      </c>
    </row>
    <row r="319" spans="1:9" x14ac:dyDescent="0.45">
      <c r="A319" t="s">
        <v>11761</v>
      </c>
      <c r="B319" t="s">
        <v>9095</v>
      </c>
      <c r="C319" t="s">
        <v>9166</v>
      </c>
      <c r="D319" t="s">
        <v>8300</v>
      </c>
      <c r="E319" t="s">
        <v>9084</v>
      </c>
      <c r="F319" t="s">
        <v>9163</v>
      </c>
      <c r="G319">
        <v>2024</v>
      </c>
      <c r="H319" t="s">
        <v>8299</v>
      </c>
      <c r="I319" t="s">
        <v>12076</v>
      </c>
    </row>
    <row r="320" spans="1:9" x14ac:dyDescent="0.45">
      <c r="A320" t="s">
        <v>11761</v>
      </c>
      <c r="B320" t="s">
        <v>9095</v>
      </c>
      <c r="C320" t="s">
        <v>9157</v>
      </c>
      <c r="D320" t="s">
        <v>6602</v>
      </c>
      <c r="E320" t="s">
        <v>9084</v>
      </c>
      <c r="F320" t="s">
        <v>9154</v>
      </c>
      <c r="G320">
        <v>2020</v>
      </c>
      <c r="H320" t="s">
        <v>6600</v>
      </c>
      <c r="I320" t="s">
        <v>12077</v>
      </c>
    </row>
    <row r="321" spans="1:9" x14ac:dyDescent="0.45">
      <c r="A321" t="s">
        <v>11761</v>
      </c>
      <c r="B321" t="s">
        <v>9095</v>
      </c>
      <c r="C321" t="s">
        <v>9149</v>
      </c>
      <c r="D321" t="s">
        <v>5147</v>
      </c>
      <c r="E321" t="s">
        <v>9084</v>
      </c>
      <c r="F321" t="s">
        <v>9147</v>
      </c>
      <c r="G321">
        <v>2024</v>
      </c>
      <c r="H321" t="s">
        <v>8633</v>
      </c>
      <c r="I321" t="s">
        <v>12078</v>
      </c>
    </row>
    <row r="322" spans="1:9" x14ac:dyDescent="0.45">
      <c r="A322" t="s">
        <v>11761</v>
      </c>
      <c r="B322" t="s">
        <v>9095</v>
      </c>
      <c r="C322" t="s">
        <v>9143</v>
      </c>
      <c r="D322" t="s">
        <v>8626</v>
      </c>
      <c r="E322" t="s">
        <v>9084</v>
      </c>
      <c r="F322" t="s">
        <v>9140</v>
      </c>
      <c r="G322">
        <v>2024</v>
      </c>
      <c r="H322" t="s">
        <v>8625</v>
      </c>
      <c r="I322" t="s">
        <v>12079</v>
      </c>
    </row>
    <row r="323" spans="1:9" x14ac:dyDescent="0.45">
      <c r="A323" t="s">
        <v>11761</v>
      </c>
      <c r="B323" t="s">
        <v>9095</v>
      </c>
      <c r="C323" t="s">
        <v>9133</v>
      </c>
      <c r="D323" t="s">
        <v>5123</v>
      </c>
      <c r="E323" t="s">
        <v>9084</v>
      </c>
      <c r="F323" t="s">
        <v>9131</v>
      </c>
      <c r="G323">
        <v>2024</v>
      </c>
      <c r="H323" t="s">
        <v>8340</v>
      </c>
      <c r="I323" t="s">
        <v>12080</v>
      </c>
    </row>
    <row r="324" spans="1:9" x14ac:dyDescent="0.45">
      <c r="A324" t="s">
        <v>11761</v>
      </c>
      <c r="B324" t="s">
        <v>9095</v>
      </c>
      <c r="C324" t="s">
        <v>9127</v>
      </c>
      <c r="D324" t="s">
        <v>9125</v>
      </c>
      <c r="E324" t="s">
        <v>9084</v>
      </c>
      <c r="F324" t="s">
        <v>9123</v>
      </c>
      <c r="G324">
        <v>2024</v>
      </c>
      <c r="H324" t="s">
        <v>8322</v>
      </c>
      <c r="I324" t="s">
        <v>12081</v>
      </c>
    </row>
    <row r="325" spans="1:9" x14ac:dyDescent="0.45">
      <c r="A325" t="s">
        <v>11761</v>
      </c>
      <c r="B325" t="s">
        <v>9095</v>
      </c>
      <c r="C325" t="s">
        <v>9117</v>
      </c>
      <c r="D325" t="s">
        <v>8863</v>
      </c>
      <c r="E325" t="s">
        <v>9084</v>
      </c>
      <c r="F325" t="s">
        <v>9113</v>
      </c>
      <c r="G325">
        <v>2024</v>
      </c>
      <c r="H325" t="s">
        <v>8861</v>
      </c>
      <c r="I325" t="s">
        <v>12082</v>
      </c>
    </row>
    <row r="326" spans="1:9" x14ac:dyDescent="0.45">
      <c r="A326" t="s">
        <v>11761</v>
      </c>
      <c r="B326" t="s">
        <v>9095</v>
      </c>
      <c r="C326" t="s">
        <v>9106</v>
      </c>
      <c r="D326" t="s">
        <v>9104</v>
      </c>
      <c r="E326" t="s">
        <v>9084</v>
      </c>
      <c r="F326" t="s">
        <v>9102</v>
      </c>
      <c r="G326">
        <v>2021</v>
      </c>
      <c r="H326" t="s">
        <v>6888</v>
      </c>
      <c r="I326" t="s">
        <v>12083</v>
      </c>
    </row>
    <row r="327" spans="1:9" x14ac:dyDescent="0.45">
      <c r="A327" t="s">
        <v>11761</v>
      </c>
      <c r="B327" t="s">
        <v>9095</v>
      </c>
      <c r="C327" t="s">
        <v>9094</v>
      </c>
      <c r="D327" t="s">
        <v>9092</v>
      </c>
      <c r="E327" t="s">
        <v>9084</v>
      </c>
      <c r="F327" t="s">
        <v>9090</v>
      </c>
      <c r="G327">
        <v>2021</v>
      </c>
      <c r="H327" t="s">
        <v>6824</v>
      </c>
      <c r="I327" t="s">
        <v>12084</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128B7FBE9F3A44BC2F3305B391494A" ma:contentTypeVersion="18" ma:contentTypeDescription="Een nieuw document maken." ma:contentTypeScope="" ma:versionID="bfed8af448ec49ae8f0cb094e6f229a9">
  <xsd:schema xmlns:xsd="http://www.w3.org/2001/XMLSchema" xmlns:xs="http://www.w3.org/2001/XMLSchema" xmlns:p="http://schemas.microsoft.com/office/2006/metadata/properties" xmlns:ns2="b1e79db3-88b2-4807-8daf-2247e16a54cf" xmlns:ns3="99fb9562-cde5-455e-8692-4fa50e16ca6e" targetNamespace="http://schemas.microsoft.com/office/2006/metadata/properties" ma:root="true" ma:fieldsID="66d2936035df3eecb71d129989b7c91e" ns2:_="" ns3:_="">
    <xsd:import namespace="b1e79db3-88b2-4807-8daf-2247e16a54cf"/>
    <xsd:import namespace="99fb9562-cde5-455e-8692-4fa50e16ca6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e79db3-88b2-4807-8daf-2247e16a54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Afbeeldingtags" ma:readOnly="false" ma:fieldId="{5cf76f15-5ced-4ddc-b409-7134ff3c332f}" ma:taxonomyMulti="true" ma:sspId="3b9bb814-139f-4039-9463-697760f06ab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9fb9562-cde5-455e-8692-4fa50e16ca6e" elementFormDefault="qualified">
    <xsd:import namespace="http://schemas.microsoft.com/office/2006/documentManagement/types"/>
    <xsd:import namespace="http://schemas.microsoft.com/office/infopath/2007/PartnerControls"/>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element name="TaxCatchAll" ma:index="22" nillable="true" ma:displayName="Taxonomy Catch All Column" ma:hidden="true" ma:list="{7b17b551-c7f7-4232-ac97-9e615203bcf2}" ma:internalName="TaxCatchAll" ma:showField="CatchAllData" ma:web="99fb9562-cde5-455e-8692-4fa50e16ca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1e79db3-88b2-4807-8daf-2247e16a54cf">
      <Terms xmlns="http://schemas.microsoft.com/office/infopath/2007/PartnerControls"/>
    </lcf76f155ced4ddcb4097134ff3c332f>
    <TaxCatchAll xmlns="99fb9562-cde5-455e-8692-4fa50e16ca6e" xsi:nil="true"/>
  </documentManagement>
</p:properties>
</file>

<file path=customXml/item4.xml>��
</file>

<file path=customXml/itemProps1.xml><?xml version="1.0" encoding="utf-8"?>
<ds:datastoreItem xmlns:ds="http://schemas.openxmlformats.org/officeDocument/2006/customXml" ds:itemID="{50E2B791-D465-4520-8C17-56F3FA6A031D}"/>
</file>

<file path=customXml/itemProps2.xml><?xml version="1.0" encoding="utf-8"?>
<ds:datastoreItem xmlns:ds="http://schemas.openxmlformats.org/officeDocument/2006/customXml" ds:itemID="{E51099E4-2F1F-4D9F-A0B5-1AF0242A8D61}">
  <ds:schemaRefs>
    <ds:schemaRef ds:uri="http://schemas.microsoft.com/sharepoint/v3/contenttype/forms"/>
  </ds:schemaRefs>
</ds:datastoreItem>
</file>

<file path=customXml/itemProps3.xml><?xml version="1.0" encoding="utf-8"?>
<ds:datastoreItem xmlns:ds="http://schemas.openxmlformats.org/officeDocument/2006/customXml" ds:itemID="{73118094-6CEC-41B4-A241-EFF09D21589E}">
  <ds:schemaRefs>
    <ds:schemaRef ds:uri="http://schemas.microsoft.com/office/2006/documentManagement/types"/>
    <ds:schemaRef ds:uri="http://purl.org/dc/terms/"/>
    <ds:schemaRef ds:uri="http://schemas.microsoft.com/office/infopath/2007/PartnerControls"/>
    <ds:schemaRef ds:uri="99fb9562-cde5-455e-8692-4fa50e16ca6e"/>
    <ds:schemaRef ds:uri="b1e79db3-88b2-4807-8daf-2247e16a54cf"/>
    <ds:schemaRef ds:uri="http://purl.org/dc/elements/1.1/"/>
    <ds:schemaRef ds:uri="http://purl.org/dc/dcmitype/"/>
    <ds:schemaRef ds:uri="http://schemas.openxmlformats.org/package/2006/metadata/core-properties"/>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228D0AC5-AAC8-45CE-8F44-D37D304FE0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stats</vt:lpstr>
      <vt:lpstr>all_final_really_final_definite</vt:lpstr>
      <vt:lpstr>all_final</vt:lpstr>
      <vt:lpstr>all_deduplicated_selection</vt:lpstr>
      <vt:lpstr>all_deduplicated_on_doi+title</vt:lpstr>
      <vt:lpstr>items_with_doi_deduplicated</vt:lpstr>
      <vt:lpstr>items_without_doi</vt:lpstr>
      <vt:lpstr>all</vt:lpstr>
      <vt:lpstr>all_evaluated_v0 (pq) </vt:lpstr>
      <vt:lpstr>all_evaluated_v0 (source)</vt:lpstr>
      <vt:lpstr>ACM (source)</vt:lpstr>
      <vt:lpstr>ACM</vt:lpstr>
      <vt:lpstr>IEEE (source)</vt:lpstr>
      <vt:lpstr>IEEE</vt:lpstr>
      <vt:lpstr>ScienceDirect (source)</vt:lpstr>
      <vt:lpstr>ScienceDirect</vt:lpstr>
      <vt:lpstr>SCOPUS (source)</vt:lpstr>
      <vt:lpstr>SCOPUS</vt:lpstr>
      <vt:lpstr>WOS (source)</vt:lpstr>
      <vt:lpstr>WOS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Sander Van Damme (UGent-imec)</dc:creator>
  <cp:lastModifiedBy>Sander Van Damme (UGent-imec)</cp:lastModifiedBy>
  <dcterms:created xsi:type="dcterms:W3CDTF">2015-06-05T18:17:20Z</dcterms:created>
  <dcterms:modified xsi:type="dcterms:W3CDTF">2025-03-14T14:10:51Z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0x01010027128B7FBE9F3A44BC2F3305B391494A</vt:lpwstr>
  </property>
  <property fmtid="{D5CDD505-2E9C-101B-9397-08002B2CF9AE}" pid="3" name="MediaServiceImageTags">
    <vt:lpwstr/>
  </property>
</Properties>
</file>